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harts/chart11.xml" ContentType="application/vnd.openxmlformats-officedocument.drawingml.chart+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xml"/>
  <Override PartName="/xl/charts/chart14.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5.xml" ContentType="application/vnd.openxmlformats-officedocument.drawingml.chart+xml"/>
  <Override PartName="/xl/drawings/drawing26.xml" ContentType="application/vnd.openxmlformats-officedocument.drawing+xml"/>
  <Override PartName="/xl/charts/chart16.xml" ContentType="application/vnd.openxmlformats-officedocument.drawingml.chart+xml"/>
  <Override PartName="/xl/drawings/drawing27.xml" ContentType="application/vnd.openxmlformats-officedocument.drawing+xml"/>
  <Override PartName="/xl/charts/chart17.xml" ContentType="application/vnd.openxmlformats-officedocument.drawingml.chart+xml"/>
  <Override PartName="/xl/drawings/drawing28.xml" ContentType="application/vnd.openxmlformats-officedocument.drawing+xml"/>
  <Override PartName="/xl/charts/chart18.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9.xml" ContentType="application/vnd.openxmlformats-officedocument.drawingml.chart+xml"/>
  <Override PartName="/xl/drawings/drawing31.xml" ContentType="application/vnd.openxmlformats-officedocument.drawing+xml"/>
  <Override PartName="/xl/charts/chart20.xml" ContentType="application/vnd.openxmlformats-officedocument.drawingml.chart+xml"/>
  <Override PartName="/xl/drawings/drawing32.xml" ContentType="application/vnd.openxmlformats-officedocument.drawing+xml"/>
  <Override PartName="/xl/charts/chart21.xml" ContentType="application/vnd.openxmlformats-officedocument.drawingml.chart+xml"/>
  <Override PartName="/xl/drawings/drawing33.xml" ContentType="application/vnd.openxmlformats-officedocument.drawing+xml"/>
  <Override PartName="/xl/charts/chart22.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23.xml" ContentType="application/vnd.openxmlformats-officedocument.drawingml.chart+xml"/>
  <Override PartName="/xl/drawings/drawing37.xml" ContentType="application/vnd.openxmlformats-officedocument.drawing+xml"/>
  <Override PartName="/xl/charts/chart24.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5.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harts/chart26.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27.xml" ContentType="application/vnd.openxmlformats-officedocument.drawingml.chart+xml"/>
  <Override PartName="/xl/drawings/drawing46.xml" ContentType="application/vnd.openxmlformats-officedocument.drawing+xml"/>
  <Override PartName="/xl/charts/chart28.xml" ContentType="application/vnd.openxmlformats-officedocument.drawingml.chart+xml"/>
  <Override PartName="/xl/drawings/drawing47.xml" ContentType="application/vnd.openxmlformats-officedocument.drawing+xml"/>
  <Override PartName="/xl/charts/chart29.xml" ContentType="application/vnd.openxmlformats-officedocument.drawingml.chart+xml"/>
  <Override PartName="/xl/drawings/drawing48.xml" ContentType="application/vnd.openxmlformats-officedocument.drawing+xml"/>
  <Override PartName="/xl/charts/chart30.xml" ContentType="application/vnd.openxmlformats-officedocument.drawingml.chart+xml"/>
  <Override PartName="/xl/drawings/drawing49.xml" ContentType="application/vnd.openxmlformats-officedocument.drawing+xml"/>
  <Override PartName="/xl/charts/chart31.xml" ContentType="application/vnd.openxmlformats-officedocument.drawingml.chart+xml"/>
  <Override PartName="/xl/drawings/drawing50.xml" ContentType="application/vnd.openxmlformats-officedocument.drawing+xml"/>
  <Override PartName="/xl/charts/chart32.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33.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16.xml" ContentType="application/vnd.ms-office.chartcolorstyle+xml"/>
  <Override PartName="/xl/charts/style16.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3.xml" ContentType="application/vnd.ms-office.chartcolorstyle+xml"/>
  <Override PartName="/xl/charts/style23.xml" ContentType="application/vnd.ms-office.chartstyle+xml"/>
  <Override PartName="/xl/charts/colors24.xml" ContentType="application/vnd.ms-office.chartcolorstyle+xml"/>
  <Override PartName="/xl/charts/style24.xml" ContentType="application/vnd.ms-office.chartstyle+xml"/>
  <Override PartName="/xl/charts/colors25.xml" ContentType="application/vnd.ms-office.chartcolorstyle+xml"/>
  <Override PartName="/xl/charts/style25.xml" ContentType="application/vnd.ms-office.chartstyle+xml"/>
  <Override PartName="/xl/charts/colors26.xml" ContentType="application/vnd.ms-office.chartcolorstyle+xml"/>
  <Override PartName="/xl/charts/style2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hidePivotFieldList="1"/>
  <bookViews>
    <workbookView xWindow="0" yWindow="0" windowWidth="20580" windowHeight="8715" tabRatio="884" firstSheet="17" activeTab="18"/>
  </bookViews>
  <sheets>
    <sheet name="Portada" sheetId="205" r:id="rId1"/>
    <sheet name="ANEXO METODOLOGICO" sheetId="204" r:id="rId2"/>
    <sheet name="INDICE" sheetId="1" r:id="rId3"/>
    <sheet name="SECCION I" sheetId="86" r:id="rId4"/>
    <sheet name="CAPITULO 1.1" sheetId="89" r:id="rId5"/>
    <sheet name="Infografía 1.1.1 " sheetId="87" r:id="rId6"/>
    <sheet name="Cuadro 1.1.1" sheetId="88" r:id="rId7"/>
    <sheet name="Gráfico 1.1.1 " sheetId="90" r:id="rId8"/>
    <sheet name="Gráfico 1.1.2" sheetId="91" r:id="rId9"/>
    <sheet name="Cuadro 1.1.2" sheetId="92" r:id="rId10"/>
    <sheet name="Cuadro 1.1.3" sheetId="93" r:id="rId11"/>
    <sheet name="Gráfico 1.1.3" sheetId="95" r:id="rId12"/>
    <sheet name="Gráfico 1.1.4" sheetId="97" r:id="rId13"/>
    <sheet name="Gráfico 1.1.5" sheetId="98" r:id="rId14"/>
    <sheet name="Gráfico 1.1.6" sheetId="99" r:id="rId15"/>
    <sheet name="Cuadro 1.1.4" sheetId="100" r:id="rId16"/>
    <sheet name="Cuadro 1.1.5" sheetId="101" r:id="rId17"/>
    <sheet name="Gráfico 1.1.7" sheetId="103" r:id="rId18"/>
    <sheet name="Mapa 1.1.1 " sheetId="104" r:id="rId19"/>
    <sheet name="Gráfico 1.1.8" sheetId="105" r:id="rId20"/>
    <sheet name="Cuadro 1.1.6" sheetId="106" r:id="rId21"/>
    <sheet name="CAPITULO 1.2" sheetId="108" r:id="rId22"/>
    <sheet name="Infografía 1.2.1" sheetId="109" r:id="rId23"/>
    <sheet name="Infografía 1.2.2" sheetId="162" r:id="rId24"/>
    <sheet name="Cuadro 1.2.1" sheetId="107" r:id="rId25"/>
    <sheet name="Cuadro 1.2.2" sheetId="110" r:id="rId26"/>
    <sheet name="Cuadro 1.2.3" sheetId="161" r:id="rId27"/>
    <sheet name="Cuadro 1.2.4" sheetId="111" r:id="rId28"/>
    <sheet name="Cuadro 1.2.5" sheetId="113" r:id="rId29"/>
    <sheet name="Gráfico 1.2.1" sheetId="114" r:id="rId30"/>
    <sheet name="Mapa 1.2.1" sheetId="115" r:id="rId31"/>
    <sheet name="Gráfico 1.2.2" sheetId="160" r:id="rId32"/>
    <sheet name="SECCION II" sheetId="84" r:id="rId33"/>
    <sheet name="CAPITULO 2.1" sheetId="5" r:id="rId34"/>
    <sheet name="Infografía 2.1.1" sheetId="33" r:id="rId35"/>
    <sheet name="Cuadro 2.1.1" sheetId="3" r:id="rId36"/>
    <sheet name="Cuadro 2.1.2" sheetId="4" r:id="rId37"/>
    <sheet name="Gráfico 2.1.1" sheetId="7" r:id="rId38"/>
    <sheet name="Gráfico 2.1.2" sheetId="8" r:id="rId39"/>
    <sheet name="Cuadro 2.1.3" sheetId="9" r:id="rId40"/>
    <sheet name="Mapa 2.1.1" sheetId="10" r:id="rId41"/>
    <sheet name="Cuadro 2.1.4" sheetId="11" r:id="rId42"/>
    <sheet name="Cuadro 2.1.5" sheetId="12" r:id="rId43"/>
    <sheet name="Cuadro 2.1.6" sheetId="15" r:id="rId44"/>
    <sheet name="Gráfico 2.1.3" sheetId="16" r:id="rId45"/>
    <sheet name="Gráfico 2.1.4" sheetId="18" r:id="rId46"/>
    <sheet name="Cuadro 2.1.7" sheetId="19" r:id="rId47"/>
    <sheet name="Cuadro 2.1.8" sheetId="20" r:id="rId48"/>
    <sheet name="Cuadro 2.1.9" sheetId="24" r:id="rId49"/>
    <sheet name="Cuadro 2.1.10" sheetId="26" r:id="rId50"/>
    <sheet name="Cuadro 2.1.11" sheetId="28" r:id="rId51"/>
    <sheet name="Cuadro 2.1.12" sheetId="31" r:id="rId52"/>
    <sheet name="Mapa 2.1.2" sheetId="32" r:id="rId53"/>
    <sheet name="CAPITULO 2.2" sheetId="25" r:id="rId54"/>
    <sheet name="Infografía 2.2.1" sheetId="2" r:id="rId55"/>
    <sheet name="Cuadro 2.2.1 " sheetId="34" r:id="rId56"/>
    <sheet name="Cuadro 2.2.2 " sheetId="35" r:id="rId57"/>
    <sheet name="Gráfico 2.2.1.A " sheetId="36" r:id="rId58"/>
    <sheet name="Gráfico 2.2.1.B" sheetId="55" r:id="rId59"/>
    <sheet name="Gráfico 2.2.2.A " sheetId="37" r:id="rId60"/>
    <sheet name="Gráfico 2.2.2.B" sheetId="56" r:id="rId61"/>
    <sheet name="Cuadro 2.2.3" sheetId="38" r:id="rId62"/>
    <sheet name="Mapa 2.2.1 " sheetId="39" r:id="rId63"/>
    <sheet name="Cuadro 2.2.4.A " sheetId="40" r:id="rId64"/>
    <sheet name="Cuadro 2.2.4.B" sheetId="57" r:id="rId65"/>
    <sheet name="Cuadro 2.2.5.A" sheetId="41" r:id="rId66"/>
    <sheet name="Cuadro 2.2.5.B" sheetId="164" r:id="rId67"/>
    <sheet name="Cuadro 2.2.6" sheetId="42" r:id="rId68"/>
    <sheet name="Gráfico 2.2.3.A" sheetId="43" r:id="rId69"/>
    <sheet name="Gráfico 2.2.3.B" sheetId="158" r:id="rId70"/>
    <sheet name="Gráfico 2.2.4.A" sheetId="59" r:id="rId71"/>
    <sheet name="Gráfico 2.2.4.B" sheetId="159" r:id="rId72"/>
    <sheet name="Cuadro 2.2.7" sheetId="45" r:id="rId73"/>
    <sheet name="Cuadro 2.2.8 " sheetId="46" r:id="rId74"/>
    <sheet name="Cuadro 2.2.9.A" sheetId="49" r:id="rId75"/>
    <sheet name="Cuadro 2.2.9.B" sheetId="183" r:id="rId76"/>
    <sheet name="Cuadro 2.2.10 " sheetId="50" r:id="rId77"/>
    <sheet name="Cuadro 2.2.11 " sheetId="51" r:id="rId78"/>
    <sheet name="Cuadro 2.2.12.A " sheetId="52" r:id="rId79"/>
    <sheet name="Cuadro 2.2.12.B " sheetId="53" r:id="rId80"/>
    <sheet name="Mapa 2.2.2 " sheetId="203" r:id="rId81"/>
    <sheet name="CAPITULO 2.3" sheetId="62" r:id="rId82"/>
    <sheet name="Infografía 2.3.1 " sheetId="63" r:id="rId83"/>
    <sheet name="Cuadro 2.3.1" sheetId="64" r:id="rId84"/>
    <sheet name="Cuadro 2.3.2 " sheetId="65" r:id="rId85"/>
    <sheet name="Gráfico 2.3.1 " sheetId="67" r:id="rId86"/>
    <sheet name="Gráfico 2.3.2 " sheetId="68" r:id="rId87"/>
    <sheet name="Cuadro 2.3.3 " sheetId="66" r:id="rId88"/>
    <sheet name="Mapa 2.3.1" sheetId="70" r:id="rId89"/>
    <sheet name="Cuadro 2.3.4" sheetId="69" r:id="rId90"/>
    <sheet name="Cuadro 2.3.5" sheetId="71" r:id="rId91"/>
    <sheet name="Gráfico 2.3.3" sheetId="74" r:id="rId92"/>
    <sheet name="Cuadro 2.3.6" sheetId="75" r:id="rId93"/>
    <sheet name="Cuadro 2.3.7" sheetId="76" r:id="rId94"/>
    <sheet name="Cuadro 2.3.8" sheetId="77" r:id="rId95"/>
    <sheet name="Cuadro 2.3.9" sheetId="78" r:id="rId96"/>
    <sheet name="Cuadro 2.3.10" sheetId="82" r:id="rId97"/>
    <sheet name="Mapa 2.3.2" sheetId="83" r:id="rId98"/>
    <sheet name="CAPITULO 2.4" sheetId="116" r:id="rId99"/>
    <sheet name="Infografía 2.4.1" sheetId="117" r:id="rId100"/>
    <sheet name="Cuadro 2.4.1" sheetId="118" r:id="rId101"/>
    <sheet name="Cuadro 2.4.2" sheetId="119" r:id="rId102"/>
    <sheet name="Gráfico 2.4.1  " sheetId="120" r:id="rId103"/>
    <sheet name="Cuadro 2.4.3" sheetId="138" r:id="rId104"/>
    <sheet name="Cuadro 2.4.4" sheetId="139" r:id="rId105"/>
    <sheet name="Cuadro 2.4.5" sheetId="140" r:id="rId106"/>
    <sheet name="Cuadro 2.4.6" sheetId="136" r:id="rId107"/>
    <sheet name="Mapa 2.4.1" sheetId="202" r:id="rId108"/>
    <sheet name="Cuadro 2.4.7 " sheetId="141" r:id="rId109"/>
    <sheet name="Cuadro 2.4.8" sheetId="124" r:id="rId110"/>
    <sheet name="Cuadro 2.4.9 " sheetId="130" r:id="rId111"/>
    <sheet name="Cuadro 2.4.10" sheetId="142" r:id="rId112"/>
    <sheet name="Cuadro 2.4.11" sheetId="143" r:id="rId113"/>
    <sheet name="Cuadro 2.4.12" sheetId="131" r:id="rId114"/>
    <sheet name="Cuadro 2.4.13" sheetId="134" r:id="rId115"/>
    <sheet name="Mapa 2.4.2 " sheetId="163" r:id="rId116"/>
    <sheet name="SECCION III" sheetId="85" r:id="rId117"/>
    <sheet name="Cuadro 3.1" sheetId="146" r:id="rId118"/>
    <sheet name="Gráfico 3.1" sheetId="155" r:id="rId119"/>
    <sheet name="Gráfico 3.2" sheetId="156" r:id="rId120"/>
    <sheet name="Cuadro 3.2" sheetId="150" r:id="rId121"/>
    <sheet name="Gráfico 3.3" sheetId="157" r:id="rId122"/>
    <sheet name="SECCION IV" sheetId="154" r:id="rId123"/>
    <sheet name="Cuadro 4.1" sheetId="199" r:id="rId124"/>
    <sheet name="Gráfico 4.1" sheetId="196" r:id="rId125"/>
    <sheet name="Gráfico 4.2" sheetId="194" r:id="rId126"/>
    <sheet name="Cuadro 4.2" sheetId="193" r:id="rId127"/>
    <sheet name="Cuadro 4.3" sheetId="185" r:id="rId128"/>
    <sheet name="Cuadro 4.4" sheetId="184" r:id="rId129"/>
    <sheet name="Cuadro 4.5" sheetId="201" r:id="rId130"/>
    <sheet name="Cuadro 4.6" sheetId="200" r:id="rId131"/>
    <sheet name="SECCIÓN V" sheetId="165" r:id="rId132"/>
    <sheet name="CAPITULO 5.1" sheetId="188" r:id="rId133"/>
    <sheet name="Cuadro 5.1.1" sheetId="191" r:id="rId134"/>
    <sheet name="Cuadro 5.1.2" sheetId="190" r:id="rId135"/>
    <sheet name="Cuadro 5.1.3" sheetId="187" r:id="rId136"/>
    <sheet name="CAPITULO 5.2" sheetId="186" r:id="rId137"/>
    <sheet name="Cuadro 5.2.1" sheetId="179" r:id="rId138"/>
    <sheet name="Gráfico 5.2.1" sheetId="180" r:id="rId139"/>
    <sheet name="Cuadro 5.2.2" sheetId="181" r:id="rId140"/>
    <sheet name="Gráfico 5.2.2" sheetId="182" r:id="rId141"/>
    <sheet name="CAPITULO 5.3" sheetId="189" r:id="rId142"/>
    <sheet name="Clasif por IT" sheetId="168" r:id="rId143"/>
    <sheet name="Cuadro 5.3.1" sheetId="169" r:id="rId144"/>
    <sheet name="Cuadro 5.3.2" sheetId="171" r:id="rId145"/>
    <sheet name="Cuadro 5.3.3" sheetId="173" r:id="rId146"/>
    <sheet name="Cuadro 5.3.4" sheetId="175" r:id="rId147"/>
    <sheet name="Cuadro 5.3.5" sheetId="177" r:id="rId148"/>
  </sheets>
  <definedNames>
    <definedName name="_EN_ESTE_CUADRO" localSheetId="2">INDICE!$M$61</definedName>
    <definedName name="_ftn1" localSheetId="1">'ANEXO METODOLOGICO'!$B$12</definedName>
    <definedName name="_ftn2" localSheetId="1">'ANEXO METODOLOGICO'!$B$13</definedName>
    <definedName name="_ftn3" localSheetId="1">'ANEXO METODOLOGICO'!$B$80</definedName>
    <definedName name="_ftn4" localSheetId="1">'ANEXO METODOLOGICO'!$B$81</definedName>
    <definedName name="_ftn5" localSheetId="1">'ANEXO METODOLOGICO'!$B$82</definedName>
    <definedName name="_ftn6" localSheetId="1">'ANEXO METODOLOGICO'!$B$83</definedName>
    <definedName name="_ftn7" localSheetId="1">'ANEXO METODOLOGICO'!$B$84</definedName>
    <definedName name="_ftnref1" localSheetId="1">'ANEXO METODOLOGICO'!#REF!</definedName>
    <definedName name="_ftnref2" localSheetId="1">'ANEXO METODOLOGICO'!$B$24</definedName>
    <definedName name="_ftnref3" localSheetId="1">'ANEXO METODOLOGICO'!$B$25</definedName>
    <definedName name="_ftnref4" localSheetId="1">'ANEXO METODOLOGICO'!$B$32</definedName>
    <definedName name="_ftnref5" localSheetId="1">'ANEXO METODOLOGICO'!$B$63</definedName>
    <definedName name="_ftnref6" localSheetId="1">'ANEXO METODOLOGICO'!$B$64</definedName>
    <definedName name="_ftnref7" localSheetId="1">'ANEXO METODOLOGICO'!$B$70</definedName>
    <definedName name="_xlnm.Print_Area" localSheetId="6">'Cuadro 1.1.1'!$A$1:$G$5</definedName>
    <definedName name="_xlnm.Print_Area" localSheetId="9">'Cuadro 1.1.2'!#REF!</definedName>
    <definedName name="_xlnm.Print_Area" localSheetId="10">'Cuadro 1.1.3'!#REF!</definedName>
    <definedName name="_xlnm.Print_Area" localSheetId="7">'Gráfico 1.1.1 '!$A$1:$H$24</definedName>
    <definedName name="_xlnm.Print_Area" localSheetId="118">'Gráfico 3.1'!$A$1:$G$24</definedName>
    <definedName name="OLE_LINK23" localSheetId="25">'Cuadro 1.2.2'!#REF!</definedName>
    <definedName name="OLE_LINK4" localSheetId="139">'Cuadro 5.2.2'!#REF!</definedName>
  </definedNames>
  <calcPr calcId="145621"/>
</workbook>
</file>

<file path=xl/calcChain.xml><?xml version="1.0" encoding="utf-8"?>
<calcChain xmlns="http://schemas.openxmlformats.org/spreadsheetml/2006/main">
  <c r="G12" i="134" l="1"/>
  <c r="G9" i="134"/>
  <c r="G10" i="134"/>
  <c r="G11" i="134"/>
  <c r="G8" i="134"/>
  <c r="F8" i="82"/>
  <c r="F9" i="82"/>
  <c r="F10" i="82"/>
  <c r="F11" i="82"/>
  <c r="F7" i="82"/>
  <c r="D11" i="82"/>
  <c r="D8" i="82"/>
  <c r="D9" i="82"/>
  <c r="D10" i="82"/>
  <c r="D7" i="82"/>
  <c r="H7" i="88" l="1"/>
  <c r="H7" i="146"/>
  <c r="C9" i="164"/>
  <c r="H6" i="88"/>
  <c r="H8" i="177" l="1"/>
  <c r="G8" i="177"/>
  <c r="F8" i="177"/>
  <c r="E8" i="177"/>
  <c r="D8" i="177"/>
  <c r="H11" i="177"/>
  <c r="G11" i="177"/>
  <c r="F11" i="177"/>
  <c r="E11" i="177"/>
  <c r="D11" i="177"/>
  <c r="H14" i="177"/>
  <c r="G14" i="177"/>
  <c r="F14" i="177"/>
  <c r="E14" i="177"/>
  <c r="D14" i="177"/>
  <c r="H17" i="177"/>
  <c r="G17" i="177"/>
  <c r="F17" i="177"/>
  <c r="E17" i="177"/>
  <c r="D17" i="177"/>
  <c r="H20" i="177"/>
  <c r="G20" i="177"/>
  <c r="F20" i="177"/>
  <c r="E20" i="177"/>
  <c r="D20" i="177"/>
  <c r="H23" i="177"/>
  <c r="G23" i="177"/>
  <c r="F23" i="177"/>
  <c r="E23" i="177"/>
  <c r="D23" i="177"/>
  <c r="H26" i="177"/>
  <c r="G26" i="177"/>
  <c r="F26" i="177"/>
  <c r="E26" i="177"/>
  <c r="D26" i="177"/>
  <c r="H29" i="177"/>
  <c r="G29" i="177"/>
  <c r="F29" i="177"/>
  <c r="E29" i="177"/>
  <c r="D29" i="177"/>
  <c r="H32" i="177"/>
  <c r="G32" i="177"/>
  <c r="F32" i="177"/>
  <c r="E32" i="177"/>
  <c r="D32" i="177"/>
  <c r="H20" i="175"/>
  <c r="G20" i="175"/>
  <c r="F20" i="175"/>
  <c r="E20" i="175"/>
  <c r="D20" i="175"/>
  <c r="H17" i="175"/>
  <c r="G17" i="175"/>
  <c r="F17" i="175"/>
  <c r="E17" i="175"/>
  <c r="D17" i="175"/>
  <c r="H14" i="175"/>
  <c r="G14" i="175"/>
  <c r="F14" i="175"/>
  <c r="E14" i="175"/>
  <c r="D14" i="175"/>
  <c r="H11" i="175"/>
  <c r="G11" i="175"/>
  <c r="F11" i="175"/>
  <c r="E11" i="175"/>
  <c r="D11" i="175"/>
  <c r="H8" i="175"/>
  <c r="G8" i="175"/>
  <c r="F8" i="175"/>
  <c r="E8" i="175"/>
  <c r="D8" i="175"/>
  <c r="H26" i="173"/>
  <c r="G26" i="173"/>
  <c r="F26" i="173"/>
  <c r="E26" i="173"/>
  <c r="D26" i="173"/>
  <c r="H23" i="173"/>
  <c r="G23" i="173"/>
  <c r="F23" i="173"/>
  <c r="E23" i="173"/>
  <c r="D23" i="173"/>
  <c r="H20" i="173"/>
  <c r="G20" i="173"/>
  <c r="F20" i="173"/>
  <c r="E20" i="173"/>
  <c r="D20" i="173"/>
  <c r="H17" i="173"/>
  <c r="G17" i="173"/>
  <c r="F17" i="173"/>
  <c r="E17" i="173"/>
  <c r="D17" i="173"/>
  <c r="H14" i="173"/>
  <c r="G14" i="173"/>
  <c r="F14" i="173"/>
  <c r="E14" i="173"/>
  <c r="D14" i="173"/>
  <c r="H11" i="173"/>
  <c r="G11" i="173"/>
  <c r="F11" i="173"/>
  <c r="E11" i="173"/>
  <c r="D11" i="173"/>
  <c r="H8" i="173"/>
  <c r="G8" i="173"/>
  <c r="F8" i="173"/>
  <c r="E8" i="173"/>
  <c r="D8" i="173"/>
  <c r="H23" i="171"/>
  <c r="G23" i="171"/>
  <c r="F23" i="171"/>
  <c r="E23" i="171"/>
  <c r="D23" i="171"/>
  <c r="H20" i="171"/>
  <c r="G20" i="171"/>
  <c r="F20" i="171"/>
  <c r="E20" i="171"/>
  <c r="D20" i="171"/>
  <c r="H17" i="171"/>
  <c r="G17" i="171"/>
  <c r="F17" i="171"/>
  <c r="E17" i="171"/>
  <c r="D17" i="171"/>
  <c r="H14" i="171"/>
  <c r="G14" i="171"/>
  <c r="F14" i="171"/>
  <c r="E14" i="171"/>
  <c r="D14" i="171"/>
  <c r="H11" i="171"/>
  <c r="G11" i="171"/>
  <c r="F11" i="171"/>
  <c r="E11" i="171"/>
  <c r="D11" i="171"/>
  <c r="H8" i="171"/>
  <c r="G8" i="171"/>
  <c r="F8" i="171"/>
  <c r="E8" i="171"/>
  <c r="D8" i="171"/>
  <c r="H23" i="169"/>
  <c r="G23" i="169"/>
  <c r="F23" i="169"/>
  <c r="E23" i="169"/>
  <c r="D23" i="169"/>
  <c r="H20" i="169"/>
  <c r="G20" i="169"/>
  <c r="F20" i="169"/>
  <c r="E20" i="169"/>
  <c r="D20" i="169"/>
  <c r="H17" i="169"/>
  <c r="G17" i="169"/>
  <c r="F17" i="169"/>
  <c r="E17" i="169"/>
  <c r="D17" i="169"/>
  <c r="H14" i="169"/>
  <c r="G14" i="169"/>
  <c r="F14" i="169"/>
  <c r="E14" i="169"/>
  <c r="D14" i="169"/>
  <c r="H11" i="169"/>
  <c r="G11" i="169"/>
  <c r="F11" i="169"/>
  <c r="E11" i="169"/>
  <c r="D11" i="169"/>
  <c r="H8" i="169"/>
  <c r="G8" i="169"/>
  <c r="F8" i="169"/>
  <c r="E8" i="169"/>
  <c r="D8" i="169"/>
  <c r="S7" i="203" l="1"/>
  <c r="V7" i="203"/>
  <c r="S8" i="203"/>
  <c r="V8" i="203"/>
  <c r="S9" i="203"/>
  <c r="V9" i="203"/>
  <c r="S10" i="203"/>
  <c r="V10" i="203"/>
  <c r="S11" i="203"/>
  <c r="V11" i="203"/>
  <c r="S12" i="203"/>
  <c r="V12" i="203"/>
  <c r="S13" i="203"/>
  <c r="V13" i="203"/>
  <c r="S14" i="203"/>
  <c r="V14" i="203"/>
  <c r="S15" i="203"/>
  <c r="V15" i="203"/>
  <c r="S16" i="203"/>
  <c r="V16" i="203"/>
  <c r="S17" i="203"/>
  <c r="V17" i="203"/>
  <c r="S18" i="203"/>
  <c r="V18" i="203"/>
  <c r="S19" i="203"/>
  <c r="V19" i="203"/>
  <c r="S20" i="203"/>
  <c r="V20" i="203"/>
  <c r="S21" i="203"/>
  <c r="V21" i="203"/>
  <c r="S22" i="203"/>
  <c r="V22" i="203"/>
  <c r="S23" i="203"/>
  <c r="V23" i="203"/>
  <c r="S24" i="203"/>
  <c r="V24" i="203"/>
  <c r="S25" i="203"/>
  <c r="V25" i="203"/>
  <c r="S26" i="203"/>
  <c r="V26" i="203"/>
  <c r="S27" i="203"/>
  <c r="V27" i="203"/>
  <c r="S28" i="203"/>
  <c r="V28" i="203"/>
  <c r="S29" i="203"/>
  <c r="V29" i="203"/>
  <c r="S30" i="203"/>
  <c r="V30" i="203"/>
  <c r="Q31" i="203"/>
  <c r="R31" i="203"/>
  <c r="S31" i="203"/>
  <c r="T31" i="203"/>
  <c r="U31" i="203"/>
  <c r="V31" i="203" s="1"/>
  <c r="O31" i="202" l="1"/>
  <c r="P31" i="202" s="1"/>
  <c r="P29" i="202"/>
  <c r="P27" i="202"/>
  <c r="P25" i="202"/>
  <c r="P23" i="202"/>
  <c r="P21" i="202"/>
  <c r="P19" i="202"/>
  <c r="P17" i="202"/>
  <c r="P15" i="202"/>
  <c r="P13" i="202"/>
  <c r="P11" i="202"/>
  <c r="P9" i="202"/>
  <c r="P7" i="202"/>
  <c r="P8" i="202" l="1"/>
  <c r="P10" i="202"/>
  <c r="P12" i="202"/>
  <c r="P14" i="202"/>
  <c r="P16" i="202"/>
  <c r="P18" i="202"/>
  <c r="P20" i="202"/>
  <c r="P22" i="202"/>
  <c r="P24" i="202"/>
  <c r="P26" i="202"/>
  <c r="P28" i="202"/>
  <c r="P30" i="202"/>
  <c r="Q12" i="49"/>
  <c r="Q13" i="49"/>
  <c r="P9" i="183" l="1"/>
  <c r="O9" i="183"/>
  <c r="P9" i="49"/>
  <c r="O9" i="49"/>
  <c r="P6" i="49"/>
  <c r="Q6" i="49"/>
  <c r="O6" i="49"/>
  <c r="Q10" i="49"/>
  <c r="Q9" i="49" s="1"/>
  <c r="Q11" i="49"/>
  <c r="P6" i="183"/>
  <c r="O6" i="183"/>
  <c r="D14" i="65" l="1"/>
  <c r="C16" i="119" l="1"/>
  <c r="E14" i="35"/>
  <c r="C14" i="35"/>
  <c r="C14" i="4"/>
  <c r="C28" i="1"/>
  <c r="F8" i="35" l="1"/>
  <c r="F13" i="35"/>
  <c r="F7" i="35"/>
  <c r="F11" i="35"/>
  <c r="F10" i="35"/>
  <c r="D13" i="35"/>
  <c r="D8" i="35"/>
  <c r="D10" i="35"/>
  <c r="D7" i="35"/>
  <c r="D11" i="35"/>
  <c r="D15" i="119"/>
  <c r="D10" i="119"/>
  <c r="D14" i="119"/>
  <c r="D9" i="119"/>
  <c r="D12" i="119"/>
  <c r="D7" i="119"/>
  <c r="D11" i="119"/>
  <c r="D6" i="119"/>
  <c r="D10" i="4"/>
  <c r="D7" i="4"/>
  <c r="D8" i="4"/>
  <c r="D11" i="4"/>
  <c r="D13" i="4"/>
  <c r="D14" i="4"/>
  <c r="F14" i="35" l="1"/>
  <c r="D16" i="119"/>
  <c r="D14" i="35"/>
  <c r="T13" i="162"/>
  <c r="C155" i="1"/>
  <c r="B155" i="1"/>
  <c r="C154" i="1"/>
  <c r="C153" i="1"/>
  <c r="C152" i="1"/>
  <c r="C151" i="1"/>
  <c r="C150" i="1"/>
  <c r="C149" i="1"/>
  <c r="C148" i="1"/>
  <c r="B148" i="1"/>
  <c r="F14" i="184"/>
  <c r="E14" i="184"/>
  <c r="D14" i="184"/>
  <c r="C14" i="184"/>
  <c r="G14" i="184"/>
  <c r="E7" i="187" l="1"/>
  <c r="E8" i="187"/>
  <c r="E9" i="187"/>
  <c r="E6" i="187"/>
  <c r="E5" i="187"/>
  <c r="B173" i="1" l="1"/>
  <c r="C173" i="1"/>
  <c r="B174" i="1"/>
  <c r="C174" i="1"/>
  <c r="B175" i="1"/>
  <c r="C175" i="1"/>
  <c r="B165" i="1"/>
  <c r="B166" i="1"/>
  <c r="B167" i="1"/>
  <c r="B168" i="1"/>
  <c r="B171" i="1"/>
  <c r="B172" i="1"/>
  <c r="C161" i="1"/>
  <c r="C162" i="1"/>
  <c r="C165" i="1"/>
  <c r="C166" i="1"/>
  <c r="C167" i="1"/>
  <c r="C168" i="1"/>
  <c r="C171" i="1"/>
  <c r="C172" i="1"/>
  <c r="C160" i="1"/>
  <c r="B160" i="1"/>
  <c r="B161" i="1"/>
  <c r="B162" i="1"/>
  <c r="J30" i="163"/>
  <c r="I30" i="163"/>
  <c r="K29" i="163"/>
  <c r="K28" i="163"/>
  <c r="K27" i="163"/>
  <c r="K26" i="163"/>
  <c r="K25" i="163"/>
  <c r="K24" i="163"/>
  <c r="K23" i="163"/>
  <c r="K22" i="163"/>
  <c r="K21" i="163"/>
  <c r="K20" i="163"/>
  <c r="K19" i="163"/>
  <c r="K18" i="163"/>
  <c r="K17" i="163"/>
  <c r="K16" i="163"/>
  <c r="K15" i="163"/>
  <c r="K14" i="163"/>
  <c r="K13" i="163"/>
  <c r="K12" i="163"/>
  <c r="K11" i="163"/>
  <c r="K10" i="163"/>
  <c r="K9" i="163"/>
  <c r="K8" i="163"/>
  <c r="K7" i="163"/>
  <c r="K6" i="163"/>
  <c r="R31" i="39"/>
  <c r="S31" i="39" s="1"/>
  <c r="P31" i="39"/>
  <c r="Q26" i="39" s="1"/>
  <c r="T30" i="39"/>
  <c r="T29" i="39"/>
  <c r="T28" i="39"/>
  <c r="T27" i="39"/>
  <c r="T26" i="39"/>
  <c r="T25" i="39"/>
  <c r="T24" i="39"/>
  <c r="T23" i="39"/>
  <c r="T22" i="39"/>
  <c r="T21" i="39"/>
  <c r="T20" i="39"/>
  <c r="T19" i="39"/>
  <c r="T18" i="39"/>
  <c r="T17" i="39"/>
  <c r="T16" i="39"/>
  <c r="T15" i="39"/>
  <c r="T14" i="39"/>
  <c r="T13" i="39"/>
  <c r="T12" i="39"/>
  <c r="T11" i="39"/>
  <c r="S11" i="39"/>
  <c r="T10" i="39"/>
  <c r="T9" i="39"/>
  <c r="T8" i="39"/>
  <c r="Q8" i="39"/>
  <c r="T7" i="39"/>
  <c r="Q7" i="39"/>
  <c r="S15" i="39" l="1"/>
  <c r="S20" i="39"/>
  <c r="S13" i="39"/>
  <c r="S18" i="39"/>
  <c r="Q17" i="39"/>
  <c r="Q30" i="39"/>
  <c r="S21" i="39"/>
  <c r="K30" i="163"/>
  <c r="S7" i="39"/>
  <c r="S12" i="39"/>
  <c r="S14" i="39"/>
  <c r="S24" i="39"/>
  <c r="S30" i="39"/>
  <c r="S22" i="39"/>
  <c r="S19" i="39"/>
  <c r="S23" i="39"/>
  <c r="S25" i="39"/>
  <c r="T31" i="39"/>
  <c r="Q11" i="39"/>
  <c r="Q12" i="39"/>
  <c r="Q13" i="39"/>
  <c r="Q14" i="39"/>
  <c r="Q15" i="39"/>
  <c r="Q16" i="39"/>
  <c r="Q29" i="39"/>
  <c r="Q31" i="39"/>
  <c r="Q10" i="39"/>
  <c r="Q27" i="39"/>
  <c r="Q28" i="39"/>
  <c r="Q9" i="39"/>
  <c r="Q18" i="39"/>
  <c r="Q19" i="39"/>
  <c r="Q20" i="39"/>
  <c r="Q21" i="39"/>
  <c r="Q22" i="39"/>
  <c r="Q23" i="39"/>
  <c r="Q24" i="39"/>
  <c r="Q25" i="39"/>
  <c r="S27" i="39"/>
  <c r="D9" i="77"/>
  <c r="F9" i="77"/>
  <c r="G9" i="77"/>
  <c r="I9" i="77"/>
  <c r="J9" i="77"/>
  <c r="L9" i="77"/>
  <c r="M9" i="77"/>
  <c r="O9" i="77"/>
  <c r="P9" i="77"/>
  <c r="C9" i="77"/>
  <c r="D6" i="77"/>
  <c r="F6" i="77"/>
  <c r="F14" i="77" s="1"/>
  <c r="G6" i="77"/>
  <c r="G14" i="77" s="1"/>
  <c r="I6" i="77"/>
  <c r="J6" i="77"/>
  <c r="L6" i="77"/>
  <c r="L14" i="77" s="1"/>
  <c r="M6" i="77"/>
  <c r="M14" i="77" s="1"/>
  <c r="O6" i="77"/>
  <c r="O14" i="77" s="1"/>
  <c r="P6" i="77"/>
  <c r="C6" i="77"/>
  <c r="C14" i="77" s="1"/>
  <c r="J14" i="183"/>
  <c r="D9" i="183"/>
  <c r="F9" i="183"/>
  <c r="G9" i="183"/>
  <c r="I9" i="183"/>
  <c r="J9" i="183"/>
  <c r="L9" i="183"/>
  <c r="M9" i="183"/>
  <c r="C9" i="183"/>
  <c r="D6" i="183"/>
  <c r="F6" i="183"/>
  <c r="F14" i="183" s="1"/>
  <c r="G6" i="183"/>
  <c r="G14" i="183" s="1"/>
  <c r="I6" i="183"/>
  <c r="I14" i="183" s="1"/>
  <c r="J6" i="183"/>
  <c r="L6" i="183"/>
  <c r="M6" i="183"/>
  <c r="M14" i="183" s="1"/>
  <c r="O14" i="183"/>
  <c r="C6" i="183"/>
  <c r="C14" i="183" s="1"/>
  <c r="H13" i="183"/>
  <c r="I14" i="49"/>
  <c r="O14" i="49"/>
  <c r="D9" i="49"/>
  <c r="F9" i="49"/>
  <c r="G9" i="49"/>
  <c r="I9" i="49"/>
  <c r="J9" i="49"/>
  <c r="L9" i="49"/>
  <c r="M9" i="49"/>
  <c r="D6" i="49"/>
  <c r="F6" i="49"/>
  <c r="G6" i="49"/>
  <c r="G14" i="49" s="1"/>
  <c r="I6" i="49"/>
  <c r="J6" i="49"/>
  <c r="L6" i="49"/>
  <c r="M6" i="49"/>
  <c r="M14" i="49" s="1"/>
  <c r="P14" i="49"/>
  <c r="C9" i="49"/>
  <c r="C6" i="49"/>
  <c r="C14" i="49" s="1"/>
  <c r="D9" i="24"/>
  <c r="F9" i="24"/>
  <c r="F14" i="24" s="1"/>
  <c r="G9" i="24"/>
  <c r="I9" i="24"/>
  <c r="J9" i="24"/>
  <c r="L9" i="24"/>
  <c r="M9" i="24"/>
  <c r="O9" i="24"/>
  <c r="P9" i="24"/>
  <c r="D6" i="24"/>
  <c r="D14" i="24" s="1"/>
  <c r="F6" i="24"/>
  <c r="G6" i="24"/>
  <c r="I6" i="24"/>
  <c r="I14" i="24" s="1"/>
  <c r="J6" i="24"/>
  <c r="J14" i="24" s="1"/>
  <c r="L6" i="24"/>
  <c r="L14" i="24" s="1"/>
  <c r="M6" i="24"/>
  <c r="O6" i="24"/>
  <c r="O14" i="24" s="1"/>
  <c r="P6" i="24"/>
  <c r="P14" i="24" s="1"/>
  <c r="C9" i="24"/>
  <c r="C6" i="24"/>
  <c r="Q13" i="24"/>
  <c r="Q12" i="24"/>
  <c r="H12" i="24"/>
  <c r="C14" i="24" l="1"/>
  <c r="M14" i="24"/>
  <c r="G14" i="24"/>
  <c r="L14" i="49"/>
  <c r="F14" i="49"/>
  <c r="J14" i="49"/>
  <c r="D14" i="49"/>
  <c r="L14" i="183"/>
  <c r="D14" i="183"/>
  <c r="P14" i="77"/>
  <c r="J14" i="77"/>
  <c r="D14" i="77"/>
  <c r="I14" i="77"/>
  <c r="P14" i="183"/>
  <c r="U31" i="39"/>
  <c r="U28" i="39"/>
  <c r="U15" i="39"/>
  <c r="U14" i="39"/>
  <c r="U13" i="39"/>
  <c r="U12" i="39"/>
  <c r="U11" i="39"/>
  <c r="U10" i="39"/>
  <c r="U24" i="39"/>
  <c r="U16" i="39"/>
  <c r="U29" i="39"/>
  <c r="U19" i="39"/>
  <c r="U30" i="39"/>
  <c r="U22" i="39"/>
  <c r="U9" i="39"/>
  <c r="U25" i="39"/>
  <c r="U7" i="39"/>
  <c r="U20" i="39"/>
  <c r="U26" i="39"/>
  <c r="U23" i="39"/>
  <c r="U27" i="39"/>
  <c r="U18" i="39"/>
  <c r="U8" i="39"/>
  <c r="U21" i="39"/>
  <c r="U17" i="39"/>
  <c r="E12" i="24"/>
  <c r="E13" i="24"/>
  <c r="G11" i="150" l="1"/>
  <c r="C11" i="150"/>
  <c r="D11" i="150"/>
  <c r="E11" i="150"/>
  <c r="F11" i="150"/>
  <c r="D7" i="161"/>
  <c r="D6" i="161"/>
  <c r="D5" i="161"/>
  <c r="F7" i="130" l="1"/>
  <c r="F8" i="130"/>
  <c r="F9" i="130"/>
  <c r="F10" i="130"/>
  <c r="F6" i="130"/>
  <c r="D7" i="130"/>
  <c r="D8" i="130"/>
  <c r="D9" i="130"/>
  <c r="D10" i="130"/>
  <c r="D6" i="130"/>
  <c r="N7" i="77"/>
  <c r="N8" i="77"/>
  <c r="N10" i="77"/>
  <c r="N11" i="77"/>
  <c r="K7" i="77"/>
  <c r="K8" i="77"/>
  <c r="K10" i="77"/>
  <c r="K11" i="77"/>
  <c r="H7" i="77"/>
  <c r="H8" i="77"/>
  <c r="H10" i="77"/>
  <c r="H11" i="77"/>
  <c r="E7" i="77"/>
  <c r="E8" i="77"/>
  <c r="E10" i="77"/>
  <c r="E11" i="77"/>
  <c r="C9" i="71"/>
  <c r="D9" i="71"/>
  <c r="E9" i="71"/>
  <c r="F9" i="71"/>
  <c r="C13" i="69"/>
  <c r="D13" i="69"/>
  <c r="E13" i="69"/>
  <c r="F13" i="69"/>
  <c r="L8" i="53"/>
  <c r="L9" i="53"/>
  <c r="L10" i="53"/>
  <c r="L7" i="53"/>
  <c r="G8" i="53"/>
  <c r="G9" i="53"/>
  <c r="G10" i="53"/>
  <c r="G7" i="53"/>
  <c r="L7" i="31"/>
  <c r="L8" i="31"/>
  <c r="L9" i="31"/>
  <c r="L6" i="31"/>
  <c r="G7" i="31"/>
  <c r="G8" i="31"/>
  <c r="G9" i="31"/>
  <c r="G6" i="31"/>
  <c r="L8" i="52"/>
  <c r="L9" i="52"/>
  <c r="L10" i="52"/>
  <c r="G8" i="52"/>
  <c r="G9" i="52"/>
  <c r="G10" i="52"/>
  <c r="L7" i="52"/>
  <c r="G7" i="52"/>
  <c r="G11" i="52" s="1"/>
  <c r="E6" i="77" l="1"/>
  <c r="H6" i="77"/>
  <c r="K6" i="77"/>
  <c r="N6" i="77"/>
  <c r="E9" i="77"/>
  <c r="H9" i="77"/>
  <c r="K9" i="77"/>
  <c r="N9" i="77"/>
  <c r="N7" i="183"/>
  <c r="N8" i="183"/>
  <c r="N10" i="183"/>
  <c r="N11" i="183"/>
  <c r="K7" i="183"/>
  <c r="K8" i="183"/>
  <c r="K10" i="183"/>
  <c r="K11" i="183"/>
  <c r="H7" i="183"/>
  <c r="H8" i="183"/>
  <c r="H10" i="183"/>
  <c r="H11" i="183"/>
  <c r="E7" i="183"/>
  <c r="E8" i="183"/>
  <c r="E10" i="183"/>
  <c r="E11" i="183"/>
  <c r="N7" i="49"/>
  <c r="N8" i="49"/>
  <c r="N10" i="49"/>
  <c r="N11" i="49"/>
  <c r="K7" i="49"/>
  <c r="K8" i="49"/>
  <c r="K10" i="49"/>
  <c r="K11" i="49"/>
  <c r="H7" i="49"/>
  <c r="H8" i="49"/>
  <c r="H10" i="49"/>
  <c r="H11" i="49"/>
  <c r="E10" i="49"/>
  <c r="E11" i="49"/>
  <c r="E7" i="49"/>
  <c r="E8" i="49"/>
  <c r="B88" i="1"/>
  <c r="C88" i="1"/>
  <c r="Q13" i="183"/>
  <c r="Q12" i="183"/>
  <c r="Q11" i="183"/>
  <c r="Q10" i="183"/>
  <c r="F9" i="164"/>
  <c r="E9" i="164"/>
  <c r="D9" i="164"/>
  <c r="C9" i="41"/>
  <c r="D9" i="41"/>
  <c r="E9" i="41"/>
  <c r="F9" i="41"/>
  <c r="G9" i="41"/>
  <c r="C13" i="57"/>
  <c r="D13" i="57"/>
  <c r="E13" i="57"/>
  <c r="F13" i="57"/>
  <c r="C13" i="40"/>
  <c r="D13" i="40"/>
  <c r="E13" i="40"/>
  <c r="F13" i="40"/>
  <c r="Q9" i="183" l="1"/>
  <c r="Q6" i="183"/>
  <c r="Q14" i="183" s="1"/>
  <c r="N14" i="77"/>
  <c r="E6" i="49"/>
  <c r="H9" i="49"/>
  <c r="K9" i="49"/>
  <c r="N9" i="49"/>
  <c r="E9" i="183"/>
  <c r="H9" i="183"/>
  <c r="K9" i="183"/>
  <c r="N9" i="183"/>
  <c r="K14" i="77"/>
  <c r="H14" i="77"/>
  <c r="E9" i="49"/>
  <c r="H6" i="49"/>
  <c r="H14" i="49" s="1"/>
  <c r="K6" i="49"/>
  <c r="N6" i="49"/>
  <c r="E6" i="183"/>
  <c r="H6" i="183"/>
  <c r="H14" i="183" s="1"/>
  <c r="K6" i="183"/>
  <c r="K14" i="183" s="1"/>
  <c r="N6" i="183"/>
  <c r="E14" i="77"/>
  <c r="K14" i="49" l="1"/>
  <c r="E14" i="183"/>
  <c r="N14" i="183"/>
  <c r="N14" i="49"/>
  <c r="E14" i="49"/>
  <c r="N7" i="24"/>
  <c r="N8" i="24"/>
  <c r="N10" i="24"/>
  <c r="N9" i="24" s="1"/>
  <c r="N11" i="24"/>
  <c r="K7" i="24"/>
  <c r="K8" i="24"/>
  <c r="K10" i="24"/>
  <c r="K9" i="24" s="1"/>
  <c r="K11" i="24"/>
  <c r="H10" i="24"/>
  <c r="H11" i="24"/>
  <c r="E10" i="24"/>
  <c r="E9" i="24" s="1"/>
  <c r="E11" i="24"/>
  <c r="H7" i="24"/>
  <c r="H8" i="24"/>
  <c r="E7" i="24"/>
  <c r="E6" i="24" s="1"/>
  <c r="E14" i="24" s="1"/>
  <c r="E8" i="24"/>
  <c r="C9" i="12"/>
  <c r="D9" i="12"/>
  <c r="E9" i="12"/>
  <c r="F9" i="12"/>
  <c r="H6" i="24" l="1"/>
  <c r="H14" i="24" s="1"/>
  <c r="H9" i="24"/>
  <c r="K6" i="24"/>
  <c r="K14" i="24" s="1"/>
  <c r="N6" i="24"/>
  <c r="N14" i="24" s="1"/>
  <c r="C13" i="11"/>
  <c r="D13" i="11"/>
  <c r="E13" i="11"/>
  <c r="F13" i="11"/>
  <c r="F10" i="141" l="1"/>
  <c r="E10" i="141"/>
  <c r="D10" i="141"/>
  <c r="C10" i="141"/>
  <c r="Q6" i="182" l="1"/>
  <c r="T6" i="182"/>
  <c r="Q7" i="182"/>
  <c r="T7" i="182"/>
  <c r="Q8" i="182"/>
  <c r="T8" i="182"/>
  <c r="Q9" i="182"/>
  <c r="T9" i="182"/>
  <c r="Q10" i="182"/>
  <c r="T10" i="182"/>
  <c r="Q11" i="182"/>
  <c r="T11" i="182"/>
  <c r="R3" i="180"/>
  <c r="S3" i="180"/>
  <c r="R4" i="180"/>
  <c r="S4" i="180"/>
  <c r="R5" i="180"/>
  <c r="S5" i="180"/>
  <c r="R6" i="180"/>
  <c r="S6" i="180"/>
  <c r="R7" i="180"/>
  <c r="S7" i="180"/>
  <c r="R8" i="180"/>
  <c r="S8" i="180"/>
  <c r="R9" i="180"/>
  <c r="S9" i="180"/>
  <c r="R10" i="180"/>
  <c r="S10" i="180"/>
  <c r="D33" i="177" l="1"/>
  <c r="E33" i="177"/>
  <c r="F33" i="177"/>
  <c r="G33" i="177"/>
  <c r="G35" i="177" s="1"/>
  <c r="H33" i="177"/>
  <c r="D34" i="177"/>
  <c r="E34" i="177"/>
  <c r="F34" i="177"/>
  <c r="G34" i="177"/>
  <c r="H34" i="177"/>
  <c r="D18" i="175"/>
  <c r="E18" i="175"/>
  <c r="F18" i="175"/>
  <c r="G18" i="175"/>
  <c r="H18" i="175"/>
  <c r="D19" i="175"/>
  <c r="E19" i="175"/>
  <c r="F19" i="175"/>
  <c r="G19" i="175"/>
  <c r="H19" i="175"/>
  <c r="D24" i="173"/>
  <c r="E24" i="173"/>
  <c r="F24" i="173"/>
  <c r="G24" i="173"/>
  <c r="H24" i="173"/>
  <c r="D25" i="173"/>
  <c r="E25" i="173"/>
  <c r="F25" i="173"/>
  <c r="G25" i="173"/>
  <c r="H25" i="173"/>
  <c r="D21" i="171"/>
  <c r="E21" i="171"/>
  <c r="F21" i="171"/>
  <c r="G21" i="171"/>
  <c r="H21" i="171"/>
  <c r="D22" i="171"/>
  <c r="E22" i="171"/>
  <c r="F22" i="171"/>
  <c r="G22" i="171"/>
  <c r="H22" i="171"/>
  <c r="D21" i="169"/>
  <c r="E21" i="169"/>
  <c r="F21" i="169"/>
  <c r="G21" i="169"/>
  <c r="H21" i="169"/>
  <c r="D22" i="169"/>
  <c r="E22" i="169"/>
  <c r="F22" i="169"/>
  <c r="G22" i="169"/>
  <c r="H22" i="169"/>
  <c r="F35" i="177" l="1"/>
  <c r="E35" i="177"/>
  <c r="H35" i="177"/>
  <c r="D35" i="177"/>
  <c r="G9" i="71"/>
  <c r="C79" i="1"/>
  <c r="B79" i="1"/>
  <c r="G9" i="12"/>
  <c r="J11" i="53"/>
  <c r="H11" i="53"/>
  <c r="E11" i="53"/>
  <c r="C11" i="53"/>
  <c r="L11" i="53"/>
  <c r="G11" i="53"/>
  <c r="J11" i="52"/>
  <c r="H11" i="52"/>
  <c r="E11" i="52"/>
  <c r="C11" i="52"/>
  <c r="L11" i="52"/>
  <c r="Q7" i="24"/>
  <c r="D10" i="52" l="1"/>
  <c r="D7" i="52"/>
  <c r="D8" i="52"/>
  <c r="D9" i="52"/>
  <c r="I8" i="53"/>
  <c r="I9" i="53"/>
  <c r="I10" i="53"/>
  <c r="I7" i="53"/>
  <c r="K10" i="52"/>
  <c r="K7" i="52"/>
  <c r="K8" i="52"/>
  <c r="K9" i="52"/>
  <c r="F7" i="53"/>
  <c r="F8" i="53"/>
  <c r="F9" i="53"/>
  <c r="F10" i="53"/>
  <c r="F10" i="52"/>
  <c r="F8" i="52"/>
  <c r="F9" i="52"/>
  <c r="F7" i="52"/>
  <c r="K9" i="53"/>
  <c r="K10" i="53"/>
  <c r="K7" i="53"/>
  <c r="K8" i="53"/>
  <c r="I10" i="52"/>
  <c r="I8" i="52"/>
  <c r="I7" i="52"/>
  <c r="I9" i="52"/>
  <c r="D10" i="53"/>
  <c r="D7" i="53"/>
  <c r="D8" i="53"/>
  <c r="D9" i="53"/>
  <c r="S15" i="162"/>
  <c r="R15" i="162"/>
  <c r="T10" i="162"/>
  <c r="T11" i="162"/>
  <c r="T12" i="162"/>
  <c r="T9" i="162"/>
  <c r="Q8" i="77"/>
  <c r="Q10" i="77"/>
  <c r="Q11" i="77"/>
  <c r="Q12" i="77"/>
  <c r="Q13" i="77"/>
  <c r="Q7" i="77"/>
  <c r="F11" i="52" l="1"/>
  <c r="I11" i="52"/>
  <c r="I11" i="53"/>
  <c r="D11" i="53"/>
  <c r="K11" i="53"/>
  <c r="Q6" i="77"/>
  <c r="Q9" i="77"/>
  <c r="K11" i="52"/>
  <c r="D11" i="52"/>
  <c r="F11" i="53"/>
  <c r="T15" i="162"/>
  <c r="Q14" i="77" l="1"/>
  <c r="C132" i="1"/>
  <c r="E10" i="111" l="1"/>
  <c r="C10" i="111"/>
  <c r="E7" i="113"/>
  <c r="E8" i="113"/>
  <c r="E9" i="113"/>
  <c r="E10" i="113"/>
  <c r="E11" i="113"/>
  <c r="E6" i="113"/>
  <c r="C12" i="113"/>
  <c r="E12" i="113" s="1"/>
  <c r="D7" i="111" l="1"/>
  <c r="G7" i="111" s="1"/>
  <c r="D10" i="111"/>
  <c r="G10" i="111" s="1"/>
  <c r="D6" i="111"/>
  <c r="G6" i="111" s="1"/>
  <c r="D9" i="111"/>
  <c r="G9" i="111" s="1"/>
  <c r="D8" i="111"/>
  <c r="G8" i="111" s="1"/>
  <c r="F10" i="111"/>
  <c r="F6" i="111"/>
  <c r="F9" i="111"/>
  <c r="F8" i="111"/>
  <c r="F7" i="111"/>
  <c r="C31" i="1"/>
  <c r="D8" i="161"/>
  <c r="D9" i="161"/>
  <c r="D9" i="110"/>
  <c r="E9" i="110"/>
  <c r="F9" i="110"/>
  <c r="G9" i="110"/>
  <c r="C9" i="110"/>
  <c r="G8" i="107"/>
  <c r="F8" i="107"/>
  <c r="E8" i="107"/>
  <c r="D8" i="107"/>
  <c r="C8" i="107"/>
  <c r="H8" i="88" l="1"/>
  <c r="F11" i="92"/>
  <c r="C37" i="1"/>
  <c r="B32" i="1"/>
  <c r="C32" i="1"/>
  <c r="B37" i="1" l="1"/>
  <c r="L13" i="51" l="1"/>
  <c r="M13" i="51"/>
  <c r="I13" i="51"/>
  <c r="K13" i="51" s="1"/>
  <c r="J13" i="51"/>
  <c r="N12" i="51"/>
  <c r="K12" i="51"/>
  <c r="N11" i="51"/>
  <c r="K11" i="51"/>
  <c r="N10" i="51"/>
  <c r="K10" i="51"/>
  <c r="N9" i="51"/>
  <c r="K9" i="51"/>
  <c r="N8" i="51"/>
  <c r="K8" i="51"/>
  <c r="N7" i="51"/>
  <c r="K7" i="51"/>
  <c r="L13" i="50"/>
  <c r="M13" i="50"/>
  <c r="K7" i="50"/>
  <c r="K8" i="50"/>
  <c r="K9" i="50"/>
  <c r="K10" i="50"/>
  <c r="K11" i="50"/>
  <c r="K12" i="50"/>
  <c r="J13" i="50"/>
  <c r="I13" i="50"/>
  <c r="N12" i="50"/>
  <c r="N11" i="50"/>
  <c r="N10" i="50"/>
  <c r="N9" i="50"/>
  <c r="N8" i="50"/>
  <c r="N7" i="50"/>
  <c r="F12" i="46"/>
  <c r="G12" i="46"/>
  <c r="H12" i="46" s="1"/>
  <c r="H11" i="46"/>
  <c r="H10" i="46"/>
  <c r="H9" i="46"/>
  <c r="H8" i="46"/>
  <c r="H7" i="46"/>
  <c r="H6" i="46"/>
  <c r="L19" i="45"/>
  <c r="I20" i="45"/>
  <c r="J10" i="45" s="1"/>
  <c r="K20" i="45"/>
  <c r="L8" i="45" s="1"/>
  <c r="M19" i="45"/>
  <c r="M18" i="45"/>
  <c r="M17" i="45"/>
  <c r="M16" i="45"/>
  <c r="M15" i="45"/>
  <c r="M14" i="45"/>
  <c r="M13" i="45"/>
  <c r="M12" i="45"/>
  <c r="M11" i="45"/>
  <c r="M10" i="45"/>
  <c r="M9" i="45"/>
  <c r="M8" i="45"/>
  <c r="M7" i="45"/>
  <c r="L12" i="159"/>
  <c r="M12" i="159" s="1"/>
  <c r="N12" i="159"/>
  <c r="O12" i="159"/>
  <c r="P11" i="159"/>
  <c r="O11" i="159"/>
  <c r="P10" i="159"/>
  <c r="O10" i="159"/>
  <c r="M10" i="159"/>
  <c r="P9" i="159"/>
  <c r="O9" i="159"/>
  <c r="P8" i="159"/>
  <c r="O8" i="159"/>
  <c r="P7" i="159"/>
  <c r="O7" i="159"/>
  <c r="P6" i="159"/>
  <c r="O6" i="159"/>
  <c r="M6" i="159"/>
  <c r="C84" i="1"/>
  <c r="B84" i="1"/>
  <c r="C82" i="1"/>
  <c r="B82" i="1"/>
  <c r="L12" i="158"/>
  <c r="N12" i="158"/>
  <c r="O11" i="158" s="1"/>
  <c r="P11" i="158"/>
  <c r="P10" i="158"/>
  <c r="P9" i="158"/>
  <c r="P8" i="158"/>
  <c r="P7" i="158"/>
  <c r="P6" i="158"/>
  <c r="F49" i="42"/>
  <c r="H49" i="42" s="1"/>
  <c r="G49" i="42"/>
  <c r="H48" i="42"/>
  <c r="H47" i="42"/>
  <c r="H46" i="42"/>
  <c r="H45" i="42"/>
  <c r="H44" i="42"/>
  <c r="H43" i="42"/>
  <c r="H42" i="42"/>
  <c r="H41" i="42"/>
  <c r="H40" i="42"/>
  <c r="H39" i="42"/>
  <c r="H38" i="42"/>
  <c r="H37" i="42"/>
  <c r="H36" i="42"/>
  <c r="H35" i="42"/>
  <c r="H34" i="42"/>
  <c r="H33" i="42"/>
  <c r="H32" i="42"/>
  <c r="H31" i="42"/>
  <c r="H30" i="42"/>
  <c r="H29" i="42"/>
  <c r="H28" i="42"/>
  <c r="H27" i="42"/>
  <c r="H26" i="42"/>
  <c r="H25" i="42"/>
  <c r="H24" i="42"/>
  <c r="H23" i="42"/>
  <c r="H22" i="42"/>
  <c r="H21" i="42"/>
  <c r="H20" i="42"/>
  <c r="H19" i="42"/>
  <c r="H18" i="42"/>
  <c r="H17" i="42"/>
  <c r="H16" i="42"/>
  <c r="H15" i="42"/>
  <c r="H14" i="42"/>
  <c r="H13" i="42"/>
  <c r="H12" i="42"/>
  <c r="H11" i="42"/>
  <c r="H10" i="42"/>
  <c r="H9" i="42"/>
  <c r="H8" i="42"/>
  <c r="H7" i="42"/>
  <c r="H6" i="42"/>
  <c r="H10" i="150"/>
  <c r="R7" i="83"/>
  <c r="R8" i="83"/>
  <c r="R9" i="83"/>
  <c r="R10" i="83"/>
  <c r="R11" i="83"/>
  <c r="R12" i="83"/>
  <c r="R13" i="83"/>
  <c r="R14" i="83"/>
  <c r="R15" i="83"/>
  <c r="R16" i="83"/>
  <c r="R17" i="83"/>
  <c r="R18" i="83"/>
  <c r="R19" i="83"/>
  <c r="R20" i="83"/>
  <c r="R21" i="83"/>
  <c r="R22" i="83"/>
  <c r="R23" i="83"/>
  <c r="R24" i="83"/>
  <c r="R25" i="83"/>
  <c r="R26" i="83"/>
  <c r="R27" i="83"/>
  <c r="R28" i="83"/>
  <c r="R29" i="83"/>
  <c r="R6" i="83"/>
  <c r="Q30" i="83"/>
  <c r="R30" i="83" s="1"/>
  <c r="P30" i="83"/>
  <c r="O7" i="32"/>
  <c r="O8" i="32"/>
  <c r="O9" i="32"/>
  <c r="O10" i="32"/>
  <c r="O11" i="32"/>
  <c r="O12" i="32"/>
  <c r="O13" i="32"/>
  <c r="O14" i="32"/>
  <c r="O15" i="32"/>
  <c r="O16" i="32"/>
  <c r="O17" i="32"/>
  <c r="O18" i="32"/>
  <c r="O19" i="32"/>
  <c r="O20" i="32"/>
  <c r="O21" i="32"/>
  <c r="O22" i="32"/>
  <c r="O23" i="32"/>
  <c r="O24" i="32"/>
  <c r="O25" i="32"/>
  <c r="O26" i="32"/>
  <c r="O27" i="32"/>
  <c r="O28" i="32"/>
  <c r="O29" i="32"/>
  <c r="O30" i="32"/>
  <c r="N31" i="32"/>
  <c r="M31" i="32"/>
  <c r="P31" i="104"/>
  <c r="Q28" i="104" s="1"/>
  <c r="S13" i="103"/>
  <c r="S12" i="103"/>
  <c r="S11" i="103"/>
  <c r="S10" i="103"/>
  <c r="S9" i="103"/>
  <c r="S8" i="103"/>
  <c r="C15" i="101"/>
  <c r="D10" i="101" s="1"/>
  <c r="R10" i="99"/>
  <c r="R9" i="99"/>
  <c r="R8" i="99"/>
  <c r="R7" i="99"/>
  <c r="R6" i="99"/>
  <c r="O6" i="99"/>
  <c r="O6" i="97"/>
  <c r="H10" i="93"/>
  <c r="H9" i="93"/>
  <c r="H8" i="93"/>
  <c r="H7" i="93"/>
  <c r="H6" i="93"/>
  <c r="H7" i="92"/>
  <c r="H8" i="92"/>
  <c r="H9" i="92"/>
  <c r="H10" i="92"/>
  <c r="H6" i="92"/>
  <c r="N12" i="157"/>
  <c r="N10" i="157"/>
  <c r="N9" i="157"/>
  <c r="N8" i="157"/>
  <c r="N7" i="157"/>
  <c r="N6" i="157"/>
  <c r="C141" i="1"/>
  <c r="B154" i="1"/>
  <c r="B153" i="1"/>
  <c r="B152" i="1"/>
  <c r="B151" i="1"/>
  <c r="B150" i="1"/>
  <c r="B149" i="1"/>
  <c r="H11" i="150"/>
  <c r="H9" i="150"/>
  <c r="H8" i="150"/>
  <c r="H7" i="150"/>
  <c r="H6" i="150"/>
  <c r="H8" i="146"/>
  <c r="H6" i="146"/>
  <c r="B142" i="1"/>
  <c r="B141" i="1"/>
  <c r="B140" i="1"/>
  <c r="B139" i="1"/>
  <c r="B138" i="1"/>
  <c r="C12" i="134"/>
  <c r="E12" i="134"/>
  <c r="F13" i="131"/>
  <c r="G13" i="131"/>
  <c r="H12" i="131"/>
  <c r="H11" i="131"/>
  <c r="H10" i="131"/>
  <c r="H9" i="131"/>
  <c r="H8" i="131"/>
  <c r="H7" i="131"/>
  <c r="E8" i="131"/>
  <c r="E9" i="131"/>
  <c r="E10" i="131"/>
  <c r="E11" i="131"/>
  <c r="E12" i="131"/>
  <c r="C13" i="131"/>
  <c r="D13" i="131"/>
  <c r="E7" i="131"/>
  <c r="G25" i="143"/>
  <c r="H25" i="143" s="1"/>
  <c r="H19" i="143"/>
  <c r="H7" i="143"/>
  <c r="H16" i="143"/>
  <c r="H23" i="143"/>
  <c r="H8" i="143"/>
  <c r="H24" i="143"/>
  <c r="H10" i="143"/>
  <c r="H9" i="143"/>
  <c r="H20" i="143"/>
  <c r="H11" i="143"/>
  <c r="H22" i="143"/>
  <c r="H13" i="143"/>
  <c r="H18" i="143"/>
  <c r="H21" i="143"/>
  <c r="H12" i="143"/>
  <c r="H14" i="143"/>
  <c r="H17" i="143"/>
  <c r="H15" i="143"/>
  <c r="E25" i="143"/>
  <c r="F19" i="143"/>
  <c r="F7" i="143"/>
  <c r="F16" i="143"/>
  <c r="F23" i="143"/>
  <c r="F8" i="143"/>
  <c r="F24" i="143"/>
  <c r="F10" i="143"/>
  <c r="F9" i="143"/>
  <c r="F20" i="143"/>
  <c r="F11" i="143"/>
  <c r="F22" i="143"/>
  <c r="F13" i="143"/>
  <c r="F18" i="143"/>
  <c r="F21" i="143"/>
  <c r="F12" i="143"/>
  <c r="F14" i="143"/>
  <c r="F17" i="143"/>
  <c r="F15" i="143"/>
  <c r="D17" i="143"/>
  <c r="D14" i="143"/>
  <c r="D12" i="143"/>
  <c r="D21" i="143"/>
  <c r="D18" i="143"/>
  <c r="D13" i="143"/>
  <c r="D22" i="143"/>
  <c r="D11" i="143"/>
  <c r="D20" i="143"/>
  <c r="D9" i="143"/>
  <c r="D10" i="143"/>
  <c r="D24" i="143"/>
  <c r="D8" i="143"/>
  <c r="D23" i="143"/>
  <c r="D16" i="143"/>
  <c r="D7" i="143"/>
  <c r="D19" i="143"/>
  <c r="C25" i="143"/>
  <c r="D15" i="143"/>
  <c r="G10" i="142"/>
  <c r="E10" i="142"/>
  <c r="C10" i="142"/>
  <c r="I9" i="142"/>
  <c r="J9" i="142" s="1"/>
  <c r="I8" i="142"/>
  <c r="J8" i="142" s="1"/>
  <c r="I7" i="142"/>
  <c r="B129" i="1"/>
  <c r="B127" i="1"/>
  <c r="C129" i="1"/>
  <c r="C127" i="1"/>
  <c r="G10" i="141"/>
  <c r="C9" i="140"/>
  <c r="D6" i="140" s="1"/>
  <c r="C121" i="1"/>
  <c r="B121" i="1"/>
  <c r="B119" i="1"/>
  <c r="C9" i="138"/>
  <c r="D8" i="138" s="1"/>
  <c r="B120" i="1"/>
  <c r="C120" i="1"/>
  <c r="C119" i="1"/>
  <c r="B122" i="1"/>
  <c r="C122" i="1"/>
  <c r="B118" i="1"/>
  <c r="C118" i="1"/>
  <c r="N8" i="120"/>
  <c r="N7" i="120"/>
  <c r="N6" i="120"/>
  <c r="N5" i="120"/>
  <c r="D12" i="118"/>
  <c r="D11" i="118"/>
  <c r="D10" i="118"/>
  <c r="D9" i="118"/>
  <c r="D7" i="118"/>
  <c r="D6" i="118"/>
  <c r="H7" i="51"/>
  <c r="H8" i="51"/>
  <c r="H9" i="51"/>
  <c r="H10" i="51"/>
  <c r="H11" i="51"/>
  <c r="H12" i="51"/>
  <c r="G13" i="51"/>
  <c r="F13" i="51"/>
  <c r="E8" i="51"/>
  <c r="E9" i="51"/>
  <c r="E10" i="51"/>
  <c r="E11" i="51"/>
  <c r="E12" i="51"/>
  <c r="C13" i="51"/>
  <c r="E13" i="51" s="1"/>
  <c r="D13" i="51"/>
  <c r="E7" i="51"/>
  <c r="H7" i="50"/>
  <c r="E7" i="50"/>
  <c r="E8" i="50"/>
  <c r="E9" i="50"/>
  <c r="E10" i="50"/>
  <c r="E11" i="50"/>
  <c r="E12" i="50"/>
  <c r="D13" i="50"/>
  <c r="C13" i="50"/>
  <c r="C36" i="1"/>
  <c r="B35" i="1"/>
  <c r="C35" i="1"/>
  <c r="B34" i="1"/>
  <c r="C34" i="1"/>
  <c r="C27" i="1"/>
  <c r="B33" i="1"/>
  <c r="C33" i="1"/>
  <c r="Q21" i="104"/>
  <c r="R13" i="103"/>
  <c r="Q13" i="103"/>
  <c r="P13" i="103"/>
  <c r="R12" i="103"/>
  <c r="Q12" i="103"/>
  <c r="P12" i="103"/>
  <c r="R11" i="103"/>
  <c r="Q11" i="103"/>
  <c r="P11" i="103"/>
  <c r="R10" i="103"/>
  <c r="Q10" i="103"/>
  <c r="P10" i="103"/>
  <c r="R9" i="103"/>
  <c r="Q9" i="103"/>
  <c r="P9" i="103"/>
  <c r="R8" i="103"/>
  <c r="Q8" i="103"/>
  <c r="P8" i="103"/>
  <c r="M11" i="99"/>
  <c r="Q11" i="99" s="1"/>
  <c r="N11" i="99"/>
  <c r="R11" i="99" s="1"/>
  <c r="Q10" i="99"/>
  <c r="Q9" i="99"/>
  <c r="Q8" i="99"/>
  <c r="Q7" i="99"/>
  <c r="Q6" i="99"/>
  <c r="L11" i="99"/>
  <c r="P11" i="99"/>
  <c r="K11" i="99"/>
  <c r="O11" i="99" s="1"/>
  <c r="P10" i="99"/>
  <c r="O10" i="99"/>
  <c r="P9" i="99"/>
  <c r="O9" i="99"/>
  <c r="P8" i="99"/>
  <c r="O8" i="99"/>
  <c r="P7" i="99"/>
  <c r="O7" i="99"/>
  <c r="P6" i="99"/>
  <c r="Y9" i="98"/>
  <c r="Y8" i="98"/>
  <c r="Y7" i="98"/>
  <c r="Y6" i="98"/>
  <c r="P7" i="97"/>
  <c r="P8" i="97"/>
  <c r="P9" i="97"/>
  <c r="P10" i="97"/>
  <c r="M11" i="97"/>
  <c r="N11" i="97"/>
  <c r="P6" i="97"/>
  <c r="O7" i="97"/>
  <c r="O8" i="97"/>
  <c r="O9" i="97"/>
  <c r="O10" i="97"/>
  <c r="L11" i="97"/>
  <c r="W6" i="95"/>
  <c r="W12" i="95"/>
  <c r="W11" i="95"/>
  <c r="W10" i="95"/>
  <c r="W9" i="95"/>
  <c r="W7" i="95"/>
  <c r="C20" i="1"/>
  <c r="C21" i="1"/>
  <c r="C22" i="1"/>
  <c r="C23" i="1"/>
  <c r="C24" i="1"/>
  <c r="C29" i="1"/>
  <c r="C30" i="1"/>
  <c r="B20" i="1"/>
  <c r="B21" i="1"/>
  <c r="B23" i="1"/>
  <c r="B24" i="1"/>
  <c r="B29" i="1"/>
  <c r="B30" i="1"/>
  <c r="G11" i="93"/>
  <c r="F11" i="93"/>
  <c r="E11" i="93"/>
  <c r="D11" i="93"/>
  <c r="C11" i="93"/>
  <c r="E11" i="92"/>
  <c r="D11" i="92"/>
  <c r="C11" i="92"/>
  <c r="G11" i="92"/>
  <c r="H11" i="92" s="1"/>
  <c r="B19" i="1"/>
  <c r="B18" i="1"/>
  <c r="B17" i="1"/>
  <c r="B16" i="1"/>
  <c r="B15" i="1"/>
  <c r="B14" i="1"/>
  <c r="B13" i="1"/>
  <c r="B12" i="1"/>
  <c r="B11" i="1"/>
  <c r="B10" i="1"/>
  <c r="C142" i="1"/>
  <c r="C140" i="1"/>
  <c r="C139" i="1"/>
  <c r="C138" i="1"/>
  <c r="C10" i="1"/>
  <c r="C11" i="1"/>
  <c r="C12" i="1"/>
  <c r="C13" i="1"/>
  <c r="C14" i="1"/>
  <c r="C15" i="1"/>
  <c r="C16" i="1"/>
  <c r="C17" i="1"/>
  <c r="C18" i="1"/>
  <c r="C19" i="1"/>
  <c r="C9" i="1"/>
  <c r="Q14" i="49"/>
  <c r="J10" i="31"/>
  <c r="H10" i="31"/>
  <c r="M7" i="31"/>
  <c r="M9" i="31"/>
  <c r="M6" i="31"/>
  <c r="E10" i="31"/>
  <c r="C10" i="31"/>
  <c r="Q8" i="24"/>
  <c r="Q6" i="24" s="1"/>
  <c r="Q10" i="24"/>
  <c r="Q11" i="24"/>
  <c r="C131" i="1"/>
  <c r="B131" i="1"/>
  <c r="C130" i="1"/>
  <c r="B130" i="1"/>
  <c r="C128" i="1"/>
  <c r="B128" i="1"/>
  <c r="C126" i="1"/>
  <c r="B126" i="1"/>
  <c r="C125" i="1"/>
  <c r="B125" i="1"/>
  <c r="C123" i="1"/>
  <c r="C117" i="1"/>
  <c r="B117" i="1"/>
  <c r="C116" i="1"/>
  <c r="B116" i="1"/>
  <c r="C115" i="1"/>
  <c r="C114" i="1"/>
  <c r="C19" i="75"/>
  <c r="D17" i="75" s="1"/>
  <c r="G5" i="69"/>
  <c r="G8" i="69"/>
  <c r="G13" i="69" s="1"/>
  <c r="N12" i="43"/>
  <c r="C100" i="1"/>
  <c r="C101" i="1"/>
  <c r="C102" i="1"/>
  <c r="C104" i="1"/>
  <c r="C105" i="1"/>
  <c r="C106" i="1"/>
  <c r="C107" i="1"/>
  <c r="C108" i="1"/>
  <c r="C109" i="1"/>
  <c r="C110" i="1"/>
  <c r="C111" i="1"/>
  <c r="C112" i="1"/>
  <c r="C94" i="1"/>
  <c r="C95" i="1"/>
  <c r="C96" i="1"/>
  <c r="C97" i="1"/>
  <c r="C98" i="1"/>
  <c r="C99" i="1"/>
  <c r="C70" i="1"/>
  <c r="C71" i="1"/>
  <c r="C72" i="1"/>
  <c r="C73" i="1"/>
  <c r="C74" i="1"/>
  <c r="C76" i="1"/>
  <c r="C77" i="1"/>
  <c r="C78" i="1"/>
  <c r="C80" i="1"/>
  <c r="C81" i="1"/>
  <c r="C83" i="1"/>
  <c r="C85" i="1"/>
  <c r="C86" i="1"/>
  <c r="C87" i="1"/>
  <c r="C89" i="1"/>
  <c r="C90" i="1"/>
  <c r="C91" i="1"/>
  <c r="C92" i="1"/>
  <c r="C93" i="1"/>
  <c r="C64" i="1"/>
  <c r="C65" i="1"/>
  <c r="C66" i="1"/>
  <c r="C67" i="1"/>
  <c r="C68" i="1"/>
  <c r="C69" i="1"/>
  <c r="C45" i="1"/>
  <c r="C46" i="1"/>
  <c r="C47" i="1"/>
  <c r="C48" i="1"/>
  <c r="C49" i="1"/>
  <c r="C50" i="1"/>
  <c r="C52" i="1"/>
  <c r="C53" i="1"/>
  <c r="C54" i="1"/>
  <c r="C55" i="1"/>
  <c r="C56" i="1"/>
  <c r="C57" i="1"/>
  <c r="C58" i="1"/>
  <c r="C59" i="1"/>
  <c r="C60" i="1"/>
  <c r="C61" i="1"/>
  <c r="C62" i="1"/>
  <c r="C63" i="1"/>
  <c r="C44" i="1"/>
  <c r="B45" i="1"/>
  <c r="B46" i="1"/>
  <c r="B47" i="1"/>
  <c r="B48" i="1"/>
  <c r="B49" i="1"/>
  <c r="B52" i="1"/>
  <c r="B53" i="1"/>
  <c r="B54" i="1"/>
  <c r="B55" i="1"/>
  <c r="B56" i="1"/>
  <c r="B57" i="1"/>
  <c r="B58" i="1"/>
  <c r="B59" i="1"/>
  <c r="B60" i="1"/>
  <c r="B61" i="1"/>
  <c r="B62" i="1"/>
  <c r="B98" i="1"/>
  <c r="B99" i="1"/>
  <c r="B100" i="1"/>
  <c r="B101" i="1"/>
  <c r="B104" i="1"/>
  <c r="B105" i="1"/>
  <c r="B106" i="1"/>
  <c r="B107" i="1"/>
  <c r="B108" i="1"/>
  <c r="B109" i="1"/>
  <c r="B110" i="1"/>
  <c r="B111" i="1"/>
  <c r="B97" i="1"/>
  <c r="B68" i="1"/>
  <c r="B69" i="1"/>
  <c r="B70" i="1"/>
  <c r="B71" i="1"/>
  <c r="B72" i="1"/>
  <c r="B73" i="1"/>
  <c r="B76" i="1"/>
  <c r="B77" i="1"/>
  <c r="B78" i="1"/>
  <c r="B80" i="1"/>
  <c r="B81" i="1"/>
  <c r="B83" i="1"/>
  <c r="B85" i="1"/>
  <c r="B86" i="1"/>
  <c r="B87" i="1"/>
  <c r="B89" i="1"/>
  <c r="B90" i="1"/>
  <c r="B91" i="1"/>
  <c r="B92" i="1"/>
  <c r="B67" i="1"/>
  <c r="M31" i="70"/>
  <c r="N28" i="70" s="1"/>
  <c r="M11" i="74"/>
  <c r="M7" i="74"/>
  <c r="N31" i="70"/>
  <c r="N22" i="70"/>
  <c r="N21" i="70"/>
  <c r="N19" i="70"/>
  <c r="N18" i="70"/>
  <c r="N17" i="70"/>
  <c r="N15" i="70"/>
  <c r="N14" i="70"/>
  <c r="N13" i="70"/>
  <c r="N11" i="70"/>
  <c r="N10" i="70"/>
  <c r="N9" i="70"/>
  <c r="N7" i="70"/>
  <c r="W10" i="68"/>
  <c r="W9" i="68"/>
  <c r="W8" i="68"/>
  <c r="W7" i="68"/>
  <c r="W6" i="68"/>
  <c r="W5" i="68"/>
  <c r="W4" i="68"/>
  <c r="W7" i="67"/>
  <c r="W6" i="67"/>
  <c r="W5" i="67"/>
  <c r="W4" i="67"/>
  <c r="F19" i="66"/>
  <c r="D19" i="66"/>
  <c r="D18" i="66"/>
  <c r="F17" i="66"/>
  <c r="D17" i="66"/>
  <c r="F16" i="66"/>
  <c r="D16" i="66"/>
  <c r="F15" i="66"/>
  <c r="D15" i="66"/>
  <c r="F14" i="66"/>
  <c r="D14" i="66"/>
  <c r="F13" i="66"/>
  <c r="D13" i="66"/>
  <c r="F12" i="66"/>
  <c r="D12" i="66"/>
  <c r="F11" i="66"/>
  <c r="D11" i="66"/>
  <c r="F10" i="66"/>
  <c r="D10" i="66"/>
  <c r="F9" i="66"/>
  <c r="D9" i="66"/>
  <c r="D8" i="66"/>
  <c r="F7" i="66"/>
  <c r="D7" i="66"/>
  <c r="F6" i="66"/>
  <c r="D6" i="66"/>
  <c r="D12" i="64"/>
  <c r="D11" i="64"/>
  <c r="D10" i="64"/>
  <c r="D9" i="64"/>
  <c r="D7" i="64"/>
  <c r="D6" i="64"/>
  <c r="D12" i="46"/>
  <c r="E12" i="46" s="1"/>
  <c r="C12" i="46"/>
  <c r="G8" i="45"/>
  <c r="G9" i="45"/>
  <c r="G10" i="45"/>
  <c r="G11" i="45"/>
  <c r="G12" i="45"/>
  <c r="G13" i="45"/>
  <c r="G14" i="45"/>
  <c r="G15" i="45"/>
  <c r="G16" i="45"/>
  <c r="G17" i="45"/>
  <c r="G18" i="45"/>
  <c r="G19" i="45"/>
  <c r="C20" i="45"/>
  <c r="D20" i="45" s="1"/>
  <c r="E20" i="45"/>
  <c r="F15" i="45" s="1"/>
  <c r="G7" i="45"/>
  <c r="L12" i="59"/>
  <c r="P12" i="59" s="1"/>
  <c r="Q12" i="59" s="1"/>
  <c r="N12" i="59"/>
  <c r="O12" i="59"/>
  <c r="P11" i="59"/>
  <c r="O11" i="59"/>
  <c r="P10" i="59"/>
  <c r="O10" i="59"/>
  <c r="P9" i="59"/>
  <c r="O9" i="59"/>
  <c r="P8" i="59"/>
  <c r="O8" i="59"/>
  <c r="P7" i="59"/>
  <c r="O7" i="59"/>
  <c r="P6" i="59"/>
  <c r="O6" i="59"/>
  <c r="P6" i="43"/>
  <c r="P7" i="43"/>
  <c r="P8" i="43"/>
  <c r="P9" i="43"/>
  <c r="P10" i="43"/>
  <c r="P11" i="43"/>
  <c r="O7" i="43"/>
  <c r="O8" i="43"/>
  <c r="O9" i="43"/>
  <c r="O10" i="43"/>
  <c r="O11" i="43"/>
  <c r="O12" i="43"/>
  <c r="O6" i="43"/>
  <c r="L12" i="43"/>
  <c r="P12" i="43" s="1"/>
  <c r="G5" i="57"/>
  <c r="G8" i="57"/>
  <c r="G5" i="40"/>
  <c r="G13" i="40" s="1"/>
  <c r="G8" i="40"/>
  <c r="G5" i="11"/>
  <c r="G13" i="11" s="1"/>
  <c r="G8" i="11"/>
  <c r="G6" i="38"/>
  <c r="W6" i="37"/>
  <c r="Y7" i="56"/>
  <c r="Y8" i="56"/>
  <c r="Y9" i="56"/>
  <c r="Y10" i="56"/>
  <c r="Y11" i="56"/>
  <c r="Y12" i="56"/>
  <c r="Y6" i="56"/>
  <c r="Z6" i="56"/>
  <c r="Z7" i="56"/>
  <c r="Z12" i="56" s="1"/>
  <c r="AA12" i="56" s="1"/>
  <c r="Z8" i="56"/>
  <c r="Z9" i="56"/>
  <c r="Z10" i="56"/>
  <c r="Z11" i="56"/>
  <c r="W12" i="56"/>
  <c r="W11" i="56"/>
  <c r="W10" i="56"/>
  <c r="W9" i="56"/>
  <c r="W8" i="56"/>
  <c r="W7" i="56"/>
  <c r="W6" i="56"/>
  <c r="Z9" i="55"/>
  <c r="AA9" i="55"/>
  <c r="Y9" i="55"/>
  <c r="W9" i="55"/>
  <c r="Z8" i="55"/>
  <c r="AA8" i="55"/>
  <c r="Y8" i="55"/>
  <c r="W8" i="55"/>
  <c r="Z7" i="55"/>
  <c r="AA7" i="55"/>
  <c r="Y7" i="55"/>
  <c r="W7" i="55"/>
  <c r="Z6" i="55"/>
  <c r="AA6" i="55"/>
  <c r="Y6" i="55"/>
  <c r="W6" i="55"/>
  <c r="F7" i="20"/>
  <c r="F8" i="20"/>
  <c r="F9" i="20"/>
  <c r="F10" i="20"/>
  <c r="F11" i="20"/>
  <c r="F12" i="20"/>
  <c r="F6" i="20"/>
  <c r="D7" i="20"/>
  <c r="D8" i="20"/>
  <c r="D9" i="20"/>
  <c r="D10" i="20"/>
  <c r="D11" i="20"/>
  <c r="D12" i="20"/>
  <c r="D6" i="20"/>
  <c r="G13" i="34"/>
  <c r="H11" i="34" s="1"/>
  <c r="G7" i="34"/>
  <c r="H7" i="38"/>
  <c r="H8" i="38"/>
  <c r="H9" i="38"/>
  <c r="H10" i="38"/>
  <c r="H11" i="38"/>
  <c r="H12" i="38"/>
  <c r="H13" i="38"/>
  <c r="H14" i="38"/>
  <c r="H15" i="38"/>
  <c r="H16" i="38"/>
  <c r="H17" i="38"/>
  <c r="H18" i="38"/>
  <c r="H6" i="38"/>
  <c r="G7" i="38"/>
  <c r="G8" i="38"/>
  <c r="G9" i="38"/>
  <c r="G10" i="38"/>
  <c r="G11" i="38"/>
  <c r="G12" i="38"/>
  <c r="G13" i="38"/>
  <c r="G14" i="38"/>
  <c r="G15" i="38"/>
  <c r="G16" i="38"/>
  <c r="G17" i="38"/>
  <c r="G18" i="38"/>
  <c r="Z7" i="37"/>
  <c r="Z6" i="37"/>
  <c r="Z8" i="37"/>
  <c r="Z9" i="37"/>
  <c r="Z10" i="37"/>
  <c r="Z11" i="37"/>
  <c r="Y12" i="37"/>
  <c r="Y11" i="37"/>
  <c r="Y10" i="37"/>
  <c r="Y9" i="37"/>
  <c r="Y8" i="37"/>
  <c r="Y7" i="37"/>
  <c r="Y6" i="37"/>
  <c r="Z6" i="36"/>
  <c r="Z9" i="36"/>
  <c r="AA6" i="36" s="1"/>
  <c r="Z7" i="36"/>
  <c r="Z8" i="36"/>
  <c r="AA8" i="36" s="1"/>
  <c r="Y7" i="36"/>
  <c r="Y8" i="36"/>
  <c r="Y9" i="36"/>
  <c r="Y6" i="36"/>
  <c r="G8" i="34"/>
  <c r="H8" i="34" s="1"/>
  <c r="G10" i="34"/>
  <c r="G11" i="34"/>
  <c r="G12" i="34"/>
  <c r="F8" i="34"/>
  <c r="F10" i="34"/>
  <c r="F11" i="34"/>
  <c r="F12" i="34"/>
  <c r="F13" i="34"/>
  <c r="F7" i="34"/>
  <c r="D8" i="34"/>
  <c r="D10" i="34"/>
  <c r="D11" i="34"/>
  <c r="D12" i="34"/>
  <c r="D13" i="34"/>
  <c r="D7" i="34"/>
  <c r="F13" i="50"/>
  <c r="G13" i="50"/>
  <c r="H13" i="50" s="1"/>
  <c r="H12" i="50"/>
  <c r="H11" i="50"/>
  <c r="H10" i="50"/>
  <c r="H9" i="50"/>
  <c r="H8" i="50"/>
  <c r="E11" i="46"/>
  <c r="E10" i="46"/>
  <c r="E9" i="46"/>
  <c r="E8" i="46"/>
  <c r="E7" i="46"/>
  <c r="E6" i="46"/>
  <c r="F20" i="45"/>
  <c r="F17" i="45"/>
  <c r="D15" i="45"/>
  <c r="F14" i="45"/>
  <c r="D11" i="45"/>
  <c r="F7" i="45"/>
  <c r="M12" i="43"/>
  <c r="M11" i="43"/>
  <c r="M10" i="43"/>
  <c r="M9" i="43"/>
  <c r="M8" i="43"/>
  <c r="M7" i="43"/>
  <c r="M6" i="43"/>
  <c r="C49" i="42"/>
  <c r="E49" i="42" s="1"/>
  <c r="D49" i="42"/>
  <c r="E48" i="42"/>
  <c r="E47" i="42"/>
  <c r="E46" i="42"/>
  <c r="E45" i="42"/>
  <c r="E44" i="42"/>
  <c r="E43" i="42"/>
  <c r="E42" i="42"/>
  <c r="E41" i="42"/>
  <c r="E40" i="42"/>
  <c r="E39" i="42"/>
  <c r="E38" i="42"/>
  <c r="E37" i="42"/>
  <c r="E36" i="42"/>
  <c r="E35" i="42"/>
  <c r="E34" i="42"/>
  <c r="E33" i="42"/>
  <c r="E32" i="42"/>
  <c r="E31" i="42"/>
  <c r="E30" i="42"/>
  <c r="E29" i="42"/>
  <c r="E28" i="42"/>
  <c r="E27" i="42"/>
  <c r="E26" i="42"/>
  <c r="E25" i="42"/>
  <c r="E24" i="42"/>
  <c r="E23" i="42"/>
  <c r="E22" i="42"/>
  <c r="E21" i="42"/>
  <c r="E20" i="42"/>
  <c r="E19" i="42"/>
  <c r="E18" i="42"/>
  <c r="E17" i="42"/>
  <c r="E16" i="42"/>
  <c r="E15" i="42"/>
  <c r="E14" i="42"/>
  <c r="E13" i="42"/>
  <c r="E12" i="42"/>
  <c r="E11" i="42"/>
  <c r="E10" i="42"/>
  <c r="E9" i="42"/>
  <c r="E8" i="42"/>
  <c r="E7" i="42"/>
  <c r="E6" i="42"/>
  <c r="W12" i="37"/>
  <c r="W11" i="37"/>
  <c r="W10" i="37"/>
  <c r="W9" i="37"/>
  <c r="W8" i="37"/>
  <c r="W7" i="37"/>
  <c r="W9" i="36"/>
  <c r="W8" i="36"/>
  <c r="W7" i="36"/>
  <c r="W6" i="36"/>
  <c r="G12" i="28"/>
  <c r="D12" i="28"/>
  <c r="F12" i="28"/>
  <c r="C12" i="28"/>
  <c r="H11" i="28"/>
  <c r="E11" i="28"/>
  <c r="H10" i="28"/>
  <c r="E10" i="28"/>
  <c r="H9" i="28"/>
  <c r="E9" i="28"/>
  <c r="H8" i="28"/>
  <c r="E8" i="28"/>
  <c r="H7" i="28"/>
  <c r="E7" i="28"/>
  <c r="H6" i="28"/>
  <c r="E6" i="28"/>
  <c r="G12" i="26"/>
  <c r="D12" i="26"/>
  <c r="H11" i="26"/>
  <c r="H10" i="26"/>
  <c r="H9" i="26"/>
  <c r="H8" i="26"/>
  <c r="H7" i="26"/>
  <c r="H6" i="26"/>
  <c r="F12" i="26"/>
  <c r="H12" i="26" s="1"/>
  <c r="C12" i="26"/>
  <c r="E12" i="26" s="1"/>
  <c r="E11" i="26"/>
  <c r="E10" i="26"/>
  <c r="E9" i="26"/>
  <c r="E8" i="26"/>
  <c r="E7" i="26"/>
  <c r="E6" i="26"/>
  <c r="G7" i="20"/>
  <c r="H7" i="20" s="1"/>
  <c r="G8" i="20"/>
  <c r="G9" i="20"/>
  <c r="H9" i="20" s="1"/>
  <c r="G10" i="20"/>
  <c r="H10" i="20" s="1"/>
  <c r="G11" i="20"/>
  <c r="H11" i="20" s="1"/>
  <c r="G12" i="20"/>
  <c r="H12" i="20" s="1"/>
  <c r="G6" i="20"/>
  <c r="H6" i="20" s="1"/>
  <c r="H7" i="19"/>
  <c r="H8" i="19"/>
  <c r="H9" i="19"/>
  <c r="H10" i="19"/>
  <c r="H11" i="19"/>
  <c r="H12" i="19"/>
  <c r="H13" i="19"/>
  <c r="H14" i="19"/>
  <c r="H15" i="19"/>
  <c r="H16" i="19"/>
  <c r="H17" i="19"/>
  <c r="H18" i="19"/>
  <c r="H19" i="19"/>
  <c r="H6" i="19"/>
  <c r="E19" i="19"/>
  <c r="F11" i="19" s="1"/>
  <c r="C19" i="19"/>
  <c r="D8" i="19" s="1"/>
  <c r="L12" i="18"/>
  <c r="M11" i="18" s="1"/>
  <c r="M7" i="18"/>
  <c r="M6" i="16"/>
  <c r="L12" i="16"/>
  <c r="M10" i="16" s="1"/>
  <c r="F16" i="19"/>
  <c r="M12" i="18"/>
  <c r="D48"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C48" i="15"/>
  <c r="E48" i="15" s="1"/>
  <c r="M32" i="10"/>
  <c r="N11" i="10" s="1"/>
  <c r="N23" i="10"/>
  <c r="N25" i="10"/>
  <c r="N9" i="10"/>
  <c r="N20" i="10"/>
  <c r="E19" i="9"/>
  <c r="F9" i="9" s="1"/>
  <c r="C19" i="9"/>
  <c r="D7" i="9" s="1"/>
  <c r="W6" i="8"/>
  <c r="W7" i="8"/>
  <c r="W8" i="8"/>
  <c r="W9" i="8"/>
  <c r="W10" i="8"/>
  <c r="W11" i="8"/>
  <c r="V8" i="7"/>
  <c r="W6" i="7" s="1"/>
  <c r="W5" i="8"/>
  <c r="W8" i="7"/>
  <c r="W7" i="7"/>
  <c r="D7" i="3"/>
  <c r="D9" i="3"/>
  <c r="D10" i="3"/>
  <c r="D11" i="3"/>
  <c r="D12" i="3"/>
  <c r="D6" i="3"/>
  <c r="Q9" i="104" l="1"/>
  <c r="Q25" i="104"/>
  <c r="Q13" i="104"/>
  <c r="Q29" i="104"/>
  <c r="Q17" i="104"/>
  <c r="P11" i="97"/>
  <c r="D8" i="101"/>
  <c r="D7" i="101"/>
  <c r="D14" i="101"/>
  <c r="D12" i="101"/>
  <c r="D11" i="101"/>
  <c r="F12" i="19"/>
  <c r="F17" i="19"/>
  <c r="D13" i="19"/>
  <c r="F8" i="19"/>
  <c r="F9" i="19"/>
  <c r="F18" i="19"/>
  <c r="H7" i="34"/>
  <c r="F8" i="45"/>
  <c r="F18" i="45"/>
  <c r="D7" i="45"/>
  <c r="F10" i="45"/>
  <c r="F13" i="45"/>
  <c r="F16" i="45"/>
  <c r="F19" i="45"/>
  <c r="F11" i="45"/>
  <c r="F9" i="45"/>
  <c r="F12" i="45"/>
  <c r="D19" i="45"/>
  <c r="L15" i="45"/>
  <c r="N13" i="51"/>
  <c r="D16" i="75"/>
  <c r="D10" i="75"/>
  <c r="D6" i="138"/>
  <c r="D7" i="140"/>
  <c r="D8" i="142"/>
  <c r="F8" i="142"/>
  <c r="I10" i="142"/>
  <c r="J10" i="142" s="1"/>
  <c r="D25" i="143"/>
  <c r="F25" i="143"/>
  <c r="E9" i="136"/>
  <c r="H16" i="45"/>
  <c r="D7" i="19"/>
  <c r="Z12" i="37"/>
  <c r="AA10" i="37" s="1"/>
  <c r="E13" i="50"/>
  <c r="F10" i="134"/>
  <c r="F9" i="134"/>
  <c r="F12" i="134"/>
  <c r="F8" i="134"/>
  <c r="F11" i="134"/>
  <c r="Q7" i="158"/>
  <c r="N14" i="45"/>
  <c r="J9" i="45"/>
  <c r="K13" i="50"/>
  <c r="M6" i="18"/>
  <c r="D17" i="19"/>
  <c r="M8" i="18"/>
  <c r="D19" i="19"/>
  <c r="D10" i="45"/>
  <c r="D14" i="45"/>
  <c r="D18" i="45"/>
  <c r="AA7" i="36"/>
  <c r="AA9" i="37"/>
  <c r="H19" i="38"/>
  <c r="AA8" i="56"/>
  <c r="D6" i="75"/>
  <c r="G10" i="31"/>
  <c r="D9" i="31"/>
  <c r="D6" i="31"/>
  <c r="D7" i="31"/>
  <c r="D8" i="31"/>
  <c r="Q7" i="104"/>
  <c r="Q15" i="104"/>
  <c r="Q23" i="104"/>
  <c r="Q31" i="104"/>
  <c r="H13" i="51"/>
  <c r="E13" i="131"/>
  <c r="D11" i="134"/>
  <c r="D10" i="134"/>
  <c r="D12" i="134"/>
  <c r="D9" i="134"/>
  <c r="D8" i="134"/>
  <c r="O6" i="158"/>
  <c r="O8" i="158"/>
  <c r="O10" i="158"/>
  <c r="O12" i="158"/>
  <c r="M9" i="159"/>
  <c r="N7" i="45"/>
  <c r="N15" i="45"/>
  <c r="J7" i="45"/>
  <c r="D18" i="19"/>
  <c r="E12" i="28"/>
  <c r="D9" i="45"/>
  <c r="D13" i="45"/>
  <c r="D17" i="45"/>
  <c r="Q6" i="59"/>
  <c r="Q8" i="59"/>
  <c r="Q10" i="59"/>
  <c r="G20" i="45"/>
  <c r="H8" i="45" s="1"/>
  <c r="F8" i="31"/>
  <c r="F7" i="31"/>
  <c r="F6" i="31"/>
  <c r="F9" i="31"/>
  <c r="L10" i="31"/>
  <c r="I7" i="31"/>
  <c r="I9" i="31"/>
  <c r="I6" i="31"/>
  <c r="I8" i="31"/>
  <c r="H7" i="142"/>
  <c r="Q6" i="158"/>
  <c r="M8" i="159"/>
  <c r="N8" i="45"/>
  <c r="N16" i="45"/>
  <c r="M20" i="45"/>
  <c r="N18" i="45" s="1"/>
  <c r="J17" i="45"/>
  <c r="W5" i="7"/>
  <c r="M9" i="18"/>
  <c r="F6" i="19"/>
  <c r="F13" i="19"/>
  <c r="M9" i="16"/>
  <c r="D9" i="19"/>
  <c r="D12" i="19"/>
  <c r="F10" i="19"/>
  <c r="H8" i="20"/>
  <c r="H12" i="28"/>
  <c r="D8" i="45"/>
  <c r="D12" i="45"/>
  <c r="D16" i="45"/>
  <c r="AA9" i="36"/>
  <c r="H10" i="34"/>
  <c r="AA10" i="56"/>
  <c r="AA6" i="56"/>
  <c r="N8" i="70"/>
  <c r="N12" i="70"/>
  <c r="N16" i="70"/>
  <c r="N20" i="70"/>
  <c r="D11" i="75"/>
  <c r="Q9" i="24"/>
  <c r="Q14" i="24" s="1"/>
  <c r="K8" i="31"/>
  <c r="K9" i="31"/>
  <c r="K7" i="31"/>
  <c r="K6" i="31"/>
  <c r="O11" i="97"/>
  <c r="Q11" i="104"/>
  <c r="Q19" i="104"/>
  <c r="Q27" i="104"/>
  <c r="D7" i="142"/>
  <c r="H9" i="142"/>
  <c r="H13" i="131"/>
  <c r="D15" i="101"/>
  <c r="O31" i="32"/>
  <c r="O7" i="158"/>
  <c r="O9" i="158"/>
  <c r="P12" i="158"/>
  <c r="Q12" i="158" s="1"/>
  <c r="M7" i="159"/>
  <c r="M11" i="159"/>
  <c r="J13" i="45"/>
  <c r="L11" i="45"/>
  <c r="N13" i="50"/>
  <c r="M8" i="31"/>
  <c r="H11" i="93"/>
  <c r="E15" i="136"/>
  <c r="E12" i="136"/>
  <c r="E10" i="136"/>
  <c r="E7" i="136"/>
  <c r="E6" i="136"/>
  <c r="E14" i="136"/>
  <c r="E11" i="136"/>
  <c r="E8" i="136"/>
  <c r="D14" i="75"/>
  <c r="D19" i="75"/>
  <c r="F16" i="9"/>
  <c r="F8" i="9"/>
  <c r="F6" i="9"/>
  <c r="F12" i="9"/>
  <c r="N23" i="70"/>
  <c r="N30" i="70"/>
  <c r="N24" i="70"/>
  <c r="N25" i="70"/>
  <c r="N26" i="70"/>
  <c r="N27" i="70"/>
  <c r="N29" i="70"/>
  <c r="AA8" i="37"/>
  <c r="Q12" i="43"/>
  <c r="Q8" i="43"/>
  <c r="Q10" i="43"/>
  <c r="Q7" i="43"/>
  <c r="Q9" i="43"/>
  <c r="Q11" i="43"/>
  <c r="Q6" i="43"/>
  <c r="D14" i="9"/>
  <c r="N14" i="10"/>
  <c r="D17" i="9"/>
  <c r="D13" i="9"/>
  <c r="D9" i="9"/>
  <c r="F19" i="9"/>
  <c r="F15" i="9"/>
  <c r="F11" i="9"/>
  <c r="F7" i="9"/>
  <c r="N24" i="10"/>
  <c r="N13" i="10"/>
  <c r="N29" i="10"/>
  <c r="N18" i="10"/>
  <c r="N12" i="10"/>
  <c r="N19" i="10"/>
  <c r="M12" i="16"/>
  <c r="M8" i="16"/>
  <c r="M10" i="18"/>
  <c r="D16" i="19"/>
  <c r="D11" i="19"/>
  <c r="F7" i="19"/>
  <c r="F15" i="19"/>
  <c r="H13" i="34"/>
  <c r="AA7" i="56"/>
  <c r="AA9" i="56"/>
  <c r="AA11" i="56"/>
  <c r="M10" i="74"/>
  <c r="M6" i="74"/>
  <c r="M12" i="74"/>
  <c r="M8" i="74"/>
  <c r="D18" i="9"/>
  <c r="N30" i="10"/>
  <c r="D6" i="9"/>
  <c r="D16" i="9"/>
  <c r="D12" i="9"/>
  <c r="D8" i="9"/>
  <c r="F18" i="9"/>
  <c r="F14" i="9"/>
  <c r="F10" i="9"/>
  <c r="N28" i="10"/>
  <c r="N17" i="10"/>
  <c r="N8" i="10"/>
  <c r="N22" i="10"/>
  <c r="N31" i="10"/>
  <c r="N15" i="10"/>
  <c r="M11" i="16"/>
  <c r="M7" i="16"/>
  <c r="D6" i="19"/>
  <c r="D15" i="19"/>
  <c r="D10" i="19"/>
  <c r="F14" i="19"/>
  <c r="H12" i="34"/>
  <c r="D10" i="9"/>
  <c r="D19" i="9"/>
  <c r="D15" i="9"/>
  <c r="D11" i="9"/>
  <c r="F17" i="9"/>
  <c r="F13" i="9"/>
  <c r="N16" i="10"/>
  <c r="N32" i="10"/>
  <c r="N21" i="10"/>
  <c r="N10" i="10"/>
  <c r="N26" i="10"/>
  <c r="N27" i="10"/>
  <c r="D14" i="19"/>
  <c r="F19" i="19"/>
  <c r="G19" i="38"/>
  <c r="G13" i="57"/>
  <c r="Q7" i="59"/>
  <c r="Q9" i="59"/>
  <c r="Q11" i="59"/>
  <c r="M12" i="59"/>
  <c r="M11" i="59"/>
  <c r="M10" i="59"/>
  <c r="M9" i="59"/>
  <c r="M8" i="59"/>
  <c r="M7" i="59"/>
  <c r="M6" i="59"/>
  <c r="M9" i="74"/>
  <c r="D9" i="75"/>
  <c r="D12" i="75"/>
  <c r="D15" i="75"/>
  <c r="Q10" i="104"/>
  <c r="Q14" i="104"/>
  <c r="Q18" i="104"/>
  <c r="Q22" i="104"/>
  <c r="Q26" i="104"/>
  <c r="Q30" i="104"/>
  <c r="D7" i="138"/>
  <c r="E13" i="136"/>
  <c r="D8" i="140"/>
  <c r="D9" i="140" s="1"/>
  <c r="F7" i="142"/>
  <c r="H8" i="142"/>
  <c r="M6" i="158"/>
  <c r="M7" i="158"/>
  <c r="M8" i="158"/>
  <c r="M9" i="158"/>
  <c r="M10" i="158"/>
  <c r="M11" i="158"/>
  <c r="M12" i="158"/>
  <c r="P12" i="159"/>
  <c r="J20" i="45"/>
  <c r="J16" i="45"/>
  <c r="J12" i="45"/>
  <c r="J8" i="45"/>
  <c r="L18" i="45"/>
  <c r="L14" i="45"/>
  <c r="L10" i="45"/>
  <c r="D7" i="75"/>
  <c r="D13" i="75"/>
  <c r="Q8" i="104"/>
  <c r="Q12" i="104"/>
  <c r="Q16" i="104"/>
  <c r="Q20" i="104"/>
  <c r="Q24" i="104"/>
  <c r="D9" i="138"/>
  <c r="D9" i="142"/>
  <c r="F9" i="142"/>
  <c r="J7" i="142"/>
  <c r="J19" i="45"/>
  <c r="J15" i="45"/>
  <c r="J11" i="45"/>
  <c r="L7" i="45"/>
  <c r="L17" i="45"/>
  <c r="L13" i="45"/>
  <c r="L9" i="45"/>
  <c r="J18" i="45"/>
  <c r="J14" i="45"/>
  <c r="L20" i="45"/>
  <c r="L16" i="45"/>
  <c r="L12" i="45"/>
  <c r="M10" i="31" l="1"/>
  <c r="F10" i="31"/>
  <c r="H14" i="45"/>
  <c r="H10" i="142"/>
  <c r="D10" i="142"/>
  <c r="F10" i="142"/>
  <c r="AA6" i="37"/>
  <c r="Q10" i="158"/>
  <c r="D10" i="31"/>
  <c r="Q11" i="158"/>
  <c r="AA7" i="37"/>
  <c r="AA12" i="37"/>
  <c r="N12" i="45"/>
  <c r="Q8" i="158"/>
  <c r="I10" i="31"/>
  <c r="H19" i="45"/>
  <c r="H15" i="45"/>
  <c r="H11" i="45"/>
  <c r="H7" i="45"/>
  <c r="H9" i="45"/>
  <c r="H20" i="45"/>
  <c r="H17" i="45"/>
  <c r="H13" i="45"/>
  <c r="N11" i="45"/>
  <c r="Q9" i="158"/>
  <c r="H10" i="45"/>
  <c r="H12" i="45"/>
  <c r="AA11" i="37"/>
  <c r="K10" i="31"/>
  <c r="N20" i="45"/>
  <c r="N9" i="45"/>
  <c r="N17" i="45"/>
  <c r="N19" i="45"/>
  <c r="N10" i="45"/>
  <c r="H18" i="45"/>
  <c r="N13" i="45"/>
  <c r="G14" i="35"/>
  <c r="E16" i="136"/>
  <c r="Q12" i="159"/>
  <c r="Q11" i="159"/>
  <c r="Q10" i="159"/>
  <c r="Q9" i="159"/>
  <c r="Q8" i="159"/>
  <c r="Q7" i="159"/>
  <c r="Q6" i="159"/>
  <c r="H13" i="35" l="1"/>
  <c r="H7" i="35"/>
  <c r="H11" i="35"/>
  <c r="H10" i="35"/>
  <c r="H8" i="35"/>
  <c r="H14" i="35" l="1"/>
</calcChain>
</file>

<file path=xl/sharedStrings.xml><?xml version="1.0" encoding="utf-8"?>
<sst xmlns="http://schemas.openxmlformats.org/spreadsheetml/2006/main" count="3266" uniqueCount="943">
  <si>
    <t>SECCIÓN II: INVESTIGACIÓN Y DESARROLLO POR TIPO DE ENTIDAD</t>
  </si>
  <si>
    <t>CAPÍTULO I: INVESTIGACIÓN Y DESARROLLO EN ORGANISMOS PÚBLICOS</t>
  </si>
  <si>
    <t>Cuadro</t>
  </si>
  <si>
    <t>Gráfico</t>
  </si>
  <si>
    <t>Destino de los fondos</t>
  </si>
  <si>
    <t>Inversión en I+D</t>
  </si>
  <si>
    <t>%</t>
  </si>
  <si>
    <t>Erogaciones corrientes</t>
  </si>
  <si>
    <t>Personal</t>
  </si>
  <si>
    <t>Otras</t>
  </si>
  <si>
    <t>Erogaciones de capital</t>
  </si>
  <si>
    <t>Equipamiento y rodados</t>
  </si>
  <si>
    <t>Total</t>
  </si>
  <si>
    <t>CAPITULO I</t>
  </si>
  <si>
    <t xml:space="preserve">Otras </t>
  </si>
  <si>
    <t>Inmuebles y construcciones</t>
  </si>
  <si>
    <t>VER</t>
  </si>
  <si>
    <t>INVESTIGACION Y DESARROLLO EN ORGANISMOS PÚBLICOS</t>
  </si>
  <si>
    <t>INVERSIÓN EN INVESTIGACIÓN Y DESARROLLO (I+D) EN ORGANISMOS PÚBLICOS, SEGÚN DESTINO DE LOS FONDOS. AÑO 2017 (en millones de pesos corrientes y porcentajes)</t>
  </si>
  <si>
    <t>Sector público</t>
  </si>
  <si>
    <t>Sector Privado</t>
  </si>
  <si>
    <t>Sector externo</t>
  </si>
  <si>
    <t>CUADRO 2.1.1 INVERSIÓN EN INVESTIGACIÓN Y DESARROLLO (I+D) EN ORGANISMOS PÚBLICOS, SEGÚN DESTINO DE LOS FONDOS. AÑO 2017   (en millones de pesos corrientes y porcentajes).</t>
  </si>
  <si>
    <t>INVERSIÓN EN INVESTIGACIÓN Y DESARROLLO (I+D) EN ORGANISMOS PÚBLICOS, SEGÚN SECTOR DE FINANCIAMIENTO. AÑO 2017 (en millones de pesos corrientes y porcentajes).</t>
  </si>
  <si>
    <t>CUADRO 2.1.2  INVERSIÓN EN INVESTIGACIÓN Y DESARROLLO  (I+D) EN ORGANISMOS PÚBLICOS, SEGÚN SECTOR DE FINANCIAMIENTO. AÑO 2017 (en millones de pesos corrientes y porcentajes).</t>
  </si>
  <si>
    <t>Tipo de actividad</t>
  </si>
  <si>
    <t>Investigación básica</t>
  </si>
  <si>
    <t>Investigación aplicada</t>
  </si>
  <si>
    <t>Desarrollo experimental</t>
  </si>
  <si>
    <t>INVERSIÓN EN INVESTIGACIÓN Y DESARROLLO (I+D) EN ORGANISMOS PÚBLICOS, SEGÚN TIPO DE ACTIVIDAD. AÑO 2017 (en porcentajes)</t>
  </si>
  <si>
    <t>Recursos propios</t>
  </si>
  <si>
    <t>Sector Externo</t>
  </si>
  <si>
    <t>Disciplina</t>
  </si>
  <si>
    <t>INVERSIÓN EN INVESTIGACIÓN Y DESARROLLO (I+D) EN ORGANISMOS PÚBLICOS, SEGÚN DISCIPLINA. AÑO 2017 (en millones de pesos corrientes y porcentajes).</t>
  </si>
  <si>
    <t>GRÁFICO 2.1.2 INVERSIÓN EN INVESTIGACIÓN Y DESARROLLO (I+D) EN ORGANISMOS PÚBLICOS, SEGÚN DISCIPLINA. AÑO 2017 (en porcentajes).</t>
  </si>
  <si>
    <t>Ciencias exactas y naturales</t>
  </si>
  <si>
    <t>Ciencias médicas</t>
  </si>
  <si>
    <t>Ciencias agrícolas</t>
  </si>
  <si>
    <t>Ciencias sociales</t>
  </si>
  <si>
    <t>Humanidades</t>
  </si>
  <si>
    <t>Ingeniería y tecnología</t>
  </si>
  <si>
    <t>INVERSIÓN EN INVESTIGACIÓN Y DESARROLLO (I+D) EN ORGANISMOS PÚBLICOS, SEGÚN DISCIPLINA. AÑO 2017 (en porcentajes)</t>
  </si>
  <si>
    <t>(volver a índice)</t>
  </si>
  <si>
    <t>Objetivos socioeconómicos</t>
  </si>
  <si>
    <t>Producción y tecnología industrial</t>
  </si>
  <si>
    <t>Exploración y explotación del espacio</t>
  </si>
  <si>
    <t>Defensa</t>
  </si>
  <si>
    <t>INVERSIÓN Y PROYECTOS EN INVESTIGACIÓN Y DESARROLLO (I+D) EN ORGANISMOS PÚBLICOS, SEGÚN OBJETIVOS SOCIOECONÓMICOS. AÑO 2017 (en millones de pesos corrientes y porcentajes).</t>
  </si>
  <si>
    <t>Exploración y explotación de la tierra</t>
  </si>
  <si>
    <t>Medio ambiente</t>
  </si>
  <si>
    <t>Transporte, telecomunicación y otras infraestructuras</t>
  </si>
  <si>
    <t>Energía</t>
  </si>
  <si>
    <t>Salud</t>
  </si>
  <si>
    <t>Agricultura</t>
  </si>
  <si>
    <t>Educación</t>
  </si>
  <si>
    <t>Cultura, recreación, religión y medios de comunicación</t>
  </si>
  <si>
    <t>Estructura, procesos y sistemas políticos y sociales</t>
  </si>
  <si>
    <t>Producción general de conocimiento</t>
  </si>
  <si>
    <t>Proyectos I+D</t>
  </si>
  <si>
    <t>Mapa</t>
  </si>
  <si>
    <t>Buenos Aires</t>
  </si>
  <si>
    <t>Catamarca</t>
  </si>
  <si>
    <t>Chaco</t>
  </si>
  <si>
    <t>Chubut</t>
  </si>
  <si>
    <t xml:space="preserve">Ciudad de Buenos Aires </t>
  </si>
  <si>
    <t>Córdoba</t>
  </si>
  <si>
    <t>Corrientes</t>
  </si>
  <si>
    <t>Entre Ríos</t>
  </si>
  <si>
    <t>Formosa</t>
  </si>
  <si>
    <t>Jujuy</t>
  </si>
  <si>
    <t>La Pampa</t>
  </si>
  <si>
    <t>La Rioja</t>
  </si>
  <si>
    <t>Mendoza</t>
  </si>
  <si>
    <t>Misiones</t>
  </si>
  <si>
    <t>Neuquén</t>
  </si>
  <si>
    <t>Río Negro</t>
  </si>
  <si>
    <t>Salta</t>
  </si>
  <si>
    <t>San Juan</t>
  </si>
  <si>
    <t>San Luis</t>
  </si>
  <si>
    <t>Santa Cruz</t>
  </si>
  <si>
    <t>Santa Fe</t>
  </si>
  <si>
    <t>Santiago del Estero</t>
  </si>
  <si>
    <t>Tierra del Fuego</t>
  </si>
  <si>
    <t>Tucumán</t>
  </si>
  <si>
    <t>TOTAL</t>
  </si>
  <si>
    <t>Función</t>
  </si>
  <si>
    <t>Investigadores JC</t>
  </si>
  <si>
    <t>Investigadores JP</t>
  </si>
  <si>
    <t>Becarios de investigación JC</t>
  </si>
  <si>
    <t>Becarios de investigación JP</t>
  </si>
  <si>
    <t>Personal técnico I+D</t>
  </si>
  <si>
    <t>Personal de apoyo I+D</t>
  </si>
  <si>
    <t>Nota: excluye personal CONICET</t>
  </si>
  <si>
    <t>Investigadores EJC</t>
  </si>
  <si>
    <t>Becarios de investigación EJC</t>
  </si>
  <si>
    <t>Año</t>
  </si>
  <si>
    <t>Ciencias Exactas y Naturales</t>
  </si>
  <si>
    <t>Biólogos</t>
  </si>
  <si>
    <t>Físicos</t>
  </si>
  <si>
    <t>Geólogos</t>
  </si>
  <si>
    <t>Matemáticos</t>
  </si>
  <si>
    <t>Químicos</t>
  </si>
  <si>
    <t>Otros</t>
  </si>
  <si>
    <t>Ingenierías y Tecnologías</t>
  </si>
  <si>
    <t>Arquitectos</t>
  </si>
  <si>
    <t>Ciencias Médicas</t>
  </si>
  <si>
    <t>Bioquímicos</t>
  </si>
  <si>
    <t>Farmacéuticos</t>
  </si>
  <si>
    <t>Médicos</t>
  </si>
  <si>
    <t>Ciencias Agrícolas</t>
  </si>
  <si>
    <t>Ingenieros Agrónomos</t>
  </si>
  <si>
    <t>Veterinarios</t>
  </si>
  <si>
    <t>Ciencias Sociales</t>
  </si>
  <si>
    <t>Abogados</t>
  </si>
  <si>
    <t>Antropólogos</t>
  </si>
  <si>
    <t>Economistas</t>
  </si>
  <si>
    <t>Ciencias de la Educación</t>
  </si>
  <si>
    <t>Psicólogos</t>
  </si>
  <si>
    <t>Sociólogos</t>
  </si>
  <si>
    <t>Filósofos</t>
  </si>
  <si>
    <t>Historiadores</t>
  </si>
  <si>
    <t>Lingüistas</t>
  </si>
  <si>
    <t>Literatos</t>
  </si>
  <si>
    <t>(*) Incluye Investigadores y  Becarios de Jornada Completa y Parcial</t>
  </si>
  <si>
    <t>Genetistas</t>
  </si>
  <si>
    <t>Ingenieros en alimentos</t>
  </si>
  <si>
    <t>Bioingenieros</t>
  </si>
  <si>
    <t>Ingenieros informáticos</t>
  </si>
  <si>
    <t>Ingenieros Civiles</t>
  </si>
  <si>
    <t>Ingenieros Electrónicos</t>
  </si>
  <si>
    <t>Ingenieros Mecánicos</t>
  </si>
  <si>
    <t>Ingenieros Químicos</t>
  </si>
  <si>
    <t>Biotecnólogos</t>
  </si>
  <si>
    <t>Ciencias de laComunicación</t>
  </si>
  <si>
    <t>Investigadores</t>
  </si>
  <si>
    <t>Becarios</t>
  </si>
  <si>
    <t>Disciplinas y Carreras de Formación Académica</t>
  </si>
  <si>
    <t>Sección</t>
  </si>
  <si>
    <t>Capítulo</t>
  </si>
  <si>
    <t>INVESTIGADORES DEDICADOS A I+D EN ORGANISMOS PÚBLICOS , SEGÚN DISCIPLINA DE FORMACIÓN ACADÉMICA. AÑO 2017 (en porcentajes)</t>
  </si>
  <si>
    <t>BECARIOS DE INVESTIGACIÓN DEDICADOS A I+D EN ORGANISMOS PÚBLICOS , SEGÚN DISCIPLINA DE FORMACIÓN ACADÉMICA. AÑO 2017 (en porcentajes)</t>
  </si>
  <si>
    <t>Investigadores (*)</t>
  </si>
  <si>
    <t>(*) Incluye Investigadores de Jornada Completa y Parcial</t>
  </si>
  <si>
    <t>Becarios de Investigación (*)</t>
  </si>
  <si>
    <t xml:space="preserve"> </t>
  </si>
  <si>
    <t>(*) Incluye Becarios de Jornada Completa y Parcial</t>
  </si>
  <si>
    <t>Becarios de investigación (*)</t>
  </si>
  <si>
    <t xml:space="preserve">Provincias </t>
  </si>
  <si>
    <t>Disciplina de aplicación</t>
  </si>
  <si>
    <t>Varón</t>
  </si>
  <si>
    <t>Mujer</t>
  </si>
  <si>
    <t>CAPITULO II</t>
  </si>
  <si>
    <t>Grupos de edad</t>
  </si>
  <si>
    <t>Jornada completa</t>
  </si>
  <si>
    <t>Jornada parcial</t>
  </si>
  <si>
    <t>Hasta 24 años</t>
  </si>
  <si>
    <t>25 a 34 años</t>
  </si>
  <si>
    <t>35 a 44 años</t>
  </si>
  <si>
    <t>55 a 64 años</t>
  </si>
  <si>
    <t>45 a 54 años</t>
  </si>
  <si>
    <t>65 o más años</t>
  </si>
  <si>
    <t>Grado académico</t>
  </si>
  <si>
    <t>Universitario</t>
  </si>
  <si>
    <t>Maestría</t>
  </si>
  <si>
    <t>Doctorado</t>
  </si>
  <si>
    <t>Otros (*)</t>
  </si>
  <si>
    <t>Investigadores EJC (*)</t>
  </si>
  <si>
    <t>CAPÍTULO II: INVESTIGACIÓN Y DESARROLLO EN INSTITUCIONES DE EDUCACIÓN SUPERIOR</t>
  </si>
  <si>
    <t>INVESTIGACION Y DESARROLLO EN INSTITUCIONES DE EDUCACIÓN EDUCACIÓN SUPERIOR</t>
  </si>
  <si>
    <t>INVERSIÓN EN INVESTIGACIÓN Y DESARROLLO (I+D) EN INSTITUCIONES DE EDUCACIÓN SUPERIOR, SEGÚN DESTINO DE LOS FONDOS. AÑO 2017 (en millones de pesos corrientes y porcentajes)</t>
  </si>
  <si>
    <t>INVERSIÓN EN INVESTIGACIÓN Y DESARROLLO (I+D) EN INSTITUCIONES DE EDUCACIÓN SUPERIOR, SEGÚN SECTOR DE FINANCIAMIENTO. AÑO 2017 (en millones de pesos corrientes y porcentajes).</t>
  </si>
  <si>
    <t>INVERSIÓN EN INVESTIGACIÓN Y DESARROLLO (I+D) EN INSTITUCIONES DE EDUCACIÓN SUPERIOR, SEGÚN TIPO DE ACTIVIDAD. AÑO 2017 (en porcentajes)</t>
  </si>
  <si>
    <t>INVERSIÓN EN INVESTIGACIÓN Y DESARROLLO (I+D) EN INSTITUCIONES DE EDUCACIÓN SUPERIOR, SEGÚN DISCIPLINA. AÑO 2017 (en porcentajes)</t>
  </si>
  <si>
    <t>CAPÍTULO III: INVESTIGACIÓN Y DESARROLLO EN ENTIDADES SIN FINES DE LUCRO</t>
  </si>
  <si>
    <t>INVERSIÓN EN INVESTIGACIÓN Y DESARROLLO (I+D) EN ENTIDADES SIN FINES DE LUCRO, SEGÚN DESTINO DE LOS FONDOS. AÑO 2017 (en millones de pesos corrientes y porcentajes)</t>
  </si>
  <si>
    <t>INVERSIÓN EN INVESTIGACIÓN Y DESARROLLO (I+D) EN ENTIDADES SIN FINES DE LUCRO, SEGÚN SECTOR DE FINANCIAMIENTO. AÑO 2017 (en millones de pesos corrientes y porcentajes).</t>
  </si>
  <si>
    <t>INVERSIÓN EN INVESTIGACIÓN Y DESARROLLO (I+D) EN ENTIDADES SIN FINES DE LUCRO, SEGÚN TIPO DE ACTIVIDAD. AÑO 2017 (en porcentajes)</t>
  </si>
  <si>
    <t>INVERSIÓN EN INVESTIGACIÓN Y DESARROLLO (I+D) EN ENTIDADES SIN FINES DE LUCRO, SEGÚN DISCIPLINA. AÑO 2017 (en porcentajes)</t>
  </si>
  <si>
    <t>infografía</t>
  </si>
  <si>
    <t>Universidades Públicas</t>
  </si>
  <si>
    <t>Universidades Privadas</t>
  </si>
  <si>
    <t>CUADRO 2.2.1 INVERSIÓN EN INVESTIGACIÓN Y DESARROLLO (I+D) EN INSTITUCIONES DE EDUCACIÓN SUPERIOR, SEGÚN DESTINO DE LOS FONDOS. AÑO 2017   (en millones de pesos corrientes y porcentajes).</t>
  </si>
  <si>
    <t>Inversión en I+D en Universidades Públicas</t>
  </si>
  <si>
    <t>Inversión en I+D en Universidades Privadas</t>
  </si>
  <si>
    <t>Inversión en I+D en Instituciones de Educación Superior</t>
  </si>
  <si>
    <t>CUADRO 2.2.2  INVERSIÓN EN INVESTIGACIÓN Y DESARROLLO (I+D) EN INSTITUCIONES DE EDUCACIÓN SUPERIOR, SEGÚN SECTOR DE FINANCIAMIENTO. AÑO 2017 (en millones de pesos corrientes y porcentajes).</t>
  </si>
  <si>
    <t>-</t>
  </si>
  <si>
    <t>Instituciones de Educación Superior</t>
  </si>
  <si>
    <t>total</t>
  </si>
  <si>
    <t>1.B</t>
  </si>
  <si>
    <t>GRÁFICO 2.2.2.A INVERSIÓN EN INVESTIGACIÓN Y DESARROLLO (I+D) EN UNIVERSIDADES PÚBLICAS, SEGÚN DISCIPLINA. AÑO 2017 (en porcentajes)</t>
  </si>
  <si>
    <t>GRÁFICO 2.2.2.B INVERSIÓN EN INVESTIGACIÓN Y DESARROLLO (I+D) EN UNIVERSIDADES PRIVADAS, SEGÚN DISCIPLINA. AÑO 2017 (en porcentajes)</t>
  </si>
  <si>
    <t>INVERSIÓN EN INVESTIGACIÓN Y DESARROLLO (I+D) EN UNIVERSIDADES PÚBLICAS, SEGÚN DISCIPLINA. AÑO 2017 (en porcentajes)</t>
  </si>
  <si>
    <t>INVERSIÓN EN INVESTIGACIÓN Y DESARROLLO (I+D) EN UNIVERSIDADES PRIVADAS, SEGÚN DISCIPLINA. AÑO 2017 (en porcentajes)</t>
  </si>
  <si>
    <t>2.A</t>
  </si>
  <si>
    <t>2.B</t>
  </si>
  <si>
    <t>4.A</t>
  </si>
  <si>
    <t>4.B</t>
  </si>
  <si>
    <t>1.A</t>
  </si>
  <si>
    <t>.</t>
  </si>
  <si>
    <t>CAPITULO III</t>
  </si>
  <si>
    <t>INVESTIGACION Y DESARROLLO EN ENTIDADES SIN FINES DE LUCRO</t>
  </si>
  <si>
    <t>CUADRO 2.3.1 INVERSIÓN EN INVESTIGACIÓN Y DESARROLLO (I+D) EN ENTIDADES SIN FINES DE LUCRO, SEGÚN DESTINO DE LOS FONDOS. AÑO 2017   (en millones de pesos corrientes y porcentajes).</t>
  </si>
  <si>
    <t>CUADRO 2.3.2  INVERSIÓN EN INVESTIGACIÓN Y DESARROLLO  (I+D) EN ENTIDADES SIN FINES DE LUCRO, SEGÚN SECTOR DE FINANCIAMIENTO. AÑO 2017 (en millones de pesos corrientes y porcentajes).</t>
  </si>
  <si>
    <t>GRÁFICO 2.3.1 INVERSIÓN EN INVESTIGACIÓN Y DESARROLLO (I+D) EN ENTIDADES SIN FINES DE LUCRO, SEGÚN TIPO DE ACTIVIDAD. AÑO 2017 (en porcentajes)</t>
  </si>
  <si>
    <t>GRÁFICO 2.3.2 INVERSIÓN EN INVESTIGACIÓN Y DESARROLLO (I+D) EN ENTIDADES SIN FINES DE LUCRO, SEGÚN DISCIPLINA. AÑO 2017 (en porcentajes).</t>
  </si>
  <si>
    <t>INVERSIÓN EN INVESTIGACIÓN Y DESARROLLO (I+D) EN ENTIDADES SIN FINES DE LUCRO, SEGÚN DISCIPLINA. AÑO 2017 (en millones de pesos corrientes y porcentajes).</t>
  </si>
  <si>
    <t>Infografía</t>
  </si>
  <si>
    <t xml:space="preserve">Infografía  </t>
  </si>
  <si>
    <t>Ciencias Agrícolas y veterinarias</t>
  </si>
  <si>
    <t>Humanidades y artes</t>
  </si>
  <si>
    <t>CAPÍTULO IV: INVESTIGACIÓN Y DESARROLLO EN EMPRESAS</t>
  </si>
  <si>
    <t>INVERSIÓN EN INVESTIGACIÓN Y DESARROLLO (I+D) EN EMPRESAS, SEGÚN DESTINO DE LOS FONDOS. AÑO 2017 (en millones de pesos corrientes y porcentajes)</t>
  </si>
  <si>
    <t>INVERSIÓN EN INVESTIGACIÓN Y DESARROLLO (I+D) EN EMPRESAS, SEGÚN SECTOR DE FINANCIAMIENTO. AÑO 2017 (en millones de pesos corrientes y porcentajes).</t>
  </si>
  <si>
    <t>INVERSIÓN EN INVESTIGACIÓN Y DESARROLLO (I+D) EN EMPRESAS, SEGÚN TIPO DE ACTIVIDAD. AÑO 2017 (en porcentajes)</t>
  </si>
  <si>
    <t>Nota 1: Incluye a personal CONICET</t>
  </si>
  <si>
    <t>SECCIÓN I: I+D EN ARGENTINA</t>
  </si>
  <si>
    <t>SECCION II</t>
  </si>
  <si>
    <t>I+D POR TIPO DE ENTIDAD</t>
  </si>
  <si>
    <t>SECCION III</t>
  </si>
  <si>
    <t>SECCION I</t>
  </si>
  <si>
    <t>I+D EN ARGENTINA</t>
  </si>
  <si>
    <t>Millones de pesos corrientes</t>
  </si>
  <si>
    <t xml:space="preserve">Relación con el PBI </t>
  </si>
  <si>
    <t>Variación Interanual 2016-2017</t>
  </si>
  <si>
    <t>AÑO</t>
  </si>
  <si>
    <t>Nota:</t>
  </si>
  <si>
    <t>CAPITULO 1.1</t>
  </si>
  <si>
    <t xml:space="preserve">Inversión en Investigación y Desarrollo (I+D) </t>
  </si>
  <si>
    <t>I+D / PBI</t>
  </si>
  <si>
    <t>I+D Público/PBI</t>
  </si>
  <si>
    <t>I+D Privado/PBI</t>
  </si>
  <si>
    <t>Organismos Públicos</t>
  </si>
  <si>
    <t>Empresas</t>
  </si>
  <si>
    <t>Entidades sin fines de lucro</t>
  </si>
  <si>
    <t>Sector de Ejecución</t>
  </si>
  <si>
    <t>INVERSIÓN EN INVESTIGACIÓN Y DESARROLLO (I+D) EN ARGENTINA. AÑOS 2013 A 2017 (en pesos corrientes y constantes y como porcentaje del PBI)</t>
  </si>
  <si>
    <t>INVERSIÓN EN INVESTIGACIÓN Y DESARROLLO (I+D) EN ARGENTINA, SEGÚN SECTOR DE EJECUCIÓN. AÑOS 2013-2017 (en millones de pesos corrientes)</t>
  </si>
  <si>
    <t>INVERSIÓN EN INVESTIGACIÓN Y DESARROLLO (I+D) EN ARGENTINA, SEGÚN SECTOR DE EJECUCIÓN. AÑOS 2013-2017 (en millones de pesos constantes)</t>
  </si>
  <si>
    <t>CUADRO 1.1.1 INVERSIÓN EN INVESTIGACIÓN Y DESARROLLO (I+D) EN ARGENTINA. AÑOS 2013 A 2017 (en millones de pesos corrientes y constantes y como porcentaje del PBI)</t>
  </si>
  <si>
    <t>GRÁFICO 1.1.1 INVERSIÓN EN INVESTIGACIÓN Y DESARROLLO (I+D) EN ARGENTINA. AÑOS 2013 A 2017 (en millones de pesos corrientes y constantes)</t>
  </si>
  <si>
    <t>CUADRO 1.1.2 INVERSIÓN EN INVESTIGACIÓN Y DESARROLLO (I+D) EN ARGENTINA, SEGÚN SECTOR DE EJECUCIÓN. AÑOS 2013-2017 (en millones de pesos corrientes)</t>
  </si>
  <si>
    <t>Otras erogaciones corrientes</t>
  </si>
  <si>
    <t>Otras erogaciones de capital</t>
  </si>
  <si>
    <t>INVERSIÓN EN INVESTIGACIÓN Y DESARROLLO (I+D)  EN ARGENTINA, SEGÚN DESTINO DE LOS FONDOS. AÑO 2017 (en porcentajes).</t>
  </si>
  <si>
    <t>Inversión en personal en I+D</t>
  </si>
  <si>
    <t>Otras inversiones en  I+D</t>
  </si>
  <si>
    <t>Organismos públicos</t>
  </si>
  <si>
    <t>Universidades públicas</t>
  </si>
  <si>
    <t>Universidades privadas</t>
  </si>
  <si>
    <t>Total Inversión I+D</t>
  </si>
  <si>
    <t>INVERSIÓN EN INVESTIGACIÓN Y DESARROLLO (I+D) EN ARGENTINA , SEGÚN SECTOR DE EJECUCIÓN Y DESTINO DE LOS FONDOS . AÑO 2017 (en porcentajes).</t>
  </si>
  <si>
    <t>GRÁFICO 1.1.4 INVERSIÓN EN INVESTIGACIÓN Y DESARROLLO (I+D) EN ARGENTINA , SEGÚN SECTOR DE EJECUCIÓN Y DESTINO DE LOS FONDOS . AÑO 2017 (en porcentajes).</t>
  </si>
  <si>
    <t>IINVERSIÓN EN INVESTIGACIÓN Y DESARROLLO (I+D) EN ARGENTINA, SEGÚN TIPO DE ACTIVIDAD. AÑO 2017 (en porcentajes)</t>
  </si>
  <si>
    <t>Investigación Básica</t>
  </si>
  <si>
    <t>Inversión promedio en I+D por Investigador EJC (*)</t>
  </si>
  <si>
    <t>Sector privado</t>
  </si>
  <si>
    <t>Sector de Financiamiento</t>
  </si>
  <si>
    <t>INVERSIÓN EN INVESTIGACIÓN Y DESARROLLO (I+D) EN ARGENTINA, SEGÚN SECTOR DE FINANCIAMIENTO. AÑO 2017 (en millones de pesos corrientes y porcentajes).</t>
  </si>
  <si>
    <t>CUADRO 1.1.5 INVERSIÓN EN INVESTIGACIÓN Y DESARROLLO (I+D) EN ARGENTINA, SEGÚN SECTOR DE FINANCIAMIENTO. AÑO 2017 (en millones de pesos corrientes y porcentajes).</t>
  </si>
  <si>
    <t>Sector Público</t>
  </si>
  <si>
    <t>CAPÍTULO I: INVERSIÓN EN INVESTIGACIÓN Y DESARROLLO EN ARGENTINA</t>
  </si>
  <si>
    <t>INVERSION EN INVESTIGACION Y DESARROLLO EN ARGENTINA</t>
  </si>
  <si>
    <t>Inversión I+D/PBI (%)</t>
  </si>
  <si>
    <t>Corea</t>
  </si>
  <si>
    <t xml:space="preserve">Japón </t>
  </si>
  <si>
    <t>Alemania</t>
  </si>
  <si>
    <t>Estados Unidos</t>
  </si>
  <si>
    <t>Francia</t>
  </si>
  <si>
    <t>China</t>
  </si>
  <si>
    <t>Canadá</t>
  </si>
  <si>
    <t>Portugal</t>
  </si>
  <si>
    <t>España</t>
  </si>
  <si>
    <t>Nueva Zelanda</t>
  </si>
  <si>
    <t>Brasil</t>
  </si>
  <si>
    <t>Argentina</t>
  </si>
  <si>
    <t>México</t>
  </si>
  <si>
    <t>Chile</t>
  </si>
  <si>
    <t>Uruguay</t>
  </si>
  <si>
    <t>Colombia</t>
  </si>
  <si>
    <t>Paraguay</t>
  </si>
  <si>
    <t xml:space="preserve">PBI: Producto Bruto Interno             </t>
  </si>
  <si>
    <t>Fuente: MINCYT, OCDE y RICYT</t>
  </si>
  <si>
    <t>Países</t>
  </si>
  <si>
    <t>País</t>
  </si>
  <si>
    <t>Fuente: elaboración propia en base a OCDE  y RICYT</t>
  </si>
  <si>
    <t>CAPITULO 1.2</t>
  </si>
  <si>
    <t>RECURSOS HUMANOS DEDICADOS A INVESTIGACIÓN Y DESARROLLO EN ARGENTINA</t>
  </si>
  <si>
    <t>PERSONAS DEDICADAS A INVESTIGACIÓN Y DESARROLLO (I+D) EN ARGENTINA, SEGÚN FUNCIÓN. AÑOS 2013 A 2017 (en equivalente a Jornada Completa-EJC)</t>
  </si>
  <si>
    <t>Grado Académico</t>
  </si>
  <si>
    <t>Investigadores y Becarios dedicados a I+D</t>
  </si>
  <si>
    <t>(*) Incluye Investigadores y  Becarios de Universidades Públicas y Privadas</t>
  </si>
  <si>
    <t>CAPITULO IV</t>
  </si>
  <si>
    <t>INVESTIGACION Y DESARROLLO EN EMPRESAS</t>
  </si>
  <si>
    <t>CUADRO 2.4.1 INVERSIÓN EN INVESTIGACIÓN Y DESARROLLO (I+D) EN EMPRESAS, SEGÚN DESTINO DE LOS FONDOS. AÑO 2017   (en millones de pesos corrientes y porcentajes).</t>
  </si>
  <si>
    <t>CUADRO 2.4.2  INVERSIÓN EN INVESTIGACIÓN Y DESARROLLO  (I+D) EN EMPRESAS, SEGÚN SECTOR DE FINANCIAMIENTO. AÑO 2017 (en millones de pesos corrientes y porcentajes).</t>
  </si>
  <si>
    <t xml:space="preserve">Inversión total en I+D </t>
  </si>
  <si>
    <t>INVERSIÓN TOTAL E INVERSIÓN PROMEDIO EN INVESTIGACIÓN Y DESARROLLO (I+D) EN EMPRESAS, SEGÚN TAMAÑO DE EMPRESA. AÑO 2017 (en millones de pesos corrientes y porcentajes)</t>
  </si>
  <si>
    <t xml:space="preserve">Grande </t>
  </si>
  <si>
    <t>Mediana</t>
  </si>
  <si>
    <t>Pequeña</t>
  </si>
  <si>
    <t>Inversión promedio en I+D por empresa</t>
  </si>
  <si>
    <t xml:space="preserve">Segundo decil </t>
  </si>
  <si>
    <t>Tercer decil</t>
  </si>
  <si>
    <t>Cuarto decil</t>
  </si>
  <si>
    <t>Quinto decil</t>
  </si>
  <si>
    <t>Sexto decil</t>
  </si>
  <si>
    <t>Séptimo decil</t>
  </si>
  <si>
    <t>Octavo decil</t>
  </si>
  <si>
    <t>Noveno decil</t>
  </si>
  <si>
    <t xml:space="preserve">% </t>
  </si>
  <si>
    <t>Millones  de pesos</t>
  </si>
  <si>
    <t xml:space="preserve">I+D/Ventas (%) </t>
  </si>
  <si>
    <t>Alimentos y bebidas</t>
  </si>
  <si>
    <t>Maquinaria y equipo</t>
  </si>
  <si>
    <t>INVERSIÓN EN INVESTIGACIÓN Y DESARROLLO (I+D) EN EMPRESAS, SEGÚN RUBRO DE ACTIVIDAD DE LA EMPRESA. AÑO 2017 (en millones de pesos corrientes y como porcentaje de las ventas)</t>
  </si>
  <si>
    <t>Aparatos eléctricos, de radio, televisión e instrumental médico</t>
  </si>
  <si>
    <t>Automotriz, autopartes y otros equipos de transporte</t>
  </si>
  <si>
    <t>Otras actividades agropecuarias (incluye silvicultura)</t>
  </si>
  <si>
    <t>Otros productos de la industria manufacturera (textiles, madera y derivados, papel, productos minerales no metálicos)</t>
  </si>
  <si>
    <t>Otros servicios (empresariales, relacionados con la salud humana y animal y comunicaciones)</t>
  </si>
  <si>
    <t>Petróleo, gas y minería</t>
  </si>
  <si>
    <t>Producción de semillas</t>
  </si>
  <si>
    <t>Productos de caucho y plástico</t>
  </si>
  <si>
    <t>Productos farmacéuticos</t>
  </si>
  <si>
    <t>Productos químicos</t>
  </si>
  <si>
    <t>Servicios agropecuarios</t>
  </si>
  <si>
    <t>Servicios de I+D</t>
  </si>
  <si>
    <t>Servicios de intermediación financiera</t>
  </si>
  <si>
    <t>Siderurgia y metalurgia</t>
  </si>
  <si>
    <t>Software y servicios informáticos</t>
  </si>
  <si>
    <t>Suministro de electricidad, gas y agua</t>
  </si>
  <si>
    <t>INVERSIÓN EN INVESTIGACIÓN Y DESARROLLO (I+D) EN EMPRESAS, SEGÚN TIPO DE EMPRESA. AÑO 2017 (en millones de pesos corrientes y porcentajes)</t>
  </si>
  <si>
    <t>CUADRO 2.4.5 INVERSIÓN TOTAL E INVERSIÓN PROMEDIO EN INVESTIGACIÓN Y DESARROLLO (I+D) EN EMPRESAS, SEGÚN TIPO DE EMPRESA. AÑO 2017 (en millones de pesos corrientes y porcentajes)</t>
  </si>
  <si>
    <t>Conformación de capital de la empresa</t>
  </si>
  <si>
    <t>Participación estatal mayoritaria</t>
  </si>
  <si>
    <t>Nacional</t>
  </si>
  <si>
    <t>Multinacional</t>
  </si>
  <si>
    <t>PERSONAS DEDICADAS A I+D EN EMPRESAS, SEGÚN FUNCIÓN. AÑOS 2013 A 2017 (en equivalente a Jornada Completa-EJC)</t>
  </si>
  <si>
    <t>PERSONAS DEDICADAS A I+D EN ORGANISMOS PÚBLICOS, SEGÚN FUNCIÓN. AÑOS 2013 A 2017 (en equivalente a Jornada Completa-EJC)</t>
  </si>
  <si>
    <t>PERSONAS DEDICADAS A I+D EN ENTIDADES SIN FINES DE LUCRO, SEGÚN FUNCIÓN. AÑOS 2013 A 2017 (en equivalente a Jornada Completa-EJC)</t>
  </si>
  <si>
    <t>PERSONAS DEDICADAS A I+D EN ENTIDADES SIN FINES DE LUCRO, SEGÚN GÉNERO, FUNCIÓN Y DEDICACIÓN. AÑOS 2013-2017.</t>
  </si>
  <si>
    <t>CUADRO 1.2.2 PERSONAS DEDICADAS A INVESTIGACIÓN Y DESARROLLO EN ARGENTINA, SEGÚN FUNCIÓN. AÑOS 2013 A 2017 (en equivalente a jornada completa- EJC)</t>
  </si>
  <si>
    <t>CUADRO 2.4.8 PERSONAS DEDICADAS A I+D EN EMPRESAS, SEGÚN FUNCIÓN. AÑOS 2013 A 2017 (en equivalente a Jornada Completa-EJC)</t>
  </si>
  <si>
    <t>Personal I+D</t>
  </si>
  <si>
    <t>%/ Tamaño</t>
  </si>
  <si>
    <t>CONCENTRACIÓN DE LA INVERSIÓN EN INVESTIGACIÓN Y DESARROLLO (I+D) EN EMPRESAS. AÑO 2017 (en millones de pesos corrientes y porcentajes)</t>
  </si>
  <si>
    <t>Varones</t>
  </si>
  <si>
    <t>Mujeres</t>
  </si>
  <si>
    <t>%/ Sector</t>
  </si>
  <si>
    <t>Grupo de edad</t>
  </si>
  <si>
    <t>2016-17 Var</t>
  </si>
  <si>
    <t>SECCION IV</t>
  </si>
  <si>
    <t>SECCIÓN IV: PRODUCTOS DE LA ACTIVIDAD CIENTÍFICA Y TECNOLÓGICA</t>
  </si>
  <si>
    <t>INVERSIÓN EN INVESTIGACIÓN Y DESARROLLO. AÑOS 2013 A 2017 (en millones de pesos corrientes y constantes)</t>
  </si>
  <si>
    <t>INVERSIÓN EN INVESTIGACIÓN Y DESARROLLO (I+D) EN ARGENTINA. AÑOS 2013 A 2017 (en millones de pesos corrientes y constantes)</t>
  </si>
  <si>
    <t>INVERSIÓN EN INVESTIGACIÓN Y DESARROLLO (I+D) EN ARGENTINA, SEGÚN DESTINO DE LOS FONDOS. AÑO 2017 (en porcentajes).</t>
  </si>
  <si>
    <t>INVERSIÓN EN INVESTIGACIÓN Y DESARROLLO (I+D) EN ARGENTINA, SEGÚN SECTOR DE EJECUCIÓN Y DESTINO DE LOS FONDOS . AÑO 2017 (en porcentajes).</t>
  </si>
  <si>
    <t>INVERSIÓN EN ACTIVIDADES CIENTÍFICAS Y TECNOLÓGICAS  (ACyT), SEGÚN DESTINO DE LOS FONDOS. AÑO 2017 (en millones de pesos corrientes)</t>
  </si>
  <si>
    <t>Entidades sin fines de Lucro</t>
  </si>
  <si>
    <t>GRÁFICO 1.1.2 INVERSIÓN EN INVESTIGACIÓN Y DESARROLLO (I+D) EN ARGENTINA, SEGÚN SECTOR DE EJECUCIÓN. AÑOS 2013 A 2017 (como porcentaje del PBI)</t>
  </si>
  <si>
    <t>INVERSIÓN EN INVESTIGACIÓN Y DESARROLLO (I+D) EN ARGENTINA, SEGÚN SECTOR DE EJECUCIÓN. AÑOS 2013 A 2017 (como porcentaje del PBI)</t>
  </si>
  <si>
    <t>GRÁFICO 1.1.3 INVERSIÓN EN INVESTIGACIÓN Y DESARROLLO (I+D) EN ARGENTINA, SEGÚN DESTINO DE LOS FONDOS. AÑO 2017 (en porcentajes).</t>
  </si>
  <si>
    <t>Organizaciones Internacionales, empresas, bancos u otras fuentes extranjeras</t>
  </si>
  <si>
    <t>(*) Incluye Organismos de Ciencia y Técnica y otros recursos del Sector Público</t>
  </si>
  <si>
    <t>Empresas y/o Bancos</t>
  </si>
  <si>
    <t>(*) para el sector empresas se considera únicamente la inversión en I+D</t>
  </si>
  <si>
    <t>Investigadores (**)</t>
  </si>
  <si>
    <t>(*) Incluye a becarios de investigación</t>
  </si>
  <si>
    <r>
      <t xml:space="preserve">INVERSIÓN EN ACTIVIDADES CIENTÍFICAS Y TECNOLÓGICAS (ACyT) </t>
    </r>
    <r>
      <rPr>
        <sz val="11"/>
        <color theme="0" tint="-0.34998626667073579"/>
        <rFont val="Calibri"/>
        <family val="2"/>
        <scheme val="minor"/>
      </rPr>
      <t>EN ARGENTINA, AÑOS 2013 A 2017 (en millones de pesos corrientes y constantes)</t>
    </r>
  </si>
  <si>
    <r>
      <t xml:space="preserve">INVERSIÓN EN ACTIVIDADES CIENTÍFICAS Y TECNOLÓGICAS (ACyT) </t>
    </r>
    <r>
      <rPr>
        <sz val="11"/>
        <color theme="0" tint="-0.34998626667073579"/>
        <rFont val="Calibri"/>
        <family val="2"/>
        <scheme val="minor"/>
      </rPr>
      <t>EN ARGENTINA, SEGÚN SECTOR DE EJECUCIÓN. AÑOS 2013 A 2017 (como porcentaje del PBI)</t>
    </r>
  </si>
  <si>
    <t>INVERSIÓN EN ACTIVIDADES CIENTÍFICAS Y TECNOLÓGICAS (ACyT) EN ARGENTINA, AÑOS 2013 A 2017 (en millones de pesos corrientes y constantes y como porcentaje del PBI)</t>
  </si>
  <si>
    <r>
      <t>I</t>
    </r>
    <r>
      <rPr>
        <sz val="11"/>
        <color theme="0" tint="-0.34998626667073579"/>
        <rFont val="Calibri"/>
        <family val="2"/>
        <scheme val="minor"/>
      </rPr>
      <t>NVERSIÓN EN ACTIVIDADES CIENTÍFICAS Y TECNOLÓGICAS (ACyT) EN ARGENTINA, SEGÚN SECTOR DE EJECUCIÓN. AÑOS 2013 A 2017 (en millones de pesos corrientes).</t>
    </r>
  </si>
  <si>
    <t>CAPÍTULO II: RECURSOS HUMANOS DEDICADOS A INVESTIGACIÓN Y DESARROLLO EN ARGENTINA</t>
  </si>
  <si>
    <t>Técnicos y personal de apoyo I+D</t>
  </si>
  <si>
    <t>Técnicos y personal de apoyo en I+D</t>
  </si>
  <si>
    <t>Empresas (*)</t>
  </si>
  <si>
    <t>Notas:</t>
  </si>
  <si>
    <t xml:space="preserve">Inversión en ACyT (*) </t>
  </si>
  <si>
    <t>Inversión en ACyT (*)</t>
  </si>
  <si>
    <t>Inversión en ACyT por AÑO</t>
  </si>
  <si>
    <t>Personal total  I+D</t>
  </si>
  <si>
    <t>(El cálculo de personas equivalentes a jornada completa (EJC) se realiza en base a coeficientes recomendados para el procesamiento de datos en RR.HH de CyT tratados en el Manual Frascati</t>
  </si>
  <si>
    <t>CUADRO 2.3.5 PERSONAS DEDICADAS A I+D EN ENTIDADES SIN FINES DE LUCRO, SEGÚN FUNCIÓN. AÑOS 2013 A 2017 (en equivalente a Jornada Completa-EJC)</t>
  </si>
  <si>
    <t>(*) Excluye a personal CONICET</t>
  </si>
  <si>
    <t>El cálculo de personas equivalentes a jornada completa (EJC) se realiza en base a coeficientes recomendados para el procesamiento de datos en RR.HH de CyT tratados en el Manual Frascati</t>
  </si>
  <si>
    <t>Personas dedicadas a I+D</t>
  </si>
  <si>
    <t>Destino de los fondos ( millones de pesos)</t>
  </si>
  <si>
    <t>Destino de los fondos (%)</t>
  </si>
  <si>
    <t>Sector de Financiamiento (millones de pesos)</t>
  </si>
  <si>
    <t>Sector de Financiamiento (%)</t>
  </si>
  <si>
    <t>Becarios de investigación EJC (*)</t>
  </si>
  <si>
    <r>
      <rPr>
        <i/>
        <vertAlign val="superscript"/>
        <sz val="10"/>
        <color theme="1"/>
        <rFont val="Calibri"/>
        <family val="2"/>
      </rPr>
      <t>(*)</t>
    </r>
    <r>
      <rPr>
        <i/>
        <sz val="9"/>
        <color theme="1"/>
        <rFont val="Calibri"/>
        <family val="2"/>
      </rPr>
      <t xml:space="preserve"> Incluye Becarios de Investigación exclusivos (excluye a personal CONICET)</t>
    </r>
  </si>
  <si>
    <t xml:space="preserve">Total </t>
  </si>
  <si>
    <t>INVESTIGADORES DEDICADOS A I+D EN UNIVERSIDADES PÚBLICAS , SEGÚN DISCIPLINA DE FORMACIÓN ACADÉMICA. AÑO 2017 (en porcentajes)</t>
  </si>
  <si>
    <t>GRÁFICO 2.2.3.A INVESTIGADORES DEDICADOS A I+D EN UNIVERSIDADES PÚBLICAS, SEGÚN DISCIPLINA DE FORMACIÓN ACADÉMICA. AÑO 2017 (en porcentajes)</t>
  </si>
  <si>
    <t>GRÁFICO 2.2.3.B INVESTIGADORES DEDICADOS A I+D EN UNIVERSIDADES PRIVADAS , SEGÚN DISCIPLINA DE FORMACIÓN ACADÉMICA. AÑO 2017 (en porcentajes)</t>
  </si>
  <si>
    <t>INVESTIGADORES DEDICADOS A I+D EN UNIVERSIDADES PRIVADAS , SEGÚN DISCIPLINA DE FORMACIÓN ACADÉMICA. AÑO 2017 (en porcentajes)</t>
  </si>
  <si>
    <t>Investigadores I+D en Universidades Públicas</t>
  </si>
  <si>
    <t>Investigadores I+D en Universidades Privadas</t>
  </si>
  <si>
    <t>Investigadores I+D en Instituciones de Educación Superior</t>
  </si>
  <si>
    <t>INVESTIGADORES DEDICADOS A I+D EN UNIVERSIDADES PÚBLICAS, SEGÚN DISCIPLINA DE FORMACIÓN ACADÉMICA. AÑO 2017 (en porcentajes)</t>
  </si>
  <si>
    <t>INVESTIGADORES DEDICADOS A I+D EN UNIVERSIDADES PRIVADAS, SEGÚN DISCIPLINA DE FORMACIÓN ACADÉMICA. AÑO 2017 (en porcentajes)</t>
  </si>
  <si>
    <t>3.A</t>
  </si>
  <si>
    <t>3.B</t>
  </si>
  <si>
    <t>BECARIOS DE INVESTIGACIÓN DEDICADOS A I+D EN UNIVERSIDADES PÚBLICAS , SEGÚN DISCIPLINA DE FORMACIÓN ACADÉMICA. AÑO 2017 (en porcentajes)</t>
  </si>
  <si>
    <t>BECARIOS DE INVESTIGACIÓN DEDICADOS A I+D EN UNIVERSIDADES PRIVADAS , SEGÚN DISCIPLINA DE FORMACIÓN ACADÉMICA. AÑO 2017 (en porcentajes)</t>
  </si>
  <si>
    <t>GRÁFICO 2.2.4  BECARIOS DE INVESTIGACIÓN DEDICADOS A I+D EN UNIVERSIDADES PUBLICAS, SEGÚN DISCIPLINA DE FORMACIÓN ACADÉMICA. AÑO 2017 (en porcentajes)</t>
  </si>
  <si>
    <t>BECARIOS DE INVESTIGACIÓN DEDICADOS A I+D EN UNIVERSIDADES PUBLICAS, SEGÚN DISCIPLINA DE FORMACIÓN ACADÉMICA. AÑO 2017 (en porcentajes)</t>
  </si>
  <si>
    <t>Becarios de Investigación en I+D en Universidades Públicas</t>
  </si>
  <si>
    <t>Becarios de Investigación en I+D en Universidades Privadas</t>
  </si>
  <si>
    <t>Becarios de Investigación  en I+D en Instituciones de Educación Superior</t>
  </si>
  <si>
    <t>Becarios de Investigación  en I+D en en Universidades Públicas</t>
  </si>
  <si>
    <t>Becarios de Investigación  en I+D en Universidades Privadas</t>
  </si>
  <si>
    <t>Becarios de Investigación  en I+D en  Instituciones de Educación Superior</t>
  </si>
  <si>
    <t>UNIVERSIDADES PUBLICAS</t>
  </si>
  <si>
    <t>UNIVERSIDADES PRIVADAS</t>
  </si>
  <si>
    <t>UNIVERSIDADES PÚBLICAS</t>
  </si>
  <si>
    <t>CUADRO 1.1.3 INVERSIÓN EN INVESTIGACIÓN Y DESARROLLO (I+D) EN ARGENTINA, SEGÚN SECTOR DE EJECUCIÓN. AÑOS 2013 A 2017 (en millones de pesos constantes)</t>
  </si>
  <si>
    <t>GRÁFICO 2.2.4  BECARIOS DE INVESTIGACIÓN DEDICADOS A I+D EN UNIVERSIDADES PRIVADAS, SEGÚN DISCIPLINA DE FORMACIÓN ACADÉMICA. AÑO 2017 (en porcentajes)</t>
  </si>
  <si>
    <t xml:space="preserve"> BECARIOS DE INVESTIGACIÓN DEDICADOS A I+D EN UNIVERSIDADES PRIVADAS, SEGÚN DISCIPLINA DE FORMACIÓN ACADÉMICA. AÑO 2017 (en porcentajes)</t>
  </si>
  <si>
    <t xml:space="preserve">(*) Incluye Becarios de Investigación. </t>
  </si>
  <si>
    <t xml:space="preserve">Fuente: Elaboración propia en base a último dato disponible de la OCDE y RICyT </t>
  </si>
  <si>
    <t>Investigadores cada 1.000 integrantes de la PEA  (*)</t>
  </si>
  <si>
    <t>CUADRO 1.2.3 INVESTIGADORES DEDICADOS A I+D CADA MIL INTEGRANTES DE LA PEA. AÑOS 2013 A 2017 (en equivalente a jornada completa- EJC)</t>
  </si>
  <si>
    <t>INVESTIGADORES DEDICADOS A INVESTIGACIÓN Y DESARROLLO (I+D) EN ARGENTINA CADA 1.000 INTEGRANTES DE LA PEA. AÑOS 2013 A 2017 (en equivalente a Jornada Completa-EJC)</t>
  </si>
  <si>
    <t xml:space="preserve"> INVESTIGADORES, EQUIVALENTES A JORNADA COMPLETA (EJC), CADA MIL INTEGRANTES DE LA POBLACIÓN ECONÓMICAMENTE ACTIVA (PEA)</t>
  </si>
  <si>
    <t xml:space="preserve">  Millones de pesos corrientes</t>
  </si>
  <si>
    <r>
      <t xml:space="preserve">  Millones de pesos constantes  a precios de 2004 </t>
    </r>
    <r>
      <rPr>
        <b/>
        <vertAlign val="superscript"/>
        <sz val="9"/>
        <color indexed="9"/>
        <rFont val="Arial"/>
        <family val="2"/>
      </rPr>
      <t>(*)</t>
    </r>
  </si>
  <si>
    <t>INVERSIÓN PROMEDIO EN INVESTIGACIÓN Y DESARROLLO (I+D) EN ARGENTINA POR INVESTIGADOR EQUIVALENTE A JORNADA COMPLETA (EJC), SEGÚN SECTOR DE EJECUCION. AÑO 2017 (pesos corrientes)</t>
  </si>
  <si>
    <t>Inversión en I+D (millones de pesos corrientes)</t>
  </si>
  <si>
    <t>Inversión promedio en I+D por Habitante (pesos corrientes)</t>
  </si>
  <si>
    <t xml:space="preserve">  </t>
  </si>
  <si>
    <t>GRAFICO 1.1.8 PARTICIPACIÓN PORCENTUAL DE LA INVERSIÓN EN INVESTIGACIÓN Y DESARROLLO  (I+D) RESPECTO DEL PBI, EN PAÍSES SELECCIONADOS. AÑOS 2015/2017</t>
  </si>
  <si>
    <t>Personas dedicadas a I+D  en EJC(*)</t>
  </si>
  <si>
    <t>Investigadores EJC (**)</t>
  </si>
  <si>
    <t xml:space="preserve">Técnicos y personal de apoyo en I+D </t>
  </si>
  <si>
    <t>PERSONAS DEDICADAS A I+D EN EMPRESAS, SEGÚN FUNCIÓN Y PROVINCIA. AÑO 2017 (en equivalente a Jornada Completa-EJC)</t>
  </si>
  <si>
    <t>PERSONAS DEDICADAS A I+D EN ORGANISMOS PÚBLICOS, SEGÚN PROVINCIA. AÑO 2017 (en equivalente a Jornada Completa-EJC)</t>
  </si>
  <si>
    <t>PERSONAS DEDICADAS A INVESTIGACIÓN Y DESARROLLO (I+D) EN ARGENTINA, SEGÚN PROVINCIA. AÑO 2017 (en equivalente a Jornada Completa-EJC)</t>
  </si>
  <si>
    <t>INVERSIÓN EN INVESTIGACIÓN Y DESARROLLO (I+D) EN INSTITUCIONES DE EDUCACIÓN SUPERIOR, SEGÚN PROVINCIA. AÑO 2017 (en millones de pesos corrientes)</t>
  </si>
  <si>
    <t>PERSONAS DEDICADAS A I+D EN INSTITUCIONES DE EDUCACIÓN SUPERIOR, SEGÚN PROVINCIA. AÑO 2017 (en equivalente a Jornada Completa-EJC)</t>
  </si>
  <si>
    <t>PERSONAS DEDICADAS A I+D EN ENTIDADES SIN FINES DE LUCRO, SEGÚN PROVINCIA. AÑO 2017 (en equivalente a Jornada Completa-EJC)</t>
  </si>
  <si>
    <t>Empresas agrupadas por deciles de inversión en I+D</t>
  </si>
  <si>
    <t>INVERSIÓN EN INVESTIGACIÓN Y DESARROLLO (I+D) EN ENTIDADES SIN FINES DE LUCRO, SEGÚN PROVINCIA. AÑO 2017 (en millones de pesos corrientes)</t>
  </si>
  <si>
    <t>INFOGRAFIA: INVESTIGADORES Y BECARIOS DE INVESTIGACIÓN DEDICADOS A INVESTIGACIÓN Y DESARROLLO (I+D) EN ARGENTINA, SEGÚN TIPO DE ENTIDAD. AÑO 2017.</t>
  </si>
  <si>
    <t>CONICET</t>
  </si>
  <si>
    <t>Personal Exclusivo</t>
  </si>
  <si>
    <t>Tipo de Entidad</t>
  </si>
  <si>
    <t>Total Investigadores y Becarios</t>
  </si>
  <si>
    <t>Investigadores y Becarios I+D</t>
  </si>
  <si>
    <t>Personal con doble dependencia (CONICET)</t>
  </si>
  <si>
    <t>Entidades sin Fines de Lucro</t>
  </si>
  <si>
    <t>Otros Organismos Públicos</t>
  </si>
  <si>
    <t>Cuadro para infografía</t>
  </si>
  <si>
    <t>CUADRO 2.1.3 INVERSIÓN Y PROYECTOS EN INVESTIGACIÓN Y DESARROLLO (I+D) EN ORGANISMOS PÚBLICOS, SEGÚN OBJETIVOS SOCIOECONÓMICOS. AÑO 2017 (en millones de pesos corrientes y en porcentajes)</t>
  </si>
  <si>
    <t>(*)Incluye a personal CONICET</t>
  </si>
  <si>
    <t>Ciencias de la Comunicación</t>
  </si>
  <si>
    <t>A</t>
  </si>
  <si>
    <t>B</t>
  </si>
  <si>
    <t>CUADRO 2.2.5.A PERSONAS DEDICADAS A I+D EN UNIVERSIDADES PÚBLICAS, SEGÚN FUNCIÓN. AÑOS 2013 A 2017 (en equivalente a Jornada Completa-EJC)</t>
  </si>
  <si>
    <t>CUADRO 2.2.5.B PERSONAS DEDICADAS A I+D EN UNIVERSIDADES PRIVADAS, SEGÚN FUNCIÓN. AÑOS 2013 A 2017 (en equivalente a Jornada Completa-EJC)</t>
  </si>
  <si>
    <t>PERSONAS DEDICADAS A I+D EN UNIVERSIDADES PÚBLICAS, SEGÚN FUNCIÓN. AÑOS 2013 A 2017 (en equivalente a Jornada Completa-EJC)</t>
  </si>
  <si>
    <t>PERSONAS DEDICADAS A I+D EN UNIVERSIDADES PRIVADAS, SEGÚN FUNCIÓN. AÑOS 2013 A 2017 (en equivalente a Jornada Completa-EJC)</t>
  </si>
  <si>
    <t>GRÁFICO 2.3.3  INVESTIGADORES Y BECARIOS DEDICADOS A I+D EN ENTIDADES SIN FINES DE LUCRO , SEGÚN DISCIPLINA DE FORMACIÓN ACADÉMICA. AÑO 2017 (en porcentajes)</t>
  </si>
  <si>
    <t>INVESTIGADORES Y BECARIOS DEDICADOS A I+D EN ENTIDADES SIN FINES DE LUCRO, SEGÚN DISCIPLINA DE FORMACIÓN ACADÉMICA. AÑO 2017 (en porcentajes)</t>
  </si>
  <si>
    <t>INVESTIGADORES Y BECARIOS</t>
  </si>
  <si>
    <t>TOTAL*</t>
  </si>
  <si>
    <t>Investigadores y becarios</t>
  </si>
  <si>
    <t xml:space="preserve">INVESTIGADORES Y BECARIOS DEDICADOS A I+D EN ENTIDADES SIN FINES DE LUCRO, SEGÚN GÉNERO Y GRUPO DE EDAD. AÑO 2017 </t>
  </si>
  <si>
    <t>CUADRO 2.4.3 INVERSIÓN TOTAL E INVERSIÓN PROMEDIO EN INVESTIGACIÓN Y DESARROLLO (I+D) EN EMPRESAS, SEGÚN TAMAÑO DE EMPRESA. AÑO 2017 (en millones de pesos corrientes y porcentajes)</t>
  </si>
  <si>
    <t>PERSONAS DEDICADAS A I+D</t>
  </si>
  <si>
    <t>CUADRO 2.4.4 INVERSIÓN EN INVESTIGACIÓN Y DESARROLLO (I+D) EN EMPRESAS, SEGÚN Sector DE ACTIVIDAD DE LA EMPRESA. AÑO 2017 (en millones de pesos corrientes y como porcentaje de las ventas)</t>
  </si>
  <si>
    <t>(*) Incluye terciario y secundario.</t>
  </si>
  <si>
    <t>INVERSIÓN EN ACTIVIDADES CIENTÍFICAS Y TECNOLÓGICAS (ACyT) EN ARGENTINA, SEGÚN DESTINO DE LOS FONDOS. AÑO 2017 (en porcentajes)</t>
  </si>
  <si>
    <t>Saldo</t>
  </si>
  <si>
    <t>Impo</t>
  </si>
  <si>
    <t>Expo</t>
  </si>
  <si>
    <t>Instrumentos científicos</t>
  </si>
  <si>
    <t>Farmacéutica</t>
  </si>
  <si>
    <t>Electrónica y comunicaciones</t>
  </si>
  <si>
    <t>Computadoras y máquinas de oficina</t>
  </si>
  <si>
    <t>Aeroespacial</t>
  </si>
  <si>
    <t>Años</t>
  </si>
  <si>
    <t>Rama industrial</t>
  </si>
  <si>
    <t>Vehículos a motor</t>
  </si>
  <si>
    <t>Químicos (excluidos los farmacéuticos)</t>
  </si>
  <si>
    <t>Otros equipos de transporte</t>
  </si>
  <si>
    <t>Maquinaria no eléctrica</t>
  </si>
  <si>
    <t>Maquinaria eléctrica</t>
  </si>
  <si>
    <t>Productos minerales no metálicos</t>
  </si>
  <si>
    <t>Productos fabricados en metal</t>
  </si>
  <si>
    <t>Productos de goma y plástico</t>
  </si>
  <si>
    <t>Metales básicos</t>
  </si>
  <si>
    <t>Construcción de barcos</t>
  </si>
  <si>
    <t>Coke, Prod. refinados del petróleo y combustible nuclear</t>
  </si>
  <si>
    <t>Textil y Prendas de vestir</t>
  </si>
  <si>
    <t>Manufactura y reciclaje</t>
  </si>
  <si>
    <t>Madera, pulpa, producción de papel, impresión y publicidad</t>
  </si>
  <si>
    <t>Alimentos, bebidas y tabaco</t>
  </si>
  <si>
    <t>Químico</t>
  </si>
  <si>
    <t>Farmacéutico</t>
  </si>
  <si>
    <t>Armamento</t>
  </si>
  <si>
    <t>Bienes industriales</t>
  </si>
  <si>
    <t xml:space="preserve">Fuente: elaboración propia en base a SPU – Departamento de Información Universitaria. </t>
  </si>
  <si>
    <t xml:space="preserve">Nota: U. Púb.: Universidades públicas - U. Priv.: Universidades Privadas. </t>
  </si>
  <si>
    <t>U. Priv.</t>
  </si>
  <si>
    <t>U. Púb.</t>
  </si>
  <si>
    <t>U. Púb</t>
  </si>
  <si>
    <t>Ingeniería y Tecnología</t>
  </si>
  <si>
    <t xml:space="preserve">Ciencias Exactas y Naturales </t>
  </si>
  <si>
    <t>Fuente: elaboración propia en base a SPU – Departamento de Información Universitaria.</t>
  </si>
  <si>
    <t>Fuente: elaboración propia en base a SPU – Departamento de Información Universitaria</t>
  </si>
  <si>
    <t xml:space="preserve">DISCIPLINAS DE FORMACIÓN DE LOS GRADOS </t>
  </si>
  <si>
    <t>Especialidad</t>
  </si>
  <si>
    <t> Disciplinas</t>
  </si>
  <si>
    <t>Privadas</t>
  </si>
  <si>
    <t>Públicas</t>
  </si>
  <si>
    <t>(*) La estratificación por tamaño se realiza en base al volumen de ventas, a partir de la clasificación del 2017 de la Secretaría de Emprendedores y de la Pequeña y Mediana Empresa (SEPYME)</t>
  </si>
  <si>
    <t>Sector de Actividad</t>
  </si>
  <si>
    <t>Sector de actividad</t>
  </si>
  <si>
    <t>Investigadores EJC *</t>
  </si>
  <si>
    <t>INVERSIÓN EN INVESTIGACIÓN Y DESARROLLO (I+D) EN ARGENTINA, SEGÚN TIPO DE INVESTIGACIÓN. AÑO 2017 (en porcentajes)</t>
  </si>
  <si>
    <t>INVERSIÓN EN INVESTIGACIÓN Y DESARROLLO (I+D) EN ARGENTINA, SEGÚN SECTOR DE EJECUCIÓN Y TIPO DE INVESTIGACIÓN. AÑO 2017 (en porcentajes)</t>
  </si>
  <si>
    <t>INVERSIÓN EN INVESTIGACIÓN Y DESARROLLO (I+D) EN ORGANISMOS PÚBLICOS, SEGÚN TIPO DE INVESTIGACIÓN. AÑO 2017 (en porcentajes)</t>
  </si>
  <si>
    <t>INVERSIÓN EN INVESTIGACIÓN Y DESARROLLO (I+D) EN UNIVERSIDADES PÚBLICAS, SEGÚN TIPO DE INVESTIGACIÓN. AÑO 2017 (en porcentajes)</t>
  </si>
  <si>
    <t>INVERSIÓN EN INVESTIGACIÓN Y DESARROLLO (I+D) EN UNIVERSIDADES PRIVADAS, SEGÚN TIPO DE INVESTIGACIÓN. AÑO 2017 (en porcentajes)</t>
  </si>
  <si>
    <t>INVERSIÓN EN INVESTIGACIÓN Y DESARROLLO (I+D) EN ENTIDADES SIN FINES DE LUCRO, SEGÚN TIPO DE INVESTIGACIÓN. AÑO 2017 (en porcentajes)</t>
  </si>
  <si>
    <t>INVERSIÓN EN INVESTIGACIÓN Y DESARROLLO (I+D) EN EMPRESAS, SEGÚN TIPO DE INVESTIGACIÓN. AÑO 2017 (en porcentajes)</t>
  </si>
  <si>
    <t>GRÁFICO 1.1.6 INVERSIÓN EN INVESTIGACIÓN Y DESARROLLO (I+D) EN ARGENTINA , SEGÚN SECTOR DE EJECUCIÓN Y TIPO DE INVESTIGACIÓN. AÑO 2017 (en porcentajes).</t>
  </si>
  <si>
    <t>Tipo de Investigación- Monto</t>
  </si>
  <si>
    <t>Tipo de Investigación -Porcentaje</t>
  </si>
  <si>
    <t>INVERSIÓN EN INVESTIGACIÓN Y DESARROLLO (I+D) EN ARGENTINA , SEGÚN SECTOR DE EJECUCIÓN Y TIPO DE INVESTIGACIÓN. AÑO 2017 (en porcentajes).</t>
  </si>
  <si>
    <t>GRÁFICO 2.1.1 INVERSIÓN EN INVESTIGACIÓN Y DESARROLLO (I+D) EN ORGANISMOS PÚBLICOS, SEGÚN TIPO DE INVESTIGACIÓN. AÑO 2017 (en porcentajes)</t>
  </si>
  <si>
    <t>GRÁFICO 1.1.5 INVERSIÓN EN INVESTIGACIÓN Y DESARROLLO (I+D) EN ARGENTINA, SEGÚN TIPO DE INVESTIGACIÓN. AÑO 2017 (en porcentajes)</t>
  </si>
  <si>
    <t>GRÁFICO 2.2.1.A INVERSIÓN EN INVESTIGACIÓN Y DESARROLLO (I+D) EN UNIVERSIDADES PÚBLICAS, SEGÚN TIPO DE INVESTIGACIÓN. AÑO 2017 (en porcentajes)</t>
  </si>
  <si>
    <t>GRÁFICO 2.2.1.B INVERSIÓN EN INVESTIGACIÓN Y DESARROLLO (I+D) EN UNIVERSIDADES PRIVADAS, SEGÚN TIPO DE INVESTIGACIÓN. AÑO 2017 (en porcentajes)</t>
  </si>
  <si>
    <t>GRÁFICO 2.4.1 INVERSIÓN EN INVESTIGACIÓN Y DESARROLLO (I+D) EN EMPRESAS, SEGÚN TIPO DE INVESTIGACIÓN. AÑO 2017 (en porcentajes)</t>
  </si>
  <si>
    <t>INVERSIÓN TOTAL E INVERSIÓN PROMEDIO EN I+D POR HABITANTE EN ARGENTINA, SEGÚN PROVINCIA. AÑO 2017 (en millones de pesos corrientes)</t>
  </si>
  <si>
    <t>INVERSIÓN EN INVESTIGACIÓN Y DESARROLLO (I+D) EN ORGANISMOS PÚBLICOS, SEGÚN PROVINCIA. AÑO 2017 (en millones de pesos corrientes)</t>
  </si>
  <si>
    <t>INVERSIÓN EN INVESTIGACIÓN Y DESARROLLO (I+D) EN EMPRESAS, SEGÚN PROVINCIA. AÑO 2017 (en millones de pesos corrientes)</t>
  </si>
  <si>
    <t>Israel</t>
  </si>
  <si>
    <t xml:space="preserve">Fuente: Elaboración propia, OCDE y RICYT. </t>
  </si>
  <si>
    <t>Inversión anual promedio en I+D por investigador EJC (*) en dólares PPC</t>
  </si>
  <si>
    <t>CUADRO 2.1.5 PERSONAS DEDICADAS A I+D EN ORGANISMOS PÚBLICOS, SEGÚN FUNCIÓN . AÑOS 2013 A 2017 (en equivalente a Jornada Completa-EJC)</t>
  </si>
  <si>
    <r>
      <t>GRAFICO 1.2.2. INVESTIGADORES DEDICADOS A  I+D CADA MIL INTEGRANTES DE LA POBLACIÓN ECONÓMICAMENTE ACTIVA</t>
    </r>
    <r>
      <rPr>
        <vertAlign val="superscript"/>
        <sz val="9"/>
        <color indexed="8"/>
        <rFont val="Calibri"/>
        <family val="2"/>
      </rPr>
      <t>(*)</t>
    </r>
    <r>
      <rPr>
        <sz val="9"/>
        <color indexed="8"/>
        <rFont val="Calibri"/>
        <family val="2"/>
      </rPr>
      <t>,EN PAISES SELECCIONADOS. AÑOS 2012/2017</t>
    </r>
  </si>
  <si>
    <t>INVESTIGADORES DEDICADOS A INVESTIGACIÓN Y DESARROLLO (I+D) CADA 1.000 INTEGRANTES DE LA PEA EN PAÍSES SELECCIONADOS. AÑOS 2012/2017 (en equivalente a Jornada Completa-EJC)</t>
  </si>
  <si>
    <t>PARTICIPACIÓN PORCENTUAL DE LA INVERSIÓN EN INVESTIGACIÓN Y DESARROLLO (I+D) RESPECTO DEL PBI EN PAÍSES SELECCIONADOS. AÑOS 2015/2017</t>
  </si>
  <si>
    <t xml:space="preserve">(*) Incluye Investigadores y  Becarios de Jornada Completa y Parcial </t>
  </si>
  <si>
    <t>INVESTIGADORES DEDICADOS A I+D EN EMPRESAS POR GÉNERO. AÑOS 2013-2017 (en absolutos y porcentaje)</t>
  </si>
  <si>
    <t>ACT / PBI</t>
  </si>
  <si>
    <t>ACT Público/PBI</t>
  </si>
  <si>
    <t>ACT Privado/PBI</t>
  </si>
  <si>
    <t>ACTIVIDADES CIENTÍFICAS Y TECNOLÓGICAS</t>
  </si>
  <si>
    <r>
      <t xml:space="preserve">SECCIÓN III: INVERSIÓN EN ACTIVIDADES CIENTÍFICAS Y TECNOLÓGICAS </t>
    </r>
    <r>
      <rPr>
        <b/>
        <sz val="10"/>
        <color theme="1"/>
        <rFont val="Tahoma"/>
        <family val="2"/>
      </rPr>
      <t>EN ARGENTINA</t>
    </r>
  </si>
  <si>
    <t>PRODUCTOS DE LA ACTIVIDAD CIENTÍFICA Y TECNOLÓGICA</t>
  </si>
  <si>
    <t>Investigadores (EJC) cada 100.000 habitantes</t>
  </si>
  <si>
    <t>Personas dedicadas a I+D  cada 100.000 habitantes (en EJC)</t>
  </si>
  <si>
    <t>Personas dedicadas a I+D  (en EJC*)</t>
  </si>
  <si>
    <t>Investigadores en EJC (*)</t>
  </si>
  <si>
    <t>SECCIÓN V: INDICADORES GENERALES</t>
  </si>
  <si>
    <t>CUADRO 3.1 INVERSIÓN EN ACTIVIDADES CIENTÍFICAS Y TECNOLÓGICAS (ACyT) EN ARGENTINA. AÑOS 2013 A 2017 (en millones de pesos corrientes y constantes y como porcentaje del PBI)</t>
  </si>
  <si>
    <t>GRÁFICO 3.1 INVERSIÓN EN ACTIVIDADES CIENTÍFICAS Y TECNOLÓGICAS (ACyT).AÑOS 2013 A 2017 (en millones de pesos corrientes y constantes)</t>
  </si>
  <si>
    <t>GRÁFICO 3.2 INVERSIÓN EN ACTIVIDADES CIENTÍFICAS Y TECNOLÓGICAS (ACyT), SEGÚN SECTOR DE EJECUCIÓN. AÑOS 2013 A 2017  (como porcentaje del PBI)</t>
  </si>
  <si>
    <t>CUADRO 3.2 INVERSIÓN EN ACTIVIDADES CIENTÍFICAS Y TECNOLÓGICAS (ACyT), SEGÚN SECTOR DE EJECUCIÓN. AÑOS 2013 A 2017 (en millones de pesos corrientes).</t>
  </si>
  <si>
    <t>GRÁFICO 3.3  INVERSIÓN EN ACTIVIDADES CIENTÍFICAS Y TECNOLÓGICAS  (ACyT), SEGÚN DESTINO DE LOS FONDOS. AÑO 2017 (en porcentajes)</t>
  </si>
  <si>
    <t>NÚMERO DE EGRESADOS DE CARRERAS DE PREGRADO Y GRADO DE LAS UNIVERSIDADES, SEGÚN DISCIPLINAS DE FORMACIÓN ACADÉMICA. AÑOS 2013 A 2017</t>
  </si>
  <si>
    <t>PORCENTAJE DE EGRESADOS DE CARRERAS DE PREGRADO Y GRADO DE LAS UNIVERSIDADES, SEGÚN DISCIPLINAS DE FORMACIÓN ACADÉMICA. AÑO 2017</t>
  </si>
  <si>
    <t>EGRESADOS DE CARRERAS DE POSGRADO DE LAS UNIVERSIDADES, SEGÚN DISCIPLINAS DE FORMACIÓN ACADÉMICA. AÑOS 2013 A 2017</t>
  </si>
  <si>
    <t>PORCENTAJE DE EGRESADOS DE CARRERAS DE POSGRADO DE LAS UNIVERSIDADES, SEGÚN DISCIPLINAS DE FORMACIÓN ACADÉMICA. AÑO 2017</t>
  </si>
  <si>
    <t>INDICADORES DE CONTEXTO</t>
  </si>
  <si>
    <t>INDICADORES DE EDUCACIÓN SUPERIOR</t>
  </si>
  <si>
    <t>INDICADORES DE COMERCIO EXTERIOR</t>
  </si>
  <si>
    <t>OTRA INFORMACIÓN ESTADÍSTICA</t>
  </si>
  <si>
    <t xml:space="preserve">CUADRO 5.2.1 NÚMERO DE EGRESADOS DE CARRERAS DE PREGRADO Y GRADO DE LAS UNIVERSIDADES, SEGÚN DISCIPLINAS DE FORMACIÓN ACADÉMICA. AÑOS 2013 A 2017. </t>
  </si>
  <si>
    <t>GRÁFICO 5.2.1 PORCENTAJE DE EGRESADOS DE CARRERAS DE PREGRADO Y GRADO DE LAS UNIVERSIDADES, SEGÚN DISCIPLINAS DE FORMACIÓN ACADÉMICA. AÑO 2017.</t>
  </si>
  <si>
    <t xml:space="preserve">CUADRO 5.2.2 EGRESADOS DE CARRERAS DE POSGRADO DE LAS UNIVERSIDADES, SEGÚN DISCIPLINAS DE FORMACIÓN ACADÉMICA. AÑOS 2013 A 2017. </t>
  </si>
  <si>
    <t>GRÁFICO 5.2.2 PORCENTAJE DE EGRESADOS DE CARRERAS DE POSGRADO DE LAS UNIVERSIDADES, SEGÚN DISCIPLINAS DE FORMACIÓN ACADÉMICA. AÑO 2017.</t>
  </si>
  <si>
    <t>CAPÍTULO II: INDICADORES DE EDUCACIÓN SUPERIOR</t>
  </si>
  <si>
    <t>SECTOR MANUFACTURERO DE ALTA TECNOLOGÍA. EN MILLONES DE DÓLARES CORRIENTES. AÑOS 2013 A 2017</t>
  </si>
  <si>
    <t>SECTOR MANUFACTURERO DE MEDIA ALTA TECNOLOGÍA. EN MILLONES DE DÓLARES CORRIENTES. AÑOS 2013 A 2017</t>
  </si>
  <si>
    <t>SECTOR MANUFACTURERO DE MEDIA BAJA TECNOLOGÍA. EN MILLONES DE DÓLARES CORRIENTES. AÑOS 2013 A 2017</t>
  </si>
  <si>
    <t>SECTOR MANUFACTURERO DE BAJA TECNOLOGÍA. EN MILLONES DE DÓLARES CORRIENTES. AÑOS 2013 A 2017</t>
  </si>
  <si>
    <t>EVOLUCIÓN DEL COMERCIO DE BIENES DE ALTA TECNOLOGÍA. EN MILLONES DE DÓLARES CORRIENTES. AÑOS 2013 A 2017</t>
  </si>
  <si>
    <t>CAPÍTULO I: INDICADORES DE CONTEXTO</t>
  </si>
  <si>
    <t xml:space="preserve"> Año</t>
  </si>
  <si>
    <t>Población</t>
  </si>
  <si>
    <t>Fuente: Elaboración propia en base a INDEC.</t>
  </si>
  <si>
    <t>PEA</t>
  </si>
  <si>
    <t>PBI 
(Millones de pesos corrientes)</t>
  </si>
  <si>
    <t>PBI 
(Millones de pesos, a precios de 2004)</t>
  </si>
  <si>
    <t>CUADRO 5.1.3 PRODUCTO BRUTO INTERNO A PRECIOS CORRIENTES Y CONSTANTES. AÑOS 2013  A 2017 (EN MILLONES DE PESOS).</t>
  </si>
  <si>
    <t>CUADRO 5.1.2 POBLACIÓN ECONÓMICAMENTE ACTIVA (PEA). AÑOS 2013 A 2017 (EN MILES DE PERSONAS).</t>
  </si>
  <si>
    <t>POBLACIÓN ECONÓMICAMENTE ACTIVA (PEA). AÑOS 2013 A 2017 (EN MILES DE PERSONAS).</t>
  </si>
  <si>
    <t>PRODUCTO BRUTO INTERNO A PRECIOS CORRIENTES Y CONSTANTES. AÑOS 2013  A 2017 (EN MILLONES DE PESOS).</t>
  </si>
  <si>
    <t>Patentes</t>
  </si>
  <si>
    <t>Modelos de utilidad</t>
  </si>
  <si>
    <t>Diseños industriales</t>
  </si>
  <si>
    <t>Marcas</t>
  </si>
  <si>
    <t>Variedades de plantas</t>
  </si>
  <si>
    <t>R</t>
  </si>
  <si>
    <t>N-R</t>
  </si>
  <si>
    <t>N/d</t>
  </si>
  <si>
    <t xml:space="preserve">Fuente: INPI, UPOV. </t>
  </si>
  <si>
    <t>Diseños Industriales</t>
  </si>
  <si>
    <t>Variedades de Plantas</t>
  </si>
  <si>
    <t>Fuente: INPI.</t>
  </si>
  <si>
    <t>Participación (%)</t>
  </si>
  <si>
    <t xml:space="preserve">Ciencias exactas y naturales </t>
  </si>
  <si>
    <t>DISCIPLINAS</t>
  </si>
  <si>
    <t>Química, petroquímica y carboquímica</t>
  </si>
  <si>
    <t>Desarrollo industrial y tecnológico</t>
  </si>
  <si>
    <t>Salud humana</t>
  </si>
  <si>
    <t>Energía, recursos naturales y minería</t>
  </si>
  <si>
    <t>Desarrollo del transporte</t>
  </si>
  <si>
    <t>Agricultura, ganadería y pesca</t>
  </si>
  <si>
    <t>Mobiliario, metalurgia, productos metálicos y equipo</t>
  </si>
  <si>
    <t>Ordenamiento territorial</t>
  </si>
  <si>
    <t>Textiles, vestidos y cuero</t>
  </si>
  <si>
    <t>Desarrollo socioeconómico, educación y servicios</t>
  </si>
  <si>
    <t>Control y protección del medio ambiente</t>
  </si>
  <si>
    <t>Celulosa, papel, impresión y encuadernación</t>
  </si>
  <si>
    <t>CAMPOS DE APLICACIÓN</t>
  </si>
  <si>
    <t>Fuente: INPI</t>
  </si>
  <si>
    <t>Referencias</t>
  </si>
  <si>
    <t>Indicadores</t>
  </si>
  <si>
    <t xml:space="preserve">Índice de dependencia </t>
  </si>
  <si>
    <t xml:space="preserve">Índice de autosuficiencia </t>
  </si>
  <si>
    <t xml:space="preserve">Coeficiente de invención </t>
  </si>
  <si>
    <t>Fuente: elaboración propia en base al INPI.</t>
  </si>
  <si>
    <t>Definiciones OECD:</t>
  </si>
  <si>
    <t>Índice de dependencia: N° de patentes solicitadas por no residentes / N° de patentes solicitadas por residentes.</t>
  </si>
  <si>
    <t>Índice de autosuficiencia: N° de patentes solicitadas por residentes / N° total de patentes solicitadas.</t>
  </si>
  <si>
    <t>Coeficiente de invención: N° de patentes solicitadas por residentes cada 100.000 habitantes.</t>
  </si>
  <si>
    <t>Tipo de publicación</t>
  </si>
  <si>
    <t>Artículos</t>
  </si>
  <si>
    <t>Artículos en conferencia</t>
  </si>
  <si>
    <t>Revisiones</t>
  </si>
  <si>
    <t>Cartas</t>
  </si>
  <si>
    <t>Notas</t>
  </si>
  <si>
    <t>Capítulos de libros</t>
  </si>
  <si>
    <t>Material editorial</t>
  </si>
  <si>
    <t>Artículos en edición</t>
  </si>
  <si>
    <t>Áreas de conocimiento</t>
  </si>
  <si>
    <t>Agricultura y Ciencias Biológicas</t>
  </si>
  <si>
    <t>Artes y Humanidades</t>
  </si>
  <si>
    <t>Bioquímica, Genética y Biología Molecular</t>
  </si>
  <si>
    <t>Ciencia de la Decisión</t>
  </si>
  <si>
    <t>Ciencias Ambientales</t>
  </si>
  <si>
    <t>Ciencias de la Computación</t>
  </si>
  <si>
    <t>Ciencias de la Tierra y Planetarias</t>
  </si>
  <si>
    <t>Ciencias de los Materiales</t>
  </si>
  <si>
    <t>Ciencias Multidisciplinarias</t>
  </si>
  <si>
    <t>Economía, Econometría y Finanzas</t>
  </si>
  <si>
    <t>Enfermería</t>
  </si>
  <si>
    <t>Farmacología, Toxicología y Farmacia</t>
  </si>
  <si>
    <t>Física y Astronomía</t>
  </si>
  <si>
    <t>Ingeniería</t>
  </si>
  <si>
    <t>Ingeniería Química</t>
  </si>
  <si>
    <t>Inmunología y Microbiología</t>
  </si>
  <si>
    <t>Matemáticas</t>
  </si>
  <si>
    <t>Medicina</t>
  </si>
  <si>
    <t>Negocios, Administración y Contabilidad</t>
  </si>
  <si>
    <t>Neurociencias</t>
  </si>
  <si>
    <t>Odontología</t>
  </si>
  <si>
    <t>Profesiones de salud</t>
  </si>
  <si>
    <t>Psicología</t>
  </si>
  <si>
    <t>Química</t>
  </si>
  <si>
    <t>Veterinaria</t>
  </si>
  <si>
    <t>Italia</t>
  </si>
  <si>
    <t>Reino Unido</t>
  </si>
  <si>
    <t>Australia</t>
  </si>
  <si>
    <t>Suiza</t>
  </si>
  <si>
    <t>Países Bajos</t>
  </si>
  <si>
    <t>Japón</t>
  </si>
  <si>
    <t>CUADRO 4.1 TÍTULOS DE PROPIEDAD INTELECTUAL SOLICITADOS EN ARGENTINA SEGÚN RESIDENTES Y NO RESIDENTES. AÑOS 2013 A 2017.</t>
  </si>
  <si>
    <t>CUADRO 4.2 TÍTULOS DE PROPIEDAD INTELECTUAL CONCEDIDOS EN ARGENTINA, SEGÚN RESIDENTES Y NO RESIDENTES. AÑOS 2013 A 2017.</t>
  </si>
  <si>
    <t>CUADRO 4.3 OTROS INDICADORES DE ARGENTINA CONFECCIONADOS A TRAVÉS DE LAS PATENTES SOLICITADAS, SEGÚN MODALIDAD DE LA OCDE. AÑOS 2013 A 2017.</t>
  </si>
  <si>
    <t>CUADRO 4.4 PRODUCCIÓN ARGENTINA EN SCOPUS POR TIPO DE PUBLICACIÓN. AÑOS 2013 A 2017.</t>
  </si>
  <si>
    <t>TÍTULOS DE PROPIEDAD INTELECTUAL SOLICITADOS EN ARGENTINA SEGÚN RESIDENTES Y NO RESIDENTES. AÑOS 2013 A 2017.</t>
  </si>
  <si>
    <t>PORCENTAJE DE SOLICITUDES DE PATENTES Y MODELOS DE UTILIDAD, POR DISCIPLINAS. AÑO 2017.</t>
  </si>
  <si>
    <t>PORCENTAJE DE SOLICITUDES DE PATENTES Y MODELOS DE UTILIDAD, SEGÚN PRINCIPALES CAMPOS DE APLICACIÓN. AÑO 2017.</t>
  </si>
  <si>
    <t>TÍTULOS DE PROPIEDAD INTELECTUAL CONCEDIDOS EN ARGENTINA, SEGÚN RESIDENTES Y NO RESIDENTES. AÑOS 2013 A 2017.</t>
  </si>
  <si>
    <t>OTROS INDICADORES DE ARGENTINA CONFECCIONADOS A TRAVÉS DE LAS PATENTES SOLICITADAS, SEGÚN MODALIDAD DE LA OCDE. AÑOS 2013 A 2017.</t>
  </si>
  <si>
    <t>PRODUCCIÓN ARGENTINA EN SCOPUS POR TIPO DE PUBLICACIÓN. AÑOS 2013 A 2017.</t>
  </si>
  <si>
    <t>PRODUCCIÓN ARGENTINA EN SCOPUS, SEGÚN PAÍS DE COLABORACIÓN. AÑOS 2013 A 2017.</t>
  </si>
  <si>
    <t>PRODUCCIÓN ARGENTINA EN SCOPUS, SEGÚN ÁREAS DE CONOCIMIENTO. AÑOS 2013 A 2017.</t>
  </si>
  <si>
    <t>CUADRO 4.6 PRODUCCIÓN ARGENTINA EN SCOPUS, SEGÚN PAÍS DE COLABORACIÓN. AÑOS 2013 A 2017.</t>
  </si>
  <si>
    <t>INVESTIGADORES Y BECARIOS DE INVESTIGACIÓN DEDICADOS A INVESTIGACIÓN Y DESARROLLO (I+D) EN ARGENTINA, SEGÚN TIPO DE ENTIDAD. AÑO 2017.</t>
  </si>
  <si>
    <t>PERSONAS DEDICADAS A INVESTIGACIÓN Y DESARROLLO (I+D) EN ARGENTINA</t>
  </si>
  <si>
    <t>INVERSIÓN EN INVESTIGACIÓN Y DESARROLLO (I+D) EN ARGENTINA. AÑO 2017</t>
  </si>
  <si>
    <t>INVESTIGACIÓN Y DESARROLLO (I+D) EN ORGANISMOS PÚBLICOS</t>
  </si>
  <si>
    <t>INVERSIÓN EN INVESTIGACIÓN Y DESARROLLO (I+D) EN INSTITUCIONES DE EDUCACIÓN SUPERIOR</t>
  </si>
  <si>
    <t>INVERSIÓN EN INVESTIGACIÓN Y DESARROLLO (I+D) EN ENTIDADES SIN FINES DE LUCRO</t>
  </si>
  <si>
    <t>INVERSIÓN EN INVESTIGACIÓN Y DESARROLLO (I+D) EN EMPRESAS</t>
  </si>
  <si>
    <t>Recursos del presupuesto nacional y/o provincial</t>
  </si>
  <si>
    <t>Recursos del sector público (MINCYT, Universidades públicas y otros)</t>
  </si>
  <si>
    <t>Universidades privadas y Entidades sin fines de lucro</t>
  </si>
  <si>
    <t>Recursos del gobierno nacional y/o provincial</t>
  </si>
  <si>
    <t>Otras empresas y/o Bancos</t>
  </si>
  <si>
    <t>CUADRO 5.3.1 SECTOR MANUFACTURERO DE ALTA TECNOLOGÍA. EN MILLONES DE DÓLARES CORRIENTES. AÑOS 2013 A 2017</t>
  </si>
  <si>
    <t>CUADRO 5.3.2 SECTOR MANUFACTURERO DE MEDIA ALTA TECNOLOGÍA. EN MILLONES DE DÓLARES CORRIENTES. AÑOS 2013 A 2017</t>
  </si>
  <si>
    <t>CUADRO 5.3.3 SECTOR MANUFACTURERO DE MEDIA BAJA TECNOLOGÍA. EN MILLONES DE DÓLARES CORRIENTES. AÑOS 2013 A 2017</t>
  </si>
  <si>
    <t>CUADRO 5.3.4 SECTOR MANUFACTURERO DE BAJA TECNOLOGÍA. EN MILLONES DE DÓLARES CORRIENTES. AÑOS 2013 A 2017</t>
  </si>
  <si>
    <t>CUADRO 5.3.5 EVOLUCIÓN DEL COMERCIO DE BIENES DE ALTA TECNOLOGÍA. EN MILLONES DE DÓLARES CORRIENTES. AÑOS 2013 A 2017</t>
  </si>
  <si>
    <t>INFORME CyT 2017</t>
  </si>
  <si>
    <t>CUADRO 1.1.4 INVERSIÓN PROMEDIO EN INVESTIGACIÓN Y DESARROLLO (I+D) EN ARGENTINA POR INVESTIGADOR EQUIVALENTE A JORNADA COMPLETA (EJC), SEGÚN SECTOR DE EJECUCIÓN. AÑO 2017 (en millones de pesos corrientes).</t>
  </si>
  <si>
    <t>(millones de pesos corrientes)</t>
  </si>
  <si>
    <t>INVERSIÓN EN INVESTIGACIÓN Y DESARROLLO (I+D) EN ARGENTINA POR SECTOR DE EJECUCIÓN. SEGÚN SECTOR DE FINANCIAMIENTO . AÑO 2017 (en porcentajes).</t>
  </si>
  <si>
    <t>Inversión anual en I+D en millones de dólares  PPC</t>
  </si>
  <si>
    <t>CUADRO 1.1.6 INVERSIÓN ANUAL  E INVERSIÓN ANUAL PROMEDIO EN I+D POR INVESTIGADOR PARA PAÍSES SELECCIONADOS AÑOS 2012/2017 (en millones de dólares PPC).</t>
  </si>
  <si>
    <t>INVERSIÓN ANUAL E INVERSIÓN ANUAL PROMEDIO EN I+D POR INVESTIGADOR PARA PAÍSES SELECCIONADOS. AÑOS 2012/2017 (en millones de dólares PPC)</t>
  </si>
  <si>
    <t>CUADRO 1.2.1: PERSONAS DEDICADAS A INVESTIGACIÓN Y DESARROLLO, SEGÚN FUNCIÓN. AÑOS 2013 A 2017 (en personas físicas)</t>
  </si>
  <si>
    <t>INVESTIGADORES Y BECARIOS DEDICADOS A INVESTIGACIÓN Y DESARROLLO (I+D) EN ARGENTINA, SEGUN GRADO ACADÉMICO Y GÉNERO. AÑO 2017 (en personas físicas y porcentajes)</t>
  </si>
  <si>
    <t>INVESTIGADORES Y BECARIOS DEDICADOS A INVESTIGACIÓN Y DESARROLLO (I+D) EN ARGENTINA, SEGÚN GÉNERO Y GRUPO DE EDAD. AÑO 2017 (en personas físicas)</t>
  </si>
  <si>
    <t>CUADRO 1.2.4 INVESTIGADORES Y BECARIOS DEDICADOS A I+D EN ARGENTINA, SEGUN GRADO ACADÉMICO Y GÉNERO. AÑO 2017 (en personas físicas y en porcentajes)</t>
  </si>
  <si>
    <t>CUADRO 1.2.5 INVESTIGADORES Y BECARIOS DEDICADOS A I+D EN ARGENTINA, SEGÚN GÉNERO Y GRUPO DE EDAD. AÑO 2017 (en personas físicas)</t>
  </si>
  <si>
    <t>GRAFICO 1.2.1 INVESTIGADORES Y BECARIOS DEDICADOS A INVESTIGACIÓN Y DESARROLLO (I+D) EN ARGENTINA, SEGÚN GÉNERO Y GRUPO DE EDAD. AÑO 2017 (en personas físicas)</t>
  </si>
  <si>
    <t>Recursos del sector público (Agencia, Ministerios, Universidades públicas y otros)</t>
  </si>
  <si>
    <t>CUADRO 2.1.4 PERSONAS DEDICADAS A I+D EN ORGANISMOS PÚBLICOS, SEGÚN FUNCIÓN Y DEDICACIÓN.  AÑOS 2013 A 2017 (en personas físicas)</t>
  </si>
  <si>
    <t>CUADRO 2.1.6 INVESTIGADORES Y BECARIOS DE INVESTIGACIÓN DEDICADOS A I+D EN ORGANISMOS PÚBLICOS , SEGÚN DISCIPLINA Y CARRERA DE FORMACIÓN ACADÉMICA. AÑO 2017 (en personas físicas)</t>
  </si>
  <si>
    <t>PERSONAS DEDICADAS A I+D EN ORGANISMOS PÚBLICOS, SEGÚN FUNCIÓN Y DEDICACIÓN. AÑOS 2013 A 2017 (en personas físicas)</t>
  </si>
  <si>
    <t>INVESTIGADORES Y BECARIOS DE INVESTIGACIÓN DEDICADOS A I+D EN ORGANISMOS PÚBLICOS , SEGÚN DISCIPLINA Y CARRERA DE FORMACIÓN ACADÉMICA. AÑO 2017 (en personas físicas)</t>
  </si>
  <si>
    <t>PERSONAS DEDICADAS A I+D EN ORGANISMOS PÚBLICOS, SEGÚN GÉNERO, FUNCIÓN Y DEDICACIÓN. AÑOS 2013-2017 (en personas físicas)</t>
  </si>
  <si>
    <t>INVESTIGADORES DEDICADOS A I+D EN ORGANISMOS PÚBLICOS, SEGÚN DEDICACIÓN, GÉNERO Y GRUPO DE EDAD. AÑO 2017 (en personas físicas)</t>
  </si>
  <si>
    <t>INVESTIGADORES Y BECARIOS DEDICADOS A I+D EN ORGANISMOS PÚBLICOS, SEGÚN OBJETIVOS SOCIOECONÓMICOS. AÑO 2017 (en personas físicas y en porcentajes)</t>
  </si>
  <si>
    <t>INVESTIGADORES Y BECARIOS DEDICADOS A I+D EN ORGANISMOS PÚBLICOS , SEGÚN DISCIPLINA DE APLICACIÓN. AÑO 2017 (en personas físicas y en porcentajes)</t>
  </si>
  <si>
    <t>BECARIOS DE INVESTIGACIÓN DEDICADOS A I+D EN ORGANISMOS PÚBLICOS, SEGÚN DEDICACIÓN, GÉNERO Y GRUPO DE EDAD. AÑO 2017 (en personas físicas)</t>
  </si>
  <si>
    <t>INVESTIGADORES Y BECARIOS DEDICADOS A I+D EN ORGANISMOS PÚBLICOS, SEGUN GRADO ACADÉMICO Y GÉNERO. AÑO 2017 (en personas físicas)</t>
  </si>
  <si>
    <t>CUADRO 2.1.7 INVESTIGADORES Y BECARIOS DEDICADOS A I+D EN ORGANISMOS PÚBLICOS, SEGÚN OBJETIVOS SOCIOECONÓMICOS . AÑO 2017 (en personas físicas y en porcentajes)</t>
  </si>
  <si>
    <t>CUADRO 2.1.8 INVESTIGADORES Y BECARIOS DEDICADOS A I+D EN ORGANISMOS PÚBLICOS , SEGÚN DISCIPLINA DE APLICACIÓN. AÑO 2017 (en personas físicas y en porcentajes)</t>
  </si>
  <si>
    <t>CUADRO 2.1.9 PERSONAS DEDICADAS A I+D EN ORGANISMOS PÚBLICOS, SEGÚN GÉNERO, FUNCIÓN Y DEDICACIÓN. AÑOS 2013-2017 (en personas físicas)</t>
  </si>
  <si>
    <t>CUADRO 2.1.10 INVESTIGADORES DEDICADOS A I+D EN ORGANISMOS PÚBLICOS, SEGÚN DEDICACIÓN, GÉNERO Y GRUPO DE EDAD. AÑO 2017 (en personas físicas)</t>
  </si>
  <si>
    <t>CUADRO 2.1.11  BECARIOS DE INVESTIGACIÓN DEDICADOS A I+D EN ORGANISMOS PÚBLICOS, SEGÚN DEDICACIÓN, GÉNERO Y GRUPO DE EDAD. AÑO 2017 (en personas físicas)</t>
  </si>
  <si>
    <t>GRÁFICO 2.1.3 INVESTIGADORES EN ORGANISMOS PÚBLICOS , SEGÚN DISCIPLINA DE FORMACIÓN ACADÉMICA. AÑO 2017 (en porcentajes)</t>
  </si>
  <si>
    <t>Nota 2: No incluye becarios de investigación</t>
  </si>
  <si>
    <t>GRÁFICO 2.1.4  BECARIOS DE INVESTIGACIÓN EN ORGANISMOS PÚBLICOS , SEGÚN DISCIPLINA DE FORMACIÓN ACADÉMICA. AÑO 2017 (en porcentajes)</t>
  </si>
  <si>
    <t>CUADRO 2.1.12 INVESTIGADORES Y BECARIOS DEDICADOS A I+D EN ORGANISMOS PÚBLICOS, SEGUN GRADO ACADÉMICO Y GÉNERO. AÑO 2017 (en personas físicas)</t>
  </si>
  <si>
    <t>CUADRO 2.2.3 INVERSIÓN Y PROYECTOS EN INVESTIGACIÓN Y DESARROLLO (I+D) EN INSTITUCIONES DE EDUCACIÓN SUPERIOR, SEGÚN OBJETIVOS SOCIOECONÓMICOS. AÑO 2017 (en millones de pesos corrientes y  cantidad de proyectos)</t>
  </si>
  <si>
    <t>PERSONAS DEDICADAS A I+D EN UNIVERSIDADES PÚBLICAS, SEGÚN FUNCIÓN Y DEDICACIÓN. AÑOS 2013 A 2017 (en personas físicas)</t>
  </si>
  <si>
    <t>PERSONAS DEDICADAS A I+D EN UNIVERSIDADES PRIVADAS, SEGÚN FUNCIÓN Y DEDICACIÓN. AÑOS 2013 A 2017 (en personas físicas)</t>
  </si>
  <si>
    <t>INVESTIGADORES Y BECARIOS DE INVESTIGACIÓN DEDICADOS A I+D EN INSTITUCIONES DE EDUCACIÓN SUPERIOR , SEGÚN DISCIPLINA Y CARRERA DE FORMACIÓN ACADÉMICA. AÑO 2017 (en personas físicas)</t>
  </si>
  <si>
    <t>PERSONAS DEDICADAS A I+D EN UNIVERSIDADES PÚBLICAS, SEGÚN GÉNERO, FUNCIÓN Y DEDICACIÓN. AÑOS 2013-2017 (en personas físicas)</t>
  </si>
  <si>
    <t>PERSONAS DEDICADAS A I+D EN UNIVERSIDADES PRIVADAS, SEGÚN GÉNERO, FUNCIÓN Y DEDICACIÓN. AÑOS 2013-2017 (en personas físicas)</t>
  </si>
  <si>
    <t>INVESTIGADORES DEDICADOS A I+D EN INSTITUCIONES DE EDUCACIÓN SUPERIOR, SEGÚN DEDICACIÓN, GÉNERO Y GRUPO DE EDAD. AÑO 2017 (en personas físicas)</t>
  </si>
  <si>
    <t>BECARIOS DE INVESTIGACIÓN DEDICADOS A I+D EN INSTITUCIONES DE EDUCACIÓN SUPERIOR, SEGÚN DEDICACIÓN, GÉNERO Y GRUPO DE EDAD. AÑO 2017 (en personas físicas)</t>
  </si>
  <si>
    <t>INVESTIGADORES Y BECARIOS DEDICADOS A I+D EN UNIVERSIDADES PÚBLICAS, SEGUN GRADO ACADÉMICO Y GÉNERO. AÑO 2017 (en personas físicas y en porcentajes)</t>
  </si>
  <si>
    <t>INVESTIGADORES Y BECARIOS DEDICADOS A I+D EN UNIVERSIDADES PRIVADAS, SEGUN GRADO ACADÉMICO Y GÉNERO. AÑO 2017 (en personas físicas y en porcentajes)</t>
  </si>
  <si>
    <t>INVESTIGADORES Y BECARIOS DEDICADOS A I+D EN INSTITUCIONES DE EDUCACIÓN SUPERIOR, SEGÚN OBJETIVOS SOCIOECONÓMICOS. AÑO 2017 (en personas físicas y en porcentajes)</t>
  </si>
  <si>
    <t>INVESTIGADORES Y BECARIOS DEDICADOS A I+D EN INSTITUCIONES DE EDUCACIÓN SUPERIOR , SEGÚN DISCIPLINA DE APLICACIÓN. AÑO 2017 (en personas físicas y en porcentajes)</t>
  </si>
  <si>
    <t>INVESTIGADORES Y BECARIOS DEDICADOS A I+D EN ENTIDADES SIN FINES DE LUCRO, SEGÚN OBJETIVOS SOCIOECONÓMICOS. AÑO 2017 (en personas físicas y en porcentajes)</t>
  </si>
  <si>
    <t>INVESTIGADORES Y BECARIOS DEDICADOS A I+D EN ENTIDADES SIN FINES DE LUCRO, SEGÚN DISCIPLINA DE APLICACIÓN. AÑO 2017 (en personas físicas y en porcentajes)</t>
  </si>
  <si>
    <t>INVESTIGADORES Y BECARIOS DEDICADOS A I+D EN ENTIDADES SIN FINES DE LUCRO, SEGUN GRADO ACADÉMICO Y GÉNERO. AÑO 2017 (en personas físicas y en porcentajes)</t>
  </si>
  <si>
    <t>PERSONAS DEDICADAS A I+D EN EMPRESAS, POR FUNCIÓN SEGÚN TAMAÑO DE LA EMPRESA. AÑO 2017 (en personas físicas y en porcentajes)</t>
  </si>
  <si>
    <t>PERSONAS DEDICADAS A I+D EN EMPRESAS POR GÉNERO, SEGÚN RUBRO DE ACTIVIDAD DE LA EMPRESA. AÑO 2017 (en personas físicas y en porcentajes)</t>
  </si>
  <si>
    <t>INVESTIGADORES DEDICADOS A I+D EN EMPRESAS, SEGUN GRADO ACADÉMICO Y GÉNERO. AÑO 2017 (en personas físicas y en porcentajes)</t>
  </si>
  <si>
    <t>PERSONAS DEDICADAS A I+D EN ENTIDADES SIN FINES DE LUCRO, SEGÚN FUNCIÓN Y DEDICACIÓN. AÑOS 2013 A 2017 (en personas físicas)</t>
  </si>
  <si>
    <t>PERSONAS DEDICADAS A I+D EN EMPRESAS, SEGÚN FUNCIÓN Y DEDICACIÓN. AÑOS 2013 A 2017 (en personas físicas)</t>
  </si>
  <si>
    <t>INVESTIGADORES DEDICADOS A I+D EN EMPRESAS, SEGÚN DEDICACIÓN, GÉNERO Y GRUPO DE EDAD. AÑO 2017 (en personas físicas)</t>
  </si>
  <si>
    <t>CUADRO 2.2.4.A PERSONAS DEDICADAS A I+D EN UNIVERSIDADES PÚBLICAS, SEGÚN FUNCIÓN Y DEDICACIÓN.  AÑOS 2013 A 2017 (en personas físicas)</t>
  </si>
  <si>
    <t>CUADRO 2.2.4.B PERSONAS DEDICADAS A I+D EN UNIVERSIDADES PRIVADAS, SEGÚN FUNCIÓN Y DEDICACIÓN.  AÑOS 2013 A 2017 (en personas físicas)</t>
  </si>
  <si>
    <t>CUADRO 2.2.6. INVESTIGADORES Y BECARIOS DE INVESTIGACIÓN DEDICADOS A I+D EN INSTITUCIONES DE EDUCACIÓN SUPERIOR, SEGÚN DISCIPLINA Y CARRERA DE FORMACIÓN ACADÉMICA. AÑO 2017 (en personas físicas)</t>
  </si>
  <si>
    <t>CUADRO 2.2.7 INVESTIGADORES Y BECARIOS DEDICADOS A I+D EN INSTITUCIONES DE EDUCACIÓN SUPERIOR, SEGÚN OBJETIVOS SOCIOECONÓMICOS . AÑO 2017 (en personas físicas y en porcentajes)</t>
  </si>
  <si>
    <t>CUADRO 2.2.8  INVESTIGADORES Y BECARIOS DEDICADOS A I+D EN INSTITUCIONES DE EDUCACIÓN SUPERIOR, SEGÚN DISCIPLINA DE APLICACIÓN. AÑO 2017 (en personas físicas)</t>
  </si>
  <si>
    <t>CUADRO 2.2.9.A PERSONAS DEDICADAS A I+D EN UNIVERSIDADES PÚBLICAS, SEGÚN GÉNERO, FUNCIÓN Y DEDICACIÓN. AÑOS 2013-2017 (en personas físicas).</t>
  </si>
  <si>
    <t>CUADRO 2.2.9.B PERSONAS DEDICADAS A I+D EN UNIVERSIDADES PRIVADAS, SEGÚN GÉNERO, FUNCIÓN Y DEDICACIÓN. AÑOS 2013-2017 (en personas físicas).</t>
  </si>
  <si>
    <t>CUADRO 2.2.10 INVESTIGADORES DEDICADOS A I+D EN INSTITUCIONES DE EDUCACIÓN SUPERIOR, SEGÚN DEDICACIÓN, GÉNERO Y GRUPO DE EDAD. AÑO 2017 (en personas físicas)</t>
  </si>
  <si>
    <t>CUADRO 2.2.11  BECARIOS DE INVESTIGACIÓN DEDICADOS A I+D EN INSTITUCIONES DE EDUCACIÓN SUPERIOR, SEGÚN DEDICACIÓN, GÉNERO Y GRUPO DE EDAD. AÑO 2017 (en personas físicas)</t>
  </si>
  <si>
    <t>CUADRO 2.2.12.A INVESTIGADORES Y BECARIOS DEDICADOS A I+D EN UNIVERSIDADES PÚBLICAS, SEGUN GRADO ACADÉMICO Y GÉNERO. AÑO 2017 (en personas físicas y en porcentajes)</t>
  </si>
  <si>
    <t>CUADRO 2.2.12.B INVESTIGADORES Y BECARIOS DEDICADOS A I+D EN UNIVERSIDADES PRIVADAS, SEGUN GRADO ACADÉMICO Y GÉNERO. AÑO 2017 (en personas físicas y en porcentajes)</t>
  </si>
  <si>
    <t>CUADRO 2.3.3 INVERSIÓN Y PROYECTOS EN INVESTIGACIÓN Y DESARROLLO (I+D) EN ENTIDADES SIN FINES DE LUCRO, SEGÚN OBJETIVOS SOCIOECONÓMICOS. AÑO 2017 (en millones de pesos corrientes, cantidad de proyectos y porcentajes)</t>
  </si>
  <si>
    <t>INVERSIÓN Y PROYECTOS EN INVESTIGACIÓN Y DESARROLLO (I+D) EN ENTIDADES SIN FINES DE LUCRO, SEGÚN OBJETIVOS SOCIOECONÓMICOS. AÑO 2017 (en millones de pesos corriente, cantidad de proyectos y porcentajes).</t>
  </si>
  <si>
    <t>CUADRO 2.3.4 PERSONAS DEDICADAS A I+D EN ENTIDADES SIN FINES DE LUCRO, SEGÚN FUNCIÓN Y DEDICACIÓN.  AÑOS 2013 A 2017 (en personas físicas)</t>
  </si>
  <si>
    <t>CUADRO 2.3.6 INVESTIGADORES Y BECARIOS DEDICADOS A I+D EN ENTIDADES SIN FINES DE LUCRO, SEGÚN OBJETIVOS SOCIOECONÓMICOS . AÑO 2017 (en personas físicas y en porcentajes)</t>
  </si>
  <si>
    <t>CUADRO 2.3.7 INVESTIGADORES Y BECARIOS DEDICADOS A I+D EN ENTIDADES SIN FINES DE LUCRO , SEGÚN DISCIPLINA DE APLICACIÓN. AÑO 2017 (en personas físicas y en porcentajes)</t>
  </si>
  <si>
    <t>CUADRO 2.3.8 PERSONAS DEDICADAS A I+D EN ENTIDADES SIN FINES DE LUCRO, SEGÚN GÉNERO, FUNCIÓN Y DEDICACIÓN. AÑOS 2013-2017 (en personas físicas).</t>
  </si>
  <si>
    <t>CUADRO 2.3.9 INVESTIGADORES Y BECARIOS DEDICADOS A I+D EN ENTIDADES SIN FINES DE LUCRO, SEGÚN GÉNERO Y GRUPO DE EDAD. AÑO 2017 (en personas físicas).</t>
  </si>
  <si>
    <t>CUADRO 2.3.10 INVESTIGADORES Y BECARIOS DEDICADOS A I+D EN ENTIDADES SIN FINES DE LUCRO, SEGUN GRADO ACADÉMICO Y GÉNERO. AÑO 2017 (en personas físicas y en porcentajes)</t>
  </si>
  <si>
    <t>CUADRO 2.4.7 PERSONAS DEDICADAS A I+D EN EMPRESAS, SEGÚN FUNCIÓN Y DEDICACIÓN. AÑOS 2013 A 2017 (en personas físicas)</t>
  </si>
  <si>
    <t>CUADRO 2.4.9 INVESTIGADORES DEDICADOS A I+D EN EMPRESAS POR GÉNERO. AÑOS 2013-2017 (en personas físicas y en porcentajes)</t>
  </si>
  <si>
    <t xml:space="preserve"> CUADRO 2.4.10 PERSONAS DEDICADAS A I+D EN EMPRESAS, POR FUNCION SEGUN TAMAÑO DE LA EMPRESA. AÑO 2017 (en personas físicas y en porcentajes)</t>
  </si>
  <si>
    <t>CUADRO 2.4.11 PERSONAS DEDICADAS A I+D EN EMPRESAS, POR GÉNERO SEGÚN SECTOR DE ACTIVIDAD DE LA EMPRESA. AÑO 2017 (en personas físicas y en porcentajes)</t>
  </si>
  <si>
    <t>CUADRO 2.4.12 INVESTIGADORES DEDICADOS A I+D EN EMPRESAS, SEGÚN DEDICACIÓN, GÉNERO Y GRUPO DE EDAD. AÑO 2017 (en personas físicas)</t>
  </si>
  <si>
    <t>CUADRO 2.4.13 INVESTIGADORES DEDICADOS A I+D EN EMPRESAS, SEGUN GRADO ACADÉMICO Y GÉNERO. AÑO 2017 (en personas físicas y en porcentajes)</t>
  </si>
  <si>
    <t>CUADRO 5.1.1 POBLACIÓN ESTIMADA DE ARGENTINA. POR GÉNERO. AÑOS 2013 A 2017.</t>
  </si>
  <si>
    <t>POBLACIÓN ESTIMADA DE ARGENTINA. POR GÉNERO. AÑOS 2013 A 2017.</t>
  </si>
  <si>
    <t xml:space="preserve">Nota: El valor refiere a la PEA Urbana. Se calculó como el promedio de los valores trimestrales publicados por el Ministerio de Hacienda de la Nación. </t>
  </si>
  <si>
    <t>Fuente: Ministerio de Hacienda de la Nación</t>
  </si>
  <si>
    <t xml:space="preserve"> (*) Se utilizó el Índice de precios implícitos del PBI a precios de mercado (INDEC, 2018).</t>
  </si>
  <si>
    <t>Relación con el PBI (*)</t>
  </si>
  <si>
    <t xml:space="preserve"> (**) Se utilizó el Índice de precios implícitos del PBI a precios de mercado (INDEC, 2018).</t>
  </si>
  <si>
    <t>(*) la variación 2016-17 se expresa en puntos procentuales</t>
  </si>
  <si>
    <t>CUADRO 2.4.6 CONCENTRACIÓN DE LA INVERSIÓN EN INVESTIGACIÓN Y DESARROLLO (I+D) EN EMPRESAS. AÑO 2017 (en pesos corrientes y porcentajes)</t>
  </si>
  <si>
    <t>Total ($)</t>
  </si>
  <si>
    <t>Inversión Promedio por empresa ($)</t>
  </si>
  <si>
    <t>Variación Interanual 2016-17</t>
  </si>
  <si>
    <t>Millones de pesos constantes a precios de 2004(***)</t>
  </si>
  <si>
    <t>Relación con el PBI (**)</t>
  </si>
  <si>
    <t xml:space="preserve"> (***) Se utilizó el Índice de precios implícitos del PBI a precios de mercado (INDEC, 2018).</t>
  </si>
  <si>
    <t>(*) Para el sector empresas se considera únicamente la inversión en I+D</t>
  </si>
  <si>
    <t>(**) La variación 2016-17 se expresa en puntos procentuales</t>
  </si>
  <si>
    <t>I+D EN ORGANISMOS PÚBLICOS</t>
  </si>
  <si>
    <t>I+D EN INSTITUCIONES DE EDUCACIÓN SUPERIOR</t>
  </si>
  <si>
    <t>I+D EN ENTIDADES SIN FINES DE LUCRO</t>
  </si>
  <si>
    <t>INVESTIGADORES Y BECARIOS DE INVESTIGACIÓN Y DESARROLLO (I+D) EN ARGENTINA</t>
  </si>
  <si>
    <t>El sector científico y tecnológico está compuesto por instituciones, recursos humanos, equipos e instrumental científico a través de los cuales se genera y circula el conocimiento. Las principales actividades que se desarrollan en este ámbito son investigación y desarrollo, formación de recursos humanos, difusión de la ciencia y la tecnología, innovación tecnológica, servicios y transferencias de ciencia y tecnología. La medición de estas actividades y de los recursos necesarios para realizarlas genera información que debe ser convenientemente organizada y compatibilizada. En la actualidad esta tarea es realizada por la Dirección Nacional de Información Científica, dependiente de la Subsecretaría de Estudios y Prospectiva de la Secretaría de Gobierno de Ciencia, Tecnología e Innovación Productiva.</t>
  </si>
  <si>
    <t>La información estadística nacional comienza a organizarse en forma sistemática en 1968 a partir de la sanción de la Ley Nº 17.622, reglamentada por el Decreto 3.110/70, que crea el Sistema Estadístico Nacional (SEN), dependiente del Instituto Nacional de Estadística y Censos (INDEC). De esta manera, se da origen a varios subsistemas como Sistemas Estadísticos Provinciales, Municipales, etc.</t>
  </si>
  <si>
    <t>En 1988 se crea como parte del SEN el Sistema Estadístico Nacional en Ciencia y Tecnología (SENCYT). Se trata de un conjunto de reglas, principios, métodos y actividades, relacionadas entre sí, que permiten observar detalladamente la estructura del Sector Científico Tecnológico Nacional y su dinámica mediante la medición (periódica o permanente, según los casos) de los recursos y actividades en ciencia, tecnología e innovación, así como de otros aspectos vinculados a ellas.</t>
  </si>
  <si>
    <t>El SENCYT comienza a funcionar con continuidad a partir de septiembre de 1993 con el Decreto Nº 1.831 que fija las obligaciones mínimas asignadas en materia de recopilación y producción de información estadística. La Dirección Nacional de Información Científica tiene a su cargo la elaboración de indicadores que permiten evaluar el presente y futuro de las actividades científicas, tecnológicas y de innovación desarrolladas en Argentina. Dichos indicadores incluyen información sobre inversión nacional pública y privada en ciencia y tecnología, recursos humanos y productos derivados de las actividades científicas y tecnológicas dentro del territorio nacional.</t>
  </si>
  <si>
    <t>En 2001, a partir de la sanción de la Ley Nº 25.467 de Ciencia, Tecnología e Innovación, se fija y perfecciona   el marco legal general que estructura, impulsa y promueve las actividades relacionadas con la generación y actualización de la información y estadísticas del Sistema Nacional de Ciencia, Tecnología e Innovación, determinando asimismo la obligatoriedad para los organismos e instituciones públicas que realizan actividades científicas y tecnológicas de proveer información, en la medida que no afecte a convenios de confidencialidad. Asimismo, la normativa establece la necesidad de obtener indicadores adecuados para la evaluación de todo el Sistema.</t>
  </si>
  <si>
    <t>La formulación, implementación y evaluación de políticas públicas en ciencia y tecnología exige un profundo conocimiento de los principales factores que inciden en el sector. La creación de la Subsecretaría de Estudios y Prospectiva, bajo la órbita de la Secretaría de Planeamiento y Políticas de esta Secretaría de Gobierno, de la cual depende la Dirección Nacional de Información Científica, responde a la necesidad de generar y mantener actualizada la información y estadística del Sistema Nacional de Ciencia, Tecnología e Innovación.</t>
  </si>
  <si>
    <t xml:space="preserve">[1] Creada a partir de los decretos 801/18 y 802/18. </t>
  </si>
  <si>
    <t>[2] Ley de Ministerios Nº 26.338 y sus modificatorias.</t>
  </si>
  <si>
    <t>El RACT incluye actualmente un total de 245 instituciones, abarcando: organismos públicos (organismos de ciencia y otros que realizan actividades de I+D), todas las universidades públicas y privadas, y un panel de entidades sin fines de lucro. Las respuestas son solicitadas al máximo nivel institucional; así, por ejemplo, el Consejo Nacional de Investigaciones Científicas y Técnicas (CONICET) responde por todas sus unidades ejecutoras; el Instituto Nacional de Tecnología Agropecuaria (INTA) responde por todas sus estaciones experimentales; las Universidades por todas sus facultades. La información aportada por las entidades participantes es tratada en forma confidencial y reservada para su difusión de manera consolidada.</t>
  </si>
  <si>
    <r>
      <t>2.</t>
    </r>
    <r>
      <rPr>
        <b/>
        <sz val="11"/>
        <color theme="1"/>
        <rFont val="Times New Roman"/>
        <family val="1"/>
      </rPr>
      <t xml:space="preserve">       </t>
    </r>
    <r>
      <rPr>
        <b/>
        <sz val="11"/>
        <color theme="1"/>
        <rFont val="Calibri"/>
        <family val="2"/>
        <scheme val="minor"/>
      </rPr>
      <t>ANTECEDENTES Y METODOLOGIA DEL RELEVAMIENTO</t>
    </r>
  </si>
  <si>
    <r>
      <t xml:space="preserve">Las actividades de I+D comienzan a medirse tempranamente en Argentina respecto del resto de los países de América Latina. La primera referencia data del año 1969, cuando se elabora el </t>
    </r>
    <r>
      <rPr>
        <i/>
        <sz val="11"/>
        <color theme="1"/>
        <rFont val="Calibri"/>
        <family val="2"/>
        <scheme val="minor"/>
      </rPr>
      <t>Inventario del Potencial Científico y Nacional</t>
    </r>
    <r>
      <rPr>
        <sz val="11"/>
        <color theme="1"/>
        <rFont val="Calibri"/>
        <family val="2"/>
        <scheme val="minor"/>
      </rPr>
      <t xml:space="preserve"> basado en las metodologías de la UNESCO y la OCDE. El siguiente antecedente significativo es el </t>
    </r>
    <r>
      <rPr>
        <i/>
        <sz val="11"/>
        <color theme="1"/>
        <rFont val="Calibri"/>
        <family val="2"/>
        <scheme val="minor"/>
      </rPr>
      <t>Relevamiento de Recursos y Actividades en Ciencia y Tecnología (RRACyT)</t>
    </r>
    <r>
      <rPr>
        <sz val="11"/>
        <color theme="1"/>
        <rFont val="Calibri"/>
        <family val="2"/>
        <scheme val="minor"/>
      </rPr>
      <t xml:space="preserve">, que se lleva a cabo en 1977, 1982 y 1988. </t>
    </r>
  </si>
  <si>
    <r>
      <t xml:space="preserve">La medición de la I+D en el sector empresario tiene una trayectoria un poco más reciente. Su primer precedente relevante es la </t>
    </r>
    <r>
      <rPr>
        <i/>
        <sz val="11"/>
        <color theme="1"/>
        <rFont val="Calibri"/>
        <family val="2"/>
        <scheme val="minor"/>
      </rPr>
      <t>Encuesta Nacional sobre Innovación y Conducta Tecnológica</t>
    </r>
    <r>
      <rPr>
        <sz val="11"/>
        <color theme="1"/>
        <rFont val="Calibri"/>
        <family val="2"/>
        <scheme val="minor"/>
      </rPr>
      <t xml:space="preserve"> </t>
    </r>
    <r>
      <rPr>
        <i/>
        <sz val="11"/>
        <color theme="1"/>
        <rFont val="Calibri"/>
        <family val="2"/>
        <scheme val="minor"/>
      </rPr>
      <t>(ENIT)</t>
    </r>
    <r>
      <rPr>
        <sz val="11"/>
        <color theme="1"/>
        <rFont val="Calibri"/>
        <family val="2"/>
        <scheme val="minor"/>
      </rPr>
      <t xml:space="preserve"> coordinada por el Instituto Nacional de Estadísticas y Censos (INDEC) entre 1997 y 2011.  Esta encuesta tenía el objetivo de medir los esfuerzos en innovación, relevando adicionalmente datos generales sobre Investigación y Desarrollo (I+D).  En forma paralela al trabajo desarrollado por el INDEC, la Secretaría de Ciencia y Tecnología (SECYT) comienza en 1997 a abordar al sector empresario con un relevamiento específico</t>
    </r>
    <r>
      <rPr>
        <i/>
        <sz val="11"/>
        <color theme="1"/>
        <rFont val="Calibri"/>
        <family val="2"/>
        <scheme val="minor"/>
      </rPr>
      <t xml:space="preserve"> </t>
    </r>
    <r>
      <rPr>
        <sz val="11"/>
        <color theme="1"/>
        <rFont val="Calibri"/>
        <family val="2"/>
        <scheme val="minor"/>
      </rPr>
      <t xml:space="preserve">realizado en el marco del RACT. Sin embargo, a partir de 1999 el relevamiento del sector empresario realizado en el RACT se discontinua y durante catorce años (1999-2013), los datos de inversión en I+D son construidos implementando una metodología de estimación indirecta. </t>
    </r>
  </si>
  <si>
    <t>La ESID y el RACT se aplican a través de un formulario autoadministrado, diseñado en una plataforma online propia que permite tanto la carga por parte de las instituciones relevadas como la realización de todas las actividades vinculadas al seguimiento del relevamiento de campo. Casi todas las preguntas se encuentran precodificadas, o bien abiertas para la carga de valores numéricos en el marco de rangos preestablecidos (por ejemplo “Cantidad de Investigadores”, “Monto de Inversión en I+D”). Los campos numéricos están configurados con mecanismos de validación, que impiden enviar la encuesta en caso que los valores se encuentren fuera de los rangos previstos o carezcan de coherencia interna con otros campos del formulario.</t>
  </si>
  <si>
    <t>En el marco del proyecto de fortalecimiento del RACT (que incluye entre otras acciones el rediseño del formulario y la modernización de la plataforma de relevamiento y seguimiento)  y con el objetivo de mejorar las capacidades de los referentes institucionales que responden anualmente la encuesta, durante el 2018 se realizaron una serie de jornadas de capacitación en todo el país. Los encuentros, dirigidos a las entidades respondentes, se orientaron a reforzar las definiciones contempladas por la encuesta, mediante la presentación y explicación de aspectos conceptuales y metodológicos vinculados los esfuerzos en I+D y ACyT, a fin de mejorar los estándares de calidad de la información relevada.</t>
  </si>
  <si>
    <t xml:space="preserve">En el caso particular del cálculo del número de personas equivalentes a jornada completa (EJC) dedicadas a actividades de investigación y desarrollo se utilizan coeficientes particulares según entidad con los cuales convertir la cantidad de personas físicas con diferente dedicación, en un número de personas EJC. </t>
  </si>
  <si>
    <t>Pueden observarse los factores utilizados en el siguiente cuadro:</t>
  </si>
  <si>
    <t>FUNCIÓN</t>
  </si>
  <si>
    <t>ENTIDAD</t>
  </si>
  <si>
    <t>Personal técnico</t>
  </si>
  <si>
    <t>Personal de apoyo</t>
  </si>
  <si>
    <t>Los criterios de aplicación de los mencionados coeficientes están dentro de las recomendaciones para el procesamiento de datos en recursos humanos de CyT tratados en el Manual de Frascati.</t>
  </si>
  <si>
    <t>En nuestro país, se toma como coeficiente la cifra 0,77 para las universidades, decisión adoptada luego de realizar estudios referidos a dedicación horaria a la investigación en cargos de jornada completa. Dicha cifra representa la dedicación horaria promedio del investigador EJC, con cargo de jornada completa, en una universidad argentina.</t>
  </si>
  <si>
    <t>En el caso de algunos investigadores, becarios de investigación y personal técnico y de apoyo que presentan una doble pertenencia institucional se asigna el cargo a una sola de las entidades para evitar duplicaciones.</t>
  </si>
  <si>
    <t>Durante 2017 y 2018 se recalcularon algunos de los principales indicadores de I+D contemplados en este documento, por lo que las series históricas que se publican en este informe presentan diferencias respecto de las publicadas en el año 2015.</t>
  </si>
  <si>
    <t>Resulta importante aclarar que todos los recálculos que se describen a continuación se aplicaron a toda la serie de datos, y no sólo al último año, con el fin de no realizar cortes en la serie y permitir la interpretación adecuada de las variaciones interanuales.</t>
  </si>
  <si>
    <t>En todos los casos, los indicadores publicados contemplan exclusivamente la I+D interna, esto es, aquella correspondiente a las actividades de I+D realizadas al interior de la empresa en el territorio nacional. La I+D externa refiere en forma general a actividades contratadas a externos (terceros) y realizadas fuera de las instalaciones de las empresas. Esto implica que la inversión externa informada por una empresa debería estar reflejada como inversión interna de su proveedor, por lo que no corresponde contabilizarla a la hora de construir indicadores globales sobre I+D (en tal caso sería computada doblemente).</t>
  </si>
  <si>
    <t>La información estadística incluida en la presente publicación puede ser consultada en el sitio web de la Dirección Nacional de Información Científica: https://www.argentina.gob.ar/ciencia/indicadorescti</t>
  </si>
  <si>
    <r>
      <t>1.</t>
    </r>
    <r>
      <rPr>
        <b/>
        <sz val="11"/>
        <color theme="1"/>
        <rFont val="Times New Roman"/>
        <family val="1"/>
      </rPr>
      <t xml:space="preserve">       </t>
    </r>
    <r>
      <rPr>
        <b/>
        <sz val="11"/>
        <color theme="1"/>
        <rFont val="Calibri"/>
        <family val="2"/>
        <scheme val="minor"/>
      </rPr>
      <t>EL SISTEMA ESTADÍSTICO NACIONAL EN CIENCIA Y TECNOLOGÍA</t>
    </r>
  </si>
  <si>
    <r>
      <t>1.1</t>
    </r>
    <r>
      <rPr>
        <sz val="11"/>
        <color theme="1"/>
        <rFont val="Times New Roman"/>
        <family val="1"/>
      </rPr>
      <t xml:space="preserve">    </t>
    </r>
    <r>
      <rPr>
        <sz val="11"/>
        <color theme="1"/>
        <rFont val="Calibri"/>
        <family val="2"/>
        <scheme val="minor"/>
      </rPr>
      <t>Antecedentes de los relevamientos y cobertura</t>
    </r>
  </si>
  <si>
    <r>
      <t xml:space="preserve">La selección de empresas </t>
    </r>
    <r>
      <rPr>
        <i/>
        <sz val="11"/>
        <color theme="1"/>
        <rFont val="Calibri"/>
        <family val="2"/>
        <scheme val="minor"/>
      </rPr>
      <t xml:space="preserve">Potenciales </t>
    </r>
    <r>
      <rPr>
        <sz val="11"/>
        <color theme="1"/>
        <rFont val="Calibri"/>
        <family val="2"/>
        <scheme val="minor"/>
      </rPr>
      <t xml:space="preserve">se realiza a partir de un conjunto de criterios preestablecidos, priorizando: grandes empresas, beneficiarias de programas de incentivo a la I+D, integrantes de Cámaras de sectores intensivos en I+D, y empresas de I+D identificadas en otros relevamientos. Contemplando estos criterios en el último relevamiento se incluyen un total 1869 empresas, siendo 993 empresas del Directorio y 876 firmas </t>
    </r>
    <r>
      <rPr>
        <i/>
        <sz val="11"/>
        <color theme="1"/>
        <rFont val="Calibri"/>
        <family val="2"/>
        <scheme val="minor"/>
      </rPr>
      <t>Potenciales</t>
    </r>
    <r>
      <rPr>
        <sz val="11"/>
        <color theme="1"/>
        <rFont val="Calibri"/>
        <family val="2"/>
        <scheme val="minor"/>
      </rPr>
      <t>.</t>
    </r>
  </si>
  <si>
    <r>
      <t>1.2</t>
    </r>
    <r>
      <rPr>
        <sz val="11"/>
        <color theme="1"/>
        <rFont val="Times New Roman"/>
        <family val="1"/>
      </rPr>
      <t xml:space="preserve">    </t>
    </r>
    <r>
      <rPr>
        <sz val="11"/>
        <color theme="1"/>
        <rFont val="Calibri"/>
        <family val="2"/>
        <scheme val="minor"/>
      </rPr>
      <t>Fortalecimiento de las capacidades institucionales</t>
    </r>
  </si>
  <si>
    <r>
      <t>1.3</t>
    </r>
    <r>
      <rPr>
        <sz val="11"/>
        <color theme="1"/>
        <rFont val="Times New Roman"/>
        <family val="1"/>
      </rPr>
      <t xml:space="preserve">    </t>
    </r>
    <r>
      <rPr>
        <sz val="11"/>
        <color theme="1"/>
        <rFont val="Calibri"/>
        <family val="2"/>
      </rPr>
      <t xml:space="preserve">Cálculo de personas en equivalente a jornada completa </t>
    </r>
  </si>
  <si>
    <r>
      <t>Investigadores JC</t>
    </r>
    <r>
      <rPr>
        <vertAlign val="superscript"/>
        <sz val="11"/>
        <color theme="1"/>
        <rFont val="Calibri"/>
        <family val="2"/>
        <scheme val="minor"/>
      </rPr>
      <t>1</t>
    </r>
  </si>
  <si>
    <r>
      <t>Investigadores JP</t>
    </r>
    <r>
      <rPr>
        <vertAlign val="superscript"/>
        <sz val="11"/>
        <color theme="1"/>
        <rFont val="Calibri"/>
        <family val="2"/>
        <scheme val="minor"/>
      </rPr>
      <t>2</t>
    </r>
  </si>
  <si>
    <r>
      <t>Becarios JC</t>
    </r>
    <r>
      <rPr>
        <vertAlign val="superscript"/>
        <sz val="11"/>
        <color theme="1"/>
        <rFont val="Calibri"/>
        <family val="2"/>
        <scheme val="minor"/>
      </rPr>
      <t>1</t>
    </r>
  </si>
  <si>
    <r>
      <t>Becarios JP</t>
    </r>
    <r>
      <rPr>
        <vertAlign val="superscript"/>
        <sz val="11"/>
        <color theme="1"/>
        <rFont val="Calibri"/>
        <family val="2"/>
        <scheme val="minor"/>
      </rPr>
      <t>2</t>
    </r>
  </si>
  <si>
    <r>
      <t>1</t>
    </r>
    <r>
      <rPr>
        <sz val="11"/>
        <color theme="1"/>
        <rFont val="Calibri"/>
        <family val="2"/>
        <scheme val="minor"/>
      </rPr>
      <t>JC: Jornada completa</t>
    </r>
  </si>
  <si>
    <r>
      <t>2</t>
    </r>
    <r>
      <rPr>
        <sz val="11"/>
        <color theme="1"/>
        <rFont val="Calibri"/>
        <family val="2"/>
        <scheme val="minor"/>
      </rPr>
      <t>JP: Jornada parcial</t>
    </r>
  </si>
  <si>
    <r>
      <t>1.4</t>
    </r>
    <r>
      <rPr>
        <sz val="11"/>
        <color theme="1"/>
        <rFont val="Times New Roman"/>
        <family val="1"/>
      </rPr>
      <t xml:space="preserve">    </t>
    </r>
    <r>
      <rPr>
        <sz val="11"/>
        <color theme="1"/>
        <rFont val="Calibri"/>
        <family val="2"/>
        <scheme val="minor"/>
      </rPr>
      <t>Recálculo de indicadores y actualización metodológica</t>
    </r>
  </si>
  <si>
    <r>
      <t xml:space="preserve">Relevamiento de Entidades que realizan Actividades Científicas </t>
    </r>
    <r>
      <rPr>
        <sz val="11"/>
        <color theme="1"/>
        <rFont val="Calibri"/>
        <family val="2"/>
        <scheme val="minor"/>
      </rPr>
      <t>(RACT)</t>
    </r>
  </si>
  <si>
    <r>
      <t xml:space="preserve">Encuesta sobre I+D del Sector empresario Argentino </t>
    </r>
    <r>
      <rPr>
        <sz val="11"/>
        <color theme="1"/>
        <rFont val="Calibri"/>
        <family val="2"/>
        <scheme val="minor"/>
      </rPr>
      <t>(ESID)</t>
    </r>
  </si>
  <si>
    <r>
      <t xml:space="preserve">Una complejidad de las encuestas de I+D al sector empresario es que cada año se incorporan a la muestra nuevos casos (empresas </t>
    </r>
    <r>
      <rPr>
        <i/>
        <sz val="11"/>
        <color theme="1"/>
        <rFont val="Calibri"/>
        <family val="2"/>
        <scheme val="minor"/>
      </rPr>
      <t>Potenciales</t>
    </r>
    <r>
      <rPr>
        <sz val="11"/>
        <color theme="1"/>
        <rFont val="Calibri"/>
        <family val="2"/>
        <scheme val="minor"/>
      </rPr>
      <t xml:space="preserve">) que, en caso de informar que realizan actividades de I+D, pasan a integrar el </t>
    </r>
    <r>
      <rPr>
        <i/>
        <sz val="11"/>
        <color theme="1"/>
        <rFont val="Calibri"/>
        <family val="2"/>
        <scheme val="minor"/>
      </rPr>
      <t>Directorio</t>
    </r>
    <r>
      <rPr>
        <sz val="11"/>
        <color theme="1"/>
        <rFont val="Calibri"/>
        <family val="2"/>
        <scheme val="minor"/>
      </rPr>
      <t xml:space="preserve"> de empresas. Esta modificación interanual de la muestra puede tener un impacto significativo en la variación de la I+D del sector. Para evitar esta distorsión, se definió como nueva metodología actualizar los datos del período anterior a partir de lo relevado en la encuesta actual: en cada edición de la ESID se indaga a las empresas </t>
    </r>
    <r>
      <rPr>
        <i/>
        <sz val="11"/>
        <color theme="1"/>
        <rFont val="Calibri"/>
        <family val="2"/>
        <scheme val="minor"/>
      </rPr>
      <t>Potenciales</t>
    </r>
    <r>
      <rPr>
        <sz val="11"/>
        <color theme="1"/>
        <rFont val="Calibri"/>
        <family val="2"/>
        <scheme val="minor"/>
      </rPr>
      <t xml:space="preserve"> sobre las actividades de I+D realizadas no sólo en el período de referencia, sino también en el período anterior. Luego, al momento del procesamiento de los datos, se actualizan los indicadores del año anterior incorporando esta información para las empresas que no habían sido relevadas en aquel período. Sólo en ese momento los datos del sector empresario pasan a ser identificados como “definitivos”, en tanto que los datos de la encuesta actual se publican como “provisorios” hasta que sean completados con la encuesta del año siguiente. Esta metodología tiende a suavizar las variaciones interanuales, pues atenúa el impacto del aumento del tamaño de la muestra. A partir de 2017 se comienza a aplicar este criterio, por lo que se recalcula toda la serie histórica del sector empresario para el período 2009-2016. Los niveles publicados en este documento resultan siempre superiores a los que se habían difundido oportunamente, pues se actualizaron con lo informado por las empresas “nuevas” en el operativo inmediatamente posterior.</t>
    </r>
  </si>
  <si>
    <r>
      <t>La Secretaría de Gobierno de Ciencia, Tecnología e Innovación Productiva</t>
    </r>
    <r>
      <rPr>
        <vertAlign val="superscript"/>
        <sz val="11"/>
        <color theme="1"/>
        <rFont val="Calibri"/>
        <family val="2"/>
        <scheme val="minor"/>
      </rPr>
      <t>1</t>
    </r>
    <r>
      <rPr>
        <sz val="11"/>
        <color theme="1"/>
        <rFont val="Calibri"/>
        <family val="2"/>
        <scheme val="minor"/>
      </rPr>
      <t xml:space="preserve"> tiene a su cargo la formulación de políticas y el desarrollo de planes, programas y proyectos tendientes a fortalecer “la capacidad del país para dar respuesta a problemas sectoriales y sociales prioritarios y contribuir a incrementar en forma sostenible la competitividad del sector productivo, sobre la base del desarrollo de un patrón de producción basado en bienes y servicios con mayor densidad tecnológica”</t>
    </r>
    <r>
      <rPr>
        <vertAlign val="superscript"/>
        <sz val="11"/>
        <color theme="1"/>
        <rFont val="Calibri"/>
        <family val="2"/>
        <scheme val="minor"/>
      </rPr>
      <t>2</t>
    </r>
    <r>
      <rPr>
        <sz val="11"/>
        <color theme="1"/>
        <rFont val="Calibri"/>
        <family val="2"/>
        <scheme val="minor"/>
      </rPr>
      <t>.</t>
    </r>
  </si>
  <si>
    <t>[3] Entre el período 1993 y 1995, el RACT indagó sobre Actividades Científicas y Tecnológicas, orientándose específicamente hacia I+D a partir de 1996.</t>
  </si>
  <si>
    <t>[4] Para mayor información ver Documento metodológico de la encuesta sobre I+D del sector empresario argentino (ESID). 2019.</t>
  </si>
  <si>
    <t>[5] Manual de Frascati 2015. Versión en Español. Párrafos 7.71 y 7.72.</t>
  </si>
  <si>
    <t>[6] A modo de ejemplo, en el sector universidades se detecta un error al encontrar registrados como “Becarios de investigación” a estudiantes de grado con beca de estímulo a las vocaciones científicas, en rigor estos deberían contemplarse como “Personal Técnico”. Por lo tanto, la adecuación del criterio por parte de estas universidades en el operativo de ese año ha impactado en la composición del personal de algunas instituciones para el año 2017, incrementando el número de técnicos y disminuyendo la cantidad de becarios.</t>
  </si>
  <si>
    <t>[7] El recalculo del total de las series se aplica al período 2009-2016.</t>
  </si>
  <si>
    <t>[8] Se distinguen dos tipos de jornada parcial: a) entre 4 a 30 hs., b) menos de 4 hs. Quienes pertenecen a esta última categoría no son contabilizados para la construcción de los indicadores de RRHH, dado que se perdería comparabilidad de acuerdo a las definiciones del Manual Frascati. Sin embargo, muestran las capacidades potenciales en I+D de las instituciones respondentes.</t>
  </si>
  <si>
    <t>[9] Manual de Frascati 2015. Versión en Español. Párrafo 4.143</t>
  </si>
  <si>
    <r>
      <t>Sin embargo recién en 1994 se inicia un abordaje sistemático de la medición de las actividades de I+D, enfocado en los sectores de Educación Superior, Organismos Públicos y Entidades sin Fines de Lucro. Ese año se implementa por primera vez el Relevamiento de Entidades que realizan Actividades Científicas (RACT), coordinado por la Secretaría de Ciencia y Tecnología (del entonces Ministerio de Educación y Cultura), y se establece desde entonces como relevamiento anual, constituyéndose en la principal fuente oficial sobre datos de I+D en el país</t>
    </r>
    <r>
      <rPr>
        <vertAlign val="superscript"/>
        <sz val="11"/>
        <color theme="1"/>
        <rFont val="Calibri"/>
        <family val="2"/>
        <scheme val="minor"/>
      </rPr>
      <t>3</t>
    </r>
    <r>
      <rPr>
        <sz val="11"/>
        <color theme="1"/>
        <rFont val="Calibri"/>
        <family val="2"/>
        <scheme val="minor"/>
      </rPr>
      <t>.</t>
    </r>
  </si>
  <si>
    <r>
      <t>A partir del año 2014, la Dirección Nacional de Información Científica comienza a implementar en forma sistemática una encuesta nacional específicamente orientada a la medición de la I+D en el sector empresario. Desde ese año, la Encuesta sobre I+D del Sector empresario Argentino (ESID) se establece como un relevamiento de periodicidad anual dirigido a la medición de las actividades de I+D en todos los sectores productivos (manufactura, servicios y agropecuario), abarcando empresas de todos los tamaños. En el primer operativo de la ESID se ha relevado información de años previos (2009-2011-2013) permitiendo de este modo reemplazar la información previamente estimada del sector</t>
    </r>
    <r>
      <rPr>
        <vertAlign val="superscript"/>
        <sz val="11"/>
        <color theme="1"/>
        <rFont val="Calibri"/>
        <family val="2"/>
        <scheme val="minor"/>
      </rPr>
      <t>4</t>
    </r>
    <r>
      <rPr>
        <sz val="11"/>
        <color theme="1"/>
        <rFont val="Calibri"/>
        <family val="2"/>
        <scheme val="minor"/>
      </rPr>
      <t xml:space="preserve">. </t>
    </r>
  </si>
  <si>
    <r>
      <t>El padrón de empresas que se releva en cada edición de la ESID incluye la totalidad de las firmas que realizan I+D identificadas el año anterior (Directorio) y las empresas que probablemente estuvieron realizando actividades de I+D en el período de referencia (Potenciales).  Con esta lógica, la ESID no se basa en un muestreo aleatorio del sector empresario, sino que se dirige a empresas de las que se tiene alguna evidencia o indicio de que realizan I+D, apuntando a constituirse en un censo de las empresas que realizan I+D en el territorio</t>
    </r>
    <r>
      <rPr>
        <vertAlign val="superscript"/>
        <sz val="11"/>
        <color theme="1"/>
        <rFont val="Calibri"/>
        <family val="2"/>
        <scheme val="minor"/>
      </rPr>
      <t>5</t>
    </r>
    <r>
      <rPr>
        <sz val="11"/>
        <color theme="1"/>
        <rFont val="Calibri"/>
        <family val="2"/>
        <scheme val="minor"/>
      </rPr>
      <t xml:space="preserve">. </t>
    </r>
  </si>
  <si>
    <r>
      <t>Las acciones realizadas mejoran la calidad de los datos recabados, generando adecuaciones en las metodologías que utiliza internamente cada institución para completar los indicadores requeridos por la encuesta. Estos ajustes metodológicos han ocasionado alteraciones en las series de algunas instituciones</t>
    </r>
    <r>
      <rPr>
        <vertAlign val="superscript"/>
        <sz val="11"/>
        <color theme="1"/>
        <rFont val="Calibri"/>
        <family val="2"/>
        <scheme val="minor"/>
      </rPr>
      <t>6</t>
    </r>
    <r>
      <rPr>
        <sz val="11"/>
        <color theme="1"/>
        <rFont val="Calibri"/>
        <family val="2"/>
        <scheme val="minor"/>
      </rPr>
      <t xml:space="preserve">. </t>
    </r>
  </si>
  <si>
    <r>
      <t>Hasta el año 2016 los datos correspondientes a la medición de la inversión y los recursos humanos en I+D de las entidades sin fines de lucro se expandía al total del panel de instituciones relevadas. Luego de un trabajo en conjunto con las instituciones participantes, se ha logrado mejorar la tasa de respuesta y la calidad de la información provista. Es por ello que a partir de dicho año se modifica la metodología de cálculo de los indicadores, computándose directamente la información suministrada por el panel de entidades relevadas. Todas las series históricas que se presentan en este informe se encuentran recalculadas con esta nueva metodología</t>
    </r>
    <r>
      <rPr>
        <vertAlign val="superscript"/>
        <sz val="11"/>
        <color theme="1"/>
        <rFont val="Calibri"/>
        <family val="2"/>
        <scheme val="minor"/>
      </rPr>
      <t>7</t>
    </r>
    <r>
      <rPr>
        <sz val="11"/>
        <color theme="1"/>
        <rFont val="Calibri"/>
        <family val="2"/>
        <scheme val="minor"/>
      </rPr>
      <t>.</t>
    </r>
  </si>
  <si>
    <r>
      <t>En la búsqueda de estandarización de la información recibida, en el relevamiento de 2018 se consolidan los formularios de recursos humanos de los distintos sectores relevados (organismos públicos, educación superior, entidades sin fines de lucro), unificando el criterio de consulta acerca de la dedicación de los investigadores. Hasta el relevamiento anterior, se preguntaba diferencialmente a las universidades respecto a sus docentes investigadores según fueran dedicación exclusiva, semi-exclusiva o simple, mientras que al resto de las instituciones se consultaba si sus investigadores eran jornada completa o jornada parcial. El nuevo cuestionario permite a todas las instituciones clasificar a sus investigadores de acuerdo a la cantidad de horas que dedican a la I+D: siendo de jornada completa aquellas personas que dedican 30 hs. o más y de jornada parcial</t>
    </r>
    <r>
      <rPr>
        <vertAlign val="superscript"/>
        <sz val="11"/>
        <color theme="1"/>
        <rFont val="Calibri"/>
        <family val="2"/>
        <scheme val="minor"/>
      </rPr>
      <t>8</t>
    </r>
    <r>
      <rPr>
        <sz val="11"/>
        <color theme="1"/>
        <rFont val="Calibri"/>
        <family val="2"/>
        <scheme val="minor"/>
      </rPr>
      <t xml:space="preserve"> quienes dedican menos de 30 hs., independientemente de sus cargos.</t>
    </r>
  </si>
  <si>
    <r>
      <t>Hasta el año 2017, utilizando este criterio, la contratación de hospitales e instituciones privadas de salud por parte de laboratorios dedicados a la investigación clínica era interpretada como “Inversión en I+D externa” de los laboratorios, y no se sumaba a la medición global de la inversión de la I+D empresaria. Sin embargo, la última edición del Manual Frascati</t>
    </r>
    <r>
      <rPr>
        <vertAlign val="superscript"/>
        <sz val="11"/>
        <color theme="1"/>
        <rFont val="Calibri"/>
        <family val="2"/>
        <scheme val="minor"/>
      </rPr>
      <t>9</t>
    </r>
    <r>
      <rPr>
        <sz val="11"/>
        <color theme="1"/>
        <rFont val="Calibri"/>
        <family val="2"/>
        <scheme val="minor"/>
      </rPr>
      <t xml:space="preserve"> incorpora una nueva recomendación específica para abordar esta situación: la inversión en I+D que se realiza en hospitales e instituciones privadas de salud bajo la coordinación y con el financiamiento de laboratorios debe computarse como I+D interna de estos (y ya no como subcontratación de I+D externa como se hacía hasta el 2016). De este modo, esta inversión pasa a incrementar el monto global de inversión en I+D realizado por el sector empresario. El recálculo se aplica a toda la serie de datos de empresas (2009-2016), utilizando la información suministrada oportunamente por las firmas en la sección de I+D externa del formulario de relevamiento.</t>
    </r>
  </si>
  <si>
    <t>GRÁFICO 4.1 PORCENTAJE DE SOLICITUDES DE PATENTES Y MODELOS DE UTILIDAD, POR DISCIPLINAS. AÑO 2016.</t>
  </si>
  <si>
    <t>PORCENTAJE DE SOLICITUDES DE PATENTES Y MODELOS DE UTILIDAD, POR DISCIPLINAS, AÑO 2016</t>
  </si>
  <si>
    <t>GRÁFICO 4.2 PORCENTAJE DE SOLICITUDES DE PATENTES Y MODELOS DE UTILIDAD, SEGÚN PRINCIPALES CAMPOS DE APLICACIÓN. AÑO 2016.</t>
  </si>
  <si>
    <t>PORCENTAJE DE SOLICITUDES DE PTENTES Y MODELOS DE UTILIDAD, SEGÚN PRINCIPALES CAMPOS DE APLICACIÓN, AÑO 2016</t>
  </si>
  <si>
    <r>
      <t>Fuente</t>
    </r>
    <r>
      <rPr>
        <b/>
        <sz val="10"/>
        <rFont val="Calibri"/>
        <family val="2"/>
        <scheme val="minor"/>
      </rPr>
      <t>:</t>
    </r>
    <r>
      <rPr>
        <sz val="10"/>
        <rFont val="Calibri"/>
        <family val="2"/>
        <scheme val="minor"/>
      </rPr>
      <t xml:space="preserve"> elaboración propia en base al INDEC.</t>
    </r>
  </si>
  <si>
    <r>
      <t>Indice de precios implícitos del PBI a precios de mercado (Base 2004 =100)</t>
    </r>
    <r>
      <rPr>
        <b/>
        <vertAlign val="superscript"/>
        <sz val="10"/>
        <color indexed="9"/>
        <rFont val="Calibri"/>
        <family val="2"/>
        <scheme val="minor"/>
      </rPr>
      <t>(*)</t>
    </r>
  </si>
  <si>
    <r>
      <rPr>
        <vertAlign val="superscript"/>
        <sz val="10"/>
        <rFont val="Calibri"/>
        <family val="2"/>
        <scheme val="minor"/>
      </rPr>
      <t>(*)</t>
    </r>
    <r>
      <rPr>
        <sz val="10"/>
        <rFont val="Calibri"/>
        <family val="2"/>
        <scheme val="minor"/>
      </rPr>
      <t xml:space="preserve"> INDEC. Dirección Nacional de Cuentas Nacionales. Agosto 2018</t>
    </r>
  </si>
  <si>
    <r>
      <t xml:space="preserve">Fuente: elaboración propia sobre datos de </t>
    </r>
    <r>
      <rPr>
        <i/>
        <sz val="10"/>
        <rFont val="Calibri"/>
        <family val="2"/>
        <scheme val="minor"/>
      </rPr>
      <t>SCOPUS</t>
    </r>
    <r>
      <rPr>
        <sz val="10"/>
        <rFont val="Calibri"/>
        <family val="2"/>
        <scheme val="minor"/>
      </rPr>
      <t>.</t>
    </r>
  </si>
  <si>
    <r>
      <t xml:space="preserve">CUADRO 4.5 PRODUCCIÓN ARGENTINA EN </t>
    </r>
    <r>
      <rPr>
        <i/>
        <sz val="10"/>
        <color indexed="8"/>
        <rFont val="Calibri"/>
        <family val="2"/>
        <scheme val="minor"/>
      </rPr>
      <t>SCOPUS</t>
    </r>
    <r>
      <rPr>
        <sz val="10"/>
        <color indexed="8"/>
        <rFont val="Calibri"/>
        <family val="2"/>
        <scheme val="minor"/>
      </rPr>
      <t>, SEGÚN ÁREAS DE CONOCIMIENTO. AÑOS 2013 A 2017.</t>
    </r>
  </si>
  <si>
    <r>
      <t xml:space="preserve">Fuente: elaboración propia sobre datos de </t>
    </r>
    <r>
      <rPr>
        <i/>
        <sz val="10"/>
        <rFont val="Calibri"/>
        <family val="2"/>
        <scheme val="minor"/>
      </rPr>
      <t>SCOPUS.</t>
    </r>
  </si>
  <si>
    <r>
      <t>R</t>
    </r>
    <r>
      <rPr>
        <sz val="10"/>
        <rFont val="Calibri"/>
        <family val="2"/>
        <scheme val="minor"/>
      </rPr>
      <t>: Residentes.</t>
    </r>
  </si>
  <si>
    <r>
      <t>N-R</t>
    </r>
    <r>
      <rPr>
        <sz val="10"/>
        <rFont val="Calibri"/>
        <family val="2"/>
        <scheme val="minor"/>
      </rPr>
      <t>: No residentes.</t>
    </r>
  </si>
  <si>
    <r>
      <t>N/d</t>
    </r>
    <r>
      <rPr>
        <sz val="10"/>
        <color theme="1"/>
        <rFont val="Calibri"/>
        <family val="2"/>
        <scheme val="minor"/>
      </rPr>
      <t>: dato aún no disponible.</t>
    </r>
  </si>
  <si>
    <r>
      <t xml:space="preserve">Millones de pesos constantes  a precios de 2004 </t>
    </r>
    <r>
      <rPr>
        <b/>
        <vertAlign val="superscript"/>
        <sz val="10"/>
        <color indexed="9"/>
        <rFont val="Calibri"/>
        <family val="2"/>
        <scheme val="minor"/>
      </rPr>
      <t>(**)</t>
    </r>
  </si>
  <si>
    <t>Inversión en ACyT  (*)</t>
  </si>
  <si>
    <t>(*) Excluye personal CONICET. El  cálculo de personas equivalentes a jornada completa (EJC) se realiza en base a coeficientes recomendados para el procesamiento de datos en RR.HH de CyT tratados en el Manual Frascati</t>
  </si>
  <si>
    <t>TABLA PARA MAPA 2.4.2 PERSONAS DEDICADAS A I+D EN EMPRESAS, SEGÚN FUNCIÓN Y  PROVINCIA. AÑO 2017  (en equivalente a Jornada Completa-EJC)</t>
  </si>
  <si>
    <r>
      <t>Investigadores I+D</t>
    </r>
    <r>
      <rPr>
        <b/>
        <vertAlign val="superscript"/>
        <sz val="10"/>
        <color indexed="9"/>
        <rFont val="Calibri"/>
        <family val="2"/>
        <scheme val="minor"/>
      </rPr>
      <t xml:space="preserve"> (*)</t>
    </r>
  </si>
  <si>
    <t>Tamaño de Empresa (*)</t>
  </si>
  <si>
    <r>
      <rPr>
        <b/>
        <sz val="10"/>
        <rFont val="Calibri"/>
        <family val="2"/>
        <scheme val="minor"/>
      </rPr>
      <t>JC:</t>
    </r>
    <r>
      <rPr>
        <sz val="10"/>
        <rFont val="Calibri"/>
        <family val="2"/>
        <scheme val="minor"/>
      </rPr>
      <t xml:space="preserve"> jornada completa</t>
    </r>
  </si>
  <si>
    <r>
      <rPr>
        <b/>
        <sz val="10"/>
        <rFont val="Calibri"/>
        <family val="2"/>
        <scheme val="minor"/>
      </rPr>
      <t>JP:</t>
    </r>
    <r>
      <rPr>
        <sz val="10"/>
        <rFont val="Calibri"/>
        <family val="2"/>
        <scheme val="minor"/>
      </rPr>
      <t xml:space="preserve"> jornada parcial</t>
    </r>
  </si>
  <si>
    <t>TABLA PARA MAPA 2.4.1 INVERSIÓN EN INVESTIGACIÓN Y DESARROLLO (I+D) EN EMPRESAS, SEGÚN PROVINCIA. AÑO 2017 (en millones de pesos corrientes y porcentajes)</t>
  </si>
  <si>
    <r>
      <rPr>
        <b/>
        <sz val="10"/>
        <color indexed="8"/>
        <rFont val="Calibri"/>
        <family val="2"/>
        <scheme val="minor"/>
      </rPr>
      <t>Primer decil</t>
    </r>
    <r>
      <rPr>
        <sz val="10"/>
        <color indexed="8"/>
        <rFont val="Calibri"/>
        <family val="2"/>
        <scheme val="minor"/>
      </rPr>
      <t xml:space="preserve"> (10% de las empresas que menos invierte en I+D)</t>
    </r>
  </si>
  <si>
    <r>
      <rPr>
        <b/>
        <sz val="10"/>
        <color indexed="8"/>
        <rFont val="Calibri"/>
        <family val="2"/>
        <scheme val="minor"/>
      </rPr>
      <t>Décimo decil</t>
    </r>
    <r>
      <rPr>
        <sz val="10"/>
        <color indexed="8"/>
        <rFont val="Calibri"/>
        <family val="2"/>
        <scheme val="minor"/>
      </rPr>
      <t xml:space="preserve"> (10% de las empresas que más invierte en I+D)</t>
    </r>
  </si>
  <si>
    <r>
      <t>Casa Matriz u otras empresas del grupo (</t>
    </r>
    <r>
      <rPr>
        <u/>
        <sz val="10"/>
        <color indexed="8"/>
        <rFont val="Calibri"/>
        <family val="2"/>
        <scheme val="minor"/>
      </rPr>
      <t>dentro</t>
    </r>
    <r>
      <rPr>
        <sz val="10"/>
        <color indexed="8"/>
        <rFont val="Calibri"/>
        <family val="2"/>
        <scheme val="minor"/>
      </rPr>
      <t xml:space="preserve"> del país)</t>
    </r>
  </si>
  <si>
    <r>
      <t>Casa Matriz u otras empresas del grupo (</t>
    </r>
    <r>
      <rPr>
        <u/>
        <sz val="10"/>
        <color indexed="8"/>
        <rFont val="Calibri"/>
        <family val="2"/>
        <scheme val="minor"/>
      </rPr>
      <t xml:space="preserve">fuera </t>
    </r>
    <r>
      <rPr>
        <sz val="10"/>
        <color indexed="8"/>
        <rFont val="Calibri"/>
        <family val="2"/>
        <scheme val="minor"/>
      </rPr>
      <t>del país)</t>
    </r>
  </si>
  <si>
    <t>TABLA PARA MAPA 2.3.2 PERSONAS DEDICADAS A I+D EN ENTIDADES SIN FINES DE LUCRO, SEGÚN FUNCIÓN Y  PROVINCIA. AÑO 2017  (en equivalente a Jornada Completa-EJC)</t>
  </si>
  <si>
    <t>TABLA PARA MAPA 2.3.1 INVERSIÓN EN INVESTIGACIÓN Y DESARROLLO (I+D) EN ENTIDADES SIN FINES DE LUCRO, POR PROVINCIA. AÑO 2017 (en millones de pesos corrientes y porcentajes)</t>
  </si>
  <si>
    <t>TABLA PARA MAPA 2.2.2 PERSONAS DEDICADAS A I+D EN INSTITUCIONES DE EDUCACIÓN SUPERIOR, SEGÚN FUNCIÓN Y  PROVINCIA. AÑO 2017  (en equivalente a Jornada Completa-EJC)</t>
  </si>
  <si>
    <r>
      <rPr>
        <i/>
        <vertAlign val="superscript"/>
        <sz val="10"/>
        <color theme="1"/>
        <rFont val="Calibri"/>
        <family val="2"/>
        <scheme val="minor"/>
      </rPr>
      <t>(*)</t>
    </r>
    <r>
      <rPr>
        <i/>
        <sz val="10"/>
        <color theme="1"/>
        <rFont val="Calibri"/>
        <family val="2"/>
        <scheme val="minor"/>
      </rPr>
      <t xml:space="preserve"> Incluye Becarios de Investigación  (excluye a personal CONICET)</t>
    </r>
  </si>
  <si>
    <r>
      <t xml:space="preserve">Investigadores </t>
    </r>
    <r>
      <rPr>
        <b/>
        <vertAlign val="superscript"/>
        <sz val="10"/>
        <color indexed="9"/>
        <rFont val="Calibri"/>
        <family val="2"/>
        <scheme val="minor"/>
      </rPr>
      <t>(*)</t>
    </r>
  </si>
  <si>
    <r>
      <t>Becarios de investigación</t>
    </r>
    <r>
      <rPr>
        <b/>
        <vertAlign val="superscript"/>
        <sz val="10"/>
        <color indexed="9"/>
        <rFont val="Calibri"/>
        <family val="2"/>
        <scheme val="minor"/>
      </rPr>
      <t xml:space="preserve"> (*)</t>
    </r>
  </si>
  <si>
    <r>
      <rPr>
        <i/>
        <vertAlign val="superscript"/>
        <sz val="10"/>
        <color theme="1"/>
        <rFont val="Calibri"/>
        <family val="2"/>
        <scheme val="minor"/>
      </rPr>
      <t>(*)</t>
    </r>
    <r>
      <rPr>
        <i/>
        <sz val="10"/>
        <color theme="1"/>
        <rFont val="Calibri"/>
        <family val="2"/>
        <scheme val="minor"/>
      </rPr>
      <t xml:space="preserve"> Incluye Becarios de Investigación exclusivos (excluye a personal CONICET)</t>
    </r>
  </si>
  <si>
    <t>TABLA PARA MAPA 2.2.1 INVERSIÓN EN INVESTIGACIÓN Y DESARROLLO (I+D) EN INSTITUCIONES DE EDUCACIÓN SUPERIOR, POR PROVINCIA. AÑO 2017 (en millones de pesos corrientes y porcentajes)</t>
  </si>
  <si>
    <t>TABLA PARA MAPA 2.1.2 PERSONAS DEDICADAS A I+D EN ORGANISMOS PÚBLICOS, SEGÚN FUNCIÓN Y  PROVINCIA. AÑO 2017  (en equivalente a Jornada Completa-EJC)</t>
  </si>
  <si>
    <r>
      <rPr>
        <sz val="10"/>
        <color theme="1"/>
        <rFont val="Calibri"/>
        <family val="2"/>
        <scheme val="minor"/>
      </rPr>
      <t>(*) Incluye personal CONICET. El  cálculo de personas equivalentes a jornada completa (EJC) se realiza en base a coeficientes recomendados para el procesamiento de datos en RR.HH de CyT tratados en el Manual Frascati</t>
    </r>
  </si>
  <si>
    <r>
      <t xml:space="preserve">Investigadores </t>
    </r>
    <r>
      <rPr>
        <b/>
        <vertAlign val="superscript"/>
        <sz val="10"/>
        <color indexed="9"/>
        <rFont val="Calibri"/>
        <family val="2"/>
        <scheme val="minor"/>
      </rPr>
      <t>(*)</t>
    </r>
    <r>
      <rPr>
        <b/>
        <sz val="10"/>
        <color indexed="9"/>
        <rFont val="Calibri"/>
        <family val="2"/>
        <scheme val="minor"/>
      </rPr>
      <t xml:space="preserve">
</t>
    </r>
  </si>
  <si>
    <r>
      <t>Becarios de investigación</t>
    </r>
    <r>
      <rPr>
        <b/>
        <vertAlign val="superscript"/>
        <sz val="10"/>
        <color indexed="9"/>
        <rFont val="Calibri"/>
        <family val="2"/>
        <scheme val="minor"/>
      </rPr>
      <t xml:space="preserve"> (*)</t>
    </r>
    <r>
      <rPr>
        <b/>
        <sz val="10"/>
        <color indexed="9"/>
        <rFont val="Calibri"/>
        <family val="2"/>
        <scheme val="minor"/>
      </rPr>
      <t xml:space="preserve">
</t>
    </r>
  </si>
  <si>
    <r>
      <t>Total</t>
    </r>
    <r>
      <rPr>
        <b/>
        <sz val="10"/>
        <rFont val="Calibri"/>
        <family val="2"/>
        <scheme val="minor"/>
      </rPr>
      <t xml:space="preserve"> (*) </t>
    </r>
  </si>
  <si>
    <t>TABLA PARA MAPA 2.1.1 INVERSIÓN EN INVESTIGACIÓN Y DESARROLLO (I+D) EN ORGANISMOS PÚBLICOS, POR PROVINCIA. AÑO 2017 (en millones de pesos corrientes y porcentajes)</t>
  </si>
  <si>
    <t>TABLA PARA MAPA 1.2.1 PERSONAS DEDICADAS A I+D EN ARGENTINA, SEGÚN FUNCIÓN Y  PROVINCIA. AÑO 2017  (en equivalente a Jornada Completa-EJC)</t>
  </si>
  <si>
    <t>(*)El  cálculo de personas equivalentes a jornada completa (EJC) se realiza en base a coeficientes recomendados para el procesamiento de datos en RR.HH de CyT tratados en el Manual Frascati</t>
  </si>
  <si>
    <r>
      <rPr>
        <i/>
        <vertAlign val="superscript"/>
        <sz val="10"/>
        <color theme="1"/>
        <rFont val="Calibri"/>
        <family val="2"/>
        <scheme val="minor"/>
      </rPr>
      <t>(**)</t>
    </r>
    <r>
      <rPr>
        <i/>
        <sz val="10"/>
        <color theme="1"/>
        <rFont val="Calibri"/>
        <family val="2"/>
        <scheme val="minor"/>
      </rPr>
      <t xml:space="preserve"> Incluye Becarios de Investigación</t>
    </r>
  </si>
  <si>
    <r>
      <t xml:space="preserve">Otros </t>
    </r>
    <r>
      <rPr>
        <vertAlign val="superscript"/>
        <sz val="10"/>
        <rFont val="Calibri"/>
        <family val="2"/>
        <scheme val="minor"/>
      </rPr>
      <t>(*)</t>
    </r>
  </si>
  <si>
    <r>
      <rPr>
        <i/>
        <vertAlign val="superscript"/>
        <sz val="10"/>
        <rFont val="Calibri"/>
        <family val="2"/>
        <scheme val="minor"/>
      </rPr>
      <t>(*)</t>
    </r>
    <r>
      <rPr>
        <i/>
        <sz val="10"/>
        <rFont val="Calibri"/>
        <family val="2"/>
        <scheme val="minor"/>
      </rPr>
      <t xml:space="preserve"> Profesorados universitarios, terciarios no universitarios y cualquier otro grado no contemplado en las categorías anteriores.</t>
    </r>
  </si>
  <si>
    <t>EJC/PEA** 1.000</t>
  </si>
  <si>
    <r>
      <t xml:space="preserve">Investigadores EJC </t>
    </r>
    <r>
      <rPr>
        <b/>
        <vertAlign val="superscript"/>
        <sz val="10"/>
        <color indexed="9"/>
        <rFont val="Calibri"/>
        <family val="2"/>
        <scheme val="minor"/>
      </rPr>
      <t>(*)</t>
    </r>
  </si>
  <si>
    <t>(*) Incluye Becarios de Investigación</t>
  </si>
  <si>
    <t>(**) El cálculo de investigadores equivalentes a jornada completa (EJC) se realiza en base a coeficientes recomendados para el procesamiento de datos en RR.HH de CyT tratados en el Manual Frascati</t>
  </si>
  <si>
    <t>Personas dedicadas a I+D -EJC (*)</t>
  </si>
  <si>
    <t>(*) el cálculo de personas equivalentes a jornada completa (EJC) se realiza en base a coeficientes recomendados para el procesamiento de datos en RR.HH de CyT tratados en el Manual Frascati</t>
  </si>
  <si>
    <r>
      <t>Investigadores</t>
    </r>
    <r>
      <rPr>
        <i/>
        <sz val="10"/>
        <rFont val="Calibri"/>
        <family val="2"/>
        <scheme val="minor"/>
      </rPr>
      <t xml:space="preserve"> </t>
    </r>
    <r>
      <rPr>
        <sz val="10"/>
        <rFont val="Calibri"/>
        <family val="2"/>
        <scheme val="minor"/>
      </rPr>
      <t>(*)</t>
    </r>
  </si>
  <si>
    <r>
      <rPr>
        <i/>
        <vertAlign val="superscript"/>
        <sz val="10"/>
        <color theme="1"/>
        <rFont val="Calibri"/>
        <family val="2"/>
        <scheme val="minor"/>
      </rPr>
      <t>(*)</t>
    </r>
    <r>
      <rPr>
        <i/>
        <sz val="10"/>
        <color theme="1"/>
        <rFont val="Calibri"/>
        <family val="2"/>
        <scheme val="minor"/>
      </rPr>
      <t xml:space="preserve"> Incluye Becarios de investigación  </t>
    </r>
  </si>
  <si>
    <r>
      <rPr>
        <i/>
        <vertAlign val="superscript"/>
        <sz val="10"/>
        <color theme="1"/>
        <rFont val="Calibri"/>
        <family val="2"/>
        <scheme val="minor"/>
      </rPr>
      <t>(*)</t>
    </r>
    <r>
      <rPr>
        <i/>
        <sz val="10"/>
        <color theme="1"/>
        <rFont val="Calibri"/>
        <family val="2"/>
        <scheme val="minor"/>
      </rPr>
      <t xml:space="preserve"> Incluye becarios de investigación.</t>
    </r>
  </si>
  <si>
    <r>
      <t>Nota: PPC</t>
    </r>
    <r>
      <rPr>
        <b/>
        <i/>
        <sz val="10"/>
        <rFont val="Calibri"/>
        <family val="2"/>
        <scheme val="minor"/>
      </rPr>
      <t xml:space="preserve"> -</t>
    </r>
    <r>
      <rPr>
        <i/>
        <sz val="10"/>
        <rFont val="Calibri"/>
        <family val="2"/>
        <scheme val="minor"/>
      </rPr>
      <t xml:space="preserve"> Paridad de Poder de Compra.</t>
    </r>
  </si>
  <si>
    <t>GRÁFICO 1.1.7 INVERSIÓN EN INVESTIGACIÓN Y DESARROLLO (I+D) EN ARGENTINA POR SECTOR DE EJECUCIÓN. SEGÚN SECTOR DE FINANCIAMIENTO. AÑO 2017 (en porcentajes).</t>
  </si>
  <si>
    <r>
      <t>Gobierno nacional y/o provincial</t>
    </r>
    <r>
      <rPr>
        <i/>
        <sz val="10"/>
        <rFont val="Calibri"/>
        <family val="2"/>
        <scheme val="minor"/>
      </rPr>
      <t xml:space="preserve"> (*)</t>
    </r>
  </si>
  <si>
    <r>
      <rPr>
        <i/>
        <vertAlign val="superscript"/>
        <sz val="10"/>
        <rFont val="Calibri"/>
        <family val="2"/>
        <scheme val="minor"/>
      </rPr>
      <t>(*)</t>
    </r>
    <r>
      <rPr>
        <i/>
        <sz val="10"/>
        <rFont val="Calibri"/>
        <family val="2"/>
        <scheme val="minor"/>
      </rPr>
      <t xml:space="preserve"> Incluye Becarios de investigación.</t>
    </r>
  </si>
  <si>
    <r>
      <t xml:space="preserve">Millones de pesos constantes a precios de 2004 </t>
    </r>
    <r>
      <rPr>
        <vertAlign val="superscript"/>
        <sz val="10"/>
        <color indexed="8"/>
        <rFont val="Calibri"/>
        <family val="2"/>
        <scheme val="minor"/>
      </rPr>
      <t xml:space="preserve">(**) </t>
    </r>
  </si>
  <si>
    <t>Coordinación General</t>
  </si>
  <si>
    <t>Gustavo Arber</t>
  </si>
  <si>
    <t>María Victoria Juárez Micó</t>
  </si>
  <si>
    <t>Responsable de estadísticas de comercio exterior y educación superior</t>
  </si>
  <si>
    <t>Mirtha Ortiz Ibañez</t>
  </si>
  <si>
    <t>El presente informe “Indicadores de Ciencia y Tecnología. Argentina 2017” es una publicación de la Dirección Nacional de Información Científica dependiente de la Subsecretaría de Estudios y Prospectiva de la Secretaría de Planeamiento y Políticas de la Secretaría de Gobierno de Ciencia, Tecnología e Innovación Productiva.</t>
  </si>
  <si>
    <t>La elaboración del estudio, recopilación, ordenamiento y análisis de la información estuvo a cargo del equipo conformado por:</t>
  </si>
  <si>
    <t>Responsables del Procesamiento</t>
  </si>
  <si>
    <t>Manuel Wainfeld</t>
  </si>
  <si>
    <t>Equipo RACT</t>
  </si>
  <si>
    <t>Equipo ESID</t>
  </si>
  <si>
    <t>Carla Quattrone</t>
  </si>
  <si>
    <t>Melani Mandl</t>
  </si>
  <si>
    <t>Coordinación del Relevamiento anual a entidades que realizan actividades de ciencia y tecnología (RACT)</t>
  </si>
  <si>
    <t>Coordinación de la Encuesta sobre I+D del sector empresario argentino (ESID)</t>
  </si>
  <si>
    <r>
      <t xml:space="preserve">Daniel Cairoli. </t>
    </r>
    <r>
      <rPr>
        <i/>
        <sz val="11"/>
        <color theme="1"/>
        <rFont val="Calibri"/>
        <family val="2"/>
        <scheme val="minor"/>
      </rPr>
      <t>Responsable de universidades públicas</t>
    </r>
  </si>
  <si>
    <r>
      <t xml:space="preserve">Ariel Montero. </t>
    </r>
    <r>
      <rPr>
        <i/>
        <sz val="11"/>
        <color theme="1"/>
        <rFont val="Calibri"/>
        <family val="2"/>
        <scheme val="minor"/>
      </rPr>
      <t>Responsable de universidades privadas</t>
    </r>
  </si>
  <si>
    <r>
      <t xml:space="preserve">Gustavo Moya. </t>
    </r>
    <r>
      <rPr>
        <i/>
        <sz val="11"/>
        <color theme="1"/>
        <rFont val="Calibri"/>
        <family val="2"/>
        <scheme val="minor"/>
      </rPr>
      <t>Responsable de entidades privadas sin fines de lucro</t>
    </r>
  </si>
  <si>
    <t>CAPÍTULO III: INDICADORES DE COMERCIO EXTERIOR</t>
  </si>
  <si>
    <t>GRÁFICO 1.1.7 INVERSIÓN EN INVESTIGACIÓN Y DESARROLLO (I+D) EN ARGENTINA POR SECTOR DE EJECUCIÓN. SEGÚN SECTOR DE FINANCIAMIENTO . AÑO 2017 (en porcentajes).</t>
  </si>
  <si>
    <t>Fuente: INDEC</t>
  </si>
  <si>
    <t>TABLA PARA MAPA 1.1.1 INVERSIÓN TOTAL E INVERSIÓN PROMEDIO EN INVESTIGACIÓN Y DESARROLLO (I+D) POR HABITANTE EN ARGENTINA , SEGÚN PROVINCIA. AÑO 2017 (en millones de pesos corrientes y porcentajes)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</si>
</sst>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 #,##0.00_-;_-* &quot;-&quot;??_-;_-@_-"/>
    <numFmt numFmtId="165" formatCode="0.0%"/>
    <numFmt numFmtId="166" formatCode="_-* #,##0_-;\-* #,##0_-;_-* &quot;-&quot;??_-;_-@_-"/>
    <numFmt numFmtId="167" formatCode="_-* #,##0.0_-;\-* #,##0.0_-;_-* &quot;-&quot;??_-;_-@_-"/>
    <numFmt numFmtId="168" formatCode="#,##0.0"/>
    <numFmt numFmtId="169" formatCode="_ * #,##0_ ;_ * \-#,##0_ ;_ * &quot;-&quot;??_ ;_ @_ "/>
    <numFmt numFmtId="170" formatCode="#,##0;[Black]#,##0"/>
    <numFmt numFmtId="171" formatCode="0.0"/>
    <numFmt numFmtId="172" formatCode="_-* #,##0.00\ _€_-;\-* #,##0.00\ _€_-;_-* &quot;-&quot;??\ _€_-;_-@_-"/>
    <numFmt numFmtId="173" formatCode="_-* #,##0\ _€_-;\-* #,##0\ _€_-;_-* &quot;-&quot;??\ _€_-;_-@_-"/>
    <numFmt numFmtId="174" formatCode="###0"/>
    <numFmt numFmtId="175" formatCode="0.000%"/>
    <numFmt numFmtId="180" formatCode="General_)"/>
  </numFmts>
  <fonts count="121">
    <font>
      <sz val="11"/>
      <color theme="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b/>
      <sz val="9"/>
      <color theme="3" tint="-0.249977111117893"/>
      <name val="Tahoma"/>
      <family val="2"/>
    </font>
    <font>
      <b/>
      <sz val="10"/>
      <color rgb="FFFFFFFF"/>
      <name val="Tahoma"/>
      <family val="2"/>
    </font>
    <font>
      <b/>
      <sz val="9"/>
      <color indexed="9"/>
      <name val="Arial"/>
      <family val="2"/>
    </font>
    <font>
      <sz val="9"/>
      <color indexed="8"/>
      <name val="Calibri"/>
      <family val="2"/>
    </font>
    <font>
      <b/>
      <sz val="9"/>
      <color indexed="8"/>
      <name val="Arial"/>
      <family val="2"/>
    </font>
    <font>
      <b/>
      <sz val="9"/>
      <name val="Arial"/>
      <family val="2"/>
    </font>
    <font>
      <b/>
      <i/>
      <sz val="9"/>
      <name val="Arial"/>
      <family val="2"/>
    </font>
    <font>
      <sz val="9"/>
      <name val="Arial"/>
      <family val="2"/>
    </font>
    <font>
      <sz val="9"/>
      <name val="Calibri"/>
      <family val="2"/>
    </font>
    <font>
      <sz val="11"/>
      <color indexed="8"/>
      <name val="Calibri"/>
      <family val="2"/>
    </font>
    <font>
      <sz val="10"/>
      <name val="Arial"/>
      <family val="2"/>
    </font>
    <font>
      <sz val="12"/>
      <color theme="1"/>
      <name val="Calibri"/>
      <family val="2"/>
      <scheme val="minor"/>
    </font>
    <font>
      <u/>
      <sz val="11"/>
      <color theme="10"/>
      <name val="Calibri"/>
      <family val="2"/>
    </font>
    <font>
      <sz val="10"/>
      <color theme="1" tint="0.499984740745262"/>
      <name val="Calibri"/>
      <family val="2"/>
      <scheme val="minor"/>
    </font>
    <font>
      <sz val="11"/>
      <color theme="1" tint="0.499984740745262"/>
      <name val="Calibri"/>
      <family val="2"/>
      <scheme val="minor"/>
    </font>
    <font>
      <b/>
      <u/>
      <sz val="24"/>
      <color indexed="9"/>
      <name val="Calibri"/>
      <family val="2"/>
    </font>
    <font>
      <b/>
      <sz val="16"/>
      <color indexed="9"/>
      <name val="Calibri"/>
      <family val="2"/>
    </font>
    <font>
      <b/>
      <sz val="10"/>
      <color indexed="8"/>
      <name val="Calibri"/>
      <family val="2"/>
    </font>
    <font>
      <sz val="10"/>
      <name val="Arial"/>
      <family val="2"/>
    </font>
    <font>
      <sz val="9"/>
      <color theme="1"/>
      <name val="Arial"/>
      <family val="2"/>
    </font>
    <font>
      <b/>
      <sz val="9"/>
      <color theme="0"/>
      <name val="Arial"/>
      <family val="2"/>
    </font>
    <font>
      <sz val="11"/>
      <color theme="0"/>
      <name val="Calibri"/>
      <family val="2"/>
      <scheme val="minor"/>
    </font>
    <font>
      <b/>
      <vertAlign val="superscript"/>
      <sz val="9"/>
      <color indexed="9"/>
      <name val="Arial"/>
      <family val="2"/>
    </font>
    <font>
      <b/>
      <sz val="9"/>
      <color indexed="8"/>
      <name val="Calibri"/>
      <family val="2"/>
    </font>
    <font>
      <i/>
      <sz val="9"/>
      <name val="Calibri"/>
      <family val="2"/>
    </font>
    <font>
      <i/>
      <sz val="9"/>
      <name val="Arial"/>
      <family val="2"/>
    </font>
    <font>
      <sz val="9"/>
      <color theme="3" tint="-0.249977111117893"/>
      <name val="Calibri"/>
      <family val="2"/>
      <scheme val="minor"/>
    </font>
    <font>
      <b/>
      <i/>
      <sz val="9"/>
      <color theme="2" tint="-0.499984740745262"/>
      <name val="Tahoma"/>
      <family val="2"/>
    </font>
    <font>
      <i/>
      <sz val="9"/>
      <color theme="2" tint="-0.499984740745262"/>
      <name val="Calibri"/>
      <family val="2"/>
      <scheme val="minor"/>
    </font>
    <font>
      <b/>
      <sz val="11"/>
      <color theme="1"/>
      <name val="Calibri"/>
      <family val="2"/>
      <scheme val="minor"/>
    </font>
    <font>
      <b/>
      <sz val="10"/>
      <color indexed="56"/>
      <name val="Calibri"/>
      <family val="2"/>
    </font>
    <font>
      <sz val="10"/>
      <color indexed="56"/>
      <name val="Calibri"/>
      <family val="2"/>
    </font>
    <font>
      <sz val="10"/>
      <color theme="0" tint="-0.499984740745262"/>
      <name val="Calibri"/>
      <family val="2"/>
      <scheme val="minor"/>
    </font>
    <font>
      <u/>
      <sz val="11"/>
      <color theme="0" tint="-0.499984740745262"/>
      <name val="Calibri"/>
      <family val="2"/>
      <scheme val="minor"/>
    </font>
    <font>
      <sz val="11"/>
      <color theme="0" tint="-0.499984740745262"/>
      <name val="Calibri"/>
      <family val="2"/>
      <scheme val="minor"/>
    </font>
    <font>
      <b/>
      <sz val="10"/>
      <color theme="1"/>
      <name val="Calibri"/>
      <family val="2"/>
      <scheme val="minor"/>
    </font>
    <font>
      <sz val="9"/>
      <color rgb="FFFF0000"/>
      <name val="Calibri"/>
      <family val="2"/>
    </font>
    <font>
      <i/>
      <sz val="9"/>
      <color rgb="FFFF0000"/>
      <name val="Calibri"/>
      <family val="2"/>
      <scheme val="minor"/>
    </font>
    <font>
      <b/>
      <sz val="11"/>
      <color theme="0" tint="-0.499984740745262"/>
      <name val="Tahoma"/>
      <family val="2"/>
    </font>
    <font>
      <sz val="9"/>
      <color theme="0" tint="-0.499984740745262"/>
      <name val="Tahoma"/>
      <family val="2"/>
    </font>
    <font>
      <b/>
      <sz val="11"/>
      <color theme="3" tint="-0.499984740745262"/>
      <name val="Calibri"/>
      <family val="2"/>
      <scheme val="minor"/>
    </font>
    <font>
      <sz val="9"/>
      <color indexed="8"/>
      <name val="Arial"/>
      <family val="2"/>
    </font>
    <font>
      <sz val="10"/>
      <color theme="1"/>
      <name val="Calibri"/>
      <family val="2"/>
      <scheme val="minor"/>
    </font>
    <font>
      <i/>
      <sz val="11"/>
      <color theme="1"/>
      <name val="Calibri"/>
      <family val="2"/>
      <scheme val="minor"/>
    </font>
    <font>
      <sz val="9"/>
      <color theme="0"/>
      <name val="Calibri"/>
      <family val="2"/>
    </font>
    <font>
      <sz val="10"/>
      <color rgb="FFFFFFFF"/>
      <name val="Tahoma"/>
      <family val="2"/>
    </font>
    <font>
      <b/>
      <sz val="8"/>
      <color indexed="9"/>
      <name val="Arial"/>
      <family val="2"/>
    </font>
    <font>
      <sz val="9"/>
      <color theme="1"/>
      <name val="Calibri"/>
      <family val="2"/>
    </font>
    <font>
      <sz val="11"/>
      <color theme="4" tint="-0.249977111117893"/>
      <name val="Calibri"/>
      <family val="2"/>
      <scheme val="minor"/>
    </font>
    <font>
      <b/>
      <sz val="10"/>
      <color theme="3" tint="-0.249977111117893"/>
      <name val="Tahoma"/>
      <family val="2"/>
    </font>
    <font>
      <i/>
      <sz val="9"/>
      <color theme="1"/>
      <name val="Calibri"/>
      <family val="2"/>
    </font>
    <font>
      <i/>
      <vertAlign val="superscript"/>
      <sz val="10"/>
      <color theme="1"/>
      <name val="Calibri"/>
      <family val="2"/>
    </font>
    <font>
      <sz val="11"/>
      <color rgb="FFFFFF00"/>
      <name val="Calibri"/>
      <family val="2"/>
      <scheme val="minor"/>
    </font>
    <font>
      <b/>
      <sz val="10"/>
      <color theme="1"/>
      <name val="Tahoma"/>
      <family val="2"/>
    </font>
    <font>
      <sz val="11"/>
      <color theme="0" tint="-0.34998626667073579"/>
      <name val="Calibri"/>
      <family val="2"/>
      <scheme val="minor"/>
    </font>
    <font>
      <sz val="9"/>
      <color theme="0"/>
      <name val="Arial"/>
      <family val="2"/>
    </font>
    <font>
      <sz val="11"/>
      <color theme="9" tint="-0.249977111117893"/>
      <name val="Calibri"/>
      <family val="2"/>
      <scheme val="minor"/>
    </font>
    <font>
      <sz val="11"/>
      <color theme="9"/>
      <name val="Calibri"/>
      <family val="2"/>
      <scheme val="minor"/>
    </font>
    <font>
      <i/>
      <sz val="9"/>
      <color theme="9"/>
      <name val="Calibri"/>
      <family val="2"/>
      <scheme val="minor"/>
    </font>
    <font>
      <vertAlign val="superscript"/>
      <sz val="9"/>
      <color indexed="8"/>
      <name val="Calibri"/>
      <family val="2"/>
    </font>
    <font>
      <sz val="11"/>
      <color theme="4" tint="0.39997558519241921"/>
      <name val="Calibri"/>
      <family val="2"/>
      <scheme val="minor"/>
    </font>
    <font>
      <b/>
      <sz val="10"/>
      <color theme="4" tint="0.39997558519241921"/>
      <name val="Tahoma"/>
      <family val="2"/>
    </font>
    <font>
      <b/>
      <sz val="11"/>
      <color theme="4" tint="0.39997558519241921"/>
      <name val="Tahoma"/>
      <family val="2"/>
    </font>
    <font>
      <u/>
      <sz val="11"/>
      <color theme="4" tint="0.39997558519241921"/>
      <name val="Calibri"/>
      <family val="2"/>
      <scheme val="minor"/>
    </font>
    <font>
      <b/>
      <sz val="9"/>
      <color theme="4" tint="0.39997558519241921"/>
      <name val="Tahoma"/>
      <family val="2"/>
    </font>
    <font>
      <sz val="9"/>
      <color theme="4" tint="0.39997558519241921"/>
      <name val="Tahoma"/>
      <family val="2"/>
    </font>
    <font>
      <sz val="10"/>
      <color rgb="FFFF0000"/>
      <name val="Calibri"/>
      <family val="2"/>
      <scheme val="minor"/>
    </font>
    <font>
      <sz val="11"/>
      <color indexed="9"/>
      <name val="Calibri"/>
      <family val="2"/>
    </font>
    <font>
      <sz val="12"/>
      <color rgb="FFFF0000"/>
      <name val="Calibri"/>
      <family val="2"/>
    </font>
    <font>
      <sz val="11"/>
      <name val="Calibri"/>
      <family val="2"/>
      <scheme val="minor"/>
    </font>
    <font>
      <sz val="20"/>
      <name val="Calibri"/>
      <family val="2"/>
    </font>
    <font>
      <sz val="20"/>
      <color theme="0"/>
      <name val="Calibri"/>
      <family val="2"/>
    </font>
    <font>
      <i/>
      <sz val="10"/>
      <color theme="1"/>
      <name val="Calibri"/>
      <family val="2"/>
      <scheme val="minor"/>
    </font>
    <font>
      <b/>
      <sz val="11"/>
      <color theme="1"/>
      <name val="Times New Roman"/>
      <family val="1"/>
    </font>
    <font>
      <vertAlign val="superscript"/>
      <sz val="11"/>
      <color theme="1"/>
      <name val="Calibri"/>
      <family val="2"/>
      <scheme val="minor"/>
    </font>
    <font>
      <sz val="11"/>
      <color theme="1"/>
      <name val="Times New Roman"/>
      <family val="1"/>
    </font>
    <font>
      <sz val="11"/>
      <color theme="1"/>
      <name val="Calibri"/>
      <family val="2"/>
    </font>
    <font>
      <b/>
      <sz val="11"/>
      <color theme="1"/>
      <name val="Calibri"/>
      <family val="2"/>
    </font>
    <font>
      <sz val="10"/>
      <color indexed="8"/>
      <name val="Calibri"/>
      <family val="2"/>
      <scheme val="minor"/>
    </font>
    <font>
      <b/>
      <sz val="10"/>
      <color theme="0"/>
      <name val="Calibri"/>
      <family val="2"/>
      <scheme val="minor"/>
    </font>
    <font>
      <b/>
      <sz val="10"/>
      <name val="Calibri"/>
      <family val="2"/>
      <scheme val="minor"/>
    </font>
    <font>
      <sz val="10"/>
      <name val="Calibri"/>
      <family val="2"/>
      <scheme val="minor"/>
    </font>
    <font>
      <u/>
      <sz val="10"/>
      <color theme="10"/>
      <name val="Calibri"/>
      <family val="2"/>
      <scheme val="minor"/>
    </font>
    <font>
      <b/>
      <sz val="10"/>
      <color indexed="8"/>
      <name val="Calibri"/>
      <family val="2"/>
      <scheme val="minor"/>
    </font>
    <font>
      <sz val="10"/>
      <color indexed="8"/>
      <name val="Calibri"/>
      <family val="2"/>
    </font>
    <font>
      <b/>
      <sz val="10"/>
      <color indexed="9"/>
      <name val="Calibri"/>
      <family val="2"/>
      <scheme val="minor"/>
    </font>
    <font>
      <sz val="10"/>
      <color theme="0"/>
      <name val="Calibri"/>
      <family val="2"/>
      <scheme val="minor"/>
    </font>
    <font>
      <b/>
      <vertAlign val="superscript"/>
      <sz val="10"/>
      <color indexed="9"/>
      <name val="Calibri"/>
      <family val="2"/>
      <scheme val="minor"/>
    </font>
    <font>
      <vertAlign val="superscript"/>
      <sz val="10"/>
      <name val="Calibri"/>
      <family val="2"/>
      <scheme val="minor"/>
    </font>
    <font>
      <i/>
      <sz val="10"/>
      <name val="Calibri"/>
      <family val="2"/>
      <scheme val="minor"/>
    </font>
    <font>
      <i/>
      <sz val="10"/>
      <color indexed="8"/>
      <name val="Calibri"/>
      <family val="2"/>
      <scheme val="minor"/>
    </font>
    <font>
      <sz val="10"/>
      <color indexed="28"/>
      <name val="Calibri"/>
      <family val="2"/>
      <scheme val="minor"/>
    </font>
    <font>
      <sz val="10"/>
      <color indexed="56"/>
      <name val="Calibri"/>
      <family val="2"/>
      <scheme val="minor"/>
    </font>
    <font>
      <b/>
      <i/>
      <sz val="10"/>
      <name val="Calibri"/>
      <family val="2"/>
      <scheme val="minor"/>
    </font>
    <font>
      <sz val="10"/>
      <name val="Calibri"/>
      <family val="2"/>
    </font>
    <font>
      <u/>
      <sz val="10"/>
      <name val="Calibri"/>
      <family val="2"/>
      <scheme val="minor"/>
    </font>
    <font>
      <sz val="10"/>
      <color rgb="FF26282A"/>
      <name val="Calibri"/>
      <family val="2"/>
      <scheme val="minor"/>
    </font>
    <font>
      <sz val="10"/>
      <color theme="5" tint="-0.249977111117893"/>
      <name val="Calibri"/>
      <family val="2"/>
      <scheme val="minor"/>
    </font>
    <font>
      <sz val="10"/>
      <color theme="9"/>
      <name val="Calibri"/>
      <family val="2"/>
      <scheme val="minor"/>
    </font>
    <font>
      <b/>
      <i/>
      <sz val="10"/>
      <color theme="1"/>
      <name val="Calibri"/>
      <family val="2"/>
      <scheme val="minor"/>
    </font>
    <font>
      <u/>
      <sz val="10"/>
      <color indexed="8"/>
      <name val="Calibri"/>
      <family val="2"/>
      <scheme val="minor"/>
    </font>
    <font>
      <sz val="16"/>
      <color theme="1"/>
      <name val="Calibri"/>
      <family val="2"/>
      <scheme val="minor"/>
    </font>
    <font>
      <sz val="14"/>
      <color theme="1"/>
      <name val="Calibri"/>
      <family val="2"/>
      <scheme val="minor"/>
    </font>
    <font>
      <i/>
      <sz val="10"/>
      <color theme="5"/>
      <name val="Calibri"/>
      <family val="2"/>
      <scheme val="minor"/>
    </font>
    <font>
      <i/>
      <vertAlign val="superscript"/>
      <sz val="10"/>
      <color theme="1"/>
      <name val="Calibri"/>
      <family val="2"/>
      <scheme val="minor"/>
    </font>
    <font>
      <u/>
      <sz val="10"/>
      <color rgb="FFFF0000"/>
      <name val="Calibri"/>
      <family val="2"/>
      <scheme val="minor"/>
    </font>
    <font>
      <b/>
      <sz val="10"/>
      <color rgb="FFFF0000"/>
      <name val="Calibri"/>
      <family val="2"/>
      <scheme val="minor"/>
    </font>
    <font>
      <b/>
      <sz val="10"/>
      <color rgb="FF7030A0"/>
      <name val="Calibri"/>
      <family val="2"/>
      <scheme val="minor"/>
    </font>
    <font>
      <i/>
      <sz val="10"/>
      <color rgb="FFFF0000"/>
      <name val="Calibri"/>
      <family val="2"/>
      <scheme val="minor"/>
    </font>
    <font>
      <i/>
      <vertAlign val="superscript"/>
      <sz val="10"/>
      <name val="Calibri"/>
      <family val="2"/>
      <scheme val="minor"/>
    </font>
    <font>
      <b/>
      <i/>
      <sz val="10"/>
      <color indexed="9"/>
      <name val="Calibri"/>
      <family val="2"/>
      <scheme val="minor"/>
    </font>
    <font>
      <b/>
      <sz val="10"/>
      <color rgb="FF000000"/>
      <name val="Calibri"/>
      <family val="2"/>
      <scheme val="minor"/>
    </font>
    <font>
      <sz val="10"/>
      <color rgb="FF000000"/>
      <name val="Calibri"/>
      <family val="2"/>
      <scheme val="minor"/>
    </font>
    <font>
      <vertAlign val="superscript"/>
      <sz val="10"/>
      <color indexed="8"/>
      <name val="Calibri"/>
      <family val="2"/>
      <scheme val="minor"/>
    </font>
    <font>
      <sz val="10"/>
      <name val="Arial CE"/>
    </font>
    <font>
      <sz val="10"/>
      <name val="Courier"/>
      <family val="3"/>
    </font>
    <font>
      <sz val="8"/>
      <name val="Arial"/>
      <family val="2"/>
    </font>
  </fonts>
  <fills count="12">
    <fill>
      <patternFill patternType="none"/>
    </fill>
    <fill>
      <patternFill patternType="gray125"/>
    </fill>
    <fill>
      <patternFill patternType="solid">
        <fgColor indexed="31"/>
        <bgColor indexed="64"/>
      </patternFill>
    </fill>
    <fill>
      <patternFill patternType="solid">
        <fgColor indexed="62"/>
        <bgColor indexed="64"/>
      </patternFill>
    </fill>
    <fill>
      <patternFill patternType="solid">
        <fgColor theme="3" tint="-0.249977111117893"/>
        <bgColor indexed="64"/>
      </patternFill>
    </fill>
    <fill>
      <patternFill patternType="solid">
        <fgColor indexed="30"/>
        <bgColor indexed="64"/>
      </patternFill>
    </fill>
    <fill>
      <patternFill patternType="solid">
        <fgColor rgb="FFCCCCFF"/>
        <bgColor indexed="64"/>
      </patternFill>
    </fill>
    <fill>
      <patternFill patternType="solid">
        <fgColor theme="0"/>
        <bgColor indexed="64"/>
      </patternFill>
    </fill>
    <fill>
      <patternFill patternType="solid">
        <fgColor indexed="62"/>
        <bgColor theme="0"/>
      </patternFill>
    </fill>
    <fill>
      <patternFill patternType="solid">
        <fgColor indexed="31"/>
        <bgColor theme="0"/>
      </patternFill>
    </fill>
    <fill>
      <patternFill patternType="solid">
        <fgColor rgb="FF333399"/>
        <bgColor indexed="64"/>
      </patternFill>
    </fill>
    <fill>
      <patternFill patternType="solid">
        <fgColor indexed="9"/>
        <bgColor indexed="64"/>
      </patternFill>
    </fill>
  </fills>
  <borders count="88">
    <border>
      <left/>
      <right/>
      <top/>
      <bottom/>
      <diagonal/>
    </border>
    <border>
      <left/>
      <right/>
      <top/>
      <bottom style="thin">
        <color indexed="9"/>
      </bottom>
      <diagonal/>
    </border>
    <border>
      <left/>
      <right style="thin">
        <color indexed="9"/>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diagonal/>
    </border>
    <border>
      <left/>
      <right style="thin">
        <color indexed="9"/>
      </right>
      <top style="thin">
        <color indexed="9"/>
      </top>
      <bottom style="thin">
        <color theme="0"/>
      </bottom>
      <diagonal/>
    </border>
    <border>
      <left style="thin">
        <color indexed="9"/>
      </left>
      <right/>
      <top style="thin">
        <color indexed="9"/>
      </top>
      <bottom style="thin">
        <color theme="0"/>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style="thin">
        <color indexed="9"/>
      </right>
      <top/>
      <bottom style="thin">
        <color indexed="9"/>
      </bottom>
      <diagonal/>
    </border>
    <border>
      <left/>
      <right style="thin">
        <color indexed="64"/>
      </right>
      <top/>
      <bottom style="thin">
        <color indexed="64"/>
      </bottom>
      <diagonal/>
    </border>
    <border>
      <left/>
      <right/>
      <top/>
      <bottom style="thin">
        <color indexed="64"/>
      </bottom>
      <diagonal/>
    </border>
    <border>
      <left style="thin">
        <color indexed="9"/>
      </left>
      <right style="thin">
        <color theme="0"/>
      </right>
      <top/>
      <bottom style="thin">
        <color indexed="9"/>
      </bottom>
      <diagonal/>
    </border>
    <border>
      <left style="thin">
        <color indexed="9"/>
      </left>
      <right style="thin">
        <color theme="0"/>
      </right>
      <top/>
      <bottom/>
      <diagonal/>
    </border>
    <border>
      <left style="thin">
        <color indexed="9"/>
      </left>
      <right style="thin">
        <color theme="0"/>
      </right>
      <top style="thin">
        <color indexed="9"/>
      </top>
      <bottom style="thin">
        <color indexed="9"/>
      </bottom>
      <diagonal/>
    </border>
    <border>
      <left style="thin">
        <color theme="0"/>
      </left>
      <right style="thin">
        <color theme="0"/>
      </right>
      <top style="thin">
        <color indexed="9"/>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indexed="9"/>
      </left>
      <right style="thin">
        <color indexed="9"/>
      </right>
      <top style="thin">
        <color theme="0"/>
      </top>
      <bottom/>
      <diagonal/>
    </border>
    <border>
      <left style="thin">
        <color indexed="9"/>
      </left>
      <right style="thin">
        <color indexed="9"/>
      </right>
      <top/>
      <bottom style="thin">
        <color theme="0"/>
      </bottom>
      <diagonal/>
    </border>
    <border>
      <left/>
      <right style="thin">
        <color indexed="9"/>
      </right>
      <top/>
      <bottom style="thin">
        <color theme="0"/>
      </bottom>
      <diagonal/>
    </border>
    <border>
      <left/>
      <right style="thin">
        <color theme="0"/>
      </right>
      <top/>
      <bottom/>
      <diagonal/>
    </border>
    <border>
      <left style="thin">
        <color theme="0"/>
      </left>
      <right style="thin">
        <color indexed="9"/>
      </right>
      <top style="thin">
        <color indexed="9"/>
      </top>
      <bottom/>
      <diagonal/>
    </border>
    <border>
      <left style="thin">
        <color theme="0"/>
      </left>
      <right style="thin">
        <color indexed="9"/>
      </right>
      <top/>
      <bottom style="thin">
        <color indexed="9"/>
      </bottom>
      <diagonal/>
    </border>
    <border>
      <left/>
      <right style="thin">
        <color theme="0"/>
      </right>
      <top/>
      <bottom style="thin">
        <color indexed="9"/>
      </bottom>
      <diagonal/>
    </border>
    <border>
      <left/>
      <right/>
      <top/>
      <bottom style="medium">
        <color rgb="FF000000"/>
      </bottom>
      <diagonal/>
    </border>
    <border>
      <left style="thin">
        <color theme="0"/>
      </left>
      <right/>
      <top/>
      <bottom style="thin">
        <color indexed="9"/>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top style="thin">
        <color indexed="9"/>
      </top>
      <bottom/>
      <diagonal/>
    </border>
    <border>
      <left style="thin">
        <color indexed="9"/>
      </left>
      <right/>
      <top/>
      <bottom style="thin">
        <color indexed="64"/>
      </bottom>
      <diagonal/>
    </border>
    <border>
      <left style="thin">
        <color indexed="9"/>
      </left>
      <right style="thin">
        <color indexed="9"/>
      </right>
      <top style="thin">
        <color indexed="9"/>
      </top>
      <bottom style="thin">
        <color theme="0"/>
      </bottom>
      <diagonal/>
    </border>
    <border>
      <left style="thin">
        <color indexed="9"/>
      </left>
      <right/>
      <top style="thin">
        <color indexed="64"/>
      </top>
      <bottom/>
      <diagonal/>
    </border>
    <border>
      <left style="thin">
        <color theme="0"/>
      </left>
      <right style="thin">
        <color theme="0"/>
      </right>
      <top/>
      <bottom style="thin">
        <color theme="0"/>
      </bottom>
      <diagonal/>
    </border>
    <border>
      <left style="thin">
        <color theme="0"/>
      </left>
      <right style="thin">
        <color theme="0"/>
      </right>
      <top/>
      <bottom style="thin">
        <color indexed="9"/>
      </bottom>
      <diagonal/>
    </border>
    <border>
      <left/>
      <right style="thin">
        <color theme="0"/>
      </right>
      <top style="thin">
        <color indexed="64"/>
      </top>
      <bottom/>
      <diagonal/>
    </border>
    <border>
      <left/>
      <right style="thin">
        <color theme="0"/>
      </right>
      <top style="thin">
        <color indexed="9"/>
      </top>
      <bottom style="thin">
        <color indexed="64"/>
      </bottom>
      <diagonal/>
    </border>
    <border>
      <left/>
      <right/>
      <top style="thin">
        <color theme="0"/>
      </top>
      <bottom/>
      <diagonal/>
    </border>
    <border>
      <left/>
      <right/>
      <top style="thin">
        <color indexed="9"/>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double">
        <color theme="0"/>
      </right>
      <top style="thin">
        <color indexed="9"/>
      </top>
      <bottom style="thin">
        <color indexed="9"/>
      </bottom>
      <diagonal/>
    </border>
    <border>
      <left style="thin">
        <color indexed="9"/>
      </left>
      <right style="double">
        <color theme="0"/>
      </right>
      <top/>
      <bottom/>
      <diagonal/>
    </border>
    <border>
      <left style="thin">
        <color indexed="9"/>
      </left>
      <right style="double">
        <color theme="0"/>
      </right>
      <top style="thin">
        <color indexed="9"/>
      </top>
      <bottom style="thin">
        <color indexed="9"/>
      </bottom>
      <diagonal/>
    </border>
    <border>
      <left style="thin">
        <color indexed="9"/>
      </left>
      <right style="double">
        <color theme="0"/>
      </right>
      <top style="thin">
        <color indexed="9"/>
      </top>
      <bottom/>
      <diagonal/>
    </border>
    <border>
      <left/>
      <right/>
      <top style="thin">
        <color theme="0"/>
      </top>
      <bottom style="thin">
        <color theme="0"/>
      </bottom>
      <diagonal/>
    </border>
    <border>
      <left/>
      <right/>
      <top style="thin">
        <color indexed="9"/>
      </top>
      <bottom style="thin">
        <color theme="0"/>
      </bottom>
      <diagonal/>
    </border>
    <border>
      <left style="thin">
        <color theme="0"/>
      </left>
      <right/>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theme="0"/>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1">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4" fillId="0" borderId="0"/>
    <xf numFmtId="43" fontId="2" fillId="0" borderId="0" applyFont="0" applyFill="0" applyBorder="0" applyAlignment="0" applyProtection="0"/>
    <xf numFmtId="9" fontId="13" fillId="0" borderId="0" applyFont="0" applyFill="0" applyBorder="0" applyAlignment="0" applyProtection="0"/>
    <xf numFmtId="0" fontId="14" fillId="0" borderId="0"/>
    <xf numFmtId="0" fontId="15" fillId="0" borderId="0"/>
    <xf numFmtId="0" fontId="14" fillId="0" borderId="0" applyNumberFormat="0" applyFill="0" applyBorder="0" applyAlignment="0" applyProtection="0"/>
    <xf numFmtId="0" fontId="16" fillId="0" borderId="0" applyNumberFormat="0" applyFill="0" applyBorder="0" applyAlignment="0" applyProtection="0">
      <alignment vertical="top"/>
      <protection locked="0"/>
    </xf>
    <xf numFmtId="9" fontId="13" fillId="0" borderId="0" applyFont="0" applyFill="0" applyBorder="0" applyAlignment="0" applyProtection="0"/>
    <xf numFmtId="9" fontId="2" fillId="0" borderId="0" applyFont="0" applyFill="0" applyBorder="0" applyAlignment="0" applyProtection="0"/>
    <xf numFmtId="0" fontId="22" fillId="0" borderId="0"/>
    <xf numFmtId="0" fontId="14" fillId="0" borderId="0"/>
    <xf numFmtId="0" fontId="14" fillId="0" borderId="0"/>
    <xf numFmtId="0" fontId="14" fillId="0" borderId="0"/>
    <xf numFmtId="0" fontId="14" fillId="0" borderId="0"/>
    <xf numFmtId="0" fontId="14" fillId="0" borderId="0"/>
    <xf numFmtId="172" fontId="2" fillId="0" borderId="0" applyFont="0" applyFill="0" applyBorder="0" applyAlignment="0" applyProtection="0"/>
    <xf numFmtId="0" fontId="14"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180" fontId="119" fillId="0" borderId="0"/>
    <xf numFmtId="0" fontId="118" fillId="0" borderId="0"/>
  </cellStyleXfs>
  <cellXfs count="923">
    <xf numFmtId="0" fontId="0" fillId="0" borderId="0" xfId="0"/>
    <xf numFmtId="0" fontId="0" fillId="0" borderId="0" xfId="0" applyFont="1" applyProtection="1">
      <protection hidden="1"/>
    </xf>
    <xf numFmtId="0" fontId="33" fillId="0" borderId="0" xfId="0" applyFont="1" applyAlignment="1" applyProtection="1">
      <alignment horizontal="left" vertical="center" indent="5"/>
      <protection hidden="1"/>
    </xf>
    <xf numFmtId="0" fontId="33" fillId="0" borderId="0" xfId="0" applyFont="1" applyAlignment="1" applyProtection="1">
      <alignment vertical="center"/>
      <protection hidden="1"/>
    </xf>
    <xf numFmtId="0" fontId="0" fillId="0" borderId="0" xfId="0" applyFont="1" applyAlignment="1" applyProtection="1">
      <alignment horizontal="justify" vertical="center"/>
      <protection hidden="1"/>
    </xf>
    <xf numFmtId="0" fontId="0" fillId="0" borderId="0" xfId="0" applyProtection="1">
      <protection hidden="1"/>
    </xf>
    <xf numFmtId="0" fontId="80" fillId="0" borderId="0" xfId="0" applyFont="1" applyAlignment="1" applyProtection="1">
      <alignment horizontal="justify" vertical="center"/>
      <protection hidden="1"/>
    </xf>
    <xf numFmtId="0" fontId="81" fillId="0" borderId="0" xfId="0" applyFont="1" applyAlignment="1" applyProtection="1">
      <alignment horizontal="justify" vertical="center"/>
      <protection hidden="1"/>
    </xf>
    <xf numFmtId="0" fontId="0" fillId="0" borderId="86" xfId="0" applyFont="1" applyBorder="1" applyAlignment="1" applyProtection="1">
      <alignment horizontal="center" vertical="center" wrapText="1"/>
      <protection hidden="1"/>
    </xf>
    <xf numFmtId="0" fontId="0" fillId="0" borderId="83" xfId="0" applyFont="1" applyBorder="1" applyAlignment="1" applyProtection="1">
      <alignment vertical="center" wrapText="1"/>
      <protection hidden="1"/>
    </xf>
    <xf numFmtId="0" fontId="78" fillId="0" borderId="0" xfId="0" applyFont="1" applyAlignment="1" applyProtection="1">
      <alignment horizontal="justify" vertical="center"/>
      <protection hidden="1"/>
    </xf>
    <xf numFmtId="0" fontId="0" fillId="0" borderId="0" xfId="0" applyFont="1" applyAlignment="1" applyProtection="1">
      <alignment horizontal="justify"/>
      <protection hidden="1"/>
    </xf>
    <xf numFmtId="0" fontId="47" fillId="0" borderId="0" xfId="0" applyFont="1" applyAlignment="1" applyProtection="1">
      <alignment horizontal="justify" vertical="center"/>
      <protection hidden="1"/>
    </xf>
    <xf numFmtId="0" fontId="3" fillId="0" borderId="0" xfId="0" applyFont="1" applyAlignment="1" applyProtection="1">
      <alignment horizontal="justify" vertical="center"/>
      <protection hidden="1"/>
    </xf>
    <xf numFmtId="0" fontId="0" fillId="0" borderId="0" xfId="0" applyAlignment="1" applyProtection="1">
      <alignment horizontal="justify"/>
      <protection hidden="1"/>
    </xf>
    <xf numFmtId="0" fontId="82" fillId="0" borderId="0" xfId="0" applyFont="1" applyAlignment="1" applyProtection="1">
      <protection hidden="1"/>
    </xf>
    <xf numFmtId="0" fontId="82" fillId="0" borderId="0" xfId="0" applyFont="1" applyAlignment="1" applyProtection="1">
      <alignment wrapText="1"/>
      <protection hidden="1"/>
    </xf>
    <xf numFmtId="0" fontId="82" fillId="0" borderId="0" xfId="0" applyFont="1" applyProtection="1">
      <protection hidden="1"/>
    </xf>
    <xf numFmtId="0" fontId="83" fillId="10" borderId="34" xfId="0" applyFont="1" applyFill="1" applyBorder="1" applyAlignment="1" applyProtection="1">
      <alignment horizontal="center" vertical="center" wrapText="1"/>
      <protection hidden="1"/>
    </xf>
    <xf numFmtId="0" fontId="85" fillId="6" borderId="34" xfId="0" applyFont="1" applyFill="1" applyBorder="1" applyAlignment="1" applyProtection="1">
      <alignment horizontal="center" vertical="center" wrapText="1"/>
      <protection hidden="1"/>
    </xf>
    <xf numFmtId="173" fontId="85" fillId="6" borderId="34" xfId="21" applyNumberFormat="1" applyFont="1" applyFill="1" applyBorder="1" applyAlignment="1" applyProtection="1">
      <alignment vertical="center" wrapText="1"/>
      <protection hidden="1"/>
    </xf>
    <xf numFmtId="0" fontId="86" fillId="0" borderId="0" xfId="1" applyFont="1" applyProtection="1">
      <protection hidden="1"/>
    </xf>
    <xf numFmtId="0" fontId="84" fillId="6" borderId="34" xfId="0" applyFont="1" applyFill="1" applyBorder="1" applyAlignment="1" applyProtection="1">
      <alignment horizontal="center" vertical="center" wrapText="1"/>
      <protection hidden="1"/>
    </xf>
    <xf numFmtId="173" fontId="84" fillId="6" borderId="34" xfId="21" applyNumberFormat="1" applyFont="1" applyFill="1" applyBorder="1" applyAlignment="1" applyProtection="1">
      <alignment vertical="center" wrapText="1"/>
      <protection hidden="1"/>
    </xf>
    <xf numFmtId="173" fontId="83" fillId="10" borderId="34" xfId="21" applyNumberFormat="1" applyFont="1" applyFill="1" applyBorder="1" applyAlignment="1" applyProtection="1">
      <alignment vertical="center" wrapText="1"/>
      <protection hidden="1"/>
    </xf>
    <xf numFmtId="173" fontId="83" fillId="10" borderId="34" xfId="21" applyNumberFormat="1" applyFont="1" applyFill="1" applyBorder="1" applyAlignment="1" applyProtection="1">
      <alignment horizontal="center" vertical="center" wrapText="1"/>
      <protection hidden="1"/>
    </xf>
    <xf numFmtId="0" fontId="85" fillId="0" borderId="0" xfId="0" applyFont="1" applyFill="1" applyProtection="1">
      <protection hidden="1"/>
    </xf>
    <xf numFmtId="0" fontId="82" fillId="0" borderId="0" xfId="0" applyFont="1" applyAlignment="1" applyProtection="1">
      <alignment horizontal="center"/>
      <protection hidden="1"/>
    </xf>
    <xf numFmtId="0" fontId="85" fillId="6" borderId="34" xfId="0" applyFont="1" applyFill="1" applyBorder="1" applyAlignment="1" applyProtection="1">
      <alignment vertical="center" wrapText="1"/>
      <protection hidden="1"/>
    </xf>
    <xf numFmtId="0" fontId="84" fillId="6" borderId="34" xfId="0" applyFont="1" applyFill="1" applyBorder="1" applyAlignment="1" applyProtection="1">
      <alignment horizontal="left" vertical="center" wrapText="1"/>
      <protection hidden="1"/>
    </xf>
    <xf numFmtId="0" fontId="83" fillId="10" borderId="34" xfId="0" applyFont="1" applyFill="1" applyBorder="1" applyAlignment="1" applyProtection="1">
      <alignment vertical="center" wrapText="1"/>
      <protection hidden="1"/>
    </xf>
    <xf numFmtId="0" fontId="83" fillId="10" borderId="34" xfId="0" applyFont="1" applyFill="1" applyBorder="1" applyAlignment="1" applyProtection="1">
      <alignment horizontal="left" vertical="center" wrapText="1"/>
      <protection hidden="1"/>
    </xf>
    <xf numFmtId="0" fontId="85" fillId="6" borderId="34" xfId="0" applyFont="1" applyFill="1" applyBorder="1" applyAlignment="1" applyProtection="1">
      <alignment horizontal="left" vertical="center" wrapText="1"/>
      <protection hidden="1"/>
    </xf>
    <xf numFmtId="173" fontId="82" fillId="6" borderId="34" xfId="21" applyNumberFormat="1" applyFont="1" applyFill="1" applyBorder="1" applyAlignment="1" applyProtection="1">
      <alignment vertical="center" wrapText="1"/>
      <protection hidden="1"/>
    </xf>
    <xf numFmtId="173" fontId="87" fillId="6" borderId="34" xfId="21" applyNumberFormat="1" applyFont="1" applyFill="1" applyBorder="1" applyAlignment="1" applyProtection="1">
      <alignment vertical="center" wrapText="1"/>
      <protection hidden="1"/>
    </xf>
    <xf numFmtId="173" fontId="82" fillId="0" borderId="0" xfId="0" applyNumberFormat="1" applyFont="1" applyProtection="1">
      <protection hidden="1"/>
    </xf>
    <xf numFmtId="0" fontId="87" fillId="0" borderId="0" xfId="0" applyFont="1" applyProtection="1">
      <protection hidden="1"/>
    </xf>
    <xf numFmtId="0" fontId="46" fillId="0" borderId="0" xfId="0" applyFont="1" applyProtection="1">
      <protection hidden="1"/>
    </xf>
    <xf numFmtId="0" fontId="19" fillId="3" borderId="0" xfId="0" applyFont="1" applyFill="1" applyProtection="1">
      <protection hidden="1"/>
    </xf>
    <xf numFmtId="0" fontId="0" fillId="3" borderId="0" xfId="0" applyFill="1" applyProtection="1">
      <protection hidden="1"/>
    </xf>
    <xf numFmtId="0" fontId="20" fillId="3" borderId="0" xfId="0" applyFont="1" applyFill="1" applyProtection="1">
      <protection hidden="1"/>
    </xf>
    <xf numFmtId="0" fontId="1" fillId="0" borderId="0" xfId="1" applyProtection="1">
      <protection hidden="1"/>
    </xf>
    <xf numFmtId="0" fontId="82" fillId="0" borderId="0" xfId="0" applyFont="1" applyAlignment="1" applyProtection="1">
      <alignment vertical="center"/>
      <protection hidden="1"/>
    </xf>
    <xf numFmtId="3" fontId="46" fillId="0" borderId="0" xfId="0" applyNumberFormat="1" applyFont="1" applyProtection="1">
      <protection hidden="1"/>
    </xf>
    <xf numFmtId="0" fontId="83" fillId="0" borderId="0" xfId="0" applyFont="1" applyProtection="1">
      <protection hidden="1"/>
    </xf>
    <xf numFmtId="0" fontId="84" fillId="0" borderId="35" xfId="0" applyFont="1" applyBorder="1" applyProtection="1">
      <protection hidden="1"/>
    </xf>
    <xf numFmtId="0" fontId="89" fillId="3" borderId="7" xfId="0" applyFont="1" applyFill="1" applyBorder="1" applyAlignment="1" applyProtection="1">
      <alignment horizontal="center" vertical="center" wrapText="1"/>
      <protection hidden="1"/>
    </xf>
    <xf numFmtId="0" fontId="85" fillId="2" borderId="4" xfId="0" applyFont="1" applyFill="1" applyBorder="1" applyAlignment="1" applyProtection="1">
      <alignment wrapText="1"/>
      <protection hidden="1"/>
    </xf>
    <xf numFmtId="3" fontId="85" fillId="2" borderId="4" xfId="0" applyNumberFormat="1" applyFont="1" applyFill="1" applyBorder="1" applyAlignment="1" applyProtection="1">
      <alignment horizontal="right" wrapText="1"/>
      <protection hidden="1"/>
    </xf>
    <xf numFmtId="174" fontId="46" fillId="0" borderId="0" xfId="0" applyNumberFormat="1" applyFont="1" applyProtection="1">
      <protection hidden="1"/>
    </xf>
    <xf numFmtId="0" fontId="85" fillId="2" borderId="5" xfId="0" applyFont="1" applyFill="1" applyBorder="1" applyAlignment="1" applyProtection="1">
      <alignment wrapText="1"/>
      <protection hidden="1"/>
    </xf>
    <xf numFmtId="3" fontId="85" fillId="2" borderId="5" xfId="0" applyNumberFormat="1" applyFont="1" applyFill="1" applyBorder="1" applyAlignment="1" applyProtection="1">
      <alignment horizontal="right" wrapText="1"/>
      <protection hidden="1"/>
    </xf>
    <xf numFmtId="0" fontId="84" fillId="2" borderId="6" xfId="0" applyFont="1" applyFill="1" applyBorder="1" applyAlignment="1" applyProtection="1">
      <alignment wrapText="1"/>
      <protection hidden="1"/>
    </xf>
    <xf numFmtId="3" fontId="84" fillId="2" borderId="6" xfId="0" applyNumberFormat="1" applyFont="1" applyFill="1" applyBorder="1" applyAlignment="1" applyProtection="1">
      <alignment horizontal="right" wrapText="1"/>
      <protection hidden="1"/>
    </xf>
    <xf numFmtId="0" fontId="84" fillId="2" borderId="5" xfId="0" applyFont="1" applyFill="1" applyBorder="1" applyAlignment="1" applyProtection="1">
      <alignment wrapText="1"/>
      <protection hidden="1"/>
    </xf>
    <xf numFmtId="3" fontId="84" fillId="2" borderId="5" xfId="0" applyNumberFormat="1" applyFont="1" applyFill="1" applyBorder="1" applyAlignment="1" applyProtection="1">
      <alignment horizontal="right" wrapText="1"/>
      <protection hidden="1"/>
    </xf>
    <xf numFmtId="0" fontId="89" fillId="3" borderId="5" xfId="0" applyFont="1" applyFill="1" applyBorder="1" applyAlignment="1" applyProtection="1">
      <alignment wrapText="1"/>
      <protection hidden="1"/>
    </xf>
    <xf numFmtId="3" fontId="89" fillId="3" borderId="5" xfId="0" applyNumberFormat="1" applyFont="1" applyFill="1" applyBorder="1" applyAlignment="1" applyProtection="1">
      <alignment horizontal="right" wrapText="1"/>
      <protection hidden="1"/>
    </xf>
    <xf numFmtId="0" fontId="89" fillId="3" borderId="6" xfId="0" applyFont="1" applyFill="1" applyBorder="1" applyAlignment="1" applyProtection="1">
      <alignment wrapText="1"/>
      <protection hidden="1"/>
    </xf>
    <xf numFmtId="3" fontId="89" fillId="3" borderId="6" xfId="0" applyNumberFormat="1" applyFont="1" applyFill="1" applyBorder="1" applyAlignment="1" applyProtection="1">
      <alignment horizontal="right" wrapText="1"/>
      <protection hidden="1"/>
    </xf>
    <xf numFmtId="0" fontId="84" fillId="0" borderId="0" xfId="0" applyFont="1" applyProtection="1">
      <protection hidden="1"/>
    </xf>
    <xf numFmtId="0" fontId="89" fillId="3" borderId="13" xfId="0" applyFont="1" applyFill="1" applyBorder="1" applyAlignment="1" applyProtection="1">
      <alignment vertical="center" wrapText="1"/>
      <protection hidden="1"/>
    </xf>
    <xf numFmtId="0" fontId="89" fillId="3" borderId="7" xfId="0" applyFont="1" applyFill="1" applyBorder="1" applyAlignment="1" applyProtection="1">
      <alignment horizontal="left" wrapText="1"/>
      <protection hidden="1"/>
    </xf>
    <xf numFmtId="3" fontId="89" fillId="3" borderId="7" xfId="0" applyNumberFormat="1" applyFont="1" applyFill="1" applyBorder="1" applyAlignment="1" applyProtection="1">
      <alignment horizontal="right" wrapText="1"/>
      <protection hidden="1"/>
    </xf>
    <xf numFmtId="0" fontId="90" fillId="0" borderId="0" xfId="0" applyFont="1" applyBorder="1" applyProtection="1">
      <protection hidden="1"/>
    </xf>
    <xf numFmtId="0" fontId="82" fillId="0" borderId="0" xfId="0" applyFont="1" applyBorder="1" applyProtection="1">
      <protection hidden="1"/>
    </xf>
    <xf numFmtId="0" fontId="83" fillId="10" borderId="24" xfId="0" applyFont="1" applyFill="1" applyBorder="1" applyAlignment="1" applyProtection="1">
      <alignment horizontal="center" vertical="center" wrapText="1"/>
      <protection hidden="1"/>
    </xf>
    <xf numFmtId="0" fontId="83" fillId="10" borderId="80" xfId="0" applyFont="1" applyFill="1" applyBorder="1" applyAlignment="1" applyProtection="1">
      <alignment horizontal="center" vertical="center" wrapText="1"/>
      <protection hidden="1"/>
    </xf>
    <xf numFmtId="0" fontId="39" fillId="6" borderId="80" xfId="0" applyFont="1" applyFill="1" applyBorder="1" applyAlignment="1" applyProtection="1">
      <alignment horizontal="center"/>
      <protection hidden="1"/>
    </xf>
    <xf numFmtId="173" fontId="85" fillId="6" borderId="24" xfId="21" applyNumberFormat="1" applyFont="1" applyFill="1" applyBorder="1" applyAlignment="1" applyProtection="1">
      <alignment horizontal="right" wrapText="1"/>
      <protection hidden="1"/>
    </xf>
    <xf numFmtId="173" fontId="85" fillId="6" borderId="44" xfId="21" applyNumberFormat="1" applyFont="1" applyFill="1" applyBorder="1" applyAlignment="1" applyProtection="1">
      <alignment horizontal="right" wrapText="1"/>
      <protection hidden="1"/>
    </xf>
    <xf numFmtId="173" fontId="46" fillId="6" borderId="24" xfId="21" applyNumberFormat="1" applyFont="1" applyFill="1" applyBorder="1" applyProtection="1">
      <protection hidden="1"/>
    </xf>
    <xf numFmtId="173" fontId="84" fillId="6" borderId="24" xfId="21" applyNumberFormat="1" applyFont="1" applyFill="1" applyBorder="1" applyProtection="1">
      <protection hidden="1"/>
    </xf>
    <xf numFmtId="173" fontId="84" fillId="6" borderId="78" xfId="21" applyNumberFormat="1" applyFont="1" applyFill="1" applyBorder="1" applyProtection="1">
      <protection hidden="1"/>
    </xf>
    <xf numFmtId="0" fontId="39" fillId="6" borderId="46" xfId="0" applyFont="1" applyFill="1" applyBorder="1" applyAlignment="1" applyProtection="1">
      <alignment horizontal="center"/>
      <protection hidden="1"/>
    </xf>
    <xf numFmtId="173" fontId="85" fillId="6" borderId="23" xfId="21" applyNumberFormat="1" applyFont="1" applyFill="1" applyBorder="1" applyAlignment="1" applyProtection="1">
      <alignment horizontal="right" wrapText="1"/>
      <protection hidden="1"/>
    </xf>
    <xf numFmtId="173" fontId="85" fillId="6" borderId="0" xfId="21" applyNumberFormat="1" applyFont="1" applyFill="1" applyBorder="1" applyAlignment="1" applyProtection="1">
      <alignment horizontal="right" wrapText="1"/>
      <protection hidden="1"/>
    </xf>
    <xf numFmtId="173" fontId="46" fillId="6" borderId="23" xfId="21" applyNumberFormat="1" applyFont="1" applyFill="1" applyBorder="1" applyProtection="1">
      <protection hidden="1"/>
    </xf>
    <xf numFmtId="173" fontId="84" fillId="6" borderId="23" xfId="21" applyNumberFormat="1" applyFont="1" applyFill="1" applyBorder="1" applyProtection="1">
      <protection hidden="1"/>
    </xf>
    <xf numFmtId="173" fontId="84" fillId="6" borderId="28" xfId="21" applyNumberFormat="1" applyFont="1" applyFill="1" applyBorder="1" applyProtection="1">
      <protection hidden="1"/>
    </xf>
    <xf numFmtId="0" fontId="39" fillId="6" borderId="81" xfId="0" applyFont="1" applyFill="1" applyBorder="1" applyAlignment="1" applyProtection="1">
      <alignment horizontal="center"/>
      <protection hidden="1"/>
    </xf>
    <xf numFmtId="173" fontId="85" fillId="6" borderId="40" xfId="21" applyNumberFormat="1" applyFont="1" applyFill="1" applyBorder="1" applyAlignment="1" applyProtection="1">
      <alignment horizontal="right" wrapText="1"/>
      <protection hidden="1"/>
    </xf>
    <xf numFmtId="173" fontId="85" fillId="6" borderId="35" xfId="21" applyNumberFormat="1" applyFont="1" applyFill="1" applyBorder="1" applyAlignment="1" applyProtection="1">
      <alignment horizontal="right" wrapText="1"/>
      <protection hidden="1"/>
    </xf>
    <xf numFmtId="173" fontId="46" fillId="6" borderId="40" xfId="21" applyNumberFormat="1" applyFont="1" applyFill="1" applyBorder="1" applyProtection="1">
      <protection hidden="1"/>
    </xf>
    <xf numFmtId="173" fontId="84" fillId="6" borderId="40" xfId="21" applyNumberFormat="1" applyFont="1" applyFill="1" applyBorder="1" applyProtection="1">
      <protection hidden="1"/>
    </xf>
    <xf numFmtId="173" fontId="84" fillId="6" borderId="79" xfId="21" applyNumberFormat="1" applyFont="1" applyFill="1" applyBorder="1" applyProtection="1">
      <protection hidden="1"/>
    </xf>
    <xf numFmtId="0" fontId="46" fillId="0" borderId="0" xfId="0" applyFont="1" applyBorder="1" applyAlignment="1" applyProtection="1">
      <alignment horizontal="center"/>
      <protection hidden="1"/>
    </xf>
    <xf numFmtId="173" fontId="85" fillId="0" borderId="2" xfId="21" applyNumberFormat="1" applyFont="1" applyFill="1" applyBorder="1" applyAlignment="1" applyProtection="1">
      <alignment horizontal="right" wrapText="1"/>
      <protection hidden="1"/>
    </xf>
    <xf numFmtId="173" fontId="85" fillId="0" borderId="9" xfId="21" applyNumberFormat="1" applyFont="1" applyFill="1" applyBorder="1" applyAlignment="1" applyProtection="1">
      <alignment horizontal="right" wrapText="1"/>
      <protection hidden="1"/>
    </xf>
    <xf numFmtId="173" fontId="46" fillId="0" borderId="0" xfId="21" applyNumberFormat="1" applyFont="1" applyFill="1" applyBorder="1" applyProtection="1">
      <protection hidden="1"/>
    </xf>
    <xf numFmtId="173" fontId="85" fillId="0" borderId="0" xfId="21" applyNumberFormat="1" applyFont="1" applyFill="1" applyBorder="1" applyAlignment="1" applyProtection="1">
      <alignment horizontal="right" wrapText="1"/>
      <protection hidden="1"/>
    </xf>
    <xf numFmtId="0" fontId="46" fillId="0" borderId="0" xfId="0" applyFont="1" applyBorder="1" applyAlignment="1" applyProtection="1">
      <alignment horizontal="left"/>
      <protection hidden="1"/>
    </xf>
    <xf numFmtId="173" fontId="85" fillId="0" borderId="5" xfId="21" applyNumberFormat="1" applyFont="1" applyFill="1" applyBorder="1" applyAlignment="1" applyProtection="1">
      <alignment horizontal="right" wrapText="1"/>
      <protection hidden="1"/>
    </xf>
    <xf numFmtId="173" fontId="46" fillId="0" borderId="0" xfId="21" applyNumberFormat="1" applyFont="1" applyFill="1" applyProtection="1">
      <protection hidden="1"/>
    </xf>
    <xf numFmtId="0" fontId="89" fillId="3" borderId="64" xfId="0" applyFont="1" applyFill="1" applyBorder="1" applyAlignment="1" applyProtection="1">
      <alignment horizontal="center" vertical="center" wrapText="1"/>
      <protection hidden="1"/>
    </xf>
    <xf numFmtId="0" fontId="89" fillId="3" borderId="67" xfId="0" applyFont="1" applyFill="1" applyBorder="1" applyAlignment="1" applyProtection="1">
      <alignment horizontal="center" vertical="center" wrapText="1"/>
      <protection hidden="1"/>
    </xf>
    <xf numFmtId="0" fontId="84" fillId="2" borderId="5" xfId="0" applyFont="1" applyFill="1" applyBorder="1" applyAlignment="1" applyProtection="1">
      <alignment horizontal="center"/>
      <protection hidden="1"/>
    </xf>
    <xf numFmtId="3" fontId="85" fillId="2" borderId="0" xfId="0" applyNumberFormat="1" applyFont="1" applyFill="1" applyBorder="1" applyAlignment="1" applyProtection="1">
      <alignment horizontal="right" indent="6"/>
      <protection hidden="1"/>
    </xf>
    <xf numFmtId="3" fontId="85" fillId="2" borderId="5" xfId="0" applyNumberFormat="1" applyFont="1" applyFill="1" applyBorder="1" applyAlignment="1" applyProtection="1">
      <alignment horizontal="center"/>
      <protection hidden="1"/>
    </xf>
    <xf numFmtId="0" fontId="85" fillId="0" borderId="0" xfId="0" applyFont="1" applyBorder="1" applyProtection="1">
      <protection hidden="1"/>
    </xf>
    <xf numFmtId="0" fontId="85" fillId="0" borderId="0" xfId="0" applyFont="1" applyAlignment="1" applyProtection="1">
      <alignment horizontal="left"/>
      <protection hidden="1"/>
    </xf>
    <xf numFmtId="173" fontId="82" fillId="0" borderId="0" xfId="21" applyNumberFormat="1" applyFont="1" applyBorder="1" applyProtection="1">
      <protection hidden="1"/>
    </xf>
    <xf numFmtId="0" fontId="89" fillId="3" borderId="64" xfId="0" applyFont="1" applyFill="1" applyBorder="1" applyAlignment="1" applyProtection="1">
      <alignment horizontal="center" vertical="center"/>
      <protection hidden="1"/>
    </xf>
    <xf numFmtId="0" fontId="82" fillId="0" borderId="0" xfId="0" applyFont="1" applyAlignment="1" applyProtection="1">
      <alignment horizontal="left"/>
      <protection hidden="1"/>
    </xf>
    <xf numFmtId="0" fontId="89" fillId="3" borderId="66" xfId="0" applyFont="1" applyFill="1" applyBorder="1" applyAlignment="1" applyProtection="1">
      <alignment horizontal="center" vertical="center" wrapText="1"/>
      <protection hidden="1"/>
    </xf>
    <xf numFmtId="0" fontId="84" fillId="2" borderId="5" xfId="0" applyFont="1" applyFill="1" applyBorder="1" applyAlignment="1" applyProtection="1">
      <alignment horizontal="center" wrapText="1"/>
      <protection hidden="1"/>
    </xf>
    <xf numFmtId="3" fontId="85" fillId="2" borderId="5" xfId="0" applyNumberFormat="1" applyFont="1" applyFill="1" applyBorder="1" applyAlignment="1" applyProtection="1">
      <alignment horizontal="center" wrapText="1"/>
      <protection hidden="1"/>
    </xf>
    <xf numFmtId="3" fontId="85" fillId="2" borderId="68" xfId="0" applyNumberFormat="1" applyFont="1" applyFill="1" applyBorder="1" applyAlignment="1" applyProtection="1">
      <alignment horizontal="center" wrapText="1"/>
      <protection hidden="1"/>
    </xf>
    <xf numFmtId="3" fontId="84" fillId="2" borderId="5" xfId="0" applyNumberFormat="1" applyFont="1" applyFill="1" applyBorder="1" applyAlignment="1" applyProtection="1">
      <alignment horizontal="center" wrapText="1"/>
      <protection hidden="1"/>
    </xf>
    <xf numFmtId="0" fontId="85" fillId="0" borderId="0" xfId="0" applyFont="1" applyProtection="1">
      <protection hidden="1"/>
    </xf>
    <xf numFmtId="0" fontId="71" fillId="3" borderId="0" xfId="0" applyFont="1" applyFill="1" applyProtection="1">
      <protection hidden="1"/>
    </xf>
    <xf numFmtId="0" fontId="82" fillId="0" borderId="60" xfId="0" applyFont="1" applyBorder="1" applyAlignment="1" applyProtection="1">
      <alignment vertical="center"/>
      <protection hidden="1"/>
    </xf>
    <xf numFmtId="0" fontId="89" fillId="3" borderId="5" xfId="0" applyFont="1" applyFill="1" applyBorder="1" applyAlignment="1" applyProtection="1">
      <alignment horizontal="center" vertical="center" wrapText="1"/>
      <protection hidden="1"/>
    </xf>
    <xf numFmtId="0" fontId="85" fillId="2" borderId="14" xfId="0" applyFont="1" applyFill="1" applyBorder="1" applyAlignment="1" applyProtection="1">
      <alignment vertical="center" wrapText="1"/>
      <protection hidden="1"/>
    </xf>
    <xf numFmtId="3" fontId="85" fillId="2" borderId="5" xfId="0" applyNumberFormat="1" applyFont="1" applyFill="1" applyBorder="1" applyAlignment="1" applyProtection="1">
      <alignment horizontal="right" vertical="top" wrapText="1"/>
      <protection hidden="1"/>
    </xf>
    <xf numFmtId="0" fontId="85" fillId="2" borderId="9" xfId="0" applyFont="1" applyFill="1" applyBorder="1" applyAlignment="1" applyProtection="1">
      <alignment vertical="center" wrapText="1"/>
      <protection hidden="1"/>
    </xf>
    <xf numFmtId="0" fontId="85" fillId="2" borderId="9" xfId="0" applyFont="1" applyFill="1" applyBorder="1" applyAlignment="1" applyProtection="1">
      <alignment horizontal="left" vertical="top" wrapText="1"/>
      <protection hidden="1"/>
    </xf>
    <xf numFmtId="0" fontId="90" fillId="0" borderId="0" xfId="0" applyFont="1" applyFill="1" applyBorder="1" applyProtection="1">
      <protection hidden="1"/>
    </xf>
    <xf numFmtId="0" fontId="89" fillId="3" borderId="65" xfId="0" applyFont="1" applyFill="1" applyBorder="1" applyAlignment="1" applyProtection="1">
      <alignment horizontal="center" vertical="center" wrapText="1"/>
      <protection hidden="1"/>
    </xf>
    <xf numFmtId="3" fontId="85" fillId="2" borderId="68" xfId="0" applyNumberFormat="1" applyFont="1" applyFill="1" applyBorder="1" applyAlignment="1" applyProtection="1">
      <alignment horizontal="left" wrapText="1"/>
      <protection hidden="1"/>
    </xf>
    <xf numFmtId="3" fontId="85" fillId="2" borderId="68" xfId="0" applyNumberFormat="1" applyFont="1" applyFill="1" applyBorder="1" applyAlignment="1" applyProtection="1">
      <alignment horizontal="right" wrapText="1"/>
      <protection hidden="1"/>
    </xf>
    <xf numFmtId="0" fontId="46" fillId="0" borderId="0" xfId="0" applyFont="1" applyFill="1" applyProtection="1">
      <protection hidden="1"/>
    </xf>
    <xf numFmtId="0" fontId="89" fillId="3" borderId="4" xfId="0" applyFont="1" applyFill="1" applyBorder="1" applyAlignment="1" applyProtection="1">
      <alignment horizontal="center" vertical="center" wrapText="1"/>
      <protection hidden="1"/>
    </xf>
    <xf numFmtId="0" fontId="89" fillId="3" borderId="15" xfId="0" applyFont="1" applyFill="1" applyBorder="1" applyAlignment="1" applyProtection="1">
      <alignment horizontal="center" vertical="center" wrapText="1"/>
      <protection hidden="1"/>
    </xf>
    <xf numFmtId="0" fontId="84" fillId="2" borderId="5" xfId="0" applyFont="1" applyFill="1" applyBorder="1" applyAlignment="1" applyProtection="1">
      <alignment vertical="top" wrapText="1"/>
      <protection hidden="1"/>
    </xf>
    <xf numFmtId="3" fontId="85" fillId="2" borderId="68" xfId="0" applyNumberFormat="1" applyFont="1" applyFill="1" applyBorder="1" applyAlignment="1" applyProtection="1">
      <alignment horizontal="right" vertical="top" wrapText="1"/>
      <protection hidden="1"/>
    </xf>
    <xf numFmtId="0" fontId="89" fillId="3" borderId="5" xfId="0" applyFont="1" applyFill="1" applyBorder="1" applyAlignment="1" applyProtection="1">
      <alignment horizontal="left" wrapText="1"/>
      <protection hidden="1"/>
    </xf>
    <xf numFmtId="3" fontId="89" fillId="3" borderId="68" xfId="0" applyNumberFormat="1" applyFont="1" applyFill="1" applyBorder="1" applyAlignment="1" applyProtection="1">
      <alignment horizontal="right" wrapText="1"/>
      <protection hidden="1"/>
    </xf>
    <xf numFmtId="0" fontId="82" fillId="0" borderId="0" xfId="0" applyFont="1" applyFill="1" applyProtection="1">
      <protection hidden="1"/>
    </xf>
    <xf numFmtId="2" fontId="85" fillId="2" borderId="15" xfId="0" applyNumberFormat="1" applyFont="1" applyFill="1" applyBorder="1" applyAlignment="1" applyProtection="1">
      <alignment horizontal="center" wrapText="1"/>
      <protection hidden="1"/>
    </xf>
    <xf numFmtId="2" fontId="85" fillId="2" borderId="68" xfId="0" applyNumberFormat="1" applyFont="1" applyFill="1" applyBorder="1" applyAlignment="1" applyProtection="1">
      <alignment horizontal="center" wrapText="1"/>
      <protection hidden="1"/>
    </xf>
    <xf numFmtId="0" fontId="85" fillId="2" borderId="63" xfId="0" applyFont="1" applyFill="1" applyBorder="1" applyAlignment="1" applyProtection="1">
      <alignment wrapText="1"/>
      <protection hidden="1"/>
    </xf>
    <xf numFmtId="2" fontId="82" fillId="0" borderId="0" xfId="0" applyNumberFormat="1" applyFont="1" applyProtection="1">
      <protection hidden="1"/>
    </xf>
    <xf numFmtId="0" fontId="89" fillId="3" borderId="67" xfId="0" applyFont="1" applyFill="1" applyBorder="1" applyAlignment="1" applyProtection="1">
      <alignment vertical="center" wrapText="1"/>
      <protection hidden="1"/>
    </xf>
    <xf numFmtId="0" fontId="89" fillId="3" borderId="66" xfId="0" applyFont="1" applyFill="1" applyBorder="1" applyAlignment="1" applyProtection="1">
      <alignment horizontal="right" vertical="center" wrapText="1"/>
      <protection hidden="1"/>
    </xf>
    <xf numFmtId="0" fontId="84" fillId="2" borderId="9" xfId="0" applyFont="1" applyFill="1" applyBorder="1" applyAlignment="1" applyProtection="1">
      <alignment horizontal="center" wrapText="1"/>
      <protection hidden="1"/>
    </xf>
    <xf numFmtId="0" fontId="85" fillId="2" borderId="9" xfId="0" applyFont="1" applyFill="1" applyBorder="1" applyAlignment="1" applyProtection="1">
      <alignment horizontal="right" wrapText="1"/>
      <protection hidden="1"/>
    </xf>
    <xf numFmtId="3" fontId="85" fillId="2" borderId="0" xfId="0" applyNumberFormat="1" applyFont="1" applyFill="1" applyBorder="1" applyAlignment="1" applyProtection="1">
      <alignment horizontal="right" wrapText="1"/>
      <protection hidden="1"/>
    </xf>
    <xf numFmtId="3" fontId="84" fillId="2" borderId="68" xfId="0" applyNumberFormat="1" applyFont="1" applyFill="1" applyBorder="1" applyAlignment="1" applyProtection="1">
      <alignment horizontal="right" wrapText="1"/>
      <protection hidden="1"/>
    </xf>
    <xf numFmtId="0" fontId="85" fillId="2" borderId="0" xfId="0" applyFont="1" applyFill="1" applyBorder="1" applyAlignment="1" applyProtection="1">
      <alignment horizontal="right" wrapText="1"/>
      <protection hidden="1"/>
    </xf>
    <xf numFmtId="0" fontId="84" fillId="2" borderId="68" xfId="0" applyFont="1" applyFill="1" applyBorder="1" applyAlignment="1" applyProtection="1">
      <alignment horizontal="right" wrapText="1"/>
      <protection hidden="1"/>
    </xf>
    <xf numFmtId="0" fontId="85" fillId="0" borderId="0" xfId="0" applyFont="1" applyAlignment="1" applyProtection="1">
      <protection hidden="1"/>
    </xf>
    <xf numFmtId="0" fontId="95" fillId="0" borderId="0" xfId="0" applyFont="1" applyAlignment="1" applyProtection="1">
      <alignment horizontal="left" indent="5"/>
      <protection hidden="1"/>
    </xf>
    <xf numFmtId="0" fontId="82" fillId="0" borderId="68" xfId="0" applyFont="1" applyBorder="1" applyProtection="1">
      <protection hidden="1"/>
    </xf>
    <xf numFmtId="0" fontId="84" fillId="0" borderId="0" xfId="0" applyFont="1" applyAlignment="1" applyProtection="1">
      <protection hidden="1"/>
    </xf>
    <xf numFmtId="0" fontId="39" fillId="0" borderId="0" xfId="0" applyFont="1" applyProtection="1">
      <protection hidden="1"/>
    </xf>
    <xf numFmtId="0" fontId="84" fillId="2" borderId="5" xfId="0" applyFont="1" applyFill="1" applyBorder="1" applyAlignment="1" applyProtection="1">
      <alignment vertical="center" wrapText="1"/>
      <protection hidden="1"/>
    </xf>
    <xf numFmtId="171" fontId="85" fillId="2" borderId="5" xfId="0" applyNumberFormat="1" applyFont="1" applyFill="1" applyBorder="1" applyAlignment="1" applyProtection="1">
      <alignment horizontal="right" vertical="center" wrapText="1"/>
      <protection hidden="1"/>
    </xf>
    <xf numFmtId="0" fontId="70" fillId="0" borderId="0" xfId="0" applyFont="1" applyProtection="1">
      <protection hidden="1"/>
    </xf>
    <xf numFmtId="0" fontId="89" fillId="3" borderId="63" xfId="0" applyFont="1" applyFill="1" applyBorder="1" applyAlignment="1" applyProtection="1">
      <alignment horizontal="left" vertical="center" wrapText="1"/>
      <protection hidden="1"/>
    </xf>
    <xf numFmtId="0" fontId="89" fillId="3" borderId="63" xfId="0" applyFont="1" applyFill="1" applyBorder="1" applyAlignment="1" applyProtection="1">
      <alignment vertical="center" wrapText="1"/>
      <protection hidden="1"/>
    </xf>
    <xf numFmtId="0" fontId="85" fillId="2" borderId="0" xfId="0" applyFont="1" applyFill="1" applyBorder="1" applyAlignment="1" applyProtection="1">
      <alignment horizontal="right" vertical="top" wrapText="1"/>
      <protection hidden="1"/>
    </xf>
    <xf numFmtId="0" fontId="85" fillId="2" borderId="0" xfId="0" applyFont="1" applyFill="1" applyBorder="1" applyAlignment="1" applyProtection="1">
      <alignment vertical="top" wrapText="1"/>
      <protection hidden="1"/>
    </xf>
    <xf numFmtId="165" fontId="85" fillId="2" borderId="0" xfId="5" applyNumberFormat="1" applyFont="1" applyFill="1" applyBorder="1" applyAlignment="1" applyProtection="1">
      <alignment vertical="top" wrapText="1"/>
      <protection hidden="1"/>
    </xf>
    <xf numFmtId="0" fontId="7" fillId="0" borderId="0" xfId="0" applyFont="1" applyAlignment="1" applyProtection="1">
      <alignment vertical="center"/>
      <protection hidden="1"/>
    </xf>
    <xf numFmtId="0" fontId="7" fillId="0" borderId="60" xfId="0" applyFont="1" applyBorder="1" applyAlignment="1" applyProtection="1">
      <alignment vertical="center"/>
      <protection hidden="1"/>
    </xf>
    <xf numFmtId="0" fontId="6" fillId="3" borderId="64" xfId="0" applyFont="1" applyFill="1" applyBorder="1" applyAlignment="1" applyProtection="1">
      <alignment horizontal="center" vertical="center" wrapText="1"/>
      <protection hidden="1"/>
    </xf>
    <xf numFmtId="0" fontId="9" fillId="2" borderId="5" xfId="0" applyFont="1" applyFill="1" applyBorder="1" applyAlignment="1" applyProtection="1">
      <alignment vertical="top" wrapText="1"/>
      <protection hidden="1"/>
    </xf>
    <xf numFmtId="165" fontId="11" fillId="2" borderId="5" xfId="5" applyNumberFormat="1" applyFont="1" applyFill="1" applyBorder="1" applyAlignment="1" applyProtection="1">
      <alignment horizontal="right" vertical="top" wrapText="1"/>
      <protection hidden="1"/>
    </xf>
    <xf numFmtId="0" fontId="9" fillId="2" borderId="63" xfId="0" applyFont="1" applyFill="1" applyBorder="1" applyAlignment="1" applyProtection="1">
      <alignment vertical="top" wrapText="1"/>
      <protection hidden="1"/>
    </xf>
    <xf numFmtId="0" fontId="11" fillId="2" borderId="63" xfId="0" applyFont="1" applyFill="1" applyBorder="1" applyAlignment="1" applyProtection="1">
      <alignment horizontal="right" vertical="top" wrapText="1"/>
      <protection hidden="1"/>
    </xf>
    <xf numFmtId="0" fontId="6" fillId="3" borderId="67" xfId="0" applyFont="1" applyFill="1" applyBorder="1" applyAlignment="1" applyProtection="1">
      <alignment horizontal="left" wrapText="1"/>
      <protection hidden="1"/>
    </xf>
    <xf numFmtId="0" fontId="6" fillId="3" borderId="64" xfId="0" applyFont="1" applyFill="1" applyBorder="1" applyAlignment="1" applyProtection="1">
      <alignment horizontal="right" wrapText="1"/>
      <protection hidden="1"/>
    </xf>
    <xf numFmtId="0" fontId="3" fillId="0" borderId="0" xfId="0" applyFont="1" applyProtection="1">
      <protection hidden="1"/>
    </xf>
    <xf numFmtId="0" fontId="75" fillId="0" borderId="0" xfId="0" applyFont="1" applyFill="1" applyBorder="1" applyProtection="1">
      <protection hidden="1"/>
    </xf>
    <xf numFmtId="0" fontId="48" fillId="0" borderId="0" xfId="0" applyFont="1" applyFill="1" applyBorder="1" applyProtection="1">
      <protection hidden="1"/>
    </xf>
    <xf numFmtId="0" fontId="7" fillId="0" borderId="0" xfId="0" applyFont="1" applyProtection="1">
      <protection hidden="1"/>
    </xf>
    <xf numFmtId="0" fontId="89" fillId="3" borderId="60" xfId="0" applyFont="1" applyFill="1" applyBorder="1" applyAlignment="1" applyProtection="1">
      <alignment horizontal="center" vertical="center" wrapText="1"/>
      <protection hidden="1"/>
    </xf>
    <xf numFmtId="0" fontId="89" fillId="3" borderId="61" xfId="0" applyFont="1" applyFill="1" applyBorder="1" applyAlignment="1" applyProtection="1">
      <alignment horizontal="center" vertical="center" wrapText="1"/>
      <protection hidden="1"/>
    </xf>
    <xf numFmtId="0" fontId="85" fillId="2" borderId="9" xfId="0" applyFont="1" applyFill="1" applyBorder="1" applyAlignment="1" applyProtection="1">
      <alignment wrapText="1"/>
      <protection hidden="1"/>
    </xf>
    <xf numFmtId="3" fontId="85" fillId="2" borderId="0" xfId="0" applyNumberFormat="1" applyFont="1" applyFill="1" applyBorder="1" applyAlignment="1" applyProtection="1">
      <alignment wrapText="1"/>
      <protection hidden="1"/>
    </xf>
    <xf numFmtId="3" fontId="84" fillId="2" borderId="68" xfId="0" applyNumberFormat="1" applyFont="1" applyFill="1" applyBorder="1" applyAlignment="1" applyProtection="1">
      <alignment wrapText="1"/>
      <protection hidden="1"/>
    </xf>
    <xf numFmtId="0" fontId="85" fillId="2" borderId="0" xfId="0" applyFont="1" applyFill="1" applyBorder="1" applyAlignment="1" applyProtection="1">
      <alignment wrapText="1"/>
      <protection hidden="1"/>
    </xf>
    <xf numFmtId="0" fontId="84" fillId="2" borderId="68" xfId="0" applyFont="1" applyFill="1" applyBorder="1" applyAlignment="1" applyProtection="1">
      <alignment wrapText="1"/>
      <protection hidden="1"/>
    </xf>
    <xf numFmtId="0" fontId="84" fillId="2" borderId="0" xfId="0" applyFont="1" applyFill="1" applyBorder="1" applyAlignment="1" applyProtection="1">
      <alignment horizontal="right" wrapText="1"/>
      <protection hidden="1"/>
    </xf>
    <xf numFmtId="0" fontId="39" fillId="0" borderId="0" xfId="0" applyFont="1" applyAlignment="1" applyProtection="1">
      <alignment vertical="center"/>
      <protection hidden="1"/>
    </xf>
    <xf numFmtId="0" fontId="96" fillId="0" borderId="0" xfId="0" applyFont="1" applyAlignment="1" applyProtection="1">
      <alignment vertical="center"/>
      <protection hidden="1"/>
    </xf>
    <xf numFmtId="0" fontId="97" fillId="2" borderId="2" xfId="0" applyFont="1" applyFill="1" applyBorder="1" applyAlignment="1" applyProtection="1">
      <alignment horizontal="justify" vertical="top" wrapText="1"/>
      <protection hidden="1"/>
    </xf>
    <xf numFmtId="9" fontId="85" fillId="2" borderId="4" xfId="3" applyFont="1" applyFill="1" applyBorder="1" applyAlignment="1" applyProtection="1">
      <alignment horizontal="right" wrapText="1"/>
      <protection hidden="1"/>
    </xf>
    <xf numFmtId="166" fontId="85" fillId="2" borderId="4" xfId="2" applyNumberFormat="1" applyFont="1" applyFill="1" applyBorder="1" applyAlignment="1" applyProtection="1">
      <alignment wrapText="1"/>
      <protection hidden="1"/>
    </xf>
    <xf numFmtId="0" fontId="85" fillId="2" borderId="2" xfId="0" applyFont="1" applyFill="1" applyBorder="1" applyAlignment="1" applyProtection="1">
      <alignment horizontal="justify" vertical="top" wrapText="1"/>
      <protection hidden="1"/>
    </xf>
    <xf numFmtId="9" fontId="85" fillId="2" borderId="5" xfId="3" applyFont="1" applyFill="1" applyBorder="1" applyAlignment="1" applyProtection="1">
      <alignment horizontal="right" wrapText="1"/>
      <protection hidden="1"/>
    </xf>
    <xf numFmtId="166" fontId="85" fillId="2" borderId="5" xfId="2" applyNumberFormat="1" applyFont="1" applyFill="1" applyBorder="1" applyAlignment="1" applyProtection="1">
      <alignment wrapText="1"/>
      <protection hidden="1"/>
    </xf>
    <xf numFmtId="0" fontId="85" fillId="2" borderId="6" xfId="0" applyFont="1" applyFill="1" applyBorder="1" applyAlignment="1" applyProtection="1">
      <alignment horizontal="justify" vertical="top" wrapText="1"/>
      <protection hidden="1"/>
    </xf>
    <xf numFmtId="9" fontId="89" fillId="3" borderId="5" xfId="3" applyFont="1" applyFill="1" applyBorder="1" applyAlignment="1" applyProtection="1">
      <alignment horizontal="right" wrapText="1"/>
      <protection hidden="1"/>
    </xf>
    <xf numFmtId="166" fontId="89" fillId="3" borderId="5" xfId="0" applyNumberFormat="1" applyFont="1" applyFill="1" applyBorder="1" applyAlignment="1" applyProtection="1">
      <alignment horizontal="left" wrapText="1"/>
      <protection hidden="1"/>
    </xf>
    <xf numFmtId="0" fontId="94" fillId="0" borderId="0" xfId="0" applyFont="1" applyProtection="1">
      <protection hidden="1"/>
    </xf>
    <xf numFmtId="0" fontId="89" fillId="3" borderId="24" xfId="0" applyFont="1" applyFill="1" applyBorder="1" applyAlignment="1" applyProtection="1">
      <alignment horizontal="center" vertical="center" wrapText="1"/>
      <protection hidden="1"/>
    </xf>
    <xf numFmtId="0" fontId="89" fillId="3" borderId="22" xfId="0" applyFont="1" applyFill="1" applyBorder="1" applyAlignment="1" applyProtection="1">
      <alignment horizontal="center" vertical="center" wrapText="1"/>
      <protection hidden="1"/>
    </xf>
    <xf numFmtId="168" fontId="82" fillId="2" borderId="0" xfId="0" applyNumberFormat="1" applyFont="1" applyFill="1" applyBorder="1" applyAlignment="1" applyProtection="1">
      <alignment horizontal="left" vertical="center"/>
      <protection hidden="1"/>
    </xf>
    <xf numFmtId="3" fontId="82" fillId="2" borderId="23" xfId="0" applyNumberFormat="1" applyFont="1" applyFill="1" applyBorder="1" applyAlignment="1" applyProtection="1">
      <alignment horizontal="right" vertical="center"/>
      <protection hidden="1"/>
    </xf>
    <xf numFmtId="9" fontId="82" fillId="2" borderId="0" xfId="3" applyFont="1" applyFill="1" applyBorder="1" applyAlignment="1" applyProtection="1">
      <alignment horizontal="right" vertical="center"/>
      <protection hidden="1"/>
    </xf>
    <xf numFmtId="0" fontId="89" fillId="3" borderId="13" xfId="0" applyFont="1" applyFill="1" applyBorder="1" applyAlignment="1" applyProtection="1">
      <alignment horizontal="left" vertical="center" wrapText="1"/>
      <protection hidden="1"/>
    </xf>
    <xf numFmtId="3" fontId="89" fillId="3" borderId="41" xfId="0" applyNumberFormat="1" applyFont="1" applyFill="1" applyBorder="1" applyAlignment="1" applyProtection="1">
      <alignment horizontal="right" vertical="center" wrapText="1"/>
      <protection hidden="1"/>
    </xf>
    <xf numFmtId="3" fontId="89" fillId="3" borderId="16" xfId="0" applyNumberFormat="1" applyFont="1" applyFill="1" applyBorder="1" applyAlignment="1" applyProtection="1">
      <alignment horizontal="right" vertical="center" wrapText="1"/>
      <protection hidden="1"/>
    </xf>
    <xf numFmtId="9" fontId="89" fillId="3" borderId="6" xfId="3" applyFont="1" applyFill="1" applyBorder="1" applyAlignment="1" applyProtection="1">
      <alignment horizontal="right" vertical="center" wrapText="1"/>
      <protection hidden="1"/>
    </xf>
    <xf numFmtId="0" fontId="85" fillId="0" borderId="0" xfId="0" applyFont="1" applyAlignment="1" applyProtection="1">
      <alignment vertical="center"/>
      <protection hidden="1"/>
    </xf>
    <xf numFmtId="0" fontId="84" fillId="0" borderId="0" xfId="0" applyFont="1" applyAlignment="1" applyProtection="1">
      <alignment horizontal="left" vertical="center" wrapText="1"/>
      <protection hidden="1"/>
    </xf>
    <xf numFmtId="0" fontId="99" fillId="0" borderId="0" xfId="1" applyFont="1" applyProtection="1">
      <protection hidden="1"/>
    </xf>
    <xf numFmtId="0" fontId="84" fillId="3" borderId="7" xfId="0" applyFont="1" applyFill="1" applyBorder="1" applyAlignment="1" applyProtection="1">
      <alignment horizontal="center" vertical="center" wrapText="1"/>
      <protection hidden="1"/>
    </xf>
    <xf numFmtId="0" fontId="84" fillId="3" borderId="8" xfId="0" applyFont="1" applyFill="1" applyBorder="1" applyAlignment="1" applyProtection="1">
      <alignment horizontal="center" vertical="center" wrapText="1"/>
      <protection hidden="1"/>
    </xf>
    <xf numFmtId="0" fontId="85" fillId="2" borderId="5" xfId="0" applyFont="1" applyFill="1" applyBorder="1" applyAlignment="1" applyProtection="1">
      <alignment horizontal="justify" wrapText="1"/>
      <protection hidden="1"/>
    </xf>
    <xf numFmtId="10" fontId="85" fillId="2" borderId="5" xfId="3" applyNumberFormat="1" applyFont="1" applyFill="1" applyBorder="1" applyAlignment="1" applyProtection="1">
      <alignment horizontal="center" vertical="center"/>
      <protection hidden="1"/>
    </xf>
    <xf numFmtId="0" fontId="93" fillId="0" borderId="0" xfId="0" applyFont="1" applyProtection="1">
      <protection hidden="1"/>
    </xf>
    <xf numFmtId="0" fontId="89" fillId="3" borderId="3" xfId="0" applyFont="1" applyFill="1" applyBorder="1" applyAlignment="1" applyProtection="1">
      <alignment horizontal="center" vertical="center" wrapText="1"/>
      <protection hidden="1"/>
    </xf>
    <xf numFmtId="0" fontId="87" fillId="2" borderId="5" xfId="0" applyFont="1" applyFill="1" applyBorder="1" applyAlignment="1" applyProtection="1">
      <alignment horizontal="center"/>
      <protection hidden="1"/>
    </xf>
    <xf numFmtId="166" fontId="82" fillId="2" borderId="5" xfId="2" applyNumberFormat="1" applyFont="1" applyFill="1" applyBorder="1" applyAlignment="1" applyProtection="1">
      <alignment horizontal="center" vertical="center"/>
      <protection hidden="1"/>
    </xf>
    <xf numFmtId="10" fontId="82" fillId="2" borderId="5" xfId="0" applyNumberFormat="1" applyFont="1" applyFill="1" applyBorder="1" applyAlignment="1" applyProtection="1">
      <alignment horizontal="center" vertical="center"/>
      <protection hidden="1"/>
    </xf>
    <xf numFmtId="0" fontId="87" fillId="2" borderId="0" xfId="0" applyFont="1" applyFill="1" applyBorder="1" applyAlignment="1" applyProtection="1">
      <alignment horizontal="center"/>
      <protection hidden="1"/>
    </xf>
    <xf numFmtId="10" fontId="46" fillId="2" borderId="5" xfId="0" applyNumberFormat="1" applyFont="1" applyFill="1" applyBorder="1" applyAlignment="1" applyProtection="1">
      <alignment horizontal="center" vertical="center"/>
      <protection hidden="1"/>
    </xf>
    <xf numFmtId="166" fontId="46" fillId="2" borderId="5" xfId="2" applyNumberFormat="1" applyFont="1" applyFill="1" applyBorder="1" applyAlignment="1" applyProtection="1">
      <alignment horizontal="center" vertical="center"/>
      <protection hidden="1"/>
    </xf>
    <xf numFmtId="10" fontId="82" fillId="2" borderId="5" xfId="5" applyNumberFormat="1" applyFont="1" applyFill="1" applyBorder="1" applyAlignment="1" applyProtection="1">
      <alignment horizontal="center" vertical="center"/>
      <protection hidden="1"/>
    </xf>
    <xf numFmtId="10" fontId="82" fillId="2" borderId="5" xfId="3" applyNumberFormat="1" applyFont="1" applyFill="1" applyBorder="1" applyAlignment="1" applyProtection="1">
      <alignment horizontal="center" vertical="center"/>
      <protection hidden="1"/>
    </xf>
    <xf numFmtId="0" fontId="70" fillId="0" borderId="0" xfId="0" applyFont="1" applyFill="1" applyProtection="1">
      <protection hidden="1"/>
    </xf>
    <xf numFmtId="169" fontId="46" fillId="0" borderId="0" xfId="7" applyNumberFormat="1" applyFont="1" applyProtection="1">
      <protection hidden="1"/>
    </xf>
    <xf numFmtId="0" fontId="46" fillId="0" borderId="0" xfId="0" applyFont="1" applyAlignment="1" applyProtection="1">
      <alignment horizontal="left"/>
      <protection hidden="1"/>
    </xf>
    <xf numFmtId="164" fontId="70" fillId="0" borderId="0" xfId="2" applyFont="1" applyBorder="1" applyProtection="1">
      <protection hidden="1"/>
    </xf>
    <xf numFmtId="0" fontId="46" fillId="0" borderId="0" xfId="0" applyNumberFormat="1" applyFont="1" applyProtection="1">
      <protection hidden="1"/>
    </xf>
    <xf numFmtId="167" fontId="100" fillId="0" borderId="0" xfId="2" applyNumberFormat="1" applyFont="1" applyProtection="1">
      <protection hidden="1"/>
    </xf>
    <xf numFmtId="166" fontId="46" fillId="0" borderId="0" xfId="2" applyNumberFormat="1" applyFont="1" applyProtection="1">
      <protection hidden="1"/>
    </xf>
    <xf numFmtId="0" fontId="96" fillId="0" borderId="60" xfId="0" applyFont="1" applyBorder="1" applyAlignment="1" applyProtection="1">
      <alignment vertical="center"/>
      <protection hidden="1"/>
    </xf>
    <xf numFmtId="0" fontId="82" fillId="0" borderId="2" xfId="0" applyFont="1" applyBorder="1" applyProtection="1">
      <protection hidden="1"/>
    </xf>
    <xf numFmtId="0" fontId="89" fillId="3" borderId="38" xfId="0" applyFont="1" applyFill="1" applyBorder="1" applyAlignment="1" applyProtection="1">
      <alignment horizontal="center" vertical="center" wrapText="1"/>
      <protection hidden="1"/>
    </xf>
    <xf numFmtId="168" fontId="87" fillId="2" borderId="24" xfId="0" applyNumberFormat="1" applyFont="1" applyFill="1" applyBorder="1" applyAlignment="1" applyProtection="1">
      <alignment horizontal="left" vertical="center"/>
      <protection hidden="1"/>
    </xf>
    <xf numFmtId="168" fontId="82" fillId="2" borderId="24" xfId="0" applyNumberFormat="1" applyFont="1" applyFill="1" applyBorder="1" applyAlignment="1" applyProtection="1">
      <alignment horizontal="right" vertical="center"/>
      <protection hidden="1"/>
    </xf>
    <xf numFmtId="0" fontId="82" fillId="0" borderId="28" xfId="0" applyFont="1" applyBorder="1" applyAlignment="1" applyProtection="1">
      <alignment vertical="center"/>
      <protection hidden="1"/>
    </xf>
    <xf numFmtId="168" fontId="87" fillId="2" borderId="0" xfId="0" applyNumberFormat="1" applyFont="1" applyFill="1" applyBorder="1" applyAlignment="1" applyProtection="1">
      <alignment horizontal="left" vertical="center"/>
      <protection hidden="1"/>
    </xf>
    <xf numFmtId="10" fontId="82" fillId="2" borderId="23" xfId="0" applyNumberFormat="1" applyFont="1" applyFill="1" applyBorder="1" applyAlignment="1" applyProtection="1">
      <alignment horizontal="right" vertical="center"/>
      <protection hidden="1"/>
    </xf>
    <xf numFmtId="10" fontId="82" fillId="2" borderId="0" xfId="0" applyNumberFormat="1" applyFont="1" applyFill="1" applyBorder="1" applyAlignment="1" applyProtection="1">
      <alignment horizontal="right" vertical="center"/>
      <protection hidden="1"/>
    </xf>
    <xf numFmtId="10" fontId="82" fillId="2" borderId="5" xfId="3" applyNumberFormat="1" applyFont="1" applyFill="1" applyBorder="1" applyAlignment="1" applyProtection="1">
      <alignment horizontal="right" vertical="center"/>
      <protection hidden="1"/>
    </xf>
    <xf numFmtId="175" fontId="82" fillId="2" borderId="0" xfId="3" applyNumberFormat="1" applyFont="1" applyFill="1" applyBorder="1" applyAlignment="1" applyProtection="1">
      <alignment horizontal="right" vertical="center"/>
      <protection hidden="1"/>
    </xf>
    <xf numFmtId="0" fontId="87" fillId="2" borderId="5" xfId="0" applyFont="1" applyFill="1" applyBorder="1" applyAlignment="1" applyProtection="1">
      <alignment horizontal="justify" vertical="center" wrapText="1"/>
      <protection hidden="1"/>
    </xf>
    <xf numFmtId="168" fontId="82" fillId="2" borderId="40" xfId="0" applyNumberFormat="1" applyFont="1" applyFill="1" applyBorder="1" applyAlignment="1" applyProtection="1">
      <alignment horizontal="right" vertical="center"/>
      <protection hidden="1"/>
    </xf>
    <xf numFmtId="168" fontId="82" fillId="2" borderId="23" xfId="0" applyNumberFormat="1" applyFont="1" applyFill="1" applyBorder="1" applyAlignment="1" applyProtection="1">
      <alignment horizontal="right" vertical="center"/>
      <protection hidden="1"/>
    </xf>
    <xf numFmtId="0" fontId="46" fillId="0" borderId="44" xfId="0" applyFont="1" applyBorder="1" applyProtection="1">
      <protection hidden="1"/>
    </xf>
    <xf numFmtId="166" fontId="85" fillId="0" borderId="0" xfId="20" applyNumberFormat="1" applyFont="1" applyProtection="1">
      <protection hidden="1"/>
    </xf>
    <xf numFmtId="168" fontId="82" fillId="0" borderId="0" xfId="0" applyNumberFormat="1" applyFont="1" applyProtection="1">
      <protection hidden="1"/>
    </xf>
    <xf numFmtId="0" fontId="101" fillId="0" borderId="0" xfId="0" applyFont="1" applyFill="1" applyProtection="1">
      <protection hidden="1"/>
    </xf>
    <xf numFmtId="169" fontId="46" fillId="0" borderId="0" xfId="7" applyNumberFormat="1" applyFont="1" applyFill="1" applyProtection="1">
      <protection hidden="1"/>
    </xf>
    <xf numFmtId="0" fontId="90" fillId="0" borderId="0" xfId="0" applyFont="1" applyFill="1" applyAlignment="1" applyProtection="1">
      <alignment horizontal="center"/>
      <protection hidden="1"/>
    </xf>
    <xf numFmtId="169" fontId="90" fillId="0" borderId="0" xfId="7" applyNumberFormat="1" applyFont="1" applyFill="1" applyAlignment="1" applyProtection="1">
      <alignment horizontal="center"/>
      <protection hidden="1"/>
    </xf>
    <xf numFmtId="169" fontId="90" fillId="0" borderId="0" xfId="7" applyNumberFormat="1" applyFont="1" applyFill="1" applyAlignment="1" applyProtection="1">
      <alignment horizontal="center" wrapText="1"/>
      <protection hidden="1"/>
    </xf>
    <xf numFmtId="0" fontId="90" fillId="0" borderId="0" xfId="0" applyFont="1" applyFill="1" applyAlignment="1" applyProtection="1">
      <alignment horizontal="center" vertical="center"/>
      <protection hidden="1"/>
    </xf>
    <xf numFmtId="0" fontId="90" fillId="0" borderId="0" xfId="0" applyFont="1" applyFill="1" applyAlignment="1" applyProtection="1">
      <alignment horizontal="center" vertical="center" wrapText="1"/>
      <protection hidden="1"/>
    </xf>
    <xf numFmtId="0" fontId="82" fillId="0" borderId="60" xfId="0" applyFont="1" applyBorder="1" applyAlignment="1" applyProtection="1">
      <alignment horizontal="left" vertical="center"/>
      <protection hidden="1"/>
    </xf>
    <xf numFmtId="0" fontId="46" fillId="0" borderId="0" xfId="0" applyFont="1" applyFill="1" applyAlignment="1" applyProtection="1">
      <alignment horizontal="left" indent="1"/>
      <protection hidden="1"/>
    </xf>
    <xf numFmtId="169" fontId="46" fillId="0" borderId="0" xfId="7" applyNumberFormat="1" applyFont="1" applyFill="1" applyAlignment="1" applyProtection="1">
      <alignment horizontal="center"/>
      <protection hidden="1"/>
    </xf>
    <xf numFmtId="0" fontId="46" fillId="0" borderId="0" xfId="0" applyFont="1" applyFill="1" applyAlignment="1" applyProtection="1">
      <alignment horizontal="center"/>
      <protection hidden="1"/>
    </xf>
    <xf numFmtId="0" fontId="46" fillId="0" borderId="0" xfId="0" applyNumberFormat="1" applyFont="1" applyFill="1" applyAlignment="1" applyProtection="1">
      <alignment horizontal="center"/>
      <protection hidden="1"/>
    </xf>
    <xf numFmtId="0" fontId="89" fillId="3" borderId="63" xfId="0" applyFont="1" applyFill="1" applyBorder="1" applyAlignment="1" applyProtection="1">
      <alignment horizontal="center" vertical="center" wrapText="1"/>
      <protection hidden="1"/>
    </xf>
    <xf numFmtId="9" fontId="89" fillId="3" borderId="63" xfId="3" applyFont="1" applyFill="1" applyBorder="1" applyAlignment="1" applyProtection="1">
      <alignment horizontal="center" vertical="center" wrapText="1"/>
      <protection hidden="1"/>
    </xf>
    <xf numFmtId="9" fontId="89" fillId="3" borderId="0" xfId="3" applyFont="1" applyFill="1" applyBorder="1" applyAlignment="1" applyProtection="1">
      <alignment horizontal="center" vertical="center" wrapText="1"/>
      <protection hidden="1"/>
    </xf>
    <xf numFmtId="0" fontId="90" fillId="0" borderId="0" xfId="0" applyFont="1" applyFill="1" applyAlignment="1" applyProtection="1">
      <protection hidden="1"/>
    </xf>
    <xf numFmtId="169" fontId="90" fillId="0" borderId="0" xfId="0" applyNumberFormat="1" applyFont="1" applyFill="1" applyAlignment="1" applyProtection="1">
      <protection hidden="1"/>
    </xf>
    <xf numFmtId="0" fontId="89" fillId="3" borderId="64" xfId="0" applyFont="1" applyFill="1" applyBorder="1" applyAlignment="1" applyProtection="1">
      <alignment horizontal="left" wrapText="1"/>
      <protection hidden="1"/>
    </xf>
    <xf numFmtId="166" fontId="89" fillId="3" borderId="64" xfId="2" applyNumberFormat="1" applyFont="1" applyFill="1" applyBorder="1" applyAlignment="1" applyProtection="1">
      <alignment horizontal="right" wrapText="1"/>
      <protection hidden="1"/>
    </xf>
    <xf numFmtId="0" fontId="46" fillId="0" borderId="0" xfId="0" applyFont="1" applyAlignment="1" applyProtection="1">
      <alignment wrapText="1"/>
      <protection hidden="1"/>
    </xf>
    <xf numFmtId="0" fontId="89" fillId="3" borderId="7" xfId="0" applyFont="1" applyFill="1" applyBorder="1" applyAlignment="1" applyProtection="1">
      <alignment horizontal="center" vertical="top" wrapText="1"/>
      <protection hidden="1"/>
    </xf>
    <xf numFmtId="0" fontId="89" fillId="3" borderId="5" xfId="0" applyFont="1" applyFill="1" applyBorder="1" applyAlignment="1" applyProtection="1">
      <alignment horizontal="center" vertical="top" wrapText="1"/>
      <protection hidden="1"/>
    </xf>
    <xf numFmtId="165" fontId="85" fillId="2" borderId="5" xfId="3" applyNumberFormat="1" applyFont="1" applyFill="1" applyBorder="1" applyAlignment="1" applyProtection="1">
      <alignment horizontal="right" vertical="top" wrapText="1"/>
      <protection hidden="1"/>
    </xf>
    <xf numFmtId="0" fontId="89" fillId="3" borderId="7" xfId="0" applyFont="1" applyFill="1" applyBorder="1" applyAlignment="1" applyProtection="1">
      <alignment horizontal="left" vertical="center" wrapText="1"/>
      <protection hidden="1"/>
    </xf>
    <xf numFmtId="3" fontId="89" fillId="3" borderId="7" xfId="0" applyNumberFormat="1" applyFont="1" applyFill="1" applyBorder="1" applyAlignment="1" applyProtection="1">
      <alignment horizontal="right" vertical="center" wrapText="1"/>
      <protection hidden="1"/>
    </xf>
    <xf numFmtId="165" fontId="89" fillId="3" borderId="7" xfId="3" applyNumberFormat="1" applyFont="1" applyFill="1" applyBorder="1" applyAlignment="1" applyProtection="1">
      <alignment horizontal="right" vertical="center" wrapText="1"/>
      <protection hidden="1"/>
    </xf>
    <xf numFmtId="0" fontId="93" fillId="0" borderId="0" xfId="0" applyFont="1" applyFill="1" applyBorder="1" applyAlignment="1" applyProtection="1">
      <protection hidden="1"/>
    </xf>
    <xf numFmtId="0" fontId="85" fillId="0" borderId="0" xfId="19" applyFont="1" applyProtection="1">
      <protection hidden="1"/>
    </xf>
    <xf numFmtId="0" fontId="82" fillId="0" borderId="0" xfId="19" applyFont="1" applyBorder="1" applyAlignment="1" applyProtection="1">
      <alignment horizontal="left" vertical="top" wrapText="1"/>
      <protection hidden="1"/>
    </xf>
    <xf numFmtId="0" fontId="89" fillId="3" borderId="3" xfId="0" applyFont="1" applyFill="1" applyBorder="1" applyAlignment="1" applyProtection="1">
      <alignment horizontal="center" vertical="top" wrapText="1"/>
      <protection hidden="1"/>
    </xf>
    <xf numFmtId="0" fontId="85" fillId="2" borderId="4" xfId="0" applyFont="1" applyFill="1" applyBorder="1" applyAlignment="1" applyProtection="1">
      <alignment horizontal="justify" wrapText="1"/>
      <protection hidden="1"/>
    </xf>
    <xf numFmtId="3" fontId="84" fillId="2" borderId="4" xfId="0" applyNumberFormat="1" applyFont="1" applyFill="1" applyBorder="1" applyAlignment="1" applyProtection="1">
      <alignment horizontal="right" wrapText="1"/>
      <protection hidden="1"/>
    </xf>
    <xf numFmtId="3" fontId="85" fillId="2" borderId="15" xfId="0" applyNumberFormat="1" applyFont="1" applyFill="1" applyBorder="1" applyAlignment="1" applyProtection="1">
      <alignment horizontal="right" wrapText="1"/>
      <protection hidden="1"/>
    </xf>
    <xf numFmtId="3" fontId="85" fillId="2" borderId="2" xfId="0" applyNumberFormat="1" applyFont="1" applyFill="1" applyBorder="1" applyAlignment="1" applyProtection="1">
      <alignment horizontal="right" wrapText="1"/>
      <protection hidden="1"/>
    </xf>
    <xf numFmtId="0" fontId="85" fillId="2" borderId="6" xfId="0" applyFont="1" applyFill="1" applyBorder="1" applyAlignment="1" applyProtection="1">
      <alignment horizontal="justify" wrapText="1"/>
      <protection hidden="1"/>
    </xf>
    <xf numFmtId="3" fontId="85" fillId="2" borderId="6" xfId="0" applyNumberFormat="1" applyFont="1" applyFill="1" applyBorder="1" applyAlignment="1" applyProtection="1">
      <alignment horizontal="right" wrapText="1"/>
      <protection hidden="1"/>
    </xf>
    <xf numFmtId="3" fontId="85" fillId="2" borderId="16" xfId="0" applyNumberFormat="1" applyFont="1" applyFill="1" applyBorder="1" applyAlignment="1" applyProtection="1">
      <alignment horizontal="right" wrapText="1"/>
      <protection hidden="1"/>
    </xf>
    <xf numFmtId="3" fontId="89" fillId="3" borderId="3" xfId="0" applyNumberFormat="1" applyFont="1" applyFill="1" applyBorder="1" applyAlignment="1" applyProtection="1">
      <alignment horizontal="right" vertical="center" wrapText="1"/>
      <protection hidden="1"/>
    </xf>
    <xf numFmtId="0" fontId="93" fillId="0" borderId="0" xfId="0" applyFont="1" applyFill="1" applyBorder="1" applyAlignment="1" applyProtection="1">
      <alignment horizontal="left"/>
      <protection hidden="1"/>
    </xf>
    <xf numFmtId="0" fontId="85" fillId="0" borderId="0" xfId="18" applyFont="1" applyProtection="1">
      <protection hidden="1"/>
    </xf>
    <xf numFmtId="0" fontId="87" fillId="2" borderId="5" xfId="0" applyFont="1" applyFill="1" applyBorder="1" applyAlignment="1" applyProtection="1">
      <alignment horizontal="left"/>
      <protection hidden="1"/>
    </xf>
    <xf numFmtId="0" fontId="89" fillId="3" borderId="6" xfId="0" applyFont="1" applyFill="1" applyBorder="1" applyAlignment="1" applyProtection="1">
      <alignment horizontal="left" vertical="center" wrapText="1"/>
      <protection hidden="1"/>
    </xf>
    <xf numFmtId="166" fontId="89" fillId="3" borderId="6" xfId="2" applyNumberFormat="1" applyFont="1" applyFill="1" applyBorder="1" applyAlignment="1" applyProtection="1">
      <alignment horizontal="right" vertical="center" wrapText="1"/>
      <protection hidden="1"/>
    </xf>
    <xf numFmtId="0" fontId="82" fillId="0" borderId="0" xfId="17" applyFont="1" applyBorder="1" applyAlignment="1" applyProtection="1">
      <alignment horizontal="left" vertical="top" wrapText="1"/>
      <protection hidden="1"/>
    </xf>
    <xf numFmtId="0" fontId="82" fillId="0" borderId="0" xfId="0" applyFont="1" applyAlignment="1" applyProtection="1">
      <alignment vertical="center" wrapText="1"/>
      <protection hidden="1"/>
    </xf>
    <xf numFmtId="0" fontId="87" fillId="2" borderId="5" xfId="0" applyFont="1" applyFill="1" applyBorder="1" applyAlignment="1" applyProtection="1">
      <alignment horizontal="justify" wrapText="1"/>
      <protection hidden="1"/>
    </xf>
    <xf numFmtId="0" fontId="46" fillId="0" borderId="0" xfId="0" applyFont="1" applyAlignment="1" applyProtection="1">
      <alignment horizontal="right"/>
      <protection hidden="1"/>
    </xf>
    <xf numFmtId="0" fontId="89" fillId="0" borderId="0" xfId="0" applyFont="1" applyFill="1" applyBorder="1" applyAlignment="1" applyProtection="1">
      <alignment horizontal="left" vertical="center" wrapText="1"/>
      <protection hidden="1"/>
    </xf>
    <xf numFmtId="166" fontId="89" fillId="0" borderId="0" xfId="2" applyNumberFormat="1" applyFont="1" applyFill="1" applyBorder="1" applyAlignment="1" applyProtection="1">
      <alignment horizontal="right" vertical="center" wrapText="1"/>
      <protection hidden="1"/>
    </xf>
    <xf numFmtId="9" fontId="89" fillId="0" borderId="0" xfId="3" applyFont="1" applyFill="1" applyBorder="1" applyAlignment="1" applyProtection="1">
      <alignment horizontal="right" vertical="center" wrapText="1"/>
      <protection hidden="1"/>
    </xf>
    <xf numFmtId="0" fontId="46" fillId="0" borderId="0" xfId="0" applyFont="1" applyFill="1" applyAlignment="1" applyProtection="1">
      <alignment horizontal="right"/>
      <protection hidden="1"/>
    </xf>
    <xf numFmtId="0" fontId="93" fillId="0" borderId="0" xfId="0" applyFont="1" applyFill="1" applyBorder="1" applyAlignment="1" applyProtection="1">
      <alignment wrapText="1"/>
      <protection hidden="1"/>
    </xf>
    <xf numFmtId="0" fontId="89" fillId="3" borderId="34" xfId="0" applyFont="1" applyFill="1" applyBorder="1" applyAlignment="1" applyProtection="1">
      <alignment horizontal="center" vertical="center" wrapText="1"/>
      <protection hidden="1"/>
    </xf>
    <xf numFmtId="0" fontId="84" fillId="2" borderId="9" xfId="0" applyFont="1" applyFill="1" applyBorder="1" applyAlignment="1" applyProtection="1">
      <alignment horizontal="center" vertical="top" wrapText="1"/>
      <protection hidden="1"/>
    </xf>
    <xf numFmtId="9" fontId="85" fillId="2" borderId="5" xfId="3" applyFont="1" applyFill="1" applyBorder="1" applyAlignment="1" applyProtection="1">
      <alignment horizontal="right" vertical="top" wrapText="1"/>
      <protection hidden="1"/>
    </xf>
    <xf numFmtId="3" fontId="84" fillId="2" borderId="5" xfId="0" applyNumberFormat="1" applyFont="1" applyFill="1" applyBorder="1" applyAlignment="1" applyProtection="1">
      <alignment horizontal="right" vertical="top" wrapText="1"/>
      <protection hidden="1"/>
    </xf>
    <xf numFmtId="0" fontId="89" fillId="3" borderId="8" xfId="0" applyFont="1" applyFill="1" applyBorder="1" applyAlignment="1" applyProtection="1">
      <alignment horizontal="center" vertical="center" wrapText="1"/>
      <protection hidden="1"/>
    </xf>
    <xf numFmtId="0" fontId="89" fillId="3" borderId="12" xfId="0" applyFont="1" applyFill="1" applyBorder="1" applyAlignment="1" applyProtection="1">
      <alignment horizontal="center" vertical="center" wrapText="1"/>
      <protection hidden="1"/>
    </xf>
    <xf numFmtId="0" fontId="84" fillId="2" borderId="9" xfId="0" applyFont="1" applyFill="1" applyBorder="1" applyAlignment="1" applyProtection="1">
      <alignment horizontal="justify" vertical="top" wrapText="1"/>
      <protection hidden="1"/>
    </xf>
    <xf numFmtId="3" fontId="85" fillId="2" borderId="0" xfId="0" applyNumberFormat="1" applyFont="1" applyFill="1" applyBorder="1" applyAlignment="1" applyProtection="1">
      <alignment horizontal="right" vertical="top" wrapText="1"/>
      <protection hidden="1"/>
    </xf>
    <xf numFmtId="0" fontId="84" fillId="2" borderId="13" xfId="0" applyFont="1" applyFill="1" applyBorder="1" applyAlignment="1" applyProtection="1">
      <alignment horizontal="justify" vertical="top" wrapText="1"/>
      <protection hidden="1"/>
    </xf>
    <xf numFmtId="3" fontId="85" fillId="2" borderId="6" xfId="0" applyNumberFormat="1" applyFont="1" applyFill="1" applyBorder="1" applyAlignment="1" applyProtection="1">
      <alignment horizontal="right" vertical="top" wrapText="1"/>
      <protection hidden="1"/>
    </xf>
    <xf numFmtId="3" fontId="85" fillId="2" borderId="1" xfId="0" applyNumberFormat="1" applyFont="1" applyFill="1" applyBorder="1" applyAlignment="1" applyProtection="1">
      <alignment horizontal="right" vertical="top" wrapText="1"/>
      <protection hidden="1"/>
    </xf>
    <xf numFmtId="3" fontId="89" fillId="3" borderId="7" xfId="0" applyNumberFormat="1" applyFont="1" applyFill="1" applyBorder="1" applyAlignment="1" applyProtection="1">
      <alignment horizontal="right" vertical="top" wrapText="1"/>
      <protection hidden="1"/>
    </xf>
    <xf numFmtId="3" fontId="84" fillId="2" borderId="0" xfId="0" applyNumberFormat="1" applyFont="1" applyFill="1" applyBorder="1" applyAlignment="1" applyProtection="1">
      <alignment horizontal="right" vertical="top" wrapText="1"/>
      <protection hidden="1"/>
    </xf>
    <xf numFmtId="0" fontId="85" fillId="2" borderId="9" xfId="0" applyFont="1" applyFill="1" applyBorder="1" applyAlignment="1" applyProtection="1">
      <alignment horizontal="left" vertical="top" wrapText="1" indent="1"/>
      <protection hidden="1"/>
    </xf>
    <xf numFmtId="3" fontId="84" fillId="2" borderId="6" xfId="0" applyNumberFormat="1" applyFont="1" applyFill="1" applyBorder="1" applyAlignment="1" applyProtection="1">
      <alignment horizontal="right" vertical="top" wrapText="1"/>
      <protection hidden="1"/>
    </xf>
    <xf numFmtId="3" fontId="84" fillId="2" borderId="1" xfId="0" applyNumberFormat="1" applyFont="1" applyFill="1" applyBorder="1" applyAlignment="1" applyProtection="1">
      <alignment horizontal="right" vertical="top" wrapText="1"/>
      <protection hidden="1"/>
    </xf>
    <xf numFmtId="3" fontId="82" fillId="0" borderId="0" xfId="0" applyNumberFormat="1" applyFont="1" applyProtection="1">
      <protection hidden="1"/>
    </xf>
    <xf numFmtId="0" fontId="85" fillId="0" borderId="0" xfId="22" applyFont="1" applyProtection="1">
      <protection hidden="1"/>
    </xf>
    <xf numFmtId="0" fontId="89" fillId="3" borderId="63" xfId="0" applyFont="1" applyFill="1" applyBorder="1" applyAlignment="1" applyProtection="1">
      <alignment horizontal="center" vertical="center"/>
      <protection hidden="1"/>
    </xf>
    <xf numFmtId="9" fontId="89" fillId="3" borderId="63" xfId="3" applyFont="1" applyFill="1" applyBorder="1" applyAlignment="1" applyProtection="1">
      <alignment horizontal="center" vertical="center"/>
      <protection hidden="1"/>
    </xf>
    <xf numFmtId="165" fontId="85" fillId="2" borderId="5" xfId="3" applyNumberFormat="1" applyFont="1" applyFill="1" applyBorder="1" applyAlignment="1" applyProtection="1">
      <alignment horizontal="right" wrapText="1"/>
      <protection hidden="1"/>
    </xf>
    <xf numFmtId="166" fontId="85" fillId="0" borderId="0" xfId="2" applyNumberFormat="1" applyFont="1" applyProtection="1">
      <protection hidden="1"/>
    </xf>
    <xf numFmtId="9" fontId="46" fillId="0" borderId="0" xfId="0" applyNumberFormat="1" applyFont="1" applyProtection="1">
      <protection hidden="1"/>
    </xf>
    <xf numFmtId="165" fontId="46" fillId="0" borderId="0" xfId="0" applyNumberFormat="1" applyFont="1" applyProtection="1">
      <protection hidden="1"/>
    </xf>
    <xf numFmtId="2" fontId="46" fillId="0" borderId="0" xfId="2" applyNumberFormat="1" applyFont="1" applyProtection="1">
      <protection hidden="1"/>
    </xf>
    <xf numFmtId="3" fontId="89" fillId="3" borderId="64" xfId="0" applyNumberFormat="1" applyFont="1" applyFill="1" applyBorder="1" applyAlignment="1" applyProtection="1">
      <alignment horizontal="right" wrapText="1"/>
      <protection hidden="1"/>
    </xf>
    <xf numFmtId="165" fontId="89" fillId="3" borderId="64" xfId="3" applyNumberFormat="1" applyFont="1" applyFill="1" applyBorder="1" applyAlignment="1" applyProtection="1">
      <alignment horizontal="right" wrapText="1"/>
      <protection hidden="1"/>
    </xf>
    <xf numFmtId="166" fontId="46" fillId="0" borderId="0" xfId="0" applyNumberFormat="1" applyFont="1" applyProtection="1">
      <protection hidden="1"/>
    </xf>
    <xf numFmtId="0" fontId="102" fillId="0" borderId="0" xfId="0" applyFont="1" applyProtection="1">
      <protection hidden="1"/>
    </xf>
    <xf numFmtId="0" fontId="82" fillId="2" borderId="5" xfId="0" applyFont="1" applyFill="1" applyBorder="1" applyAlignment="1" applyProtection="1">
      <alignment horizontal="justify" wrapText="1"/>
      <protection hidden="1"/>
    </xf>
    <xf numFmtId="165" fontId="89" fillId="3" borderId="7" xfId="3" applyNumberFormat="1" applyFont="1" applyFill="1" applyBorder="1" applyAlignment="1" applyProtection="1">
      <alignment horizontal="right" wrapText="1"/>
      <protection hidden="1"/>
    </xf>
    <xf numFmtId="4" fontId="85" fillId="2" borderId="5" xfId="0" applyNumberFormat="1" applyFont="1" applyFill="1" applyBorder="1" applyAlignment="1" applyProtection="1">
      <alignment horizontal="right" wrapText="1"/>
      <protection hidden="1"/>
    </xf>
    <xf numFmtId="9" fontId="89" fillId="3" borderId="7" xfId="3" applyFont="1" applyFill="1" applyBorder="1" applyAlignment="1" applyProtection="1">
      <alignment horizontal="right" wrapText="1"/>
      <protection hidden="1"/>
    </xf>
    <xf numFmtId="4" fontId="89" fillId="3" borderId="7" xfId="0" applyNumberFormat="1" applyFont="1" applyFill="1" applyBorder="1" applyAlignment="1" applyProtection="1">
      <alignment horizontal="right" wrapText="1"/>
      <protection hidden="1"/>
    </xf>
    <xf numFmtId="0" fontId="93" fillId="0" borderId="0" xfId="0" applyFont="1" applyFill="1" applyBorder="1" applyAlignment="1" applyProtection="1">
      <alignment horizontal="left" wrapText="1"/>
      <protection hidden="1"/>
    </xf>
    <xf numFmtId="43" fontId="46" fillId="0" borderId="0" xfId="7" applyFont="1" applyProtection="1">
      <protection hidden="1"/>
    </xf>
    <xf numFmtId="165" fontId="46" fillId="0" borderId="0" xfId="3" applyNumberFormat="1" applyFont="1" applyProtection="1">
      <protection hidden="1"/>
    </xf>
    <xf numFmtId="43" fontId="46" fillId="0" borderId="0" xfId="0" applyNumberFormat="1" applyFont="1" applyProtection="1">
      <protection hidden="1"/>
    </xf>
    <xf numFmtId="0" fontId="82" fillId="2" borderId="5" xfId="0" applyFont="1" applyFill="1" applyBorder="1" applyAlignment="1" applyProtection="1">
      <alignment horizontal="left"/>
      <protection hidden="1"/>
    </xf>
    <xf numFmtId="168" fontId="82" fillId="2" borderId="5" xfId="0" applyNumberFormat="1" applyFont="1" applyFill="1" applyBorder="1" applyAlignment="1" applyProtection="1">
      <alignment horizontal="right" vertical="center"/>
      <protection hidden="1"/>
    </xf>
    <xf numFmtId="165" fontId="82" fillId="2" borderId="5" xfId="3" applyNumberFormat="1" applyFont="1" applyFill="1" applyBorder="1" applyAlignment="1" applyProtection="1">
      <alignment horizontal="right" vertical="center"/>
      <protection hidden="1"/>
    </xf>
    <xf numFmtId="0" fontId="82" fillId="2" borderId="5" xfId="0" applyFont="1" applyFill="1" applyBorder="1" applyAlignment="1" applyProtection="1">
      <alignment horizontal="left" wrapText="1"/>
      <protection hidden="1"/>
    </xf>
    <xf numFmtId="168" fontId="89" fillId="3" borderId="7" xfId="0" applyNumberFormat="1" applyFont="1" applyFill="1" applyBorder="1" applyAlignment="1" applyProtection="1">
      <alignment horizontal="right" wrapText="1"/>
      <protection hidden="1"/>
    </xf>
    <xf numFmtId="10" fontId="46" fillId="0" borderId="0" xfId="3" applyNumberFormat="1" applyFont="1" applyProtection="1">
      <protection hidden="1"/>
    </xf>
    <xf numFmtId="0" fontId="82" fillId="0" borderId="1" xfId="0" applyFont="1" applyBorder="1" applyAlignment="1" applyProtection="1">
      <alignment horizontal="left" vertical="center"/>
      <protection hidden="1"/>
    </xf>
    <xf numFmtId="0" fontId="84" fillId="2" borderId="4" xfId="0" applyFont="1" applyFill="1" applyBorder="1" applyAlignment="1" applyProtection="1">
      <alignment wrapText="1"/>
      <protection hidden="1"/>
    </xf>
    <xf numFmtId="166" fontId="85" fillId="2" borderId="6" xfId="2" applyNumberFormat="1" applyFont="1" applyFill="1" applyBorder="1" applyAlignment="1" applyProtection="1">
      <alignment wrapText="1"/>
      <protection hidden="1"/>
    </xf>
    <xf numFmtId="9" fontId="85" fillId="2" borderId="6" xfId="3" applyFont="1" applyFill="1" applyBorder="1" applyAlignment="1" applyProtection="1">
      <alignment horizontal="right" wrapText="1"/>
      <protection hidden="1"/>
    </xf>
    <xf numFmtId="0" fontId="87" fillId="0" borderId="1" xfId="0" applyFont="1" applyBorder="1" applyAlignment="1" applyProtection="1">
      <alignment horizontal="left" vertical="center"/>
      <protection hidden="1"/>
    </xf>
    <xf numFmtId="166" fontId="82" fillId="0" borderId="0" xfId="2" applyNumberFormat="1" applyFont="1" applyProtection="1">
      <protection hidden="1"/>
    </xf>
    <xf numFmtId="0" fontId="82" fillId="0" borderId="4" xfId="0" applyFont="1" applyBorder="1" applyProtection="1">
      <protection hidden="1"/>
    </xf>
    <xf numFmtId="0" fontId="89" fillId="3" borderId="16" xfId="0" applyFont="1" applyFill="1" applyBorder="1" applyAlignment="1" applyProtection="1">
      <alignment horizontal="center" vertical="center" wrapText="1"/>
      <protection hidden="1"/>
    </xf>
    <xf numFmtId="0" fontId="82" fillId="0" borderId="5" xfId="0" applyFont="1" applyBorder="1" applyProtection="1">
      <protection hidden="1"/>
    </xf>
    <xf numFmtId="0" fontId="103" fillId="6" borderId="28" xfId="0" applyFont="1" applyFill="1" applyBorder="1" applyAlignment="1" applyProtection="1">
      <alignment horizontal="justify" vertical="top" wrapText="1"/>
      <protection hidden="1"/>
    </xf>
    <xf numFmtId="0" fontId="85" fillId="2" borderId="2" xfId="0" applyFont="1" applyFill="1" applyBorder="1" applyAlignment="1" applyProtection="1">
      <alignment horizontal="right" vertical="top" wrapText="1"/>
      <protection hidden="1"/>
    </xf>
    <xf numFmtId="0" fontId="85" fillId="2" borderId="0" xfId="0" applyFont="1" applyFill="1" applyAlignment="1" applyProtection="1">
      <alignment horizontal="right" vertical="top" wrapText="1"/>
      <protection hidden="1"/>
    </xf>
    <xf numFmtId="0" fontId="85" fillId="2" borderId="28" xfId="0" applyFont="1" applyFill="1" applyBorder="1" applyAlignment="1" applyProtection="1">
      <alignment horizontal="justify" vertical="top" wrapText="1"/>
      <protection hidden="1"/>
    </xf>
    <xf numFmtId="3" fontId="85" fillId="2" borderId="2" xfId="0" applyNumberFormat="1" applyFont="1" applyFill="1" applyBorder="1" applyAlignment="1" applyProtection="1">
      <alignment horizontal="right" vertical="top" wrapText="1"/>
      <protection hidden="1"/>
    </xf>
    <xf numFmtId="9" fontId="85" fillId="2" borderId="0" xfId="5" applyFont="1" applyFill="1" applyAlignment="1" applyProtection="1">
      <alignment horizontal="right" vertical="top" wrapText="1"/>
      <protection hidden="1"/>
    </xf>
    <xf numFmtId="0" fontId="85" fillId="2" borderId="28" xfId="0" applyFont="1" applyFill="1" applyBorder="1" applyAlignment="1" applyProtection="1">
      <alignment horizontal="left" vertical="top" wrapText="1"/>
      <protection hidden="1"/>
    </xf>
    <xf numFmtId="0" fontId="85" fillId="0" borderId="0" xfId="15" applyFont="1" applyProtection="1">
      <protection hidden="1"/>
    </xf>
    <xf numFmtId="0" fontId="93" fillId="2" borderId="2" xfId="0" applyFont="1" applyFill="1" applyBorder="1" applyAlignment="1" applyProtection="1">
      <alignment horizontal="right" vertical="top" wrapText="1"/>
      <protection hidden="1"/>
    </xf>
    <xf numFmtId="3" fontId="93" fillId="2" borderId="68" xfId="0" applyNumberFormat="1" applyFont="1" applyFill="1" applyBorder="1" applyAlignment="1" applyProtection="1">
      <alignment horizontal="right" vertical="top" wrapText="1"/>
      <protection hidden="1"/>
    </xf>
    <xf numFmtId="0" fontId="85" fillId="2" borderId="31" xfId="0" applyFont="1" applyFill="1" applyBorder="1" applyAlignment="1" applyProtection="1">
      <alignment horizontal="justify" vertical="top" wrapText="1"/>
      <protection hidden="1"/>
    </xf>
    <xf numFmtId="3" fontId="85" fillId="2" borderId="16" xfId="0" applyNumberFormat="1" applyFont="1" applyFill="1" applyBorder="1" applyAlignment="1" applyProtection="1">
      <alignment horizontal="right" vertical="top" wrapText="1"/>
      <protection hidden="1"/>
    </xf>
    <xf numFmtId="0" fontId="89" fillId="3" borderId="43" xfId="0" applyFont="1" applyFill="1" applyBorder="1" applyAlignment="1" applyProtection="1">
      <alignment horizontal="left" wrapText="1"/>
      <protection hidden="1"/>
    </xf>
    <xf numFmtId="3" fontId="89" fillId="3" borderId="3" xfId="0" applyNumberFormat="1" applyFont="1" applyFill="1" applyBorder="1" applyAlignment="1" applyProtection="1">
      <alignment horizontal="right" wrapText="1"/>
      <protection hidden="1"/>
    </xf>
    <xf numFmtId="9" fontId="89" fillId="3" borderId="3" xfId="5" applyFont="1" applyFill="1" applyBorder="1" applyAlignment="1" applyProtection="1">
      <alignment horizontal="right" wrapText="1"/>
      <protection hidden="1"/>
    </xf>
    <xf numFmtId="0" fontId="85" fillId="0" borderId="1" xfId="0" applyFont="1" applyBorder="1" applyAlignment="1" applyProtection="1">
      <alignment horizontal="left" vertical="center"/>
      <protection hidden="1"/>
    </xf>
    <xf numFmtId="0" fontId="82" fillId="0" borderId="1" xfId="0" applyFont="1" applyBorder="1" applyAlignment="1" applyProtection="1">
      <alignment horizontal="center" vertical="center" wrapText="1"/>
      <protection hidden="1"/>
    </xf>
    <xf numFmtId="0" fontId="85" fillId="2" borderId="5" xfId="0" applyFont="1" applyFill="1" applyBorder="1" applyAlignment="1" applyProtection="1">
      <alignment horizontal="right" vertical="top" wrapText="1"/>
      <protection hidden="1"/>
    </xf>
    <xf numFmtId="0" fontId="85" fillId="2" borderId="5" xfId="0" applyFont="1" applyFill="1" applyBorder="1" applyAlignment="1" applyProtection="1">
      <alignment horizontal="center" vertical="top" wrapText="1"/>
      <protection hidden="1"/>
    </xf>
    <xf numFmtId="165" fontId="85" fillId="2" borderId="5" xfId="4" applyNumberFormat="1" applyFont="1" applyFill="1" applyBorder="1" applyAlignment="1" applyProtection="1">
      <alignment horizontal="center" vertical="top" wrapText="1"/>
      <protection hidden="1"/>
    </xf>
    <xf numFmtId="9" fontId="89" fillId="3" borderId="7" xfId="3" applyFont="1" applyFill="1" applyBorder="1" applyAlignment="1" applyProtection="1">
      <alignment horizontal="center" wrapText="1"/>
      <protection hidden="1"/>
    </xf>
    <xf numFmtId="0" fontId="33" fillId="0" borderId="0" xfId="0" applyFont="1" applyAlignment="1" applyProtection="1">
      <protection hidden="1"/>
    </xf>
    <xf numFmtId="0" fontId="89" fillId="3" borderId="4" xfId="0" applyFont="1" applyFill="1" applyBorder="1" applyAlignment="1" applyProtection="1">
      <alignment vertical="center" wrapText="1"/>
      <protection hidden="1"/>
    </xf>
    <xf numFmtId="0" fontId="89" fillId="3" borderId="6" xfId="0" applyFont="1" applyFill="1" applyBorder="1" applyAlignment="1" applyProtection="1">
      <alignment horizontal="center" vertical="center" wrapText="1"/>
      <protection hidden="1"/>
    </xf>
    <xf numFmtId="9" fontId="89" fillId="3" borderId="6" xfId="3" applyFont="1" applyFill="1" applyBorder="1" applyAlignment="1" applyProtection="1">
      <alignment horizontal="center" vertical="center" wrapText="1"/>
      <protection hidden="1"/>
    </xf>
    <xf numFmtId="166" fontId="89" fillId="3" borderId="7" xfId="2" applyNumberFormat="1" applyFont="1" applyFill="1" applyBorder="1" applyAlignment="1" applyProtection="1">
      <alignment horizontal="right" wrapText="1"/>
      <protection hidden="1"/>
    </xf>
    <xf numFmtId="9" fontId="46" fillId="0" borderId="0" xfId="3" applyFont="1" applyProtection="1">
      <protection hidden="1"/>
    </xf>
    <xf numFmtId="0" fontId="89" fillId="3" borderId="0" xfId="0" applyFont="1" applyFill="1" applyBorder="1" applyAlignment="1" applyProtection="1">
      <alignment horizontal="center" vertical="center" wrapText="1"/>
      <protection hidden="1"/>
    </xf>
    <xf numFmtId="3" fontId="85" fillId="2" borderId="23" xfId="0" applyNumberFormat="1" applyFont="1" applyFill="1" applyBorder="1" applyAlignment="1" applyProtection="1">
      <alignment horizontal="right" wrapText="1"/>
      <protection hidden="1"/>
    </xf>
    <xf numFmtId="9" fontId="85" fillId="2" borderId="2" xfId="3" applyFont="1" applyFill="1" applyBorder="1" applyAlignment="1" applyProtection="1">
      <alignment horizontal="right" wrapText="1"/>
      <protection hidden="1"/>
    </xf>
    <xf numFmtId="3" fontId="46" fillId="2" borderId="5" xfId="0" applyNumberFormat="1" applyFont="1" applyFill="1" applyBorder="1" applyAlignment="1" applyProtection="1">
      <alignment horizontal="right" wrapText="1"/>
      <protection hidden="1"/>
    </xf>
    <xf numFmtId="9" fontId="46" fillId="2" borderId="5" xfId="5" applyFont="1" applyFill="1" applyBorder="1" applyAlignment="1" applyProtection="1">
      <alignment horizontal="right" wrapText="1"/>
      <protection hidden="1"/>
    </xf>
    <xf numFmtId="1" fontId="46" fillId="2" borderId="5" xfId="0" applyNumberFormat="1" applyFont="1" applyFill="1" applyBorder="1" applyAlignment="1" applyProtection="1">
      <alignment horizontal="right" wrapText="1"/>
      <protection hidden="1"/>
    </xf>
    <xf numFmtId="3" fontId="83" fillId="3" borderId="7" xfId="0" applyNumberFormat="1" applyFont="1" applyFill="1" applyBorder="1" applyAlignment="1" applyProtection="1">
      <alignment horizontal="right" vertical="center" wrapText="1"/>
      <protection hidden="1"/>
    </xf>
    <xf numFmtId="9" fontId="83" fillId="3" borderId="7" xfId="3" applyFont="1" applyFill="1" applyBorder="1" applyAlignment="1" applyProtection="1">
      <alignment horizontal="right" vertical="center" wrapText="1"/>
      <protection hidden="1"/>
    </xf>
    <xf numFmtId="0" fontId="88" fillId="0" borderId="0" xfId="0" applyFont="1" applyAlignment="1" applyProtection="1">
      <protection hidden="1"/>
    </xf>
    <xf numFmtId="0" fontId="21" fillId="0" borderId="0" xfId="0" applyFont="1" applyAlignment="1" applyProtection="1">
      <protection hidden="1"/>
    </xf>
    <xf numFmtId="0" fontId="27" fillId="0" borderId="0" xfId="0" applyFont="1" applyProtection="1">
      <protection hidden="1"/>
    </xf>
    <xf numFmtId="0" fontId="0" fillId="0" borderId="0" xfId="0" applyFill="1" applyProtection="1">
      <protection hidden="1"/>
    </xf>
    <xf numFmtId="0" fontId="1" fillId="0" borderId="0" xfId="1" applyFill="1" applyProtection="1">
      <protection hidden="1"/>
    </xf>
    <xf numFmtId="0" fontId="6" fillId="3" borderId="4"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wrapText="1"/>
      <protection hidden="1"/>
    </xf>
    <xf numFmtId="0" fontId="11" fillId="2" borderId="20" xfId="0" applyFont="1" applyFill="1" applyBorder="1" applyAlignment="1" applyProtection="1">
      <alignment wrapText="1"/>
      <protection hidden="1"/>
    </xf>
    <xf numFmtId="3" fontId="11" fillId="2" borderId="2" xfId="0" applyNumberFormat="1" applyFont="1" applyFill="1" applyBorder="1" applyAlignment="1" applyProtection="1">
      <alignment horizontal="right" wrapText="1"/>
      <protection hidden="1"/>
    </xf>
    <xf numFmtId="9" fontId="11" fillId="2" borderId="2" xfId="3" applyFont="1" applyFill="1" applyBorder="1" applyAlignment="1" applyProtection="1">
      <alignment horizontal="right" wrapText="1"/>
      <protection hidden="1"/>
    </xf>
    <xf numFmtId="0" fontId="25" fillId="0" borderId="0" xfId="0" applyFont="1" applyProtection="1">
      <protection hidden="1"/>
    </xf>
    <xf numFmtId="0" fontId="25" fillId="0" borderId="0" xfId="0" applyFont="1" applyFill="1" applyProtection="1">
      <protection hidden="1"/>
    </xf>
    <xf numFmtId="0" fontId="11" fillId="2" borderId="19" xfId="0" applyFont="1" applyFill="1" applyBorder="1" applyAlignment="1" applyProtection="1">
      <alignment wrapText="1"/>
      <protection hidden="1"/>
    </xf>
    <xf numFmtId="3" fontId="11" fillId="2" borderId="16" xfId="0" applyNumberFormat="1" applyFont="1" applyFill="1" applyBorder="1" applyAlignment="1" applyProtection="1">
      <alignment horizontal="right" wrapText="1"/>
      <protection hidden="1"/>
    </xf>
    <xf numFmtId="0" fontId="6" fillId="3" borderId="8" xfId="0" applyFont="1" applyFill="1" applyBorder="1" applyAlignment="1" applyProtection="1">
      <alignment horizontal="left" wrapText="1"/>
      <protection hidden="1"/>
    </xf>
    <xf numFmtId="3" fontId="6" fillId="3" borderId="7" xfId="0" applyNumberFormat="1" applyFont="1" applyFill="1" applyBorder="1" applyAlignment="1" applyProtection="1">
      <alignment horizontal="right" wrapText="1"/>
      <protection hidden="1"/>
    </xf>
    <xf numFmtId="9" fontId="6" fillId="3" borderId="7" xfId="3" applyFont="1" applyFill="1" applyBorder="1" applyAlignment="1" applyProtection="1">
      <alignment horizontal="right" wrapText="1"/>
      <protection hidden="1"/>
    </xf>
    <xf numFmtId="0" fontId="28" fillId="0" borderId="0" xfId="0" applyFont="1" applyProtection="1">
      <protection hidden="1"/>
    </xf>
    <xf numFmtId="0" fontId="29" fillId="0" borderId="0" xfId="0" applyFont="1" applyFill="1" applyBorder="1" applyAlignment="1" applyProtection="1">
      <protection hidden="1"/>
    </xf>
    <xf numFmtId="0" fontId="82" fillId="0" borderId="35" xfId="0" applyFont="1" applyBorder="1" applyAlignment="1" applyProtection="1">
      <alignment vertical="center" wrapText="1"/>
      <protection hidden="1"/>
    </xf>
    <xf numFmtId="3" fontId="85" fillId="2" borderId="80" xfId="0" applyNumberFormat="1" applyFont="1" applyFill="1" applyBorder="1" applyAlignment="1" applyProtection="1">
      <alignment horizontal="left" wrapText="1"/>
      <protection hidden="1"/>
    </xf>
    <xf numFmtId="3" fontId="85" fillId="2" borderId="24" xfId="0" applyNumberFormat="1" applyFont="1" applyFill="1" applyBorder="1" applyAlignment="1" applyProtection="1">
      <alignment horizontal="center" wrapText="1"/>
      <protection hidden="1"/>
    </xf>
    <xf numFmtId="3" fontId="85" fillId="2" borderId="0" xfId="0" applyNumberFormat="1" applyFont="1" applyFill="1" applyBorder="1" applyAlignment="1" applyProtection="1">
      <alignment horizontal="center" wrapText="1"/>
      <protection hidden="1"/>
    </xf>
    <xf numFmtId="3" fontId="85" fillId="2" borderId="46" xfId="0" applyNumberFormat="1" applyFont="1" applyFill="1" applyBorder="1" applyAlignment="1" applyProtection="1">
      <alignment horizontal="left" wrapText="1"/>
      <protection hidden="1"/>
    </xf>
    <xf numFmtId="3" fontId="85" fillId="2" borderId="23" xfId="0" applyNumberFormat="1" applyFont="1" applyFill="1" applyBorder="1" applyAlignment="1" applyProtection="1">
      <alignment horizontal="center" wrapText="1"/>
      <protection hidden="1"/>
    </xf>
    <xf numFmtId="3" fontId="85" fillId="2" borderId="81" xfId="0" applyNumberFormat="1" applyFont="1" applyFill="1" applyBorder="1" applyAlignment="1" applyProtection="1">
      <alignment horizontal="left" wrapText="1"/>
      <protection hidden="1"/>
    </xf>
    <xf numFmtId="3" fontId="85" fillId="2" borderId="40" xfId="0" applyNumberFormat="1" applyFont="1" applyFill="1" applyBorder="1" applyAlignment="1" applyProtection="1">
      <alignment horizontal="center" wrapText="1"/>
      <protection hidden="1"/>
    </xf>
    <xf numFmtId="0" fontId="89" fillId="3" borderId="40" xfId="0" applyFont="1" applyFill="1" applyBorder="1" applyAlignment="1" applyProtection="1">
      <alignment horizontal="left" vertical="center" wrapText="1"/>
      <protection hidden="1"/>
    </xf>
    <xf numFmtId="1" fontId="89" fillId="3" borderId="40" xfId="0" applyNumberFormat="1" applyFont="1" applyFill="1" applyBorder="1" applyAlignment="1" applyProtection="1">
      <alignment horizontal="center" vertical="center" wrapText="1"/>
      <protection hidden="1"/>
    </xf>
    <xf numFmtId="0" fontId="89" fillId="3" borderId="40" xfId="0" applyFont="1" applyFill="1" applyBorder="1" applyAlignment="1" applyProtection="1">
      <alignment horizontal="center" vertical="center" wrapText="1"/>
      <protection hidden="1"/>
    </xf>
    <xf numFmtId="0" fontId="89" fillId="3" borderId="6" xfId="0" applyFont="1" applyFill="1" applyBorder="1" applyAlignment="1" applyProtection="1">
      <alignment horizontal="center" vertical="center"/>
      <protection hidden="1"/>
    </xf>
    <xf numFmtId="9" fontId="89" fillId="3" borderId="6" xfId="3" applyFont="1" applyFill="1" applyBorder="1" applyAlignment="1" applyProtection="1">
      <alignment horizontal="center" vertical="center"/>
      <protection hidden="1"/>
    </xf>
    <xf numFmtId="168" fontId="85" fillId="2" borderId="5" xfId="0" applyNumberFormat="1" applyFont="1" applyFill="1" applyBorder="1" applyAlignment="1" applyProtection="1">
      <alignment horizontal="right" wrapText="1"/>
      <protection hidden="1"/>
    </xf>
    <xf numFmtId="0" fontId="89" fillId="3" borderId="9" xfId="0" applyFont="1" applyFill="1" applyBorder="1" applyAlignment="1" applyProtection="1">
      <alignment horizontal="center" vertical="center" wrapText="1"/>
      <protection hidden="1"/>
    </xf>
    <xf numFmtId="0" fontId="89" fillId="3" borderId="2" xfId="0" applyFont="1" applyFill="1" applyBorder="1" applyAlignment="1" applyProtection="1">
      <alignment horizontal="center" vertical="center" wrapText="1"/>
      <protection hidden="1"/>
    </xf>
    <xf numFmtId="167" fontId="82" fillId="0" borderId="0" xfId="2" applyNumberFormat="1" applyFont="1" applyProtection="1">
      <protection hidden="1"/>
    </xf>
    <xf numFmtId="9" fontId="46" fillId="2" borderId="5" xfId="3" applyFont="1" applyFill="1" applyBorder="1" applyAlignment="1" applyProtection="1">
      <alignment horizontal="right" wrapText="1"/>
      <protection hidden="1"/>
    </xf>
    <xf numFmtId="0" fontId="98" fillId="0" borderId="0" xfId="0" applyFont="1" applyAlignment="1" applyProtection="1">
      <alignment vertical="center"/>
      <protection hidden="1"/>
    </xf>
    <xf numFmtId="0" fontId="6" fillId="3" borderId="7" xfId="0" applyFont="1" applyFill="1" applyBorder="1" applyAlignment="1" applyProtection="1">
      <alignment horizontal="center" vertical="center" wrapText="1"/>
      <protection hidden="1"/>
    </xf>
    <xf numFmtId="0" fontId="9" fillId="2" borderId="5" xfId="0" applyFont="1" applyFill="1" applyBorder="1" applyAlignment="1" applyProtection="1">
      <alignment wrapText="1"/>
      <protection hidden="1"/>
    </xf>
    <xf numFmtId="166" fontId="11" fillId="2" borderId="4" xfId="2" applyNumberFormat="1" applyFont="1" applyFill="1" applyBorder="1" applyAlignment="1" applyProtection="1">
      <alignment wrapText="1"/>
      <protection hidden="1"/>
    </xf>
    <xf numFmtId="165" fontId="11" fillId="2" borderId="4" xfId="3" applyNumberFormat="1" applyFont="1" applyFill="1" applyBorder="1" applyAlignment="1" applyProtection="1">
      <alignment horizontal="right" wrapText="1"/>
      <protection hidden="1"/>
    </xf>
    <xf numFmtId="166" fontId="11" fillId="2" borderId="5" xfId="2" applyNumberFormat="1" applyFont="1" applyFill="1" applyBorder="1" applyAlignment="1" applyProtection="1">
      <alignment wrapText="1"/>
      <protection hidden="1"/>
    </xf>
    <xf numFmtId="165" fontId="11" fillId="2" borderId="5" xfId="3" applyNumberFormat="1" applyFont="1" applyFill="1" applyBorder="1" applyAlignment="1" applyProtection="1">
      <alignment horizontal="right" wrapText="1"/>
      <protection hidden="1"/>
    </xf>
    <xf numFmtId="0" fontId="6" fillId="3" borderId="5" xfId="0" applyFont="1" applyFill="1" applyBorder="1" applyAlignment="1" applyProtection="1">
      <alignment horizontal="left" wrapText="1"/>
      <protection hidden="1"/>
    </xf>
    <xf numFmtId="166" fontId="6" fillId="3" borderId="5" xfId="0" applyNumberFormat="1" applyFont="1" applyFill="1" applyBorder="1" applyAlignment="1" applyProtection="1">
      <alignment horizontal="left" wrapText="1"/>
      <protection hidden="1"/>
    </xf>
    <xf numFmtId="9" fontId="6" fillId="3" borderId="5" xfId="3" applyFont="1" applyFill="1" applyBorder="1" applyAlignment="1" applyProtection="1">
      <alignment horizontal="right" wrapText="1"/>
      <protection hidden="1"/>
    </xf>
    <xf numFmtId="0" fontId="9" fillId="2" borderId="4" xfId="0" applyFont="1" applyFill="1" applyBorder="1" applyAlignment="1" applyProtection="1">
      <alignment wrapText="1"/>
      <protection hidden="1"/>
    </xf>
    <xf numFmtId="9" fontId="11" fillId="2" borderId="4" xfId="3" applyFont="1" applyFill="1" applyBorder="1" applyAlignment="1" applyProtection="1">
      <alignment horizontal="right" wrapText="1"/>
      <protection hidden="1"/>
    </xf>
    <xf numFmtId="9" fontId="11" fillId="2" borderId="5" xfId="3" applyFont="1" applyFill="1" applyBorder="1" applyAlignment="1" applyProtection="1">
      <alignment horizontal="right" wrapText="1"/>
      <protection hidden="1"/>
    </xf>
    <xf numFmtId="0" fontId="9" fillId="2" borderId="6" xfId="0" applyFont="1" applyFill="1" applyBorder="1" applyAlignment="1" applyProtection="1">
      <alignment wrapText="1"/>
      <protection hidden="1"/>
    </xf>
    <xf numFmtId="166" fontId="11" fillId="2" borderId="6" xfId="2" applyNumberFormat="1" applyFont="1" applyFill="1" applyBorder="1" applyAlignment="1" applyProtection="1">
      <alignment wrapText="1"/>
      <protection hidden="1"/>
    </xf>
    <xf numFmtId="9" fontId="11" fillId="2" borderId="6" xfId="3" applyFont="1" applyFill="1" applyBorder="1" applyAlignment="1" applyProtection="1">
      <alignment horizontal="right" wrapText="1"/>
      <protection hidden="1"/>
    </xf>
    <xf numFmtId="0" fontId="15" fillId="0" borderId="0" xfId="0" applyFont="1" applyProtection="1">
      <protection hidden="1"/>
    </xf>
    <xf numFmtId="0" fontId="87" fillId="0" borderId="60" xfId="0" applyFont="1" applyBorder="1" applyAlignment="1" applyProtection="1">
      <alignment horizontal="left" vertical="center"/>
      <protection hidden="1"/>
    </xf>
    <xf numFmtId="9" fontId="89" fillId="3" borderId="7" xfId="3" applyFont="1" applyFill="1" applyBorder="1" applyAlignment="1" applyProtection="1">
      <alignment horizontal="right" vertical="center" wrapText="1"/>
      <protection hidden="1"/>
    </xf>
    <xf numFmtId="0" fontId="84" fillId="2" borderId="4" xfId="0" applyFont="1" applyFill="1" applyBorder="1" applyAlignment="1" applyProtection="1">
      <alignment horizontal="justify" wrapText="1"/>
      <protection hidden="1"/>
    </xf>
    <xf numFmtId="0" fontId="84" fillId="2" borderId="5" xfId="0" applyFont="1" applyFill="1" applyBorder="1" applyAlignment="1" applyProtection="1">
      <alignment horizontal="justify" wrapText="1"/>
      <protection hidden="1"/>
    </xf>
    <xf numFmtId="0" fontId="84" fillId="2" borderId="6" xfId="0" applyFont="1" applyFill="1" applyBorder="1" applyAlignment="1" applyProtection="1">
      <alignment horizontal="justify" wrapText="1"/>
      <protection hidden="1"/>
    </xf>
    <xf numFmtId="0" fontId="107" fillId="0" borderId="0" xfId="0" applyFont="1" applyProtection="1">
      <protection hidden="1"/>
    </xf>
    <xf numFmtId="3" fontId="85" fillId="2" borderId="0" xfId="0" applyNumberFormat="1" applyFont="1" applyFill="1" applyAlignment="1" applyProtection="1">
      <alignment horizontal="right" wrapText="1"/>
      <protection hidden="1"/>
    </xf>
    <xf numFmtId="1" fontId="85" fillId="2" borderId="5" xfId="0" applyNumberFormat="1" applyFont="1" applyFill="1" applyBorder="1" applyAlignment="1" applyProtection="1">
      <alignment horizontal="right" wrapText="1"/>
      <protection hidden="1"/>
    </xf>
    <xf numFmtId="3" fontId="46" fillId="2" borderId="0" xfId="0" applyNumberFormat="1" applyFont="1" applyFill="1" applyAlignment="1" applyProtection="1">
      <alignment horizontal="right" wrapText="1"/>
      <protection hidden="1"/>
    </xf>
    <xf numFmtId="0" fontId="76" fillId="0" borderId="0" xfId="0" applyFont="1" applyProtection="1">
      <protection hidden="1"/>
    </xf>
    <xf numFmtId="0" fontId="24" fillId="0" borderId="4" xfId="0" applyFont="1" applyFill="1" applyBorder="1" applyAlignment="1" applyProtection="1">
      <alignment horizontal="center" vertical="center" wrapText="1"/>
      <protection hidden="1"/>
    </xf>
    <xf numFmtId="0" fontId="24" fillId="0" borderId="15" xfId="0" applyFont="1" applyFill="1" applyBorder="1" applyAlignment="1" applyProtection="1">
      <alignment horizontal="center" vertical="center" wrapText="1"/>
      <protection hidden="1"/>
    </xf>
    <xf numFmtId="0" fontId="9" fillId="2" borderId="9" xfId="0" applyFont="1" applyFill="1" applyBorder="1" applyAlignment="1" applyProtection="1">
      <alignment wrapText="1"/>
      <protection hidden="1"/>
    </xf>
    <xf numFmtId="3" fontId="59" fillId="0" borderId="5" xfId="0" applyNumberFormat="1" applyFont="1" applyFill="1" applyBorder="1" applyAlignment="1" applyProtection="1">
      <alignment horizontal="right" wrapText="1"/>
      <protection hidden="1"/>
    </xf>
    <xf numFmtId="9" fontId="59" fillId="0" borderId="2" xfId="3" applyFont="1" applyFill="1" applyBorder="1" applyAlignment="1" applyProtection="1">
      <alignment horizontal="right" wrapText="1"/>
      <protection hidden="1"/>
    </xf>
    <xf numFmtId="3" fontId="11" fillId="2" borderId="5" xfId="0" applyNumberFormat="1" applyFont="1" applyFill="1" applyBorder="1" applyAlignment="1" applyProtection="1">
      <alignment horizontal="right" wrapText="1"/>
      <protection hidden="1"/>
    </xf>
    <xf numFmtId="3" fontId="24" fillId="0" borderId="7" xfId="0" applyNumberFormat="1" applyFont="1" applyFill="1" applyBorder="1" applyAlignment="1" applyProtection="1">
      <alignment horizontal="right" wrapText="1"/>
      <protection hidden="1"/>
    </xf>
    <xf numFmtId="9" fontId="24" fillId="0" borderId="7" xfId="3" applyFont="1" applyFill="1" applyBorder="1" applyAlignment="1" applyProtection="1">
      <alignment horizontal="right" wrapText="1"/>
      <protection hidden="1"/>
    </xf>
    <xf numFmtId="0" fontId="54" fillId="0" borderId="0" xfId="0" applyFont="1" applyProtection="1">
      <protection hidden="1"/>
    </xf>
    <xf numFmtId="0" fontId="89" fillId="3" borderId="55" xfId="0" applyFont="1" applyFill="1" applyBorder="1" applyAlignment="1" applyProtection="1">
      <alignment horizontal="center" vertical="center" wrapText="1"/>
      <protection hidden="1"/>
    </xf>
    <xf numFmtId="0" fontId="89" fillId="3" borderId="14" xfId="0" applyFont="1" applyFill="1" applyBorder="1" applyAlignment="1" applyProtection="1">
      <alignment horizontal="center" vertical="center" wrapText="1"/>
      <protection hidden="1"/>
    </xf>
    <xf numFmtId="0" fontId="109" fillId="0" borderId="0" xfId="1" applyFont="1" applyFill="1" applyProtection="1">
      <protection hidden="1"/>
    </xf>
    <xf numFmtId="0" fontId="83" fillId="5" borderId="14" xfId="0" applyFont="1" applyFill="1" applyBorder="1" applyAlignment="1" applyProtection="1">
      <alignment wrapText="1"/>
      <protection hidden="1"/>
    </xf>
    <xf numFmtId="3" fontId="83" fillId="5" borderId="4" xfId="0" applyNumberFormat="1" applyFont="1" applyFill="1" applyBorder="1" applyAlignment="1" applyProtection="1">
      <alignment horizontal="right" wrapText="1"/>
      <protection hidden="1"/>
    </xf>
    <xf numFmtId="3" fontId="83" fillId="5" borderId="55" xfId="0" applyNumberFormat="1" applyFont="1" applyFill="1" applyBorder="1" applyAlignment="1" applyProtection="1">
      <alignment horizontal="right" wrapText="1"/>
      <protection hidden="1"/>
    </xf>
    <xf numFmtId="3" fontId="83" fillId="5" borderId="15" xfId="0" applyNumberFormat="1" applyFont="1" applyFill="1" applyBorder="1" applyAlignment="1" applyProtection="1">
      <alignment horizontal="right" wrapText="1"/>
      <protection hidden="1"/>
    </xf>
    <xf numFmtId="3" fontId="84" fillId="2" borderId="53" xfId="0" applyNumberFormat="1" applyFont="1" applyFill="1" applyBorder="1" applyAlignment="1" applyProtection="1">
      <alignment horizontal="right" wrapText="1"/>
      <protection hidden="1"/>
    </xf>
    <xf numFmtId="3" fontId="84" fillId="2" borderId="9" xfId="0" applyNumberFormat="1" applyFont="1" applyFill="1" applyBorder="1" applyAlignment="1" applyProtection="1">
      <alignment horizontal="right" wrapText="1"/>
      <protection hidden="1"/>
    </xf>
    <xf numFmtId="0" fontId="85" fillId="2" borderId="13" xfId="0" applyFont="1" applyFill="1" applyBorder="1" applyAlignment="1" applyProtection="1">
      <alignment wrapText="1"/>
      <protection hidden="1"/>
    </xf>
    <xf numFmtId="0" fontId="90" fillId="0" borderId="0" xfId="0" applyFont="1" applyProtection="1">
      <protection hidden="1"/>
    </xf>
    <xf numFmtId="0" fontId="83" fillId="5" borderId="9" xfId="0" applyFont="1" applyFill="1" applyBorder="1" applyAlignment="1" applyProtection="1">
      <alignment wrapText="1"/>
      <protection hidden="1"/>
    </xf>
    <xf numFmtId="3" fontId="83" fillId="5" borderId="2" xfId="0" applyNumberFormat="1" applyFont="1" applyFill="1" applyBorder="1" applyAlignment="1" applyProtection="1">
      <alignment horizontal="right" wrapText="1"/>
      <protection hidden="1"/>
    </xf>
    <xf numFmtId="3" fontId="83" fillId="5" borderId="53" xfId="0" applyNumberFormat="1" applyFont="1" applyFill="1" applyBorder="1" applyAlignment="1" applyProtection="1">
      <alignment horizontal="right" wrapText="1"/>
      <protection hidden="1"/>
    </xf>
    <xf numFmtId="3" fontId="83" fillId="5" borderId="9" xfId="0" applyNumberFormat="1" applyFont="1" applyFill="1" applyBorder="1" applyAlignment="1" applyProtection="1">
      <alignment horizontal="right" wrapText="1"/>
      <protection hidden="1"/>
    </xf>
    <xf numFmtId="3" fontId="83" fillId="5" borderId="5" xfId="0" applyNumberFormat="1" applyFont="1" applyFill="1" applyBorder="1" applyAlignment="1" applyProtection="1">
      <alignment horizontal="right" wrapText="1"/>
      <protection hidden="1"/>
    </xf>
    <xf numFmtId="0" fontId="89" fillId="3" borderId="8" xfId="0" applyFont="1" applyFill="1" applyBorder="1" applyAlignment="1" applyProtection="1">
      <alignment horizontal="left" wrapText="1"/>
      <protection hidden="1"/>
    </xf>
    <xf numFmtId="3" fontId="89" fillId="3" borderId="54" xfId="0" applyNumberFormat="1" applyFont="1" applyFill="1" applyBorder="1" applyAlignment="1" applyProtection="1">
      <alignment horizontal="right" wrapText="1"/>
      <protection hidden="1"/>
    </xf>
    <xf numFmtId="0" fontId="82" fillId="0" borderId="0" xfId="0" applyFont="1" applyBorder="1" applyAlignment="1" applyProtection="1">
      <alignment vertical="center" wrapText="1"/>
      <protection hidden="1"/>
    </xf>
    <xf numFmtId="0" fontId="89" fillId="3" borderId="34" xfId="0" applyFont="1" applyFill="1" applyBorder="1" applyAlignment="1" applyProtection="1">
      <alignment vertical="center" wrapText="1"/>
      <protection hidden="1"/>
    </xf>
    <xf numFmtId="3" fontId="85" fillId="2" borderId="24" xfId="0" applyNumberFormat="1" applyFont="1" applyFill="1" applyBorder="1" applyAlignment="1" applyProtection="1">
      <alignment horizontal="left" wrapText="1"/>
      <protection hidden="1"/>
    </xf>
    <xf numFmtId="3" fontId="85" fillId="2" borderId="44" xfId="0" applyNumberFormat="1" applyFont="1" applyFill="1" applyBorder="1" applyAlignment="1" applyProtection="1">
      <alignment horizontal="right" wrapText="1"/>
      <protection hidden="1"/>
    </xf>
    <xf numFmtId="3" fontId="85" fillId="2" borderId="24" xfId="0" applyNumberFormat="1" applyFont="1" applyFill="1" applyBorder="1" applyAlignment="1" applyProtection="1">
      <alignment horizontal="right" wrapText="1"/>
      <protection hidden="1"/>
    </xf>
    <xf numFmtId="3" fontId="85" fillId="2" borderId="23" xfId="0" applyNumberFormat="1" applyFont="1" applyFill="1" applyBorder="1" applyAlignment="1" applyProtection="1">
      <alignment horizontal="left" wrapText="1"/>
      <protection hidden="1"/>
    </xf>
    <xf numFmtId="3" fontId="85" fillId="2" borderId="40" xfId="0" applyNumberFormat="1" applyFont="1" applyFill="1" applyBorder="1" applyAlignment="1" applyProtection="1">
      <alignment horizontal="left" wrapText="1"/>
      <protection hidden="1"/>
    </xf>
    <xf numFmtId="3" fontId="85" fillId="2" borderId="35" xfId="0" applyNumberFormat="1" applyFont="1" applyFill="1" applyBorder="1" applyAlignment="1" applyProtection="1">
      <alignment horizontal="right" wrapText="1"/>
      <protection hidden="1"/>
    </xf>
    <xf numFmtId="3" fontId="85" fillId="2" borderId="40" xfId="0" applyNumberFormat="1" applyFont="1" applyFill="1" applyBorder="1" applyAlignment="1" applyProtection="1">
      <alignment horizontal="right" wrapText="1"/>
      <protection hidden="1"/>
    </xf>
    <xf numFmtId="0" fontId="89" fillId="3" borderId="34" xfId="0" applyFont="1" applyFill="1" applyBorder="1" applyAlignment="1" applyProtection="1">
      <alignment horizontal="left" vertical="center" wrapText="1"/>
      <protection hidden="1"/>
    </xf>
    <xf numFmtId="166" fontId="89" fillId="3" borderId="34" xfId="2" applyNumberFormat="1" applyFont="1" applyFill="1" applyBorder="1" applyAlignment="1" applyProtection="1">
      <alignment horizontal="center" vertical="center" wrapText="1"/>
      <protection hidden="1"/>
    </xf>
    <xf numFmtId="0" fontId="46" fillId="0" borderId="28" xfId="0" applyFont="1" applyBorder="1" applyProtection="1">
      <protection hidden="1"/>
    </xf>
    <xf numFmtId="10" fontId="85" fillId="2" borderId="5" xfId="3" applyNumberFormat="1" applyFont="1" applyFill="1" applyBorder="1" applyAlignment="1" applyProtection="1">
      <alignment horizontal="right" wrapText="1"/>
      <protection hidden="1"/>
    </xf>
    <xf numFmtId="9" fontId="89" fillId="3" borderId="64" xfId="3" applyFont="1" applyFill="1" applyBorder="1" applyAlignment="1" applyProtection="1">
      <alignment horizontal="right" wrapText="1"/>
      <protection hidden="1"/>
    </xf>
    <xf numFmtId="0" fontId="85" fillId="0" borderId="0" xfId="16" applyFont="1" applyProtection="1">
      <protection hidden="1"/>
    </xf>
    <xf numFmtId="0" fontId="24" fillId="0" borderId="5"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166" fontId="59" fillId="0" borderId="4" xfId="2" applyNumberFormat="1" applyFont="1" applyFill="1" applyBorder="1" applyAlignment="1" applyProtection="1">
      <alignment wrapText="1"/>
      <protection hidden="1"/>
    </xf>
    <xf numFmtId="9" fontId="59" fillId="0" borderId="4" xfId="3" applyFont="1" applyFill="1" applyBorder="1" applyAlignment="1" applyProtection="1">
      <alignment horizontal="right" wrapText="1"/>
      <protection hidden="1"/>
    </xf>
    <xf numFmtId="166" fontId="59" fillId="0" borderId="5" xfId="2" applyNumberFormat="1" applyFont="1" applyFill="1" applyBorder="1" applyAlignment="1" applyProtection="1">
      <alignment wrapText="1"/>
      <protection hidden="1"/>
    </xf>
    <xf numFmtId="9" fontId="59" fillId="0" borderId="5" xfId="3" applyFont="1" applyFill="1" applyBorder="1" applyAlignment="1" applyProtection="1">
      <alignment horizontal="right" wrapText="1"/>
      <protection hidden="1"/>
    </xf>
    <xf numFmtId="166" fontId="24" fillId="0" borderId="25" xfId="0" applyNumberFormat="1" applyFont="1" applyFill="1" applyBorder="1" applyAlignment="1" applyProtection="1">
      <alignment horizontal="left" wrapText="1"/>
      <protection hidden="1"/>
    </xf>
    <xf numFmtId="9" fontId="24" fillId="0" borderId="25" xfId="3" applyFont="1" applyFill="1" applyBorder="1" applyAlignment="1" applyProtection="1">
      <alignment horizontal="right" wrapText="1"/>
      <protection hidden="1"/>
    </xf>
    <xf numFmtId="166" fontId="6" fillId="3" borderId="25" xfId="0" applyNumberFormat="1" applyFont="1" applyFill="1" applyBorder="1" applyAlignment="1" applyProtection="1">
      <alignment horizontal="left" wrapText="1"/>
      <protection hidden="1"/>
    </xf>
    <xf numFmtId="9" fontId="6" fillId="3" borderId="25" xfId="3" applyFont="1" applyFill="1" applyBorder="1" applyAlignment="1" applyProtection="1">
      <alignment horizontal="right" wrapText="1"/>
      <protection hidden="1"/>
    </xf>
    <xf numFmtId="0" fontId="12" fillId="0" borderId="0" xfId="0" applyFont="1" applyAlignment="1" applyProtection="1">
      <alignment horizontal="left"/>
      <protection hidden="1"/>
    </xf>
    <xf numFmtId="166" fontId="59" fillId="0" borderId="6" xfId="2" applyNumberFormat="1" applyFont="1" applyFill="1" applyBorder="1" applyAlignment="1" applyProtection="1">
      <alignment wrapText="1"/>
      <protection hidden="1"/>
    </xf>
    <xf numFmtId="9" fontId="59" fillId="0" borderId="6" xfId="3" applyFont="1" applyFill="1" applyBorder="1" applyAlignment="1" applyProtection="1">
      <alignment horizontal="right" wrapText="1"/>
      <protection hidden="1"/>
    </xf>
    <xf numFmtId="166" fontId="24" fillId="0" borderId="5" xfId="0" applyNumberFormat="1" applyFont="1" applyFill="1" applyBorder="1" applyAlignment="1" applyProtection="1">
      <alignment horizontal="left" wrapText="1"/>
      <protection hidden="1"/>
    </xf>
    <xf numFmtId="9" fontId="24" fillId="0" borderId="5" xfId="3" applyFont="1" applyFill="1" applyBorder="1" applyAlignment="1" applyProtection="1">
      <alignment horizontal="right" wrapText="1"/>
      <protection hidden="1"/>
    </xf>
    <xf numFmtId="0" fontId="85" fillId="2" borderId="62" xfId="0" applyFont="1" applyFill="1" applyBorder="1" applyAlignment="1" applyProtection="1">
      <alignment horizontal="right" vertical="top" wrapText="1"/>
      <protection hidden="1"/>
    </xf>
    <xf numFmtId="9" fontId="85" fillId="2" borderId="20" xfId="5" applyFont="1" applyFill="1" applyBorder="1" applyAlignment="1" applyProtection="1">
      <alignment horizontal="right" vertical="top" wrapText="1"/>
      <protection hidden="1"/>
    </xf>
    <xf numFmtId="165" fontId="85" fillId="2" borderId="20" xfId="5" applyNumberFormat="1" applyFont="1" applyFill="1" applyBorder="1" applyAlignment="1" applyProtection="1">
      <alignment horizontal="right" vertical="top" wrapText="1"/>
      <protection hidden="1"/>
    </xf>
    <xf numFmtId="165" fontId="85" fillId="2" borderId="0" xfId="5" applyNumberFormat="1" applyFont="1" applyFill="1" applyAlignment="1" applyProtection="1">
      <alignment horizontal="right" vertical="top" wrapText="1"/>
      <protection hidden="1"/>
    </xf>
    <xf numFmtId="10" fontId="85" fillId="2" borderId="20" xfId="5" applyNumberFormat="1" applyFont="1" applyFill="1" applyBorder="1" applyAlignment="1" applyProtection="1">
      <alignment horizontal="right" vertical="top" wrapText="1"/>
      <protection hidden="1"/>
    </xf>
    <xf numFmtId="166" fontId="82" fillId="0" borderId="0" xfId="0" applyNumberFormat="1" applyFont="1" applyProtection="1">
      <protection hidden="1"/>
    </xf>
    <xf numFmtId="9" fontId="89" fillId="3" borderId="61" xfId="5" applyFont="1" applyFill="1" applyBorder="1" applyAlignment="1" applyProtection="1">
      <alignment horizontal="right" wrapText="1"/>
      <protection hidden="1"/>
    </xf>
    <xf numFmtId="0" fontId="84" fillId="2" borderId="5" xfId="0" applyFont="1" applyFill="1" applyBorder="1" applyAlignment="1" applyProtection="1">
      <alignment horizontal="right" vertical="top" wrapText="1"/>
      <protection hidden="1"/>
    </xf>
    <xf numFmtId="0" fontId="84" fillId="2" borderId="5" xfId="0" applyFont="1" applyFill="1" applyBorder="1" applyAlignment="1" applyProtection="1">
      <alignment horizontal="center" vertical="top" wrapText="1"/>
      <protection hidden="1"/>
    </xf>
    <xf numFmtId="165" fontId="84" fillId="2" borderId="5" xfId="4" applyNumberFormat="1" applyFont="1" applyFill="1" applyBorder="1" applyAlignment="1" applyProtection="1">
      <alignment horizontal="center" vertical="top" wrapText="1"/>
      <protection hidden="1"/>
    </xf>
    <xf numFmtId="0" fontId="105" fillId="0" borderId="0" xfId="0" applyFont="1" applyProtection="1">
      <protection hidden="1"/>
    </xf>
    <xf numFmtId="9" fontId="0" fillId="0" borderId="0" xfId="3" applyFont="1" applyProtection="1">
      <protection hidden="1"/>
    </xf>
    <xf numFmtId="166" fontId="85" fillId="2" borderId="5" xfId="2" applyNumberFormat="1" applyFont="1" applyFill="1" applyBorder="1" applyAlignment="1" applyProtection="1">
      <alignment horizontal="right" wrapText="1"/>
      <protection hidden="1"/>
    </xf>
    <xf numFmtId="166" fontId="89" fillId="3" borderId="7" xfId="3" applyNumberFormat="1" applyFont="1" applyFill="1" applyBorder="1" applyAlignment="1" applyProtection="1">
      <alignment horizontal="right" wrapText="1"/>
      <protection hidden="1"/>
    </xf>
    <xf numFmtId="3" fontId="89" fillId="3" borderId="12" xfId="0" applyNumberFormat="1" applyFont="1" applyFill="1" applyBorder="1" applyAlignment="1" applyProtection="1">
      <alignment horizontal="right" vertical="center" wrapText="1"/>
      <protection hidden="1"/>
    </xf>
    <xf numFmtId="0" fontId="110" fillId="0" borderId="0" xfId="0" applyFont="1" applyProtection="1">
      <protection hidden="1"/>
    </xf>
    <xf numFmtId="3" fontId="85" fillId="2" borderId="20" xfId="0" applyNumberFormat="1" applyFont="1" applyFill="1" applyBorder="1" applyAlignment="1" applyProtection="1">
      <alignment horizontal="right" wrapText="1"/>
      <protection hidden="1"/>
    </xf>
    <xf numFmtId="9" fontId="85" fillId="2" borderId="23" xfId="3" applyFont="1" applyFill="1" applyBorder="1" applyAlignment="1" applyProtection="1">
      <alignment horizontal="right" wrapText="1"/>
      <protection hidden="1"/>
    </xf>
    <xf numFmtId="9" fontId="85" fillId="2" borderId="0" xfId="3" applyFont="1" applyFill="1" applyAlignment="1" applyProtection="1">
      <alignment horizontal="right" wrapText="1"/>
      <protection hidden="1"/>
    </xf>
    <xf numFmtId="3" fontId="89" fillId="3" borderId="21" xfId="0" applyNumberFormat="1" applyFont="1" applyFill="1" applyBorder="1" applyAlignment="1" applyProtection="1">
      <alignment horizontal="right" wrapText="1"/>
      <protection hidden="1"/>
    </xf>
    <xf numFmtId="9" fontId="89" fillId="3" borderId="3" xfId="3" applyFont="1" applyFill="1" applyBorder="1" applyAlignment="1" applyProtection="1">
      <alignment horizontal="right" wrapText="1"/>
      <protection hidden="1"/>
    </xf>
    <xf numFmtId="0" fontId="46" fillId="0" borderId="20" xfId="0" applyFont="1" applyBorder="1" applyProtection="1">
      <protection hidden="1"/>
    </xf>
    <xf numFmtId="0" fontId="88" fillId="0" borderId="0" xfId="0" applyFont="1" applyProtection="1">
      <protection hidden="1"/>
    </xf>
    <xf numFmtId="0" fontId="82" fillId="0" borderId="1" xfId="0" applyFont="1" applyBorder="1" applyAlignment="1" applyProtection="1">
      <alignment vertical="center" wrapText="1"/>
      <protection hidden="1"/>
    </xf>
    <xf numFmtId="0" fontId="85" fillId="2" borderId="24" xfId="0" applyFont="1" applyFill="1" applyBorder="1" applyAlignment="1" applyProtection="1">
      <alignment horizontal="left" vertical="center" wrapText="1" indent="1"/>
      <protection hidden="1"/>
    </xf>
    <xf numFmtId="3" fontId="85" fillId="2" borderId="2" xfId="0" applyNumberFormat="1" applyFont="1" applyFill="1" applyBorder="1" applyAlignment="1" applyProtection="1">
      <alignment horizontal="right" vertical="center" wrapText="1"/>
      <protection hidden="1"/>
    </xf>
    <xf numFmtId="0" fontId="85" fillId="2" borderId="23" xfId="0" applyFont="1" applyFill="1" applyBorder="1" applyAlignment="1" applyProtection="1">
      <alignment horizontal="left" vertical="center" wrapText="1" indent="1"/>
      <protection hidden="1"/>
    </xf>
    <xf numFmtId="0" fontId="85" fillId="2" borderId="40" xfId="0" applyFont="1" applyFill="1" applyBorder="1" applyAlignment="1" applyProtection="1">
      <alignment horizontal="left" vertical="center" wrapText="1" indent="1"/>
      <protection hidden="1"/>
    </xf>
    <xf numFmtId="4" fontId="46" fillId="0" borderId="0" xfId="0" applyNumberFormat="1" applyFont="1" applyProtection="1">
      <protection hidden="1"/>
    </xf>
    <xf numFmtId="0" fontId="82" fillId="0" borderId="0" xfId="0" applyFont="1" applyBorder="1" applyAlignment="1" applyProtection="1">
      <alignment vertical="center"/>
      <protection hidden="1"/>
    </xf>
    <xf numFmtId="0" fontId="87" fillId="0" borderId="0" xfId="0" applyFont="1" applyBorder="1" applyAlignment="1" applyProtection="1">
      <alignment horizontal="left" vertical="center" wrapText="1"/>
      <protection hidden="1"/>
    </xf>
    <xf numFmtId="0" fontId="35" fillId="0" borderId="0" xfId="0" applyFont="1" applyAlignment="1" applyProtection="1">
      <alignment vertical="center"/>
      <protection hidden="1"/>
    </xf>
    <xf numFmtId="0" fontId="85" fillId="2" borderId="28" xfId="0" applyFont="1" applyFill="1" applyBorder="1" applyAlignment="1" applyProtection="1">
      <alignment horizontal="justify" vertical="center" wrapText="1"/>
      <protection hidden="1"/>
    </xf>
    <xf numFmtId="175" fontId="85" fillId="2" borderId="0" xfId="5" applyNumberFormat="1" applyFont="1" applyFill="1" applyAlignment="1" applyProtection="1">
      <alignment horizontal="right" vertical="top" wrapText="1"/>
      <protection hidden="1"/>
    </xf>
    <xf numFmtId="0" fontId="7" fillId="0" borderId="0" xfId="0" applyFont="1" applyAlignment="1" applyProtection="1">
      <alignment vertical="top"/>
      <protection hidden="1"/>
    </xf>
    <xf numFmtId="0" fontId="7" fillId="0" borderId="0" xfId="0" applyFont="1" applyAlignment="1" applyProtection="1">
      <alignment vertical="top" wrapText="1"/>
      <protection hidden="1"/>
    </xf>
    <xf numFmtId="0" fontId="6" fillId="3" borderId="3" xfId="0" applyFont="1" applyFill="1" applyBorder="1" applyAlignment="1" applyProtection="1">
      <alignment horizontal="center" vertical="center" wrapText="1"/>
      <protection hidden="1"/>
    </xf>
    <xf numFmtId="0" fontId="50" fillId="3" borderId="3"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justify" vertical="center" wrapText="1"/>
      <protection hidden="1"/>
    </xf>
    <xf numFmtId="0" fontId="11" fillId="2" borderId="15" xfId="0" applyFont="1" applyFill="1" applyBorder="1" applyAlignment="1" applyProtection="1">
      <alignment horizontal="center" vertical="center" wrapText="1"/>
      <protection hidden="1"/>
    </xf>
    <xf numFmtId="171" fontId="11" fillId="2" borderId="15" xfId="0" applyNumberFormat="1" applyFont="1" applyFill="1" applyBorder="1" applyAlignment="1" applyProtection="1">
      <alignment horizontal="right" vertical="center" wrapText="1"/>
      <protection hidden="1"/>
    </xf>
    <xf numFmtId="0" fontId="12" fillId="0" borderId="0" xfId="0" applyFont="1" applyProtection="1">
      <protection hidden="1"/>
    </xf>
    <xf numFmtId="0" fontId="73" fillId="0" borderId="0" xfId="0" applyFont="1" applyProtection="1">
      <protection hidden="1"/>
    </xf>
    <xf numFmtId="0" fontId="11" fillId="2" borderId="2" xfId="0" applyFont="1" applyFill="1" applyBorder="1" applyAlignment="1" applyProtection="1">
      <alignment horizontal="center" vertical="center" wrapText="1"/>
      <protection hidden="1"/>
    </xf>
    <xf numFmtId="171" fontId="11" fillId="2" borderId="2" xfId="0" applyNumberFormat="1" applyFont="1" applyFill="1" applyBorder="1" applyAlignment="1" applyProtection="1">
      <alignment horizontal="right" vertical="center" wrapText="1"/>
      <protection hidden="1"/>
    </xf>
    <xf numFmtId="0" fontId="48" fillId="0" borderId="0" xfId="0" applyFont="1" applyFill="1" applyBorder="1" applyAlignment="1" applyProtection="1">
      <alignment horizontal="left" vertical="center"/>
      <protection hidden="1"/>
    </xf>
    <xf numFmtId="0" fontId="7" fillId="0" borderId="0" xfId="0" applyFont="1" applyFill="1" applyAlignment="1" applyProtection="1">
      <alignment horizontal="left" vertical="center"/>
      <protection hidden="1"/>
    </xf>
    <xf numFmtId="0" fontId="40" fillId="0" borderId="0" xfId="0" applyFont="1" applyProtection="1">
      <protection hidden="1"/>
    </xf>
    <xf numFmtId="0" fontId="12" fillId="0" borderId="0" xfId="0" applyFont="1" applyFill="1" applyProtection="1">
      <protection hidden="1"/>
    </xf>
    <xf numFmtId="0" fontId="73" fillId="0" borderId="0" xfId="0" applyFont="1" applyFill="1" applyProtection="1">
      <protection hidden="1"/>
    </xf>
    <xf numFmtId="0" fontId="24" fillId="10" borderId="5" xfId="0" applyFont="1" applyFill="1" applyBorder="1" applyAlignment="1" applyProtection="1">
      <alignment horizontal="justify" vertical="center" wrapText="1"/>
      <protection hidden="1"/>
    </xf>
    <xf numFmtId="0" fontId="59" fillId="10" borderId="2" xfId="0" applyFont="1" applyFill="1" applyBorder="1" applyAlignment="1" applyProtection="1">
      <alignment horizontal="center" vertical="center" wrapText="1"/>
      <protection hidden="1"/>
    </xf>
    <xf numFmtId="171" fontId="59" fillId="10" borderId="2" xfId="0" applyNumberFormat="1" applyFont="1" applyFill="1" applyBorder="1" applyAlignment="1" applyProtection="1">
      <alignment horizontal="right" vertical="center" wrapText="1"/>
      <protection hidden="1"/>
    </xf>
    <xf numFmtId="0" fontId="12" fillId="0" borderId="0" xfId="0" applyFont="1" applyFill="1" applyBorder="1" applyAlignment="1" applyProtection="1">
      <alignment horizontal="left" vertical="center"/>
      <protection hidden="1"/>
    </xf>
    <xf numFmtId="0" fontId="74" fillId="0" borderId="0" xfId="0" applyFont="1" applyFill="1" applyBorder="1" applyAlignment="1" applyProtection="1">
      <alignment horizontal="left" vertical="center"/>
      <protection hidden="1"/>
    </xf>
    <xf numFmtId="0" fontId="7" fillId="0" borderId="0" xfId="0" applyFont="1" applyAlignment="1" applyProtection="1">
      <alignment vertical="center" wrapText="1"/>
      <protection hidden="1"/>
    </xf>
    <xf numFmtId="0" fontId="1" fillId="0" borderId="0" xfId="1" applyAlignment="1" applyProtection="1">
      <alignment horizontal="left"/>
      <protection hidden="1"/>
    </xf>
    <xf numFmtId="166" fontId="89" fillId="3" borderId="63" xfId="2" applyNumberFormat="1" applyFont="1" applyFill="1" applyBorder="1" applyAlignment="1" applyProtection="1">
      <alignment horizontal="center" vertical="center" wrapText="1"/>
      <protection hidden="1"/>
    </xf>
    <xf numFmtId="166" fontId="89" fillId="3" borderId="63" xfId="2" applyNumberFormat="1" applyFont="1" applyFill="1" applyBorder="1" applyAlignment="1" applyProtection="1">
      <alignment horizontal="center" vertical="center"/>
      <protection hidden="1"/>
    </xf>
    <xf numFmtId="0" fontId="0" fillId="0" borderId="0" xfId="0" applyAlignment="1" applyProtection="1">
      <alignment horizontal="left"/>
      <protection hidden="1"/>
    </xf>
    <xf numFmtId="9" fontId="0" fillId="0" borderId="0" xfId="0" applyNumberFormat="1" applyProtection="1">
      <protection hidden="1"/>
    </xf>
    <xf numFmtId="0" fontId="72" fillId="0" borderId="0" xfId="0" applyFont="1" applyAlignment="1" applyProtection="1">
      <alignment horizontal="left"/>
      <protection hidden="1"/>
    </xf>
    <xf numFmtId="0" fontId="51" fillId="0" borderId="0" xfId="0" applyFont="1" applyAlignment="1" applyProtection="1">
      <alignment horizontal="left"/>
      <protection hidden="1"/>
    </xf>
    <xf numFmtId="0" fontId="111" fillId="0" borderId="0" xfId="0" applyFont="1" applyProtection="1">
      <protection hidden="1"/>
    </xf>
    <xf numFmtId="166" fontId="70" fillId="0" borderId="0" xfId="2" applyNumberFormat="1" applyFont="1" applyProtection="1">
      <protection hidden="1"/>
    </xf>
    <xf numFmtId="0" fontId="88" fillId="0" borderId="0" xfId="0" applyFont="1" applyAlignment="1" applyProtection="1">
      <alignment vertical="center"/>
      <protection hidden="1"/>
    </xf>
    <xf numFmtId="0" fontId="27" fillId="0" borderId="0" xfId="0" applyFont="1" applyAlignment="1" applyProtection="1">
      <alignment vertical="center"/>
      <protection hidden="1"/>
    </xf>
    <xf numFmtId="0" fontId="6" fillId="3" borderId="4" xfId="0" applyFont="1" applyFill="1" applyBorder="1" applyAlignment="1" applyProtection="1">
      <alignment vertical="center" wrapText="1"/>
      <protection hidden="1"/>
    </xf>
    <xf numFmtId="0" fontId="11" fillId="2" borderId="5" xfId="0" applyFont="1" applyFill="1" applyBorder="1" applyAlignment="1" applyProtection="1">
      <alignment horizontal="justify" vertical="top" wrapText="1"/>
      <protection hidden="1"/>
    </xf>
    <xf numFmtId="170" fontId="11" fillId="2" borderId="5" xfId="0" applyNumberFormat="1" applyFont="1" applyFill="1" applyBorder="1" applyAlignment="1" applyProtection="1">
      <alignment horizontal="right" wrapText="1"/>
      <protection hidden="1"/>
    </xf>
    <xf numFmtId="0" fontId="6" fillId="3" borderId="7" xfId="0" applyFont="1" applyFill="1" applyBorder="1" applyAlignment="1" applyProtection="1">
      <alignment horizontal="left" vertical="center" wrapText="1"/>
      <protection hidden="1"/>
    </xf>
    <xf numFmtId="3" fontId="24" fillId="3" borderId="7" xfId="0" applyNumberFormat="1" applyFont="1" applyFill="1" applyBorder="1" applyAlignment="1" applyProtection="1">
      <alignment horizontal="right" vertical="center" wrapText="1"/>
      <protection hidden="1"/>
    </xf>
    <xf numFmtId="3" fontId="6" fillId="3" borderId="7" xfId="0" applyNumberFormat="1" applyFont="1" applyFill="1" applyBorder="1" applyAlignment="1" applyProtection="1">
      <alignment horizontal="right" vertical="center" wrapText="1"/>
      <protection hidden="1"/>
    </xf>
    <xf numFmtId="0" fontId="56" fillId="0" borderId="0" xfId="0" applyFont="1" applyProtection="1">
      <protection hidden="1"/>
    </xf>
    <xf numFmtId="9" fontId="70" fillId="0" borderId="0" xfId="3" applyFont="1" applyProtection="1">
      <protection hidden="1"/>
    </xf>
    <xf numFmtId="0" fontId="82" fillId="0" borderId="35" xfId="0" applyFont="1" applyBorder="1" applyAlignment="1" applyProtection="1">
      <alignment vertical="center"/>
      <protection hidden="1"/>
    </xf>
    <xf numFmtId="0" fontId="87" fillId="0" borderId="35" xfId="0" applyFont="1" applyBorder="1" applyAlignment="1" applyProtection="1">
      <alignment vertical="center"/>
      <protection hidden="1"/>
    </xf>
    <xf numFmtId="0" fontId="89" fillId="8" borderId="34" xfId="0" applyFont="1" applyFill="1" applyBorder="1" applyAlignment="1" applyProtection="1">
      <alignment horizontal="center" vertical="center" wrapText="1"/>
      <protection hidden="1"/>
    </xf>
    <xf numFmtId="0" fontId="89" fillId="8" borderId="24" xfId="0" applyFont="1" applyFill="1" applyBorder="1" applyAlignment="1" applyProtection="1">
      <alignment horizontal="center" vertical="center" wrapText="1"/>
      <protection hidden="1"/>
    </xf>
    <xf numFmtId="0" fontId="85" fillId="9" borderId="24" xfId="0" applyFont="1" applyFill="1" applyBorder="1" applyAlignment="1" applyProtection="1">
      <alignment vertical="top" wrapText="1"/>
      <protection hidden="1"/>
    </xf>
    <xf numFmtId="3" fontId="85" fillId="9" borderId="80" xfId="0" applyNumberFormat="1" applyFont="1" applyFill="1" applyBorder="1" applyAlignment="1" applyProtection="1">
      <alignment horizontal="right" vertical="top" wrapText="1"/>
      <protection hidden="1"/>
    </xf>
    <xf numFmtId="165" fontId="85" fillId="9" borderId="24" xfId="3" applyNumberFormat="1" applyFont="1" applyFill="1" applyBorder="1" applyAlignment="1" applyProtection="1">
      <alignment horizontal="right" vertical="top" wrapText="1"/>
      <protection hidden="1"/>
    </xf>
    <xf numFmtId="3" fontId="85" fillId="9" borderId="78" xfId="0" applyNumberFormat="1" applyFont="1" applyFill="1" applyBorder="1" applyAlignment="1" applyProtection="1">
      <alignment horizontal="right" vertical="top" wrapText="1"/>
      <protection hidden="1"/>
    </xf>
    <xf numFmtId="3" fontId="84" fillId="9" borderId="24" xfId="0" applyNumberFormat="1" applyFont="1" applyFill="1" applyBorder="1" applyAlignment="1" applyProtection="1">
      <alignment horizontal="right" vertical="top" wrapText="1"/>
      <protection hidden="1"/>
    </xf>
    <xf numFmtId="9" fontId="82" fillId="0" borderId="0" xfId="3" applyFont="1" applyProtection="1">
      <protection hidden="1"/>
    </xf>
    <xf numFmtId="0" fontId="85" fillId="9" borderId="23" xfId="0" applyFont="1" applyFill="1" applyBorder="1" applyAlignment="1" applyProtection="1">
      <alignment vertical="top" wrapText="1"/>
      <protection hidden="1"/>
    </xf>
    <xf numFmtId="3" fontId="85" fillId="9" borderId="46" xfId="0" applyNumberFormat="1" applyFont="1" applyFill="1" applyBorder="1" applyAlignment="1" applyProtection="1">
      <alignment horizontal="right" vertical="top" wrapText="1"/>
      <protection hidden="1"/>
    </xf>
    <xf numFmtId="165" fontId="85" fillId="9" borderId="23" xfId="3" applyNumberFormat="1" applyFont="1" applyFill="1" applyBorder="1" applyAlignment="1" applyProtection="1">
      <alignment horizontal="right" vertical="top" wrapText="1"/>
      <protection hidden="1"/>
    </xf>
    <xf numFmtId="3" fontId="85" fillId="9" borderId="28" xfId="0" applyNumberFormat="1" applyFont="1" applyFill="1" applyBorder="1" applyAlignment="1" applyProtection="1">
      <alignment horizontal="right" vertical="top" wrapText="1"/>
      <protection hidden="1"/>
    </xf>
    <xf numFmtId="3" fontId="84" fillId="9" borderId="23" xfId="0" applyNumberFormat="1" applyFont="1" applyFill="1" applyBorder="1" applyAlignment="1" applyProtection="1">
      <alignment horizontal="right" vertical="top" wrapText="1"/>
      <protection hidden="1"/>
    </xf>
    <xf numFmtId="0" fontId="85" fillId="9" borderId="40" xfId="0" applyFont="1" applyFill="1" applyBorder="1" applyAlignment="1" applyProtection="1">
      <alignment vertical="top" wrapText="1"/>
      <protection hidden="1"/>
    </xf>
    <xf numFmtId="3" fontId="85" fillId="9" borderId="81" xfId="0" applyNumberFormat="1" applyFont="1" applyFill="1" applyBorder="1" applyAlignment="1" applyProtection="1">
      <alignment horizontal="right" vertical="top" wrapText="1"/>
      <protection hidden="1"/>
    </xf>
    <xf numFmtId="165" fontId="85" fillId="9" borderId="40" xfId="3" applyNumberFormat="1" applyFont="1" applyFill="1" applyBorder="1" applyAlignment="1" applyProtection="1">
      <alignment horizontal="right" vertical="top" wrapText="1"/>
      <protection hidden="1"/>
    </xf>
    <xf numFmtId="3" fontId="85" fillId="9" borderId="79" xfId="0" applyNumberFormat="1" applyFont="1" applyFill="1" applyBorder="1" applyAlignment="1" applyProtection="1">
      <alignment horizontal="right" vertical="top" wrapText="1"/>
      <protection hidden="1"/>
    </xf>
    <xf numFmtId="3" fontId="84" fillId="9" borderId="40" xfId="0" applyNumberFormat="1" applyFont="1" applyFill="1" applyBorder="1" applyAlignment="1" applyProtection="1">
      <alignment horizontal="right" vertical="top" wrapText="1"/>
      <protection hidden="1"/>
    </xf>
    <xf numFmtId="0" fontId="110" fillId="0" borderId="0" xfId="0" applyFont="1" applyAlignment="1" applyProtection="1">
      <alignment horizontal="center"/>
      <protection hidden="1"/>
    </xf>
    <xf numFmtId="0" fontId="89" fillId="8" borderId="40" xfId="0" applyFont="1" applyFill="1" applyBorder="1" applyAlignment="1" applyProtection="1">
      <alignment wrapText="1"/>
      <protection hidden="1"/>
    </xf>
    <xf numFmtId="3" fontId="89" fillId="8" borderId="40" xfId="0" applyNumberFormat="1" applyFont="1" applyFill="1" applyBorder="1" applyAlignment="1" applyProtection="1">
      <alignment horizontal="right" wrapText="1"/>
      <protection hidden="1"/>
    </xf>
    <xf numFmtId="165" fontId="89" fillId="8" borderId="40" xfId="3" applyNumberFormat="1" applyFont="1" applyFill="1" applyBorder="1" applyAlignment="1" applyProtection="1">
      <alignment horizontal="right" wrapText="1"/>
      <protection hidden="1"/>
    </xf>
    <xf numFmtId="0" fontId="112" fillId="0" borderId="0" xfId="0" applyFont="1" applyProtection="1">
      <protection hidden="1"/>
    </xf>
    <xf numFmtId="0" fontId="46" fillId="0" borderId="0" xfId="0" applyFont="1" applyAlignment="1" applyProtection="1">
      <alignment horizontal="center"/>
      <protection hidden="1"/>
    </xf>
    <xf numFmtId="0" fontId="82" fillId="0" borderId="0" xfId="0" applyFont="1" applyFill="1" applyAlignment="1" applyProtection="1">
      <alignment vertical="center"/>
      <protection hidden="1"/>
    </xf>
    <xf numFmtId="0" fontId="87" fillId="0" borderId="1" xfId="0" applyFont="1" applyFill="1" applyBorder="1" applyAlignment="1" applyProtection="1">
      <alignment horizontal="left" vertical="center" wrapText="1"/>
      <protection hidden="1"/>
    </xf>
    <xf numFmtId="0" fontId="87" fillId="0" borderId="0" xfId="0" applyFont="1" applyFill="1" applyBorder="1" applyAlignment="1" applyProtection="1">
      <alignment horizontal="left" vertical="center" wrapText="1"/>
      <protection hidden="1"/>
    </xf>
    <xf numFmtId="0" fontId="85" fillId="2" borderId="9" xfId="0" applyFont="1" applyFill="1" applyBorder="1" applyAlignment="1" applyProtection="1">
      <alignment vertical="top" wrapText="1"/>
      <protection hidden="1"/>
    </xf>
    <xf numFmtId="168" fontId="85" fillId="2" borderId="5" xfId="0" applyNumberFormat="1" applyFont="1" applyFill="1" applyBorder="1" applyAlignment="1" applyProtection="1">
      <alignment horizontal="right" vertical="top" wrapText="1"/>
      <protection hidden="1"/>
    </xf>
    <xf numFmtId="168" fontId="85" fillId="0" borderId="5" xfId="0" applyNumberFormat="1" applyFont="1" applyFill="1" applyBorder="1" applyAlignment="1" applyProtection="1">
      <alignment horizontal="right" vertical="top" wrapText="1"/>
      <protection hidden="1"/>
    </xf>
    <xf numFmtId="168" fontId="85" fillId="2" borderId="0" xfId="0" applyNumberFormat="1" applyFont="1" applyFill="1" applyBorder="1" applyAlignment="1" applyProtection="1">
      <alignment horizontal="right" vertical="top" wrapText="1"/>
      <protection hidden="1"/>
    </xf>
    <xf numFmtId="168" fontId="85" fillId="0" borderId="0" xfId="0" applyNumberFormat="1" applyFont="1" applyFill="1" applyBorder="1" applyAlignment="1" applyProtection="1">
      <alignment horizontal="right" vertical="top" wrapText="1"/>
      <protection hidden="1"/>
    </xf>
    <xf numFmtId="0" fontId="87" fillId="0" borderId="60" xfId="0" applyFont="1" applyFill="1" applyBorder="1" applyAlignment="1" applyProtection="1">
      <alignment vertical="center"/>
      <protection hidden="1"/>
    </xf>
    <xf numFmtId="0" fontId="85" fillId="2" borderId="9" xfId="0" applyFont="1" applyFill="1" applyBorder="1" applyAlignment="1" applyProtection="1">
      <alignment horizontal="justify" vertical="center" wrapText="1"/>
      <protection hidden="1"/>
    </xf>
    <xf numFmtId="3" fontId="85" fillId="2" borderId="5" xfId="0" applyNumberFormat="1" applyFont="1" applyFill="1" applyBorder="1" applyAlignment="1" applyProtection="1">
      <alignment horizontal="right" vertical="center" wrapText="1"/>
      <protection hidden="1"/>
    </xf>
    <xf numFmtId="0" fontId="89" fillId="3" borderId="8" xfId="0" applyFont="1" applyFill="1" applyBorder="1" applyAlignment="1" applyProtection="1">
      <alignment horizontal="left" vertical="center" wrapText="1"/>
      <protection hidden="1"/>
    </xf>
    <xf numFmtId="0" fontId="33" fillId="0" borderId="0" xfId="0" applyFont="1" applyProtection="1">
      <protection hidden="1"/>
    </xf>
    <xf numFmtId="0" fontId="6" fillId="3" borderId="69" xfId="0" applyFont="1" applyFill="1" applyBorder="1" applyAlignment="1" applyProtection="1">
      <alignment vertical="center" wrapText="1"/>
      <protection hidden="1"/>
    </xf>
    <xf numFmtId="0" fontId="6" fillId="3" borderId="70" xfId="0" applyFont="1" applyFill="1" applyBorder="1" applyAlignment="1" applyProtection="1">
      <alignment vertical="center" wrapText="1"/>
      <protection hidden="1"/>
    </xf>
    <xf numFmtId="0" fontId="6" fillId="3" borderId="58"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justify" vertical="center" wrapText="1"/>
      <protection hidden="1"/>
    </xf>
    <xf numFmtId="166" fontId="11" fillId="2" borderId="9" xfId="2" applyNumberFormat="1" applyFont="1" applyFill="1" applyBorder="1" applyAlignment="1" applyProtection="1">
      <alignment horizontal="justify" vertical="center" wrapText="1"/>
      <protection hidden="1"/>
    </xf>
    <xf numFmtId="166" fontId="11" fillId="2" borderId="9" xfId="2" applyNumberFormat="1" applyFont="1" applyFill="1" applyBorder="1" applyAlignment="1" applyProtection="1">
      <alignment horizontal="right" vertical="center" wrapText="1"/>
      <protection hidden="1"/>
    </xf>
    <xf numFmtId="0" fontId="6" fillId="3" borderId="45" xfId="0" applyFont="1" applyFill="1" applyBorder="1" applyAlignment="1" applyProtection="1">
      <alignment vertical="center" wrapText="1"/>
      <protection hidden="1"/>
    </xf>
    <xf numFmtId="166" fontId="6" fillId="3" borderId="22" xfId="0" applyNumberFormat="1" applyFont="1" applyFill="1" applyBorder="1" applyAlignment="1" applyProtection="1">
      <alignment vertical="center" wrapText="1"/>
      <protection hidden="1"/>
    </xf>
    <xf numFmtId="166" fontId="6" fillId="3" borderId="36" xfId="0" applyNumberFormat="1" applyFont="1" applyFill="1" applyBorder="1" applyAlignment="1" applyProtection="1">
      <alignment vertical="center" wrapText="1"/>
      <protection hidden="1"/>
    </xf>
    <xf numFmtId="166" fontId="0" fillId="0" borderId="0" xfId="0" applyNumberFormat="1" applyProtection="1">
      <protection hidden="1"/>
    </xf>
    <xf numFmtId="0" fontId="106" fillId="0" borderId="0" xfId="0" applyFont="1" applyProtection="1">
      <protection hidden="1"/>
    </xf>
    <xf numFmtId="0" fontId="61" fillId="0" borderId="0" xfId="0" applyFont="1" applyProtection="1">
      <protection hidden="1"/>
    </xf>
    <xf numFmtId="0" fontId="87" fillId="0" borderId="0" xfId="0" applyFont="1" applyFill="1" applyAlignment="1" applyProtection="1">
      <alignment vertical="center"/>
      <protection hidden="1"/>
    </xf>
    <xf numFmtId="0" fontId="87" fillId="0" borderId="0" xfId="0" applyFont="1" applyFill="1" applyBorder="1" applyAlignment="1" applyProtection="1">
      <alignment vertical="center"/>
      <protection hidden="1"/>
    </xf>
    <xf numFmtId="3" fontId="84" fillId="2" borderId="28" xfId="0" applyNumberFormat="1" applyFont="1" applyFill="1" applyBorder="1" applyAlignment="1" applyProtection="1">
      <alignment horizontal="left" wrapText="1"/>
      <protection hidden="1"/>
    </xf>
    <xf numFmtId="1" fontId="85" fillId="2" borderId="28" xfId="0" applyNumberFormat="1" applyFont="1" applyFill="1" applyBorder="1" applyAlignment="1" applyProtection="1">
      <alignment horizontal="center" wrapText="1"/>
      <protection hidden="1"/>
    </xf>
    <xf numFmtId="3" fontId="85" fillId="2" borderId="28" xfId="0" applyNumberFormat="1" applyFont="1" applyFill="1" applyBorder="1" applyAlignment="1" applyProtection="1">
      <alignment horizontal="right" wrapText="1"/>
      <protection hidden="1"/>
    </xf>
    <xf numFmtId="0" fontId="82" fillId="0" borderId="28" xfId="0" applyFont="1" applyBorder="1" applyProtection="1">
      <protection hidden="1"/>
    </xf>
    <xf numFmtId="0" fontId="90" fillId="0" borderId="0" xfId="0" applyFont="1" applyFill="1" applyBorder="1" applyAlignment="1" applyProtection="1">
      <alignment horizontal="left" vertical="center"/>
      <protection hidden="1"/>
    </xf>
    <xf numFmtId="0" fontId="70" fillId="0" borderId="0" xfId="0" applyFont="1" applyFill="1" applyBorder="1" applyAlignment="1" applyProtection="1">
      <alignment horizontal="left" vertical="center"/>
      <protection hidden="1"/>
    </xf>
    <xf numFmtId="0" fontId="82" fillId="0" borderId="0" xfId="0" applyFont="1" applyFill="1" applyAlignment="1" applyProtection="1">
      <alignment horizontal="left" vertical="center"/>
      <protection hidden="1"/>
    </xf>
    <xf numFmtId="166" fontId="70" fillId="0" borderId="0" xfId="2" applyNumberFormat="1" applyFont="1" applyFill="1" applyBorder="1" applyAlignment="1" applyProtection="1">
      <alignment horizontal="left" vertical="center"/>
      <protection hidden="1"/>
    </xf>
    <xf numFmtId="166" fontId="46" fillId="0" borderId="0" xfId="2" applyNumberFormat="1" applyFont="1" applyBorder="1" applyProtection="1">
      <protection hidden="1"/>
    </xf>
    <xf numFmtId="43" fontId="70" fillId="0" borderId="0" xfId="0" applyNumberFormat="1" applyFont="1" applyBorder="1" applyProtection="1">
      <protection hidden="1"/>
    </xf>
    <xf numFmtId="0" fontId="46" fillId="0" borderId="0" xfId="0" applyFont="1" applyBorder="1" applyProtection="1">
      <protection hidden="1"/>
    </xf>
    <xf numFmtId="0" fontId="89" fillId="3" borderId="28" xfId="0" applyFont="1" applyFill="1" applyBorder="1" applyAlignment="1" applyProtection="1">
      <alignment wrapText="1"/>
      <protection hidden="1"/>
    </xf>
    <xf numFmtId="1" fontId="83" fillId="3" borderId="28" xfId="0" applyNumberFormat="1" applyFont="1" applyFill="1" applyBorder="1" applyAlignment="1" applyProtection="1">
      <alignment horizontal="center" wrapText="1"/>
      <protection hidden="1"/>
    </xf>
    <xf numFmtId="169" fontId="83" fillId="3" borderId="28" xfId="7" applyNumberFormat="1" applyFont="1" applyFill="1" applyBorder="1" applyAlignment="1" applyProtection="1">
      <alignment wrapText="1"/>
      <protection hidden="1"/>
    </xf>
    <xf numFmtId="3" fontId="83" fillId="3" borderId="23" xfId="0" applyNumberFormat="1" applyFont="1" applyFill="1" applyBorder="1" applyAlignment="1" applyProtection="1">
      <alignment wrapText="1"/>
      <protection hidden="1"/>
    </xf>
    <xf numFmtId="3" fontId="85" fillId="0" borderId="5" xfId="0" applyNumberFormat="1" applyFont="1" applyFill="1" applyBorder="1" applyAlignment="1" applyProtection="1">
      <alignment horizontal="right" vertical="center" wrapText="1"/>
      <protection hidden="1"/>
    </xf>
    <xf numFmtId="43" fontId="82" fillId="0" borderId="0" xfId="7" applyFont="1" applyProtection="1">
      <protection hidden="1"/>
    </xf>
    <xf numFmtId="0" fontId="93" fillId="0" borderId="0" xfId="0" applyFont="1" applyAlignment="1" applyProtection="1">
      <protection hidden="1"/>
    </xf>
    <xf numFmtId="0" fontId="93" fillId="0" borderId="0" xfId="0" applyFont="1" applyAlignment="1" applyProtection="1">
      <alignment horizontal="left"/>
      <protection hidden="1"/>
    </xf>
    <xf numFmtId="0" fontId="84" fillId="2" borderId="5" xfId="0" applyFont="1" applyFill="1" applyBorder="1" applyAlignment="1" applyProtection="1">
      <alignment horizontal="justify" vertical="top" wrapText="1"/>
      <protection hidden="1"/>
    </xf>
    <xf numFmtId="0" fontId="85" fillId="2" borderId="2" xfId="0" applyFont="1" applyFill="1" applyBorder="1" applyAlignment="1" applyProtection="1">
      <alignment horizontal="center" vertical="top" wrapText="1"/>
      <protection hidden="1"/>
    </xf>
    <xf numFmtId="2" fontId="85" fillId="2" borderId="2" xfId="0" applyNumberFormat="1" applyFont="1" applyFill="1" applyBorder="1" applyAlignment="1" applyProtection="1">
      <alignment horizontal="center" vertical="top" wrapText="1"/>
      <protection hidden="1"/>
    </xf>
    <xf numFmtId="0" fontId="85" fillId="2" borderId="2" xfId="0" applyFont="1" applyFill="1" applyBorder="1" applyAlignment="1" applyProtection="1">
      <alignment horizontal="center" wrapText="1"/>
      <protection hidden="1"/>
    </xf>
    <xf numFmtId="2" fontId="85" fillId="2" borderId="2" xfId="0" applyNumberFormat="1" applyFont="1" applyFill="1" applyBorder="1" applyAlignment="1" applyProtection="1">
      <alignment horizontal="center" wrapText="1"/>
      <protection hidden="1"/>
    </xf>
    <xf numFmtId="0" fontId="89" fillId="3" borderId="5" xfId="0" applyFont="1" applyFill="1" applyBorder="1" applyAlignment="1" applyProtection="1">
      <alignment horizontal="justify" vertical="center" wrapText="1"/>
      <protection hidden="1"/>
    </xf>
    <xf numFmtId="2" fontId="89" fillId="3" borderId="2" xfId="0" applyNumberFormat="1" applyFont="1" applyFill="1" applyBorder="1" applyAlignment="1" applyProtection="1">
      <alignment horizontal="center" vertical="center" wrapText="1"/>
      <protection hidden="1"/>
    </xf>
    <xf numFmtId="0" fontId="89" fillId="0" borderId="10" xfId="0" applyFont="1" applyFill="1" applyBorder="1" applyAlignment="1" applyProtection="1">
      <alignment vertical="center" wrapText="1"/>
      <protection hidden="1"/>
    </xf>
    <xf numFmtId="9" fontId="89" fillId="0" borderId="6" xfId="3" applyFont="1" applyFill="1" applyBorder="1" applyAlignment="1" applyProtection="1">
      <alignment horizontal="center" vertical="center"/>
      <protection hidden="1"/>
    </xf>
    <xf numFmtId="0" fontId="34" fillId="0" borderId="0" xfId="0" applyFont="1" applyAlignment="1" applyProtection="1">
      <alignment horizontal="left" vertical="center" wrapText="1"/>
      <protection hidden="1"/>
    </xf>
    <xf numFmtId="0" fontId="6" fillId="3" borderId="65" xfId="0" applyFont="1" applyFill="1" applyBorder="1" applyAlignment="1" applyProtection="1">
      <alignment horizontal="center" vertical="center" wrapText="1"/>
      <protection hidden="1"/>
    </xf>
    <xf numFmtId="0" fontId="6" fillId="3" borderId="67" xfId="0" applyFont="1" applyFill="1" applyBorder="1" applyAlignment="1" applyProtection="1">
      <alignment horizontal="center" vertical="center" wrapText="1"/>
      <protection hidden="1"/>
    </xf>
    <xf numFmtId="0" fontId="6" fillId="3" borderId="66" xfId="0" applyFont="1" applyFill="1" applyBorder="1" applyAlignment="1" applyProtection="1">
      <alignment horizontal="center" vertical="center" wrapText="1"/>
      <protection hidden="1"/>
    </xf>
    <xf numFmtId="0" fontId="6" fillId="3" borderId="59" xfId="0" applyFont="1" applyFill="1" applyBorder="1" applyAlignment="1" applyProtection="1">
      <alignment horizontal="center" vertical="center" wrapText="1"/>
      <protection hidden="1"/>
    </xf>
    <xf numFmtId="0" fontId="6" fillId="3" borderId="60" xfId="0" applyFont="1" applyFill="1" applyBorder="1" applyAlignment="1" applyProtection="1">
      <alignment horizontal="center" vertical="center" wrapText="1"/>
      <protection hidden="1"/>
    </xf>
    <xf numFmtId="0" fontId="45" fillId="2" borderId="5" xfId="0" applyFont="1" applyFill="1" applyBorder="1" applyAlignment="1" applyProtection="1">
      <alignment horizontal="justify" wrapText="1"/>
      <protection hidden="1"/>
    </xf>
    <xf numFmtId="166" fontId="11" fillId="2" borderId="5" xfId="2" applyNumberFormat="1" applyFont="1" applyFill="1" applyBorder="1" applyAlignment="1" applyProtection="1">
      <alignment horizontal="right" vertical="top" wrapText="1"/>
      <protection hidden="1"/>
    </xf>
    <xf numFmtId="166" fontId="11" fillId="2" borderId="0" xfId="2" applyNumberFormat="1" applyFont="1" applyFill="1" applyBorder="1" applyAlignment="1" applyProtection="1">
      <alignment horizontal="right" vertical="top" wrapText="1"/>
      <protection hidden="1"/>
    </xf>
    <xf numFmtId="9" fontId="11" fillId="2" borderId="5" xfId="3" applyFont="1" applyFill="1" applyBorder="1" applyAlignment="1" applyProtection="1">
      <alignment horizontal="right" vertical="top" wrapText="1"/>
      <protection hidden="1"/>
    </xf>
    <xf numFmtId="9" fontId="11" fillId="2" borderId="0" xfId="3" applyFont="1" applyFill="1" applyBorder="1" applyAlignment="1" applyProtection="1">
      <alignment horizontal="right" vertical="top" wrapText="1"/>
      <protection hidden="1"/>
    </xf>
    <xf numFmtId="0" fontId="82" fillId="0" borderId="0" xfId="0" applyFont="1" applyBorder="1" applyAlignment="1" applyProtection="1">
      <protection hidden="1"/>
    </xf>
    <xf numFmtId="0" fontId="96" fillId="0" borderId="0" xfId="0" applyFont="1" applyBorder="1" applyAlignment="1" applyProtection="1">
      <alignment vertical="center" wrapText="1"/>
      <protection hidden="1"/>
    </xf>
    <xf numFmtId="0" fontId="103" fillId="6" borderId="28" xfId="0" applyFont="1" applyFill="1" applyBorder="1" applyAlignment="1" applyProtection="1">
      <alignment horizontal="justify" vertical="center" wrapText="1"/>
      <protection hidden="1"/>
    </xf>
    <xf numFmtId="0" fontId="85" fillId="2" borderId="2" xfId="0" applyFont="1" applyFill="1" applyBorder="1" applyAlignment="1" applyProtection="1">
      <alignment horizontal="right" wrapText="1"/>
      <protection hidden="1"/>
    </xf>
    <xf numFmtId="0" fontId="85" fillId="2" borderId="0" xfId="0" applyFont="1" applyFill="1" applyAlignment="1" applyProtection="1">
      <alignment horizontal="right" wrapText="1"/>
      <protection hidden="1"/>
    </xf>
    <xf numFmtId="0" fontId="85" fillId="2" borderId="28" xfId="0" applyFont="1" applyFill="1" applyBorder="1" applyAlignment="1" applyProtection="1">
      <alignment horizontal="justify" wrapText="1"/>
      <protection hidden="1"/>
    </xf>
    <xf numFmtId="9" fontId="85" fillId="2" borderId="0" xfId="5" applyFont="1" applyFill="1" applyAlignment="1" applyProtection="1">
      <alignment horizontal="right" wrapText="1"/>
      <protection hidden="1"/>
    </xf>
    <xf numFmtId="0" fontId="93" fillId="2" borderId="2" xfId="0" applyFont="1" applyFill="1" applyBorder="1" applyAlignment="1" applyProtection="1">
      <alignment horizontal="right" wrapText="1"/>
      <protection hidden="1"/>
    </xf>
    <xf numFmtId="0" fontId="85" fillId="2" borderId="31" xfId="0" applyFont="1" applyFill="1" applyBorder="1" applyAlignment="1" applyProtection="1">
      <alignment horizontal="justify" wrapText="1"/>
      <protection hidden="1"/>
    </xf>
    <xf numFmtId="3" fontId="84" fillId="0" borderId="0" xfId="0" applyNumberFormat="1" applyFont="1" applyFill="1" applyProtection="1">
      <protection hidden="1"/>
    </xf>
    <xf numFmtId="0" fontId="87" fillId="0" borderId="35" xfId="0" applyFont="1" applyBorder="1" applyAlignment="1" applyProtection="1">
      <alignment horizontal="left" wrapText="1"/>
      <protection hidden="1"/>
    </xf>
    <xf numFmtId="0" fontId="87" fillId="0" borderId="0" xfId="0" applyFont="1" applyBorder="1" applyAlignment="1" applyProtection="1">
      <alignment horizontal="left" wrapText="1"/>
      <protection hidden="1"/>
    </xf>
    <xf numFmtId="0" fontId="82" fillId="0" borderId="46" xfId="0" applyFont="1" applyBorder="1" applyProtection="1">
      <protection hidden="1"/>
    </xf>
    <xf numFmtId="0" fontId="114" fillId="3" borderId="23" xfId="0" applyFont="1" applyFill="1" applyBorder="1" applyAlignment="1" applyProtection="1">
      <alignment horizontal="center" vertical="center" wrapText="1"/>
      <protection hidden="1"/>
    </xf>
    <xf numFmtId="0" fontId="87" fillId="2" borderId="25" xfId="0" applyFont="1" applyFill="1" applyBorder="1" applyAlignment="1" applyProtection="1">
      <alignment horizontal="justify" wrapText="1"/>
      <protection hidden="1"/>
    </xf>
    <xf numFmtId="4" fontId="85" fillId="2" borderId="25" xfId="0" applyNumberFormat="1" applyFont="1" applyFill="1" applyBorder="1" applyAlignment="1" applyProtection="1">
      <alignment horizontal="center" wrapText="1"/>
      <protection hidden="1"/>
    </xf>
    <xf numFmtId="4" fontId="85" fillId="2" borderId="2" xfId="0" applyNumberFormat="1" applyFont="1" applyFill="1" applyBorder="1" applyAlignment="1" applyProtection="1">
      <alignment horizontal="center" wrapText="1"/>
      <protection hidden="1"/>
    </xf>
    <xf numFmtId="4" fontId="89" fillId="3" borderId="5" xfId="0" applyNumberFormat="1" applyFont="1" applyFill="1" applyBorder="1" applyAlignment="1" applyProtection="1">
      <alignment horizontal="center" wrapText="1"/>
      <protection hidden="1"/>
    </xf>
    <xf numFmtId="0" fontId="10" fillId="2" borderId="2" xfId="0" applyFont="1" applyFill="1" applyBorder="1" applyAlignment="1" applyProtection="1">
      <alignment horizontal="justify" vertical="top" wrapText="1"/>
      <protection hidden="1"/>
    </xf>
    <xf numFmtId="0" fontId="11" fillId="2" borderId="2" xfId="0" applyFont="1" applyFill="1" applyBorder="1" applyAlignment="1" applyProtection="1">
      <alignment horizontal="justify" vertical="top" wrapText="1"/>
      <protection hidden="1"/>
    </xf>
    <xf numFmtId="0" fontId="11" fillId="2" borderId="6" xfId="0" applyFont="1" applyFill="1" applyBorder="1" applyAlignment="1" applyProtection="1">
      <alignment horizontal="justify" vertical="top" wrapText="1"/>
      <protection hidden="1"/>
    </xf>
    <xf numFmtId="0" fontId="82" fillId="0" borderId="0" xfId="0" applyNumberFormat="1" applyFont="1" applyProtection="1">
      <protection hidden="1"/>
    </xf>
    <xf numFmtId="3" fontId="85" fillId="2" borderId="9" xfId="0" applyNumberFormat="1" applyFont="1" applyFill="1" applyBorder="1" applyAlignment="1" applyProtection="1">
      <alignment horizontal="right" wrapText="1"/>
      <protection hidden="1"/>
    </xf>
    <xf numFmtId="165" fontId="87" fillId="2" borderId="5" xfId="3" applyNumberFormat="1" applyFont="1" applyFill="1" applyBorder="1" applyAlignment="1" applyProtection="1">
      <alignment horizontal="right" vertical="center"/>
      <protection hidden="1"/>
    </xf>
    <xf numFmtId="166" fontId="89" fillId="3" borderId="5" xfId="2" applyNumberFormat="1" applyFont="1" applyFill="1" applyBorder="1" applyAlignment="1" applyProtection="1">
      <alignment horizontal="right" wrapText="1"/>
      <protection hidden="1"/>
    </xf>
    <xf numFmtId="165" fontId="89" fillId="3" borderId="5" xfId="3" applyNumberFormat="1" applyFont="1" applyFill="1" applyBorder="1" applyAlignment="1" applyProtection="1">
      <alignment horizontal="right" wrapText="1"/>
      <protection hidden="1"/>
    </xf>
    <xf numFmtId="168" fontId="70" fillId="0" borderId="0" xfId="0" applyNumberFormat="1" applyFont="1" applyProtection="1">
      <protection hidden="1"/>
    </xf>
    <xf numFmtId="0" fontId="115" fillId="0" borderId="0" xfId="0" applyFont="1" applyProtection="1">
      <protection hidden="1"/>
    </xf>
    <xf numFmtId="0" fontId="115" fillId="0" borderId="0" xfId="0" applyFont="1" applyAlignment="1" applyProtection="1">
      <alignment horizontal="center"/>
      <protection hidden="1"/>
    </xf>
    <xf numFmtId="0" fontId="116" fillId="0" borderId="0" xfId="0" applyFont="1" applyProtection="1">
      <protection hidden="1"/>
    </xf>
    <xf numFmtId="3" fontId="116" fillId="0" borderId="0" xfId="0" applyNumberFormat="1" applyFont="1" applyAlignment="1" applyProtection="1">
      <alignment horizontal="center"/>
      <protection hidden="1"/>
    </xf>
    <xf numFmtId="169" fontId="46" fillId="0" borderId="0" xfId="0" applyNumberFormat="1" applyFont="1" applyProtection="1">
      <protection hidden="1"/>
    </xf>
    <xf numFmtId="0" fontId="116" fillId="0" borderId="0" xfId="0" applyFont="1" applyAlignment="1" applyProtection="1">
      <alignment horizontal="center"/>
      <protection hidden="1"/>
    </xf>
    <xf numFmtId="3" fontId="115" fillId="0" borderId="0" xfId="0" applyNumberFormat="1" applyFont="1" applyAlignment="1" applyProtection="1">
      <alignment horizontal="center"/>
      <protection hidden="1"/>
    </xf>
    <xf numFmtId="0" fontId="6" fillId="3" borderId="8" xfId="0" applyFont="1" applyFill="1" applyBorder="1" applyAlignment="1" applyProtection="1">
      <alignment horizontal="center" vertical="center" wrapText="1"/>
      <protection hidden="1"/>
    </xf>
    <xf numFmtId="10" fontId="45" fillId="2" borderId="5" xfId="3" applyNumberFormat="1" applyFont="1" applyFill="1" applyBorder="1" applyAlignment="1" applyProtection="1">
      <alignment horizontal="center" vertical="center"/>
      <protection hidden="1"/>
    </xf>
    <xf numFmtId="0" fontId="34" fillId="0" borderId="0" xfId="0" applyFont="1" applyAlignment="1" applyProtection="1">
      <alignment vertical="center" wrapText="1"/>
      <protection hidden="1"/>
    </xf>
    <xf numFmtId="0" fontId="8" fillId="2" borderId="5" xfId="0" applyFont="1" applyFill="1" applyBorder="1" applyAlignment="1" applyProtection="1">
      <alignment horizontal="center"/>
      <protection hidden="1"/>
    </xf>
    <xf numFmtId="166" fontId="45" fillId="2" borderId="5" xfId="2" applyNumberFormat="1" applyFont="1" applyFill="1" applyBorder="1" applyAlignment="1" applyProtection="1">
      <alignment horizontal="center" vertical="center"/>
      <protection hidden="1"/>
    </xf>
    <xf numFmtId="10" fontId="45" fillId="2" borderId="5"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protection hidden="1"/>
    </xf>
    <xf numFmtId="10" fontId="23" fillId="2" borderId="5" xfId="0" applyNumberFormat="1" applyFont="1" applyFill="1" applyBorder="1" applyAlignment="1" applyProtection="1">
      <alignment horizontal="center" vertical="center"/>
      <protection hidden="1"/>
    </xf>
    <xf numFmtId="166" fontId="23" fillId="2" borderId="5" xfId="2" applyNumberFormat="1" applyFont="1" applyFill="1" applyBorder="1" applyAlignment="1" applyProtection="1">
      <alignment horizontal="center" vertical="center"/>
      <protection hidden="1"/>
    </xf>
    <xf numFmtId="10" fontId="45" fillId="2" borderId="5" xfId="5" applyNumberFormat="1" applyFont="1" applyFill="1" applyBorder="1" applyAlignment="1" applyProtection="1">
      <alignment horizontal="center" vertical="center"/>
      <protection hidden="1"/>
    </xf>
    <xf numFmtId="169" fontId="0" fillId="0" borderId="0" xfId="7" applyNumberFormat="1" applyFont="1" applyProtection="1">
      <protection hidden="1"/>
    </xf>
    <xf numFmtId="0" fontId="61" fillId="0" borderId="0" xfId="0" applyFont="1" applyFill="1" applyProtection="1">
      <protection hidden="1"/>
    </xf>
    <xf numFmtId="3" fontId="82" fillId="2" borderId="5" xfId="0" applyNumberFormat="1" applyFont="1" applyFill="1" applyBorder="1" applyAlignment="1" applyProtection="1">
      <alignment horizontal="center" vertical="center"/>
      <protection hidden="1"/>
    </xf>
    <xf numFmtId="165" fontId="87" fillId="2" borderId="5" xfId="3" applyNumberFormat="1" applyFont="1" applyFill="1" applyBorder="1" applyAlignment="1" applyProtection="1">
      <alignment horizontal="center" vertical="center"/>
      <protection hidden="1"/>
    </xf>
    <xf numFmtId="10" fontId="87" fillId="2" borderId="5" xfId="3" applyNumberFormat="1" applyFont="1" applyFill="1" applyBorder="1" applyAlignment="1" applyProtection="1">
      <alignment horizontal="center" vertical="center"/>
      <protection hidden="1"/>
    </xf>
    <xf numFmtId="0" fontId="60" fillId="0" borderId="0" xfId="0" applyFont="1" applyProtection="1">
      <protection hidden="1"/>
    </xf>
    <xf numFmtId="0" fontId="52" fillId="0" borderId="0" xfId="0" applyFont="1" applyAlignment="1" applyProtection="1">
      <protection hidden="1"/>
    </xf>
    <xf numFmtId="0" fontId="0" fillId="0" borderId="0" xfId="0" applyAlignment="1" applyProtection="1">
      <alignment horizontal="center"/>
      <protection hidden="1"/>
    </xf>
    <xf numFmtId="0" fontId="38" fillId="0" borderId="0" xfId="0" applyFont="1" applyBorder="1" applyAlignment="1" applyProtection="1">
      <protection hidden="1"/>
    </xf>
    <xf numFmtId="0" fontId="64" fillId="0" borderId="0" xfId="0" applyFont="1" applyBorder="1" applyAlignment="1" applyProtection="1">
      <protection hidden="1"/>
    </xf>
    <xf numFmtId="0" fontId="0" fillId="0" borderId="0" xfId="0" applyBorder="1" applyAlignment="1" applyProtection="1">
      <alignment horizontal="left"/>
      <protection hidden="1"/>
    </xf>
    <xf numFmtId="0" fontId="32" fillId="0" borderId="0" xfId="0" applyFont="1" applyAlignment="1" applyProtection="1">
      <alignment horizontal="left"/>
      <protection hidden="1"/>
    </xf>
    <xf numFmtId="0" fontId="32" fillId="0" borderId="0" xfId="0" applyFont="1" applyProtection="1">
      <protection hidden="1"/>
    </xf>
    <xf numFmtId="0" fontId="5" fillId="4" borderId="0" xfId="0" applyFont="1" applyFill="1" applyBorder="1" applyAlignment="1" applyProtection="1">
      <alignment vertical="center"/>
      <protection hidden="1"/>
    </xf>
    <xf numFmtId="0" fontId="65" fillId="4" borderId="0" xfId="0" applyFont="1" applyFill="1" applyBorder="1" applyAlignment="1" applyProtection="1">
      <alignment horizontal="left" vertical="center" wrapText="1"/>
      <protection hidden="1"/>
    </xf>
    <xf numFmtId="0" fontId="5" fillId="4" borderId="0" xfId="0" applyFont="1" applyFill="1" applyBorder="1" applyAlignment="1" applyProtection="1">
      <alignment horizontal="center" vertical="center" wrapText="1"/>
      <protection hidden="1"/>
    </xf>
    <xf numFmtId="0" fontId="31" fillId="7" borderId="0" xfId="0" applyFont="1" applyFill="1" applyBorder="1" applyAlignment="1" applyProtection="1">
      <alignment horizontal="center" vertical="center" wrapText="1"/>
      <protection hidden="1"/>
    </xf>
    <xf numFmtId="0" fontId="42" fillId="0" borderId="0" xfId="0" applyFont="1" applyFill="1" applyBorder="1" applyAlignment="1" applyProtection="1">
      <alignment wrapText="1"/>
      <protection hidden="1"/>
    </xf>
    <xf numFmtId="0" fontId="66" fillId="0" borderId="0" xfId="0" applyFont="1" applyFill="1" applyBorder="1" applyAlignment="1" applyProtection="1">
      <alignment wrapText="1"/>
      <protection hidden="1"/>
    </xf>
    <xf numFmtId="0" fontId="5" fillId="0" borderId="0" xfId="0" applyFont="1" applyFill="1" applyBorder="1" applyAlignment="1" applyProtection="1">
      <alignment horizontal="left" vertical="center" wrapText="1"/>
      <protection hidden="1"/>
    </xf>
    <xf numFmtId="0" fontId="32" fillId="0" borderId="0" xfId="0" applyFont="1" applyFill="1" applyAlignment="1" applyProtection="1">
      <alignment horizontal="left"/>
      <protection hidden="1"/>
    </xf>
    <xf numFmtId="0" fontId="32" fillId="0" borderId="0" xfId="0" applyFont="1" applyFill="1" applyProtection="1">
      <protection hidden="1"/>
    </xf>
    <xf numFmtId="0" fontId="53" fillId="0" borderId="0" xfId="0" applyFont="1" applyAlignment="1" applyProtection="1">
      <alignment horizontal="left"/>
      <protection hidden="1"/>
    </xf>
    <xf numFmtId="0" fontId="4" fillId="0" borderId="0" xfId="0" applyFont="1" applyAlignment="1" applyProtection="1">
      <alignment horizontal="left"/>
      <protection hidden="1"/>
    </xf>
    <xf numFmtId="0" fontId="67" fillId="0" borderId="0" xfId="1" applyFont="1" applyAlignment="1" applyProtection="1">
      <alignment horizontal="left"/>
      <protection hidden="1"/>
    </xf>
    <xf numFmtId="0" fontId="30" fillId="0" borderId="18" xfId="0" applyFont="1" applyBorder="1" applyAlignment="1" applyProtection="1">
      <alignment horizontal="center" textRotation="90" wrapText="1"/>
      <protection hidden="1"/>
    </xf>
    <xf numFmtId="0" fontId="38" fillId="0" borderId="18" xfId="0" applyFont="1" applyBorder="1" applyAlignment="1" applyProtection="1">
      <protection hidden="1"/>
    </xf>
    <xf numFmtId="0" fontId="64" fillId="0" borderId="18" xfId="0" applyFont="1" applyBorder="1" applyAlignment="1" applyProtection="1">
      <protection hidden="1"/>
    </xf>
    <xf numFmtId="0" fontId="0" fillId="0" borderId="18" xfId="0" applyBorder="1" applyAlignment="1" applyProtection="1">
      <alignment horizontal="left"/>
      <protection hidden="1"/>
    </xf>
    <xf numFmtId="0" fontId="32" fillId="0" borderId="0" xfId="0" applyFont="1" applyBorder="1" applyAlignment="1" applyProtection="1">
      <alignment horizontal="left"/>
      <protection hidden="1"/>
    </xf>
    <xf numFmtId="0" fontId="30" fillId="0" borderId="0" xfId="0" applyFont="1" applyBorder="1" applyAlignment="1" applyProtection="1">
      <alignment horizontal="center" textRotation="90" wrapText="1"/>
      <protection hidden="1"/>
    </xf>
    <xf numFmtId="0" fontId="44" fillId="0" borderId="0" xfId="0" applyFont="1" applyProtection="1">
      <protection hidden="1"/>
    </xf>
    <xf numFmtId="0" fontId="67" fillId="0" borderId="0" xfId="1" applyFont="1" applyBorder="1" applyAlignment="1" applyProtection="1">
      <alignment wrapText="1"/>
      <protection hidden="1"/>
    </xf>
    <xf numFmtId="0" fontId="0" fillId="0" borderId="50" xfId="0" applyBorder="1" applyAlignment="1" applyProtection="1">
      <alignment horizontal="left"/>
      <protection hidden="1"/>
    </xf>
    <xf numFmtId="0" fontId="32" fillId="0" borderId="49" xfId="0" applyFont="1" applyBorder="1" applyAlignment="1" applyProtection="1">
      <alignment horizontal="left"/>
      <protection hidden="1"/>
    </xf>
    <xf numFmtId="0" fontId="38" fillId="0" borderId="0" xfId="0" applyFont="1" applyProtection="1">
      <protection hidden="1"/>
    </xf>
    <xf numFmtId="0" fontId="49" fillId="0" borderId="51" xfId="0" applyFont="1" applyFill="1" applyBorder="1" applyAlignment="1" applyProtection="1">
      <alignment horizontal="left" vertical="center" wrapText="1"/>
      <protection hidden="1"/>
    </xf>
    <xf numFmtId="0" fontId="62" fillId="0" borderId="0" xfId="0" applyFont="1" applyFill="1" applyBorder="1" applyAlignment="1" applyProtection="1">
      <alignment horizontal="left"/>
      <protection hidden="1"/>
    </xf>
    <xf numFmtId="0" fontId="32" fillId="0" borderId="0" xfId="0" applyFont="1" applyFill="1" applyBorder="1" applyAlignment="1" applyProtection="1">
      <alignment horizontal="left"/>
      <protection hidden="1"/>
    </xf>
    <xf numFmtId="0" fontId="38" fillId="0" borderId="0" xfId="0" applyFont="1" applyFill="1" applyProtection="1">
      <protection hidden="1"/>
    </xf>
    <xf numFmtId="0" fontId="67" fillId="0" borderId="0" xfId="1" applyFont="1" applyFill="1" applyProtection="1">
      <protection hidden="1"/>
    </xf>
    <xf numFmtId="0" fontId="49" fillId="0" borderId="75" xfId="0" applyFont="1" applyFill="1" applyBorder="1" applyAlignment="1" applyProtection="1">
      <alignment horizontal="left" vertical="center" wrapText="1"/>
      <protection hidden="1"/>
    </xf>
    <xf numFmtId="0" fontId="1" fillId="0" borderId="0" xfId="1" applyBorder="1" applyAlignment="1" applyProtection="1">
      <alignment wrapText="1"/>
      <protection hidden="1"/>
    </xf>
    <xf numFmtId="0" fontId="68" fillId="0" borderId="0" xfId="0" applyFont="1" applyAlignment="1" applyProtection="1">
      <alignment horizontal="left"/>
      <protection hidden="1"/>
    </xf>
    <xf numFmtId="0" fontId="0" fillId="0" borderId="51" xfId="0" applyBorder="1" applyAlignment="1" applyProtection="1">
      <alignment horizontal="left"/>
      <protection hidden="1"/>
    </xf>
    <xf numFmtId="0" fontId="0" fillId="0" borderId="17" xfId="0" applyBorder="1" applyAlignment="1" applyProtection="1">
      <alignment horizontal="left"/>
      <protection hidden="1"/>
    </xf>
    <xf numFmtId="0" fontId="36" fillId="0" borderId="0" xfId="0" applyFont="1" applyAlignment="1" applyProtection="1">
      <alignment horizontal="center"/>
      <protection hidden="1"/>
    </xf>
    <xf numFmtId="0" fontId="0" fillId="0" borderId="51" xfId="0" applyBorder="1" applyAlignment="1" applyProtection="1">
      <alignment horizontal="left" vertical="center"/>
      <protection hidden="1"/>
    </xf>
    <xf numFmtId="0" fontId="38" fillId="0" borderId="0" xfId="0" applyFont="1" applyAlignment="1" applyProtection="1">
      <alignment horizontal="center"/>
      <protection hidden="1"/>
    </xf>
    <xf numFmtId="0" fontId="0" fillId="0" borderId="51" xfId="0" applyFill="1" applyBorder="1" applyAlignment="1" applyProtection="1">
      <alignment horizontal="left"/>
      <protection hidden="1"/>
    </xf>
    <xf numFmtId="0" fontId="17" fillId="0" borderId="0" xfId="0" applyFont="1" applyAlignment="1" applyProtection="1">
      <alignment horizontal="center"/>
      <protection hidden="1"/>
    </xf>
    <xf numFmtId="0" fontId="18" fillId="0" borderId="0" xfId="0" applyFont="1" applyAlignment="1" applyProtection="1">
      <alignment horizontal="center"/>
      <protection hidden="1"/>
    </xf>
    <xf numFmtId="0" fontId="37" fillId="0" borderId="0" xfId="1" applyFont="1" applyAlignment="1" applyProtection="1">
      <alignment vertical="center"/>
      <protection hidden="1"/>
    </xf>
    <xf numFmtId="0" fontId="41" fillId="0" borderId="0" xfId="0" applyFont="1" applyBorder="1" applyAlignment="1" applyProtection="1">
      <alignment horizontal="left"/>
      <protection hidden="1"/>
    </xf>
    <xf numFmtId="0" fontId="17" fillId="0" borderId="0" xfId="0" applyFont="1" applyFill="1" applyAlignment="1" applyProtection="1">
      <alignment horizontal="center"/>
      <protection hidden="1"/>
    </xf>
    <xf numFmtId="0" fontId="36" fillId="0" borderId="0" xfId="0" applyFont="1" applyFill="1" applyAlignment="1" applyProtection="1">
      <alignment horizontal="center"/>
      <protection hidden="1"/>
    </xf>
    <xf numFmtId="0" fontId="38" fillId="0" borderId="0" xfId="0" applyFont="1" applyFill="1" applyAlignment="1" applyProtection="1">
      <alignment horizontal="center"/>
      <protection hidden="1"/>
    </xf>
    <xf numFmtId="0" fontId="67" fillId="0" borderId="0" xfId="1" applyFont="1" applyFill="1" applyBorder="1" applyAlignment="1" applyProtection="1">
      <alignment wrapText="1"/>
      <protection hidden="1"/>
    </xf>
    <xf numFmtId="0" fontId="43" fillId="0" borderId="0" xfId="0" applyFont="1" applyBorder="1" applyAlignment="1" applyProtection="1">
      <alignment wrapText="1"/>
      <protection hidden="1"/>
    </xf>
    <xf numFmtId="0" fontId="70" fillId="0" borderId="0" xfId="0" applyFont="1" applyAlignment="1" applyProtection="1">
      <alignment horizontal="center"/>
      <protection hidden="1"/>
    </xf>
    <xf numFmtId="0" fontId="69" fillId="0" borderId="0" xfId="0" applyFont="1" applyBorder="1" applyAlignment="1" applyProtection="1">
      <alignment wrapText="1"/>
      <protection hidden="1"/>
    </xf>
    <xf numFmtId="0" fontId="0" fillId="7" borderId="51" xfId="0" applyFill="1" applyBorder="1" applyAlignment="1" applyProtection="1">
      <alignment horizontal="left"/>
      <protection hidden="1"/>
    </xf>
    <xf numFmtId="0" fontId="64" fillId="0" borderId="0" xfId="0" applyFont="1" applyProtection="1">
      <protection hidden="1"/>
    </xf>
    <xf numFmtId="0" fontId="0" fillId="0" borderId="17" xfId="0" applyFill="1" applyBorder="1" applyAlignment="1" applyProtection="1">
      <alignment horizontal="left"/>
      <protection hidden="1"/>
    </xf>
    <xf numFmtId="0" fontId="58" fillId="0" borderId="0" xfId="0" applyFont="1" applyFill="1" applyProtection="1">
      <protection hidden="1"/>
    </xf>
    <xf numFmtId="0" fontId="0" fillId="0" borderId="75" xfId="0" applyBorder="1" applyAlignment="1" applyProtection="1">
      <alignment horizontal="left"/>
      <protection hidden="1"/>
    </xf>
    <xf numFmtId="0" fontId="0" fillId="0" borderId="76" xfId="0" applyBorder="1" applyAlignment="1" applyProtection="1">
      <alignment horizontal="left"/>
      <protection hidden="1"/>
    </xf>
    <xf numFmtId="0" fontId="38" fillId="0" borderId="77" xfId="0" applyFont="1" applyBorder="1" applyAlignment="1" applyProtection="1">
      <protection hidden="1"/>
    </xf>
    <xf numFmtId="0" fontId="64" fillId="0" borderId="77" xfId="0" applyFont="1" applyBorder="1" applyAlignment="1" applyProtection="1">
      <protection hidden="1"/>
    </xf>
    <xf numFmtId="0" fontId="33" fillId="0" borderId="0" xfId="0" applyFont="1"/>
    <xf numFmtId="0" fontId="0" fillId="0" borderId="0" xfId="0" applyAlignment="1">
      <alignment wrapText="1"/>
    </xf>
    <xf numFmtId="0" fontId="0" fillId="0" borderId="0" xfId="0" applyAlignment="1">
      <alignment horizontal="left"/>
    </xf>
    <xf numFmtId="0" fontId="0" fillId="0" borderId="0" xfId="0" applyAlignment="1">
      <alignment horizontal="justify" wrapText="1"/>
    </xf>
    <xf numFmtId="0" fontId="0" fillId="0" borderId="0" xfId="0" applyFont="1" applyAlignment="1" applyProtection="1">
      <alignment horizontal="justify" vertical="center" wrapText="1"/>
      <protection hidden="1"/>
    </xf>
    <xf numFmtId="0" fontId="0" fillId="0" borderId="82" xfId="0" applyFont="1" applyBorder="1" applyAlignment="1" applyProtection="1">
      <alignment horizontal="center" vertical="center" wrapText="1"/>
      <protection hidden="1"/>
    </xf>
    <xf numFmtId="0" fontId="0" fillId="0" borderId="83" xfId="0" applyFont="1" applyBorder="1" applyAlignment="1" applyProtection="1">
      <alignment horizontal="center" vertical="center" wrapText="1"/>
      <protection hidden="1"/>
    </xf>
    <xf numFmtId="0" fontId="0" fillId="0" borderId="87" xfId="0" applyFont="1" applyBorder="1" applyAlignment="1" applyProtection="1">
      <alignment horizontal="center" vertical="center" wrapText="1"/>
      <protection hidden="1"/>
    </xf>
    <xf numFmtId="0" fontId="0" fillId="0" borderId="85" xfId="0" applyFont="1" applyBorder="1" applyAlignment="1" applyProtection="1">
      <alignment horizontal="center" vertical="center" wrapText="1"/>
      <protection hidden="1"/>
    </xf>
    <xf numFmtId="0" fontId="0" fillId="0" borderId="84" xfId="0" applyFont="1" applyBorder="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0" fillId="0" borderId="0" xfId="0" applyFont="1" applyAlignment="1" applyProtection="1">
      <alignment horizontal="left" vertical="center" wrapText="1"/>
      <protection hidden="1"/>
    </xf>
    <xf numFmtId="0" fontId="0" fillId="0" borderId="0" xfId="0" applyAlignment="1" applyProtection="1">
      <alignment horizontal="justify"/>
      <protection hidden="1"/>
    </xf>
    <xf numFmtId="0" fontId="0" fillId="0" borderId="0" xfId="0" applyAlignment="1" applyProtection="1">
      <alignment horizontal="center"/>
      <protection hidden="1"/>
    </xf>
    <xf numFmtId="0" fontId="89" fillId="3" borderId="2" xfId="0" applyFont="1" applyFill="1" applyBorder="1" applyAlignment="1" applyProtection="1">
      <alignment horizontal="center" vertical="center" wrapText="1"/>
      <protection hidden="1"/>
    </xf>
    <xf numFmtId="0" fontId="89" fillId="3" borderId="16" xfId="0" applyFont="1" applyFill="1" applyBorder="1" applyAlignment="1" applyProtection="1">
      <alignment horizontal="center" vertical="center" wrapText="1"/>
      <protection hidden="1"/>
    </xf>
    <xf numFmtId="0" fontId="89" fillId="3" borderId="1" xfId="0" applyFont="1" applyFill="1" applyBorder="1" applyAlignment="1" applyProtection="1">
      <alignment horizontal="center" vertical="center" wrapText="1"/>
      <protection hidden="1"/>
    </xf>
    <xf numFmtId="0" fontId="89" fillId="3" borderId="31" xfId="0" applyFont="1" applyFill="1" applyBorder="1" applyAlignment="1" applyProtection="1">
      <alignment horizontal="center" vertical="center" wrapText="1"/>
      <protection hidden="1"/>
    </xf>
    <xf numFmtId="0" fontId="89" fillId="3" borderId="29" xfId="0" applyFont="1" applyFill="1" applyBorder="1" applyAlignment="1" applyProtection="1">
      <alignment horizontal="center" vertical="center" wrapText="1"/>
      <protection hidden="1"/>
    </xf>
    <xf numFmtId="0" fontId="89" fillId="3" borderId="30"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33"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32" xfId="0" applyFont="1" applyFill="1" applyBorder="1" applyAlignment="1" applyProtection="1">
      <alignment horizontal="center" vertical="center" wrapText="1"/>
      <protection hidden="1"/>
    </xf>
    <xf numFmtId="0" fontId="89" fillId="3" borderId="0" xfId="0" applyFont="1" applyFill="1" applyBorder="1" applyAlignment="1" applyProtection="1">
      <alignment horizontal="center" vertical="center" wrapText="1"/>
      <protection hidden="1"/>
    </xf>
    <xf numFmtId="168" fontId="82" fillId="0" borderId="0" xfId="0" applyNumberFormat="1" applyFont="1" applyAlignment="1" applyProtection="1">
      <alignment horizontal="center"/>
      <protection hidden="1"/>
    </xf>
    <xf numFmtId="0" fontId="89" fillId="3" borderId="33" xfId="0" applyFont="1" applyFill="1" applyBorder="1" applyAlignment="1" applyProtection="1">
      <alignment horizontal="center" vertical="center" wrapText="1"/>
      <protection hidden="1"/>
    </xf>
    <xf numFmtId="0" fontId="6" fillId="3" borderId="35"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89" fillId="3" borderId="24" xfId="0" applyFont="1" applyFill="1" applyBorder="1" applyAlignment="1" applyProtection="1">
      <alignment horizontal="center" vertical="center" wrapText="1"/>
      <protection hidden="1"/>
    </xf>
    <xf numFmtId="0" fontId="89" fillId="3" borderId="23" xfId="0" applyFont="1" applyFill="1" applyBorder="1" applyAlignment="1" applyProtection="1">
      <alignment horizontal="center" vertical="center" wrapText="1"/>
      <protection hidden="1"/>
    </xf>
    <xf numFmtId="0" fontId="89" fillId="3" borderId="40" xfId="0" applyFont="1" applyFill="1" applyBorder="1" applyAlignment="1" applyProtection="1">
      <alignment horizontal="center" vertical="center" wrapText="1"/>
      <protection hidden="1"/>
    </xf>
    <xf numFmtId="0" fontId="89" fillId="3" borderId="47" xfId="0" applyFont="1" applyFill="1" applyBorder="1" applyAlignment="1" applyProtection="1">
      <alignment horizontal="center" vertical="center" wrapText="1"/>
      <protection hidden="1"/>
    </xf>
    <xf numFmtId="0" fontId="89" fillId="3" borderId="48" xfId="0" applyFont="1" applyFill="1" applyBorder="1" applyAlignment="1" applyProtection="1">
      <alignment horizontal="center" vertical="center" wrapText="1"/>
      <protection hidden="1"/>
    </xf>
    <xf numFmtId="0" fontId="89" fillId="3" borderId="42" xfId="0" applyFont="1" applyFill="1" applyBorder="1" applyAlignment="1" applyProtection="1">
      <alignment horizontal="center" vertical="center" wrapText="1"/>
      <protection hidden="1"/>
    </xf>
    <xf numFmtId="0" fontId="89" fillId="3" borderId="4" xfId="0" applyFont="1" applyFill="1" applyBorder="1" applyAlignment="1" applyProtection="1">
      <alignment horizontal="center" vertical="center" wrapText="1"/>
      <protection hidden="1"/>
    </xf>
    <xf numFmtId="0" fontId="89" fillId="3" borderId="6" xfId="0" applyFont="1" applyFill="1" applyBorder="1" applyAlignment="1" applyProtection="1">
      <alignment horizontal="center" vertical="center" wrapText="1"/>
      <protection hidden="1"/>
    </xf>
    <xf numFmtId="0" fontId="89" fillId="3" borderId="11" xfId="0" applyFont="1" applyFill="1" applyBorder="1" applyAlignment="1" applyProtection="1">
      <alignment horizontal="center" vertical="center" wrapText="1"/>
      <protection hidden="1"/>
    </xf>
    <xf numFmtId="0" fontId="89" fillId="3" borderId="10" xfId="0" applyFont="1" applyFill="1" applyBorder="1" applyAlignment="1" applyProtection="1">
      <alignment horizontal="center" vertical="center" wrapText="1"/>
      <protection hidden="1"/>
    </xf>
    <xf numFmtId="0" fontId="89" fillId="3" borderId="14" xfId="0" applyFont="1" applyFill="1" applyBorder="1" applyAlignment="1" applyProtection="1">
      <alignment horizontal="center" vertical="center" wrapText="1"/>
      <protection hidden="1"/>
    </xf>
    <xf numFmtId="0" fontId="89" fillId="3" borderId="13" xfId="0" applyFont="1" applyFill="1" applyBorder="1" applyAlignment="1" applyProtection="1">
      <alignment horizontal="center" vertical="center" wrapText="1"/>
      <protection hidden="1"/>
    </xf>
    <xf numFmtId="0" fontId="82" fillId="0" borderId="0" xfId="0" applyFont="1" applyAlignment="1" applyProtection="1">
      <alignment horizontal="left" vertical="center" wrapText="1"/>
      <protection hidden="1"/>
    </xf>
    <xf numFmtId="0" fontId="27" fillId="0" borderId="0" xfId="0" applyFont="1" applyFill="1" applyAlignment="1" applyProtection="1">
      <alignment horizontal="left" vertical="center" wrapText="1"/>
      <protection hidden="1"/>
    </xf>
    <xf numFmtId="0" fontId="6" fillId="3" borderId="73" xfId="0" applyFont="1" applyFill="1" applyBorder="1" applyAlignment="1" applyProtection="1">
      <alignment horizontal="center" vertical="center" wrapText="1"/>
      <protection hidden="1"/>
    </xf>
    <xf numFmtId="0" fontId="6" fillId="3" borderId="74" xfId="0" applyFont="1" applyFill="1" applyBorder="1" applyAlignment="1" applyProtection="1">
      <alignment horizontal="center" vertical="center" wrapText="1"/>
      <protection hidden="1"/>
    </xf>
    <xf numFmtId="0" fontId="6" fillId="3" borderId="71" xfId="0" applyFont="1" applyFill="1" applyBorder="1" applyAlignment="1" applyProtection="1">
      <alignment horizontal="center" vertical="center" wrapText="1"/>
      <protection hidden="1"/>
    </xf>
    <xf numFmtId="0" fontId="6" fillId="3" borderId="72" xfId="0" applyFont="1" applyFill="1" applyBorder="1" applyAlignment="1" applyProtection="1">
      <alignment horizontal="center" vertical="center" wrapText="1"/>
      <protection hidden="1"/>
    </xf>
    <xf numFmtId="0" fontId="89" fillId="3" borderId="8" xfId="0" applyFont="1" applyFill="1" applyBorder="1" applyAlignment="1" applyProtection="1">
      <alignment horizontal="center" vertical="center" wrapText="1"/>
      <protection hidden="1"/>
    </xf>
    <xf numFmtId="0" fontId="89" fillId="3" borderId="12" xfId="0" applyFont="1" applyFill="1" applyBorder="1" applyAlignment="1" applyProtection="1">
      <alignment horizontal="center" vertical="center" wrapText="1"/>
      <protection hidden="1"/>
    </xf>
    <xf numFmtId="0" fontId="89" fillId="3" borderId="3" xfId="0" applyFont="1" applyFill="1" applyBorder="1" applyAlignment="1" applyProtection="1">
      <alignment horizontal="center" vertical="center" wrapText="1"/>
      <protection hidden="1"/>
    </xf>
    <xf numFmtId="0" fontId="89" fillId="3" borderId="45" xfId="0" applyFont="1" applyFill="1" applyBorder="1" applyAlignment="1" applyProtection="1">
      <alignment horizontal="center" vertical="center" wrapText="1"/>
      <protection hidden="1"/>
    </xf>
    <xf numFmtId="0" fontId="93" fillId="0" borderId="0" xfId="0" applyFont="1" applyAlignment="1" applyProtection="1">
      <alignment horizontal="left" vertical="top" wrapText="1"/>
      <protection hidden="1"/>
    </xf>
    <xf numFmtId="0" fontId="89" fillId="8" borderId="34" xfId="0" applyFont="1" applyFill="1" applyBorder="1" applyAlignment="1" applyProtection="1">
      <alignment horizontal="center" vertical="center" wrapText="1"/>
      <protection hidden="1"/>
    </xf>
    <xf numFmtId="0" fontId="89" fillId="8" borderId="24" xfId="0" applyFont="1" applyFill="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89" fillId="3" borderId="60" xfId="0" applyFont="1" applyFill="1" applyBorder="1" applyAlignment="1" applyProtection="1">
      <alignment horizontal="center" vertical="center" wrapText="1"/>
      <protection hidden="1"/>
    </xf>
    <xf numFmtId="0" fontId="89" fillId="3" borderId="57" xfId="0" applyFont="1" applyFill="1" applyBorder="1" applyAlignment="1" applyProtection="1">
      <alignment horizontal="center" vertical="center" wrapText="1"/>
      <protection hidden="1"/>
    </xf>
    <xf numFmtId="0" fontId="89" fillId="3" borderId="59" xfId="0" applyFont="1" applyFill="1" applyBorder="1" applyAlignment="1" applyProtection="1">
      <alignment horizontal="center" vertical="center" wrapText="1"/>
      <protection hidden="1"/>
    </xf>
    <xf numFmtId="0" fontId="87" fillId="0" borderId="0" xfId="15" applyFont="1" applyBorder="1" applyAlignment="1" applyProtection="1">
      <alignment horizontal="center" vertical="center" wrapText="1"/>
      <protection hidden="1"/>
    </xf>
    <xf numFmtId="0" fontId="85" fillId="0" borderId="0" xfId="15" applyFont="1" applyBorder="1" applyAlignment="1" applyProtection="1">
      <alignment horizontal="center" vertical="center"/>
      <protection hidden="1"/>
    </xf>
    <xf numFmtId="0" fontId="89" fillId="3" borderId="5"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89" fillId="3" borderId="15" xfId="0" applyFont="1" applyFill="1" applyBorder="1" applyAlignment="1" applyProtection="1">
      <alignment horizontal="center" vertical="center" wrapText="1"/>
      <protection hidden="1"/>
    </xf>
    <xf numFmtId="0" fontId="110" fillId="0" borderId="0" xfId="15" applyFont="1" applyBorder="1" applyAlignment="1" applyProtection="1">
      <alignment horizontal="center" vertical="center" wrapText="1"/>
      <protection hidden="1"/>
    </xf>
    <xf numFmtId="0" fontId="24" fillId="0" borderId="8" xfId="0" applyFont="1" applyFill="1" applyBorder="1" applyAlignment="1" applyProtection="1">
      <alignment horizontal="center" vertical="center" wrapText="1"/>
      <protection hidden="1"/>
    </xf>
    <xf numFmtId="0" fontId="24" fillId="0" borderId="3"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82" fillId="0" borderId="1" xfId="0" applyFont="1" applyBorder="1" applyAlignment="1" applyProtection="1">
      <alignment horizontal="center" vertical="center" wrapText="1"/>
      <protection hidden="1"/>
    </xf>
    <xf numFmtId="0" fontId="89" fillId="3" borderId="63" xfId="0" applyFont="1" applyFill="1" applyBorder="1" applyAlignment="1" applyProtection="1">
      <alignment horizontal="center" vertical="center" wrapText="1"/>
      <protection hidden="1"/>
    </xf>
    <xf numFmtId="0" fontId="89" fillId="3" borderId="65" xfId="0" applyFont="1" applyFill="1" applyBorder="1" applyAlignment="1" applyProtection="1">
      <alignment horizontal="center" vertical="center" wrapText="1"/>
      <protection hidden="1"/>
    </xf>
    <xf numFmtId="0" fontId="89" fillId="3" borderId="66" xfId="0" applyFont="1" applyFill="1" applyBorder="1" applyAlignment="1" applyProtection="1">
      <alignment horizontal="center" vertical="center" wrapText="1"/>
      <protection hidden="1"/>
    </xf>
    <xf numFmtId="0" fontId="89" fillId="3" borderId="52" xfId="0" applyFont="1" applyFill="1" applyBorder="1" applyAlignment="1" applyProtection="1">
      <alignment horizontal="center" vertical="center" wrapText="1"/>
      <protection hidden="1"/>
    </xf>
    <xf numFmtId="0" fontId="89" fillId="3" borderId="56" xfId="0" applyFont="1" applyFill="1" applyBorder="1" applyAlignment="1" applyProtection="1">
      <alignment horizontal="center" vertical="center" wrapText="1"/>
      <protection hidden="1"/>
    </xf>
    <xf numFmtId="0" fontId="89" fillId="3" borderId="8" xfId="0" applyFont="1" applyFill="1" applyBorder="1" applyAlignment="1" applyProtection="1">
      <alignment horizontal="center" vertical="top" wrapText="1"/>
      <protection hidden="1"/>
    </xf>
    <xf numFmtId="0" fontId="89" fillId="3" borderId="3" xfId="0" applyFont="1" applyFill="1" applyBorder="1" applyAlignment="1" applyProtection="1">
      <alignment horizontal="center" vertical="top" wrapText="1"/>
      <protection hidden="1"/>
    </xf>
    <xf numFmtId="0" fontId="93" fillId="0" borderId="0" xfId="0" applyFont="1" applyFill="1" applyBorder="1" applyAlignment="1" applyProtection="1">
      <alignment horizontal="left" wrapText="1"/>
      <protection hidden="1"/>
    </xf>
    <xf numFmtId="0" fontId="89" fillId="3" borderId="9" xfId="0" applyFont="1" applyFill="1" applyBorder="1" applyAlignment="1" applyProtection="1">
      <alignment horizontal="center" vertical="center" wrapText="1"/>
      <protection hidden="1"/>
    </xf>
    <xf numFmtId="0" fontId="70" fillId="0" borderId="9" xfId="0" applyFont="1" applyBorder="1" applyAlignment="1" applyProtection="1">
      <alignment horizontal="left" wrapText="1"/>
      <protection hidden="1"/>
    </xf>
    <xf numFmtId="0" fontId="70" fillId="0" borderId="0" xfId="0" applyFont="1" applyBorder="1" applyAlignment="1" applyProtection="1">
      <alignment horizontal="left" wrapText="1"/>
      <protection hidden="1"/>
    </xf>
    <xf numFmtId="0" fontId="46" fillId="0" borderId="0" xfId="0" applyFont="1" applyFill="1" applyBorder="1" applyAlignment="1" applyProtection="1">
      <alignment horizontal="center" vertical="center" wrapText="1"/>
      <protection hidden="1"/>
    </xf>
    <xf numFmtId="0" fontId="89" fillId="3" borderId="39" xfId="0" applyFont="1" applyFill="1" applyBorder="1" applyAlignment="1" applyProtection="1">
      <alignment horizontal="center" vertical="center"/>
      <protection hidden="1"/>
    </xf>
    <xf numFmtId="0" fontId="89" fillId="3" borderId="37" xfId="0" applyFont="1" applyFill="1" applyBorder="1" applyAlignment="1" applyProtection="1">
      <alignment horizontal="center" vertical="center"/>
      <protection hidden="1"/>
    </xf>
    <xf numFmtId="0" fontId="70" fillId="0" borderId="0" xfId="0" applyFont="1" applyAlignment="1" applyProtection="1">
      <alignment horizontal="left" vertical="top" wrapText="1"/>
      <protection hidden="1"/>
    </xf>
    <xf numFmtId="0" fontId="83" fillId="3" borderId="4" xfId="0" applyFont="1" applyFill="1" applyBorder="1" applyAlignment="1" applyProtection="1">
      <alignment horizontal="center" vertical="center" wrapText="1"/>
      <protection hidden="1"/>
    </xf>
    <xf numFmtId="0" fontId="83" fillId="3" borderId="26" xfId="0" applyFont="1" applyFill="1" applyBorder="1" applyAlignment="1" applyProtection="1">
      <alignment horizontal="center" vertical="center" wrapText="1"/>
      <protection hidden="1"/>
    </xf>
    <xf numFmtId="0" fontId="89" fillId="3" borderId="26" xfId="0" applyFont="1" applyFill="1" applyBorder="1" applyAlignment="1" applyProtection="1">
      <alignment horizontal="center" vertical="center" wrapText="1"/>
      <protection hidden="1"/>
    </xf>
    <xf numFmtId="0" fontId="89" fillId="3" borderId="62" xfId="0" applyFont="1" applyFill="1" applyBorder="1" applyAlignment="1" applyProtection="1">
      <alignment horizontal="center" vertical="center" wrapText="1"/>
      <protection hidden="1"/>
    </xf>
    <xf numFmtId="0" fontId="89" fillId="3" borderId="20" xfId="0" applyFont="1" applyFill="1" applyBorder="1" applyAlignment="1" applyProtection="1">
      <alignment horizontal="center" vertical="center" wrapText="1"/>
      <protection hidden="1"/>
    </xf>
    <xf numFmtId="0" fontId="82" fillId="0" borderId="0" xfId="19" applyFont="1" applyBorder="1" applyAlignment="1" applyProtection="1">
      <alignment horizontal="left" vertical="top" wrapText="1"/>
      <protection hidden="1"/>
    </xf>
    <xf numFmtId="0" fontId="89" fillId="3" borderId="61" xfId="0" applyFont="1" applyFill="1" applyBorder="1" applyAlignment="1" applyProtection="1">
      <alignment horizontal="center" vertical="center" wrapText="1"/>
      <protection hidden="1"/>
    </xf>
    <xf numFmtId="0" fontId="89" fillId="3" borderId="27" xfId="0" applyFont="1" applyFill="1" applyBorder="1" applyAlignment="1" applyProtection="1">
      <alignment horizontal="center" vertical="center" wrapText="1"/>
      <protection hidden="1"/>
    </xf>
    <xf numFmtId="0" fontId="89" fillId="3" borderId="8" xfId="0" applyFont="1" applyFill="1" applyBorder="1" applyAlignment="1" applyProtection="1">
      <alignment horizontal="center" vertical="center"/>
      <protection hidden="1"/>
    </xf>
    <xf numFmtId="0" fontId="89" fillId="3" borderId="12" xfId="0" applyFont="1" applyFill="1" applyBorder="1" applyAlignment="1" applyProtection="1">
      <alignment horizontal="center" vertical="center"/>
      <protection hidden="1"/>
    </xf>
    <xf numFmtId="0" fontId="84" fillId="3" borderId="0" xfId="0" applyFont="1" applyFill="1" applyBorder="1" applyAlignment="1" applyProtection="1">
      <alignment horizontal="center" vertical="center" wrapText="1"/>
      <protection hidden="1"/>
    </xf>
    <xf numFmtId="0" fontId="84" fillId="3" borderId="32" xfId="0" applyFont="1" applyFill="1" applyBorder="1" applyAlignment="1" applyProtection="1">
      <alignment horizontal="center" vertical="center" wrapText="1"/>
      <protection hidden="1"/>
    </xf>
    <xf numFmtId="0" fontId="84" fillId="3" borderId="33" xfId="0" applyFont="1" applyFill="1" applyBorder="1" applyAlignment="1" applyProtection="1">
      <alignment horizontal="center" vertical="center" wrapText="1"/>
      <protection hidden="1"/>
    </xf>
    <xf numFmtId="0" fontId="84" fillId="3" borderId="1" xfId="0" applyFont="1" applyFill="1" applyBorder="1" applyAlignment="1" applyProtection="1">
      <alignment horizontal="center" vertical="center" wrapText="1"/>
      <protection hidden="1"/>
    </xf>
    <xf numFmtId="0" fontId="84" fillId="3" borderId="31" xfId="0" applyFont="1" applyFill="1" applyBorder="1" applyAlignment="1" applyProtection="1">
      <alignment horizontal="center" vertical="center" wrapText="1"/>
      <protection hidden="1"/>
    </xf>
    <xf numFmtId="0" fontId="82" fillId="0" borderId="60" xfId="0" applyFont="1" applyBorder="1" applyAlignment="1" applyProtection="1">
      <alignment horizontal="left" vertical="center" wrapText="1"/>
      <protection hidden="1"/>
    </xf>
    <xf numFmtId="0" fontId="89" fillId="3" borderId="67" xfId="0" applyFont="1" applyFill="1" applyBorder="1" applyAlignment="1" applyProtection="1">
      <alignment horizontal="center" vertical="center" wrapText="1"/>
      <protection hidden="1"/>
    </xf>
    <xf numFmtId="0" fontId="82" fillId="0" borderId="60" xfId="0" applyFont="1" applyBorder="1" applyAlignment="1" applyProtection="1">
      <alignment horizontal="center" vertical="center" wrapText="1"/>
      <protection hidden="1"/>
    </xf>
    <xf numFmtId="0" fontId="87" fillId="0" borderId="0" xfId="0" applyFont="1" applyAlignment="1" applyProtection="1">
      <alignment horizontal="center" vertical="center" wrapText="1"/>
      <protection hidden="1"/>
    </xf>
    <xf numFmtId="0" fontId="85" fillId="0" borderId="0" xfId="0" applyFont="1" applyAlignment="1" applyProtection="1">
      <alignment horizontal="left" vertical="center" wrapText="1"/>
      <protection hidden="1"/>
    </xf>
    <xf numFmtId="0" fontId="83" fillId="10" borderId="9" xfId="0" applyFont="1" applyFill="1" applyBorder="1" applyAlignment="1" applyProtection="1">
      <alignment horizontal="center" vertical="center" wrapText="1"/>
      <protection hidden="1"/>
    </xf>
    <xf numFmtId="0" fontId="83" fillId="10" borderId="2" xfId="0" applyFont="1" applyFill="1" applyBorder="1" applyAlignment="1" applyProtection="1">
      <alignment horizontal="center" vertical="center" wrapText="1"/>
      <protection hidden="1"/>
    </xf>
    <xf numFmtId="0" fontId="83" fillId="10" borderId="0" xfId="0" applyFont="1" applyFill="1" applyAlignment="1" applyProtection="1">
      <alignment horizontal="center" vertical="center"/>
      <protection hidden="1"/>
    </xf>
    <xf numFmtId="0" fontId="84" fillId="2" borderId="14" xfId="0" applyFont="1" applyFill="1" applyBorder="1" applyAlignment="1" applyProtection="1">
      <alignment horizontal="left" vertical="center" wrapText="1"/>
      <protection hidden="1"/>
    </xf>
    <xf numFmtId="0" fontId="84" fillId="2" borderId="9" xfId="0" applyFont="1" applyFill="1" applyBorder="1" applyAlignment="1" applyProtection="1">
      <alignment horizontal="left" vertical="center" wrapText="1"/>
      <protection hidden="1"/>
    </xf>
    <xf numFmtId="0" fontId="84" fillId="2" borderId="13" xfId="0" applyFont="1" applyFill="1" applyBorder="1" applyAlignment="1" applyProtection="1">
      <alignment horizontal="left" vertical="center" wrapText="1"/>
      <protection hidden="1"/>
    </xf>
    <xf numFmtId="0" fontId="89" fillId="3" borderId="28" xfId="0" applyFont="1" applyFill="1" applyBorder="1" applyAlignment="1" applyProtection="1">
      <alignment horizontal="center" vertical="center" wrapText="1"/>
      <protection hidden="1"/>
    </xf>
    <xf numFmtId="0" fontId="89" fillId="3" borderId="15" xfId="0" applyFont="1" applyFill="1" applyBorder="1" applyAlignment="1" applyProtection="1">
      <alignment horizontal="left" vertical="center"/>
      <protection hidden="1"/>
    </xf>
    <xf numFmtId="0" fontId="89" fillId="3" borderId="2" xfId="0" applyFont="1" applyFill="1" applyBorder="1" applyAlignment="1" applyProtection="1">
      <alignment horizontal="left" vertical="center"/>
      <protection hidden="1"/>
    </xf>
    <xf numFmtId="0" fontId="89" fillId="3" borderId="16" xfId="0" applyFont="1" applyFill="1" applyBorder="1" applyAlignment="1" applyProtection="1">
      <alignment horizontal="left" vertical="center"/>
      <protection hidden="1"/>
    </xf>
    <xf numFmtId="0" fontId="83" fillId="10" borderId="80" xfId="0" applyFont="1" applyFill="1" applyBorder="1" applyAlignment="1" applyProtection="1">
      <alignment horizontal="left" vertical="center" wrapText="1"/>
      <protection hidden="1"/>
    </xf>
    <xf numFmtId="0" fontId="83" fillId="10" borderId="46" xfId="0" applyFont="1" applyFill="1" applyBorder="1" applyAlignment="1" applyProtection="1">
      <alignment horizontal="left" vertical="center" wrapText="1"/>
      <protection hidden="1"/>
    </xf>
    <xf numFmtId="0" fontId="83" fillId="10" borderId="81" xfId="0" applyFont="1" applyFill="1" applyBorder="1" applyAlignment="1" applyProtection="1">
      <alignment horizontal="left" vertical="center" wrapText="1"/>
      <protection hidden="1"/>
    </xf>
    <xf numFmtId="0" fontId="83" fillId="10" borderId="80" xfId="0" applyFont="1" applyFill="1" applyBorder="1" applyAlignment="1" applyProtection="1">
      <alignment horizontal="center" vertical="center" wrapText="1"/>
      <protection hidden="1"/>
    </xf>
    <xf numFmtId="0" fontId="83" fillId="10" borderId="44" xfId="0" applyFont="1" applyFill="1" applyBorder="1" applyAlignment="1" applyProtection="1">
      <alignment horizontal="center" vertical="center" wrapText="1"/>
      <protection hidden="1"/>
    </xf>
    <xf numFmtId="0" fontId="83" fillId="10" borderId="78" xfId="0" applyFont="1" applyFill="1" applyBorder="1" applyAlignment="1" applyProtection="1">
      <alignment horizontal="center" vertical="center" wrapText="1"/>
      <protection hidden="1"/>
    </xf>
    <xf numFmtId="0" fontId="83" fillId="10" borderId="80" xfId="0" applyFont="1" applyFill="1" applyBorder="1" applyAlignment="1" applyProtection="1">
      <alignment horizontal="center" vertical="center"/>
      <protection hidden="1"/>
    </xf>
    <xf numFmtId="0" fontId="83" fillId="10" borderId="78" xfId="0" applyFont="1" applyFill="1" applyBorder="1" applyAlignment="1" applyProtection="1">
      <alignment horizontal="center" vertical="center"/>
      <protection hidden="1"/>
    </xf>
    <xf numFmtId="0" fontId="83" fillId="10" borderId="46" xfId="0" applyFont="1" applyFill="1" applyBorder="1" applyAlignment="1" applyProtection="1">
      <alignment horizontal="center" vertical="center"/>
      <protection hidden="1"/>
    </xf>
    <xf numFmtId="0" fontId="83" fillId="10" borderId="28" xfId="0" applyFont="1" applyFill="1" applyBorder="1" applyAlignment="1" applyProtection="1">
      <alignment horizontal="center" vertical="center"/>
      <protection hidden="1"/>
    </xf>
    <xf numFmtId="0" fontId="84" fillId="6" borderId="80" xfId="0" applyFont="1" applyFill="1" applyBorder="1" applyAlignment="1" applyProtection="1">
      <alignment horizontal="left" vertical="center" wrapText="1"/>
      <protection hidden="1"/>
    </xf>
    <xf numFmtId="0" fontId="84" fillId="6" borderId="46" xfId="0" applyFont="1" applyFill="1" applyBorder="1" applyAlignment="1" applyProtection="1">
      <alignment horizontal="left" vertical="center" wrapText="1"/>
      <protection hidden="1"/>
    </xf>
    <xf numFmtId="0" fontId="84" fillId="6" borderId="81" xfId="0" applyFont="1" applyFill="1" applyBorder="1" applyAlignment="1" applyProtection="1">
      <alignment horizontal="left" vertical="center" wrapText="1"/>
      <protection hidden="1"/>
    </xf>
    <xf numFmtId="0" fontId="84" fillId="6" borderId="34" xfId="0" applyFont="1" applyFill="1" applyBorder="1" applyAlignment="1" applyProtection="1">
      <alignment horizontal="left" vertical="center" wrapText="1"/>
      <protection hidden="1"/>
    </xf>
    <xf numFmtId="0" fontId="83" fillId="10" borderId="34" xfId="0" applyFont="1" applyFill="1" applyBorder="1" applyAlignment="1" applyProtection="1">
      <alignment horizontal="center" vertical="center" wrapText="1"/>
      <protection hidden="1"/>
    </xf>
    <xf numFmtId="3" fontId="84" fillId="0" borderId="5" xfId="0" applyNumberFormat="1" applyFont="1" applyFill="1" applyBorder="1" applyAlignment="1" applyProtection="1">
      <alignment horizontal="center" wrapText="1"/>
      <protection hidden="1"/>
    </xf>
    <xf numFmtId="3" fontId="120" fillId="11" borderId="0" xfId="29" applyNumberFormat="1" applyFont="1" applyFill="1" applyAlignment="1">
      <alignment horizontal="right"/>
    </xf>
    <xf numFmtId="0" fontId="46" fillId="0" borderId="0" xfId="0" applyFont="1" applyFill="1" applyBorder="1" applyProtection="1">
      <protection hidden="1"/>
    </xf>
    <xf numFmtId="0" fontId="0" fillId="0" borderId="0" xfId="0" applyFill="1" applyBorder="1" applyAlignment="1">
      <alignment horizontal="center"/>
    </xf>
    <xf numFmtId="3" fontId="120" fillId="0" borderId="0" xfId="31" applyNumberFormat="1" applyFont="1" applyFill="1" applyBorder="1" applyAlignment="1">
      <alignment horizontal="right"/>
    </xf>
    <xf numFmtId="3" fontId="120" fillId="0" borderId="0" xfId="32" applyNumberFormat="1" applyFont="1" applyFill="1" applyBorder="1" applyAlignment="1">
      <alignment horizontal="right"/>
    </xf>
    <xf numFmtId="3" fontId="120" fillId="0" borderId="0" xfId="36" applyNumberFormat="1" applyFont="1" applyFill="1" applyBorder="1" applyAlignment="1">
      <alignment horizontal="right"/>
    </xf>
    <xf numFmtId="3" fontId="120" fillId="0" borderId="0" xfId="37" applyNumberFormat="1" applyFont="1" applyFill="1" applyBorder="1" applyAlignment="1">
      <alignment horizontal="right"/>
    </xf>
    <xf numFmtId="0" fontId="0" fillId="0" borderId="0" xfId="0" applyFill="1" applyBorder="1" applyProtection="1">
      <protection hidden="1"/>
    </xf>
  </cellXfs>
  <cellStyles count="61">
    <cellStyle name="ANCLAS,REZONES Y SUS PARTES,DE FUNDICION,DE HIERRO O DE ACERO" xfId="11"/>
    <cellStyle name="Hipervínculo" xfId="1" builtinId="8"/>
    <cellStyle name="Hipervínculo 2" xfId="12"/>
    <cellStyle name="Millares" xfId="2" builtinId="3"/>
    <cellStyle name="Millares 2" xfId="7"/>
    <cellStyle name="Millares 3" xfId="21"/>
    <cellStyle name="Normal" xfId="0" builtinId="0"/>
    <cellStyle name="Normal 2" xfId="6"/>
    <cellStyle name="Normal 2 10" xfId="24"/>
    <cellStyle name="Normal 2 11" xfId="25"/>
    <cellStyle name="Normal 2 12" xfId="26"/>
    <cellStyle name="Normal 2 13" xfId="27"/>
    <cellStyle name="Normal 2 14" xfId="28"/>
    <cellStyle name="Normal 2 15" xfId="29"/>
    <cellStyle name="Normal 2 16" xfId="30"/>
    <cellStyle name="Normal 2 17" xfId="31"/>
    <cellStyle name="Normal 2 18" xfId="32"/>
    <cellStyle name="Normal 2 19" xfId="33"/>
    <cellStyle name="Normal 2 2" xfId="9"/>
    <cellStyle name="Normal 2 2 2" xfId="34"/>
    <cellStyle name="Normal 2 20" xfId="35"/>
    <cellStyle name="Normal 2 21" xfId="36"/>
    <cellStyle name="Normal 2 22" xfId="37"/>
    <cellStyle name="Normal 2 23" xfId="38"/>
    <cellStyle name="Normal 2 24" xfId="39"/>
    <cellStyle name="Normal 2 25" xfId="40"/>
    <cellStyle name="Normal 2 26" xfId="41"/>
    <cellStyle name="Normal 2 27" xfId="42"/>
    <cellStyle name="Normal 2 28" xfId="43"/>
    <cellStyle name="Normal 2 29" xfId="44"/>
    <cellStyle name="Normal 2 3" xfId="45"/>
    <cellStyle name="Normal 2 30" xfId="46"/>
    <cellStyle name="Normal 2 31" xfId="47"/>
    <cellStyle name="Normal 2 32" xfId="48"/>
    <cellStyle name="Normal 2 33" xfId="49"/>
    <cellStyle name="Normal 2 34" xfId="50"/>
    <cellStyle name="Normal 2 35" xfId="51"/>
    <cellStyle name="Normal 2 36" xfId="52"/>
    <cellStyle name="Normal 2 37" xfId="53"/>
    <cellStyle name="Normal 2 38" xfId="23"/>
    <cellStyle name="Normal 2 4" xfId="54"/>
    <cellStyle name="Normal 2 5" xfId="55"/>
    <cellStyle name="Normal 2 6" xfId="56"/>
    <cellStyle name="Normal 2 7" xfId="57"/>
    <cellStyle name="Normal 2 8" xfId="58"/>
    <cellStyle name="Normal 2 9" xfId="59"/>
    <cellStyle name="Normal 3" xfId="60"/>
    <cellStyle name="Normal 8" xfId="10"/>
    <cellStyle name="Normal_Cuadro 2.1.2_1" xfId="15"/>
    <cellStyle name="Normal_Cuadro 2.1.3" xfId="16"/>
    <cellStyle name="Normal_Cuadro 2.4.13" xfId="18"/>
    <cellStyle name="Normal_Cuadro 2.4.15" xfId="19"/>
    <cellStyle name="Normal_Cuadro 2.4.9" xfId="17"/>
    <cellStyle name="Normal_Hoja2_1" xfId="20"/>
    <cellStyle name="Normal_Mapa 2.4.1" xfId="22"/>
    <cellStyle name="Porcentaje" xfId="3" builtinId="5"/>
    <cellStyle name="Porcentaje 2" xfId="5"/>
    <cellStyle name="Porcentaje 3" xfId="8"/>
    <cellStyle name="Porcentaje 4" xfId="14"/>
    <cellStyle name="Porcentaje 5" xfId="4"/>
    <cellStyle name="Porcentual 2" xfId="13"/>
  </cellStyles>
  <dxfs count="10">
    <dxf>
      <font>
        <color theme="7" tint="0.39994506668294322"/>
      </font>
    </dxf>
    <dxf>
      <font>
        <color rgb="FF006100"/>
      </font>
      <fill>
        <patternFill>
          <bgColor rgb="FFC6EFCE"/>
        </patternFill>
      </fill>
    </dxf>
    <dxf>
      <font>
        <color rgb="FFFFC000"/>
      </font>
      <fill>
        <patternFill patternType="none">
          <bgColor auto="1"/>
        </patternFill>
      </fill>
    </dxf>
    <dxf>
      <font>
        <color theme="5" tint="-0.24994659260841701"/>
      </font>
      <fill>
        <patternFill patternType="none">
          <bgColor auto="1"/>
        </patternFill>
      </fill>
    </dxf>
    <dxf>
      <font>
        <color theme="9" tint="-0.24994659260841701"/>
      </font>
    </dxf>
    <dxf>
      <font>
        <color theme="7" tint="0.39994506668294322"/>
      </font>
    </dxf>
    <dxf>
      <font>
        <color rgb="FF9C0006"/>
      </font>
    </dxf>
    <dxf>
      <font>
        <color theme="9" tint="-0.24994659260841701"/>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99"/>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5651502063063583"/>
          <c:y val="8.7327969873331052E-2"/>
          <c:w val="0.69520705290840812"/>
          <c:h val="0.65804008887967136"/>
        </c:manualLayout>
      </c:layout>
      <c:lineChart>
        <c:grouping val="standard"/>
        <c:varyColors val="0"/>
        <c:ser>
          <c:idx val="0"/>
          <c:order val="0"/>
          <c:tx>
            <c:strRef>
              <c:f>'Gráfico 1.1.1 '!$N$5</c:f>
              <c:strCache>
                <c:ptCount val="1"/>
                <c:pt idx="0">
                  <c:v>  Millones de pesos corrientes</c:v>
                </c:pt>
              </c:strCache>
            </c:strRef>
          </c:tx>
          <c:spPr>
            <a:ln w="22225" cap="rnd" cmpd="sng" algn="ctr">
              <a:solidFill>
                <a:schemeClr val="accent1">
                  <a:shade val="76000"/>
                </a:schemeClr>
              </a:solidFill>
              <a:round/>
              <a:headEnd type="oval"/>
              <a:tailEnd type="oval"/>
            </a:ln>
            <a:effectLst/>
          </c:spPr>
          <c:marker>
            <c:symbol val="circle"/>
            <c:size val="4"/>
            <c:spPr>
              <a:solidFill>
                <a:schemeClr val="accent1">
                  <a:shade val="76000"/>
                </a:schemeClr>
              </a:solidFill>
              <a:ln w="9525" cap="flat" cmpd="sng" algn="ctr">
                <a:solidFill>
                  <a:schemeClr val="accent1">
                    <a:shade val="76000"/>
                  </a:schemeClr>
                </a:solidFill>
                <a:round/>
              </a:ln>
              <a:effectLst/>
            </c:spPr>
          </c:marker>
          <c:cat>
            <c:numRef>
              <c:f>'Gráfico 1.1.1 '!$M$6:$M$10</c:f>
              <c:numCache>
                <c:formatCode>General</c:formatCode>
                <c:ptCount val="5"/>
                <c:pt idx="0">
                  <c:v>2013</c:v>
                </c:pt>
                <c:pt idx="1">
                  <c:v>2014</c:v>
                </c:pt>
                <c:pt idx="2">
                  <c:v>2015</c:v>
                </c:pt>
                <c:pt idx="3">
                  <c:v>2016</c:v>
                </c:pt>
                <c:pt idx="4">
                  <c:v>2017</c:v>
                </c:pt>
              </c:numCache>
            </c:numRef>
          </c:cat>
          <c:val>
            <c:numRef>
              <c:f>'Gráfico 1.1.1 '!$N$6:$N$10</c:f>
              <c:numCache>
                <c:formatCode>_-* #,##0_-;\-* #,##0_-;_-* "-"??_-;_-@_-</c:formatCode>
                <c:ptCount val="5"/>
                <c:pt idx="0">
                  <c:v>20708.902894495601</c:v>
                </c:pt>
                <c:pt idx="1">
                  <c:v>27198.051794817104</c:v>
                </c:pt>
                <c:pt idx="2">
                  <c:v>37074.017234781495</c:v>
                </c:pt>
                <c:pt idx="3">
                  <c:v>45925.609178999999</c:v>
                </c:pt>
                <c:pt idx="4">
                  <c:v>57643.501361800001</c:v>
                </c:pt>
              </c:numCache>
            </c:numRef>
          </c:val>
          <c:smooth val="0"/>
          <c:extLst xmlns:c16r2="http://schemas.microsoft.com/office/drawing/2015/06/chart">
            <c:ext xmlns:c16="http://schemas.microsoft.com/office/drawing/2014/chart" uri="{C3380CC4-5D6E-409C-BE32-E72D297353CC}">
              <c16:uniqueId val="{00000000-E725-49C8-8874-0C0D0F785D01}"/>
            </c:ext>
          </c:extLst>
        </c:ser>
        <c:dLbls>
          <c:showLegendKey val="0"/>
          <c:showVal val="0"/>
          <c:showCatName val="0"/>
          <c:showSerName val="0"/>
          <c:showPercent val="0"/>
          <c:showBubbleSize val="0"/>
        </c:dLbls>
        <c:dropLines>
          <c:spPr>
            <a:ln w="9525" cap="rnd" cmpd="sng" algn="ctr">
              <a:solidFill>
                <a:schemeClr val="dk1">
                  <a:lumMod val="35000"/>
                  <a:lumOff val="65000"/>
                  <a:alpha val="33000"/>
                </a:schemeClr>
              </a:solidFill>
              <a:round/>
            </a:ln>
            <a:effectLst/>
          </c:spPr>
        </c:dropLines>
        <c:marker val="1"/>
        <c:smooth val="0"/>
        <c:axId val="105777024"/>
        <c:axId val="105783296"/>
      </c:lineChart>
      <c:lineChart>
        <c:grouping val="standard"/>
        <c:varyColors val="0"/>
        <c:ser>
          <c:idx val="1"/>
          <c:order val="1"/>
          <c:tx>
            <c:strRef>
              <c:f>'Gráfico 1.1.1 '!$P$5</c:f>
              <c:strCache>
                <c:ptCount val="1"/>
                <c:pt idx="0">
                  <c:v>  Millones de pesos constantes  a precios de 2004 (*)</c:v>
                </c:pt>
              </c:strCache>
            </c:strRef>
          </c:tx>
          <c:spPr>
            <a:ln w="22225" cap="rnd" cmpd="sng" algn="ctr">
              <a:solidFill>
                <a:schemeClr val="accent6">
                  <a:lumMod val="60000"/>
                  <a:lumOff val="40000"/>
                </a:schemeClr>
              </a:solidFill>
              <a:round/>
              <a:headEnd type="oval"/>
              <a:tailEnd type="oval"/>
            </a:ln>
            <a:effectLst/>
          </c:spPr>
          <c:marker>
            <c:symbol val="circle"/>
            <c:size val="4"/>
            <c:spPr>
              <a:solidFill>
                <a:schemeClr val="accent1">
                  <a:tint val="77000"/>
                </a:schemeClr>
              </a:solidFill>
              <a:ln w="9525" cap="flat" cmpd="sng" algn="ctr">
                <a:solidFill>
                  <a:srgbClr val="92D050"/>
                </a:solidFill>
                <a:round/>
              </a:ln>
              <a:effectLst/>
            </c:spPr>
          </c:marker>
          <c:cat>
            <c:numRef>
              <c:f>'Gráfico 1.1.1 '!$M$6:$M$10</c:f>
              <c:numCache>
                <c:formatCode>General</c:formatCode>
                <c:ptCount val="5"/>
                <c:pt idx="0">
                  <c:v>2013</c:v>
                </c:pt>
                <c:pt idx="1">
                  <c:v>2014</c:v>
                </c:pt>
                <c:pt idx="2">
                  <c:v>2015</c:v>
                </c:pt>
                <c:pt idx="3">
                  <c:v>2016</c:v>
                </c:pt>
                <c:pt idx="4">
                  <c:v>2017</c:v>
                </c:pt>
              </c:numCache>
            </c:numRef>
          </c:cat>
          <c:val>
            <c:numRef>
              <c:f>'Gráfico 1.1.1 '!$P$6:$P$10</c:f>
              <c:numCache>
                <c:formatCode>_-* #,##0_-;\-* #,##0_-;_-* "-"??_-;_-@_-</c:formatCode>
                <c:ptCount val="5"/>
                <c:pt idx="0">
                  <c:v>4455.6350887846638</c:v>
                </c:pt>
                <c:pt idx="1">
                  <c:v>4171.433871160033</c:v>
                </c:pt>
                <c:pt idx="2">
                  <c:v>4492.1283003248118</c:v>
                </c:pt>
                <c:pt idx="3">
                  <c:v>3972.6267069754917</c:v>
                </c:pt>
                <c:pt idx="4">
                  <c:v>3978.5116316510916</c:v>
                </c:pt>
              </c:numCache>
            </c:numRef>
          </c:val>
          <c:smooth val="0"/>
          <c:extLst xmlns:c16r2="http://schemas.microsoft.com/office/drawing/2015/06/chart">
            <c:ext xmlns:c16="http://schemas.microsoft.com/office/drawing/2014/chart" uri="{C3380CC4-5D6E-409C-BE32-E72D297353CC}">
              <c16:uniqueId val="{00000001-E725-49C8-8874-0C0D0F785D01}"/>
            </c:ext>
          </c:extLst>
        </c:ser>
        <c:dLbls>
          <c:showLegendKey val="0"/>
          <c:showVal val="0"/>
          <c:showCatName val="0"/>
          <c:showSerName val="0"/>
          <c:showPercent val="0"/>
          <c:showBubbleSize val="0"/>
        </c:dLbls>
        <c:marker val="1"/>
        <c:smooth val="0"/>
        <c:axId val="105787392"/>
        <c:axId val="105785216"/>
      </c:lineChart>
      <c:catAx>
        <c:axId val="10577702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chemeClr val="dk1">
                    <a:lumMod val="65000"/>
                    <a:lumOff val="35000"/>
                  </a:schemeClr>
                </a:solidFill>
                <a:latin typeface="+mn-lt"/>
                <a:ea typeface="+mn-ea"/>
                <a:cs typeface="+mn-cs"/>
              </a:defRPr>
            </a:pPr>
            <a:endParaRPr lang="es-AR"/>
          </a:p>
        </c:txPr>
        <c:crossAx val="105783296"/>
        <c:crosses val="autoZero"/>
        <c:auto val="1"/>
        <c:lblAlgn val="ctr"/>
        <c:lblOffset val="100"/>
        <c:noMultiLvlLbl val="0"/>
      </c:catAx>
      <c:valAx>
        <c:axId val="105783296"/>
        <c:scaling>
          <c:orientation val="minMax"/>
          <c:max val="60000"/>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s-AR" sz="800" b="1"/>
                  <a:t>mILLONES DE PESOS CORRIENTES</a:t>
                </a:r>
              </a:p>
            </c:rich>
          </c:tx>
          <c:layout>
            <c:manualLayout>
              <c:xMode val="edge"/>
              <c:yMode val="edge"/>
              <c:x val="2.2508405174205836E-2"/>
              <c:y val="0.20253150010575047"/>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dk1">
                    <a:lumMod val="65000"/>
                    <a:lumOff val="35000"/>
                  </a:schemeClr>
                </a:solidFill>
                <a:latin typeface="+mn-lt"/>
                <a:ea typeface="+mn-ea"/>
                <a:cs typeface="+mn-cs"/>
              </a:defRPr>
            </a:pPr>
            <a:endParaRPr lang="es-AR"/>
          </a:p>
        </c:txPr>
        <c:crossAx val="105777024"/>
        <c:crosses val="autoZero"/>
        <c:crossBetween val="between"/>
        <c:majorUnit val="5000"/>
      </c:valAx>
      <c:valAx>
        <c:axId val="105785216"/>
        <c:scaling>
          <c:orientation val="minMax"/>
        </c:scaling>
        <c:delete val="0"/>
        <c:axPos val="r"/>
        <c:title>
          <c:tx>
            <c:rich>
              <a:bodyPr rot="-5400000" spcFirstLastPara="1" vertOverflow="ellipsis" vert="horz" wrap="square" anchor="ctr" anchorCtr="1"/>
              <a:lstStyle/>
              <a:p>
                <a:pPr>
                  <a:defRPr sz="800" b="1" i="0" u="none" strike="noStrike" kern="1200" cap="all" baseline="0">
                    <a:solidFill>
                      <a:schemeClr val="dk1">
                        <a:lumMod val="65000"/>
                        <a:lumOff val="35000"/>
                      </a:schemeClr>
                    </a:solidFill>
                    <a:latin typeface="+mn-lt"/>
                    <a:ea typeface="+mn-ea"/>
                    <a:cs typeface="+mn-cs"/>
                  </a:defRPr>
                </a:pPr>
                <a:r>
                  <a:rPr lang="es-AR" sz="800" b="1"/>
                  <a:t>mILLONES DE PESOS CONSTANTES</a:t>
                </a:r>
              </a:p>
            </c:rich>
          </c:tx>
          <c:layout>
            <c:manualLayout>
              <c:xMode val="edge"/>
              <c:yMode val="edge"/>
              <c:x val="0.94797697391067404"/>
              <c:y val="0.18671215534297234"/>
            </c:manualLayout>
          </c:layout>
          <c:overlay val="0"/>
          <c:spPr>
            <a:noFill/>
            <a:ln>
              <a:noFill/>
            </a:ln>
            <a:effectLst/>
          </c:sp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dk1">
                    <a:lumMod val="65000"/>
                    <a:lumOff val="35000"/>
                  </a:schemeClr>
                </a:solidFill>
                <a:latin typeface="+mn-lt"/>
                <a:ea typeface="+mn-ea"/>
                <a:cs typeface="+mn-cs"/>
              </a:defRPr>
            </a:pPr>
            <a:endParaRPr lang="es-AR"/>
          </a:p>
        </c:txPr>
        <c:crossAx val="105787392"/>
        <c:crosses val="max"/>
        <c:crossBetween val="between"/>
      </c:valAx>
      <c:catAx>
        <c:axId val="105787392"/>
        <c:scaling>
          <c:orientation val="minMax"/>
        </c:scaling>
        <c:delete val="1"/>
        <c:axPos val="b"/>
        <c:numFmt formatCode="General" sourceLinked="1"/>
        <c:majorTickMark val="out"/>
        <c:minorTickMark val="none"/>
        <c:tickLblPos val="none"/>
        <c:crossAx val="105785216"/>
        <c:crosses val="autoZero"/>
        <c:auto val="1"/>
        <c:lblAlgn val="ctr"/>
        <c:lblOffset val="100"/>
        <c:noMultiLvlLbl val="0"/>
      </c:catAx>
      <c:spPr>
        <a:solidFill>
          <a:sysClr val="window" lastClr="FFFFFF"/>
        </a:solidFill>
        <a:ln>
          <a:noFill/>
        </a:ln>
        <a:effectLst/>
      </c:spPr>
    </c:plotArea>
    <c:legend>
      <c:legendPos val="b"/>
      <c:layout>
        <c:manualLayout>
          <c:xMode val="edge"/>
          <c:yMode val="edge"/>
          <c:x val="5.2300942160846381E-2"/>
          <c:y val="0.8614397554577794"/>
          <c:w val="0.89999985506332669"/>
          <c:h val="5.62913341960780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0"/>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28851810930391"/>
          <c:y val="3.7664783427495296E-2"/>
          <c:w val="0.74776404932825968"/>
          <c:h val="0.803476213383295"/>
        </c:manualLayout>
      </c:layout>
      <c:barChart>
        <c:barDir val="bar"/>
        <c:grouping val="clustered"/>
        <c:varyColors val="0"/>
        <c:ser>
          <c:idx val="0"/>
          <c:order val="0"/>
          <c:spPr>
            <a:ln>
              <a:solidFill>
                <a:schemeClr val="accent1"/>
              </a:solidFill>
            </a:ln>
          </c:spPr>
          <c:invertIfNegative val="0"/>
          <c:dPt>
            <c:idx val="9"/>
            <c:invertIfNegative val="0"/>
            <c:bubble3D val="0"/>
            <c:spPr>
              <a:solidFill>
                <a:schemeClr val="accent1"/>
              </a:solidFill>
              <a:ln>
                <a:solidFill>
                  <a:schemeClr val="accent1"/>
                </a:solidFill>
              </a:ln>
            </c:spPr>
            <c:extLst xmlns:c16r2="http://schemas.microsoft.com/office/drawing/2015/06/chart">
              <c:ext xmlns:c16="http://schemas.microsoft.com/office/drawing/2014/chart" uri="{C3380CC4-5D6E-409C-BE32-E72D297353CC}">
                <c16:uniqueId val="{00000001-FB93-4B54-A988-6830407B2604}"/>
              </c:ext>
            </c:extLst>
          </c:dPt>
          <c:dPt>
            <c:idx val="10"/>
            <c:invertIfNegative val="0"/>
            <c:bubble3D val="0"/>
            <c:spPr>
              <a:solidFill>
                <a:schemeClr val="accent1">
                  <a:lumMod val="20000"/>
                  <a:lumOff val="80000"/>
                </a:schemeClr>
              </a:solidFill>
              <a:ln>
                <a:solidFill>
                  <a:schemeClr val="accent1"/>
                </a:solidFill>
              </a:ln>
            </c:spPr>
          </c:dPt>
          <c:dLbls>
            <c:spPr>
              <a:noFill/>
              <a:ln>
                <a:noFill/>
              </a:ln>
              <a:effectLst/>
            </c:spPr>
            <c:txPr>
              <a:bodyPr wrap="square" lIns="38100" tIns="19050" rIns="38100" bIns="19050" anchor="ctr">
                <a:spAutoFit/>
              </a:bodyPr>
              <a:lstStyle/>
              <a:p>
                <a:pPr>
                  <a:defRPr sz="90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 1.2.2'!$L$4:$L$21</c:f>
              <c:strCache>
                <c:ptCount val="18"/>
                <c:pt idx="0">
                  <c:v>Israel</c:v>
                </c:pt>
                <c:pt idx="1">
                  <c:v>Corea</c:v>
                </c:pt>
                <c:pt idx="2">
                  <c:v>Japón </c:v>
                </c:pt>
                <c:pt idx="3">
                  <c:v>Francia</c:v>
                </c:pt>
                <c:pt idx="4">
                  <c:v>Alemania</c:v>
                </c:pt>
                <c:pt idx="5">
                  <c:v>Estados Unidos</c:v>
                </c:pt>
                <c:pt idx="6">
                  <c:v>Canadá</c:v>
                </c:pt>
                <c:pt idx="7">
                  <c:v>Portugal</c:v>
                </c:pt>
                <c:pt idx="8">
                  <c:v>Nueva Zelanda</c:v>
                </c:pt>
                <c:pt idx="9">
                  <c:v>España</c:v>
                </c:pt>
                <c:pt idx="10">
                  <c:v>Argentina</c:v>
                </c:pt>
                <c:pt idx="11">
                  <c:v>China</c:v>
                </c:pt>
                <c:pt idx="12">
                  <c:v>Brasil</c:v>
                </c:pt>
                <c:pt idx="13">
                  <c:v>Uruguay</c:v>
                </c:pt>
                <c:pt idx="14">
                  <c:v>Chile</c:v>
                </c:pt>
                <c:pt idx="15">
                  <c:v>México</c:v>
                </c:pt>
                <c:pt idx="16">
                  <c:v>Paraguay</c:v>
                </c:pt>
                <c:pt idx="17">
                  <c:v>Colombia</c:v>
                </c:pt>
              </c:strCache>
            </c:strRef>
          </c:cat>
          <c:val>
            <c:numRef>
              <c:f>'Gráfico 1.2.2'!$N$4:$N$21</c:f>
              <c:numCache>
                <c:formatCode>0.0</c:formatCode>
                <c:ptCount val="18"/>
                <c:pt idx="0">
                  <c:v>17.61</c:v>
                </c:pt>
                <c:pt idx="1">
                  <c:v>13.26</c:v>
                </c:pt>
                <c:pt idx="2">
                  <c:v>10.01</c:v>
                </c:pt>
                <c:pt idx="3">
                  <c:v>9.41</c:v>
                </c:pt>
                <c:pt idx="4">
                  <c:v>9.34</c:v>
                </c:pt>
                <c:pt idx="5">
                  <c:v>8.7100000000000009</c:v>
                </c:pt>
                <c:pt idx="6">
                  <c:v>8.4499999999999993</c:v>
                </c:pt>
                <c:pt idx="7">
                  <c:v>7.92</c:v>
                </c:pt>
                <c:pt idx="8">
                  <c:v>7.45</c:v>
                </c:pt>
                <c:pt idx="9">
                  <c:v>5.55</c:v>
                </c:pt>
                <c:pt idx="10">
                  <c:v>2.9</c:v>
                </c:pt>
                <c:pt idx="11">
                  <c:v>2.1</c:v>
                </c:pt>
                <c:pt idx="12">
                  <c:v>1.68</c:v>
                </c:pt>
                <c:pt idx="13">
                  <c:v>1.27</c:v>
                </c:pt>
                <c:pt idx="14">
                  <c:v>1.03</c:v>
                </c:pt>
                <c:pt idx="15">
                  <c:v>0.6</c:v>
                </c:pt>
                <c:pt idx="16">
                  <c:v>0.24</c:v>
                </c:pt>
                <c:pt idx="17">
                  <c:v>0.17</c:v>
                </c:pt>
              </c:numCache>
            </c:numRef>
          </c:val>
          <c:extLst xmlns:c16r2="http://schemas.microsoft.com/office/drawing/2015/06/chart">
            <c:ext xmlns:c16="http://schemas.microsoft.com/office/drawing/2014/chart" uri="{C3380CC4-5D6E-409C-BE32-E72D297353CC}">
              <c16:uniqueId val="{00000002-FB93-4B54-A988-6830407B2604}"/>
            </c:ext>
          </c:extLst>
        </c:ser>
        <c:dLbls>
          <c:showLegendKey val="0"/>
          <c:showVal val="0"/>
          <c:showCatName val="0"/>
          <c:showSerName val="0"/>
          <c:showPercent val="0"/>
          <c:showBubbleSize val="0"/>
        </c:dLbls>
        <c:gapWidth val="60"/>
        <c:axId val="110027904"/>
        <c:axId val="110029440"/>
      </c:barChart>
      <c:catAx>
        <c:axId val="110027904"/>
        <c:scaling>
          <c:orientation val="minMax"/>
        </c:scaling>
        <c:delete val="0"/>
        <c:axPos val="l"/>
        <c:numFmt formatCode="General" sourceLinked="1"/>
        <c:majorTickMark val="out"/>
        <c:minorTickMark val="none"/>
        <c:tickLblPos val="nextTo"/>
        <c:txPr>
          <a:bodyPr/>
          <a:lstStyle/>
          <a:p>
            <a:pPr>
              <a:defRPr sz="900" i="0"/>
            </a:pPr>
            <a:endParaRPr lang="es-AR"/>
          </a:p>
        </c:txPr>
        <c:crossAx val="110029440"/>
        <c:crosses val="autoZero"/>
        <c:auto val="1"/>
        <c:lblAlgn val="ctr"/>
        <c:lblOffset val="100"/>
        <c:noMultiLvlLbl val="0"/>
      </c:catAx>
      <c:valAx>
        <c:axId val="110029440"/>
        <c:scaling>
          <c:orientation val="minMax"/>
          <c:max val="14"/>
          <c:min val="0"/>
        </c:scaling>
        <c:delete val="0"/>
        <c:axPos val="b"/>
        <c:title>
          <c:tx>
            <c:rich>
              <a:bodyPr/>
              <a:lstStyle/>
              <a:p>
                <a:pPr>
                  <a:defRPr sz="900" b="1" i="0"/>
                </a:pPr>
                <a:r>
                  <a:rPr lang="es-AR" sz="900" b="1" i="0"/>
                  <a:t>Investigadores</a:t>
                </a:r>
                <a:r>
                  <a:rPr lang="es-AR" sz="900" b="1" i="0" baseline="0"/>
                  <a:t> cada 1.000 integrantes de la PEA</a:t>
                </a:r>
              </a:p>
            </c:rich>
          </c:tx>
          <c:overlay val="0"/>
        </c:title>
        <c:numFmt formatCode="0" sourceLinked="0"/>
        <c:majorTickMark val="out"/>
        <c:minorTickMark val="none"/>
        <c:tickLblPos val="nextTo"/>
        <c:crossAx val="110027904"/>
        <c:crosses val="autoZero"/>
        <c:crossBetween val="between"/>
      </c:valAx>
      <c:spPr>
        <a:noFill/>
        <a:ln w="25400">
          <a:noFill/>
        </a:ln>
      </c:spPr>
    </c:plotArea>
    <c:plotVisOnly val="0"/>
    <c:dispBlanksAs val="gap"/>
    <c:showDLblsOverMax val="0"/>
  </c:chart>
  <c:spPr>
    <a:solidFill>
      <a:schemeClr val="lt1"/>
    </a:solidFill>
    <a:ln w="12700" cap="flat" cmpd="sng" algn="ctr">
      <a:solidFill>
        <a:schemeClr val="accent3"/>
      </a:solidFill>
      <a:prstDash val="solid"/>
      <a:miter lim="800000"/>
    </a:ln>
    <a:effectLst/>
  </c:spPr>
  <c:txPr>
    <a:bodyPr/>
    <a:lstStyle/>
    <a:p>
      <a:pPr>
        <a:defRPr>
          <a:solidFill>
            <a:schemeClr val="dk1"/>
          </a:solidFill>
          <a:latin typeface="+mn-lt"/>
          <a:ea typeface="+mn-ea"/>
          <a:cs typeface="+mn-cs"/>
        </a:defRPr>
      </a:pPr>
      <a:endParaRPr lang="es-AR"/>
    </a:p>
  </c:txPr>
  <c:printSettings>
    <c:headerFooter/>
    <c:pageMargins b="0.75000000000000244" l="0.70000000000000062" r="0.70000000000000062" t="0.750000000000002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0-E162-4CF5-B664-B9833879B521}"/>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2-E162-4CF5-B664-B9833879B521}"/>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E162-4CF5-B664-B9833879B521}"/>
              </c:ext>
            </c:extLst>
          </c:dPt>
          <c:dLbls>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2.1.1'!$U$5:$U$7</c:f>
              <c:strCache>
                <c:ptCount val="3"/>
                <c:pt idx="0">
                  <c:v>Investigación básica</c:v>
                </c:pt>
                <c:pt idx="1">
                  <c:v>Investigación aplicada</c:v>
                </c:pt>
                <c:pt idx="2">
                  <c:v>Desarrollo experimental</c:v>
                </c:pt>
              </c:strCache>
            </c:strRef>
          </c:cat>
          <c:val>
            <c:numRef>
              <c:f>'Gráfico 2.1.1'!$W$5:$W$7</c:f>
              <c:numCache>
                <c:formatCode>0%</c:formatCode>
                <c:ptCount val="3"/>
                <c:pt idx="0">
                  <c:v>0.31178954313349361</c:v>
                </c:pt>
                <c:pt idx="1">
                  <c:v>0.55822559713253905</c:v>
                </c:pt>
                <c:pt idx="2">
                  <c:v>0.12998485973396734</c:v>
                </c:pt>
              </c:numCache>
            </c:numRef>
          </c:val>
          <c:extLst xmlns:c16r2="http://schemas.microsoft.com/office/drawing/2015/06/chart">
            <c:ext xmlns:c16="http://schemas.microsoft.com/office/drawing/2014/chart" uri="{C3380CC4-5D6E-409C-BE32-E72D297353CC}">
              <c16:uniqueId val="{00000000-3511-4341-9C91-7E65656ADD5C}"/>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2.1.2'!$W$4</c:f>
              <c:strCache>
                <c:ptCount val="1"/>
                <c:pt idx="0">
                  <c:v>%</c:v>
                </c:pt>
              </c:strCache>
            </c:strRef>
          </c:tx>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827B-4409-B88D-91239AC3D2EC}"/>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827B-4409-B88D-91239AC3D2EC}"/>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827B-4409-B88D-91239AC3D2EC}"/>
              </c:ext>
            </c:extLst>
          </c:dPt>
          <c:dPt>
            <c:idx val="3"/>
            <c:bubble3D val="0"/>
            <c:spPr>
              <a:solidFill>
                <a:schemeClr val="accent1">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827B-4409-B88D-91239AC3D2EC}"/>
              </c:ext>
            </c:extLst>
          </c:dPt>
          <c:dPt>
            <c:idx val="4"/>
            <c:bubble3D val="0"/>
            <c:spPr>
              <a:solidFill>
                <a:schemeClr val="accent3">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827B-4409-B88D-91239AC3D2EC}"/>
              </c:ext>
            </c:extLst>
          </c:dPt>
          <c:dPt>
            <c:idx val="5"/>
            <c:bubble3D val="0"/>
            <c:spPr>
              <a:solidFill>
                <a:schemeClr val="accent5">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827B-4409-B88D-91239AC3D2EC}"/>
              </c:ext>
            </c:extLst>
          </c:dPt>
          <c:dLbls>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2.1.2'!$U$5:$U$10</c:f>
              <c:strCache>
                <c:ptCount val="6"/>
                <c:pt idx="0">
                  <c:v>Ciencias exactas y naturales</c:v>
                </c:pt>
                <c:pt idx="1">
                  <c:v>Ingeniería y tecnología</c:v>
                </c:pt>
                <c:pt idx="2">
                  <c:v>Ciencias médicas</c:v>
                </c:pt>
                <c:pt idx="3">
                  <c:v>Ciencias agrícolas</c:v>
                </c:pt>
                <c:pt idx="4">
                  <c:v>Ciencias sociales</c:v>
                </c:pt>
                <c:pt idx="5">
                  <c:v>Humanidades</c:v>
                </c:pt>
              </c:strCache>
              <c:extLst xmlns:c16r2="http://schemas.microsoft.com/office/drawing/2015/06/chart">
                <c:ext xmlns:c15="http://schemas.microsoft.com/office/drawing/2012/chart" uri="{02D57815-91ED-43cb-92C2-25804820EDAC}">
                  <c15:fullRef>
                    <c15:sqref>'Gráfico 2.1.2'!$U$5:$U$11</c15:sqref>
                  </c15:fullRef>
                </c:ext>
              </c:extLst>
            </c:strRef>
          </c:cat>
          <c:val>
            <c:numRef>
              <c:f>'Gráfico 2.1.2'!$W$5:$W$10</c:f>
              <c:numCache>
                <c:formatCode>0%</c:formatCode>
                <c:ptCount val="6"/>
                <c:pt idx="0">
                  <c:v>0.27123838903448333</c:v>
                </c:pt>
                <c:pt idx="1">
                  <c:v>0.44079720350507479</c:v>
                </c:pt>
                <c:pt idx="2">
                  <c:v>6.5772115382883481E-2</c:v>
                </c:pt>
                <c:pt idx="3">
                  <c:v>0.11468832140058895</c:v>
                </c:pt>
                <c:pt idx="4">
                  <c:v>6.5016938553120962E-2</c:v>
                </c:pt>
                <c:pt idx="5">
                  <c:v>4.2487032123848363E-2</c:v>
                </c:pt>
              </c:numCache>
              <c:extLst xmlns:c16r2="http://schemas.microsoft.com/office/drawing/2015/06/chart">
                <c:ext xmlns:c15="http://schemas.microsoft.com/office/drawing/2012/chart" uri="{02D57815-91ED-43cb-92C2-25804820EDAC}">
                  <c15:fullRef>
                    <c15:sqref>'Gráfico 2.1.2'!$W$5:$W$11</c15:sqref>
                  </c15:fullRef>
                </c:ext>
              </c:extLst>
            </c:numRef>
          </c:val>
          <c:extLst xmlns:c16r2="http://schemas.microsoft.com/office/drawing/2015/06/chart">
            <c:ext xmlns:c15="http://schemas.microsoft.com/office/drawing/2012/chart" uri="{02D57815-91ED-43cb-92C2-25804820EDAC}">
              <c15:categoryFilterExceptions/>
            </c:ext>
            <c:ext xmlns:c16="http://schemas.microsoft.com/office/drawing/2014/chart" uri="{C3380CC4-5D6E-409C-BE32-E72D297353CC}">
              <c16:uniqueId val="{00000007-399F-47A8-B578-182BC23E8B65}"/>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2.1.2'!$V$4</c15:sqref>
                        </c15:formulaRef>
                      </c:ext>
                    </c:extLst>
                    <c:strCache>
                      <c:ptCount val="1"/>
                      <c:pt idx="0">
                        <c:v>Inversión en 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99F-47A8-B578-182BC23E8B65}"/>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99F-47A8-B578-182BC23E8B65}"/>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99F-47A8-B578-182BC23E8B65}"/>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827B-4409-B88D-91239AC3D2EC}"/>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827B-4409-B88D-91239AC3D2EC}"/>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827B-4409-B88D-91239AC3D2E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'Gráfico 2.1.2'!$U$5:$U$11</c15:sqref>
                        </c15:fullRef>
                        <c15:formulaRef>
                          <c15:sqref>'Gráfico 2.1.2'!$U$5:$U$10</c15:sqref>
                        </c15:formulaRef>
                      </c:ext>
                    </c:extLst>
                    <c:strCache>
                      <c:ptCount val="6"/>
                      <c:pt idx="0">
                        <c:v>Ciencias exactas y naturales</c:v>
                      </c:pt>
                      <c:pt idx="1">
                        <c:v>Ingeniería y tecnología</c:v>
                      </c:pt>
                      <c:pt idx="2">
                        <c:v>Ciencias médicas</c:v>
                      </c:pt>
                      <c:pt idx="3">
                        <c:v>Ciencias agrícolas</c:v>
                      </c:pt>
                      <c:pt idx="4">
                        <c:v>Ciencias sociales</c:v>
                      </c:pt>
                      <c:pt idx="5">
                        <c:v>Humanidades</c:v>
                      </c:pt>
                    </c:strCache>
                  </c:strRef>
                </c:cat>
                <c:val>
                  <c:numRef>
                    <c:extLst>
                      <c:ext uri="{02D57815-91ED-43cb-92C2-25804820EDAC}">
                        <c15:fullRef>
                          <c15:sqref>'Gráfico 2.1.2'!$V$5:$V$11</c15:sqref>
                        </c15:fullRef>
                        <c15:formulaRef>
                          <c15:sqref>'Gráfico 2.1.2'!$V$5:$V$10</c15:sqref>
                        </c15:formulaRef>
                      </c:ext>
                    </c:extLst>
                    <c:numCache>
                      <c:formatCode>_-* #,##0_-;\-* #,##0_-;_-* "-"??_-;_-@_-</c:formatCode>
                      <c:ptCount val="6"/>
                      <c:pt idx="0">
                        <c:v>7529.509869999999</c:v>
                      </c:pt>
                      <c:pt idx="1">
                        <c:v>12236.420170000001</c:v>
                      </c:pt>
                      <c:pt idx="2">
                        <c:v>1825.8174799999999</c:v>
                      </c:pt>
                      <c:pt idx="3">
                        <c:v>3183.7191299999995</c:v>
                      </c:pt>
                      <c:pt idx="4">
                        <c:v>1804.8539599999999</c:v>
                      </c:pt>
                      <c:pt idx="5">
                        <c:v>1179.4293899999998</c:v>
                      </c:pt>
                    </c:numCache>
                  </c:numRef>
                </c:val>
                <c:extLst>
                  <c:ext uri="{02D57815-91ED-43cb-92C2-25804820EDAC}">
                    <c15:categoryFilterExceptions/>
                  </c:ext>
                  <c:ext xmlns:c16="http://schemas.microsoft.com/office/drawing/2014/chart" uri="{C3380CC4-5D6E-409C-BE32-E72D297353CC}">
                    <c16:uniqueId val="{00000006-399F-47A8-B578-182BC23E8B65}"/>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2.1.3'!$M$4:$M$5</c:f>
              <c:strCache>
                <c:ptCount val="1"/>
                <c:pt idx="0">
                  <c:v>Investigadores (*) %</c:v>
                </c:pt>
              </c:strCache>
            </c:strRef>
          </c:tx>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8-F9D5-47B4-B80E-CE24C79C0952}"/>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F9D5-47B4-B80E-CE24C79C0952}"/>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A-F9D5-47B4-B80E-CE24C79C0952}"/>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F9D5-47B4-B80E-CE24C79C0952}"/>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C-F9D5-47B4-B80E-CE24C79C0952}"/>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D-F9D5-47B4-B80E-CE24C79C0952}"/>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2.1.3'!$K$6:$K$11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2.1.3'!$M$6:$M$11</c:f>
              <c:numCache>
                <c:formatCode>0%</c:formatCode>
                <c:ptCount val="6"/>
                <c:pt idx="0">
                  <c:v>0.42988566171638848</c:v>
                </c:pt>
                <c:pt idx="1">
                  <c:v>0.14101721645419898</c:v>
                </c:pt>
                <c:pt idx="2">
                  <c:v>0.13490603233013537</c:v>
                </c:pt>
                <c:pt idx="3">
                  <c:v>0.1234722039689841</c:v>
                </c:pt>
                <c:pt idx="4">
                  <c:v>0.11131554737810488</c:v>
                </c:pt>
                <c:pt idx="5">
                  <c:v>5.94033381521882E-2</c:v>
                </c:pt>
              </c:numCache>
            </c:numRef>
          </c:val>
          <c:extLst xmlns:c16r2="http://schemas.microsoft.com/office/drawing/2015/06/chart">
            <c:ext xmlns:c16="http://schemas.microsoft.com/office/drawing/2014/chart" uri="{C3380CC4-5D6E-409C-BE32-E72D297353CC}">
              <c16:uniqueId val="{00000007-F9D5-47B4-B80E-CE24C79C0952}"/>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2.1.3'!$L$4:$L$5</c15:sqref>
                        </c15:formulaRef>
                      </c:ext>
                    </c:extLst>
                    <c:strCache>
                      <c:ptCount val="2"/>
                      <c:pt idx="0">
                        <c:v>Investigadores (*)</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9D5-47B4-B80E-CE24C79C0952}"/>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9D5-47B4-B80E-CE24C79C0952}"/>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9D5-47B4-B80E-CE24C79C0952}"/>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17FF-4966-8A75-862EF77FB548}"/>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17FF-4966-8A75-862EF77FB548}"/>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17FF-4966-8A75-862EF77FB54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2.1.3'!$K$6:$K$11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2.1.3'!$L$6:$L$11</c15:sqref>
                        </c15:formulaRef>
                      </c:ext>
                    </c:extLst>
                    <c:numCache>
                      <c:formatCode>#,##0</c:formatCode>
                      <c:ptCount val="6"/>
                      <c:pt idx="0">
                        <c:v>6542</c:v>
                      </c:pt>
                      <c:pt idx="1">
                        <c:v>2146</c:v>
                      </c:pt>
                      <c:pt idx="2">
                        <c:v>2053</c:v>
                      </c:pt>
                      <c:pt idx="3">
                        <c:v>1879</c:v>
                      </c:pt>
                      <c:pt idx="4">
                        <c:v>1694</c:v>
                      </c:pt>
                      <c:pt idx="5">
                        <c:v>904</c:v>
                      </c:pt>
                    </c:numCache>
                  </c:numRef>
                </c:val>
                <c:extLst>
                  <c:ext xmlns:c16="http://schemas.microsoft.com/office/drawing/2014/chart" uri="{C3380CC4-5D6E-409C-BE32-E72D297353CC}">
                    <c16:uniqueId val="{00000006-F9D5-47B4-B80E-CE24C79C0952}"/>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2.1.4'!$M$4:$M$5</c:f>
              <c:strCache>
                <c:ptCount val="1"/>
                <c:pt idx="0">
                  <c:v>Becarios de Investigación (*) %</c:v>
                </c:pt>
              </c:strCache>
            </c:strRef>
          </c:tx>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10A0-42A9-B1BF-C9651CC3E013}"/>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10A0-42A9-B1BF-C9651CC3E013}"/>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10A0-42A9-B1BF-C9651CC3E013}"/>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10A0-42A9-B1BF-C9651CC3E013}"/>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10A0-42A9-B1BF-C9651CC3E013}"/>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10A0-42A9-B1BF-C9651CC3E013}"/>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2.1.4'!$K$6:$K$11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2.1.4'!$M$6:$M$11</c:f>
              <c:numCache>
                <c:formatCode>0%</c:formatCode>
                <c:ptCount val="6"/>
                <c:pt idx="0">
                  <c:v>0.39354179761156505</c:v>
                </c:pt>
                <c:pt idx="1">
                  <c:v>0.13104965430546825</c:v>
                </c:pt>
                <c:pt idx="2">
                  <c:v>0.14692017598994342</c:v>
                </c:pt>
                <c:pt idx="3">
                  <c:v>7.9195474544311764E-2</c:v>
                </c:pt>
                <c:pt idx="4">
                  <c:v>0.16341923318667503</c:v>
                </c:pt>
                <c:pt idx="5">
                  <c:v>8.5873664362036459E-2</c:v>
                </c:pt>
              </c:numCache>
            </c:numRef>
          </c:val>
          <c:extLst xmlns:c16r2="http://schemas.microsoft.com/office/drawing/2015/06/chart">
            <c:ext xmlns:c16="http://schemas.microsoft.com/office/drawing/2014/chart" uri="{C3380CC4-5D6E-409C-BE32-E72D297353CC}">
              <c16:uniqueId val="{0000000C-10A0-42A9-B1BF-C9651CC3E013}"/>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2.1.4'!$L$4:$L$5</c15:sqref>
                        </c15:formulaRef>
                      </c:ext>
                    </c:extLst>
                    <c:strCache>
                      <c:ptCount val="2"/>
                      <c:pt idx="0">
                        <c:v>Becarios de Investigación (*)</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10A0-42A9-B1BF-C9651CC3E013}"/>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10A0-42A9-B1BF-C9651CC3E013}"/>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10A0-42A9-B1BF-C9651CC3E013}"/>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10A0-42A9-B1BF-C9651CC3E013}"/>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10A0-42A9-B1BF-C9651CC3E013}"/>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10A0-42A9-B1BF-C9651CC3E01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2.1.4'!$K$6:$K$11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2.1.4'!$L$6:$L$11</c15:sqref>
                        </c15:formulaRef>
                      </c:ext>
                    </c:extLst>
                    <c:numCache>
                      <c:formatCode>#,##0</c:formatCode>
                      <c:ptCount val="6"/>
                      <c:pt idx="0">
                        <c:v>5009</c:v>
                      </c:pt>
                      <c:pt idx="1">
                        <c:v>1668</c:v>
                      </c:pt>
                      <c:pt idx="2">
                        <c:v>1870</c:v>
                      </c:pt>
                      <c:pt idx="3">
                        <c:v>1008.0000000000001</c:v>
                      </c:pt>
                      <c:pt idx="4">
                        <c:v>2080</c:v>
                      </c:pt>
                      <c:pt idx="5">
                        <c:v>1093</c:v>
                      </c:pt>
                    </c:numCache>
                  </c:numRef>
                </c:val>
                <c:extLst>
                  <c:ext xmlns:c16="http://schemas.microsoft.com/office/drawing/2014/chart" uri="{C3380CC4-5D6E-409C-BE32-E72D297353CC}">
                    <c16:uniqueId val="{00000019-10A0-42A9-B1BF-C9651CC3E013}"/>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D1E9-4115-B174-0EA1AB08B928}"/>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D1E9-4115-B174-0EA1AB08B928}"/>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D1E9-4115-B174-0EA1AB08B92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'Gráfico 2.2.1.A '!$U$6:$U$8</c:f>
              <c:strCache>
                <c:ptCount val="3"/>
                <c:pt idx="0">
                  <c:v>Investigación básica</c:v>
                </c:pt>
                <c:pt idx="1">
                  <c:v>Investigación aplicada</c:v>
                </c:pt>
                <c:pt idx="2">
                  <c:v>Desarrollo experimental</c:v>
                </c:pt>
              </c:strCache>
            </c:strRef>
          </c:cat>
          <c:val>
            <c:numRef>
              <c:f>'Gráfico 2.2.1.A '!$W$6:$W$8</c:f>
              <c:numCache>
                <c:formatCode>0%</c:formatCode>
                <c:ptCount val="3"/>
                <c:pt idx="0">
                  <c:v>0.38824048230120817</c:v>
                </c:pt>
                <c:pt idx="1">
                  <c:v>0.53746837074518594</c:v>
                </c:pt>
                <c:pt idx="2">
                  <c:v>7.4291146953606349E-2</c:v>
                </c:pt>
              </c:numCache>
            </c:numRef>
          </c:val>
          <c:extLst xmlns:c16r2="http://schemas.microsoft.com/office/drawing/2015/06/chart">
            <c:ext xmlns:c16="http://schemas.microsoft.com/office/drawing/2014/chart" uri="{C3380CC4-5D6E-409C-BE32-E72D297353CC}">
              <c16:uniqueId val="{00000006-D1E9-4115-B174-0EA1AB08B928}"/>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rtl="0">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88246222308631E-2"/>
          <c:y val="5.0925925925925923E-2"/>
          <c:w val="0.53223593964334703"/>
          <c:h val="0.89814814814814814"/>
        </c:manualLayout>
      </c:layout>
      <c:pieChart>
        <c:varyColors val="1"/>
        <c:ser>
          <c:idx val="0"/>
          <c:order val="0"/>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52B1-475B-BE49-200BDE6A7618}"/>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52B1-475B-BE49-200BDE6A7618}"/>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52B1-475B-BE49-200BDE6A76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'Gráfico 2.2.1.B'!$U$6:$U$8</c:f>
              <c:strCache>
                <c:ptCount val="3"/>
                <c:pt idx="0">
                  <c:v>Investigación básica</c:v>
                </c:pt>
                <c:pt idx="1">
                  <c:v>Investigación aplicada</c:v>
                </c:pt>
                <c:pt idx="2">
                  <c:v>Desarrollo experimental</c:v>
                </c:pt>
              </c:strCache>
            </c:strRef>
          </c:cat>
          <c:val>
            <c:numRef>
              <c:f>'Gráfico 2.2.1.B'!$Y$6:$Y$8</c:f>
              <c:numCache>
                <c:formatCode>0%</c:formatCode>
                <c:ptCount val="3"/>
                <c:pt idx="0">
                  <c:v>0.3703191724949893</c:v>
                </c:pt>
                <c:pt idx="1">
                  <c:v>0.59471764755350587</c:v>
                </c:pt>
                <c:pt idx="2">
                  <c:v>3.4963179951504608E-2</c:v>
                </c:pt>
              </c:numCache>
            </c:numRef>
          </c:val>
          <c:extLst xmlns:c16r2="http://schemas.microsoft.com/office/drawing/2015/06/chart">
            <c:ext xmlns:c16="http://schemas.microsoft.com/office/drawing/2014/chart" uri="{C3380CC4-5D6E-409C-BE32-E72D297353CC}">
              <c16:uniqueId val="{00000006-52B1-475B-BE49-200BDE6A7618}"/>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rtl="0">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'Gráfico 2.2.2.A '!$W$4</c:f>
              <c:strCache>
                <c:ptCount val="1"/>
              </c:strCache>
            </c:strRef>
          </c:tx>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E-F482-495A-974D-27E7232F3306}"/>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10-F482-495A-974D-27E7232F3306}"/>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12-F482-495A-974D-27E7232F3306}"/>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14-F482-495A-974D-27E7232F3306}"/>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16-F482-495A-974D-27E7232F3306}"/>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18-F482-495A-974D-27E7232F3306}"/>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5="http://schemas.microsoft.com/office/drawing/2012/chart" xmlns:c16r2="http://schemas.microsoft.com/office/drawing/2015/06/chart">
              <c:ext xmlns:c15="http://schemas.microsoft.com/office/drawing/2012/chart" uri="{CE6537A1-D6FC-4f65-9D91-7224C49458BB}"/>
            </c:extLst>
          </c:dLbls>
          <c:cat>
            <c:strRef>
              <c:f>'Gráfico 2.2.2.A '!$U$6:$U$11</c:f>
              <c:strCache>
                <c:ptCount val="6"/>
                <c:pt idx="0">
                  <c:v>Ciencias exactas y naturales</c:v>
                </c:pt>
                <c:pt idx="1">
                  <c:v>Ingeniería y tecnología</c:v>
                </c:pt>
                <c:pt idx="2">
                  <c:v>Ciencias médicas</c:v>
                </c:pt>
                <c:pt idx="3">
                  <c:v>Ciencias agrícolas</c:v>
                </c:pt>
                <c:pt idx="4">
                  <c:v>Ciencias sociales</c:v>
                </c:pt>
                <c:pt idx="5">
                  <c:v>Humanidades</c:v>
                </c:pt>
              </c:strCache>
            </c:strRef>
          </c:cat>
          <c:val>
            <c:numRef>
              <c:f>'Gráfico 2.2.2.A '!$W$6:$W$11</c:f>
              <c:numCache>
                <c:formatCode>0%</c:formatCode>
                <c:ptCount val="6"/>
                <c:pt idx="0">
                  <c:v>0.20844711352161882</c:v>
                </c:pt>
                <c:pt idx="1">
                  <c:v>0.1727384731808406</c:v>
                </c:pt>
                <c:pt idx="2">
                  <c:v>0.11059403483598504</c:v>
                </c:pt>
                <c:pt idx="3">
                  <c:v>0.11721002187428051</c:v>
                </c:pt>
                <c:pt idx="4">
                  <c:v>0.23473604005323967</c:v>
                </c:pt>
                <c:pt idx="5">
                  <c:v>0.15627431653403578</c:v>
                </c:pt>
              </c:numCache>
            </c:numRef>
          </c:val>
          <c:extLst xmlns:c15="http://schemas.microsoft.com/office/drawing/2012/chart" xmlns:c16r2="http://schemas.microsoft.com/office/drawing/2015/06/chart">
            <c:ext xmlns:c16="http://schemas.microsoft.com/office/drawing/2014/chart" uri="{C3380CC4-5D6E-409C-BE32-E72D297353CC}">
              <c16:uniqueId val="{00000019-F482-495A-974D-27E7232F3306}"/>
            </c:ext>
          </c:extLst>
        </c:ser>
        <c:dLbls>
          <c:showLegendKey val="0"/>
          <c:showVal val="1"/>
          <c:showCatName val="0"/>
          <c:showSerName val="0"/>
          <c:showPercent val="0"/>
          <c:showBubbleSize val="0"/>
          <c:showLeaderLines val="1"/>
        </c:dLbls>
        <c:firstSliceAng val="0"/>
        <c:extLst xmlns:c16r2="http://schemas.microsoft.com/office/drawing/2015/06/char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'Gráfico 2.2.2.B'!$X$4</c:f>
              <c:strCache>
                <c:ptCount val="1"/>
                <c:pt idx="0">
                  <c:v>Inversión en I+D en Universidades Privadas</c:v>
                </c:pt>
              </c:strCache>
            </c:strRef>
          </c:tx>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1-F8ED-40CE-A32F-D2F915BDA0FD}"/>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3-F8ED-40CE-A32F-D2F915BDA0FD}"/>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5-F8ED-40CE-A32F-D2F915BDA0FD}"/>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7-F8ED-40CE-A32F-D2F915BDA0FD}"/>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9-F8ED-40CE-A32F-D2F915BDA0FD}"/>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5="http://schemas.microsoft.com/office/drawing/2012/chart" xmlns:c16r2="http://schemas.microsoft.com/office/drawing/2015/06/chart">
              <c:ext xmlns:c16="http://schemas.microsoft.com/office/drawing/2014/chart" uri="{C3380CC4-5D6E-409C-BE32-E72D297353CC}">
                <c16:uniqueId val="{0000000B-F8ED-40CE-A32F-D2F915BDA0FD}"/>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5="http://schemas.microsoft.com/office/drawing/2012/chart" xmlns:c16r2="http://schemas.microsoft.com/office/drawing/2015/06/chart">
              <c:ext xmlns:c15="http://schemas.microsoft.com/office/drawing/2012/chart" uri="{CE6537A1-D6FC-4f65-9D91-7224C49458BB}"/>
            </c:extLst>
          </c:dLbls>
          <c:cat>
            <c:strRef>
              <c:f>'Gráfico 2.2.2.B'!$U$6:$U$11</c:f>
              <c:strCache>
                <c:ptCount val="6"/>
                <c:pt idx="0">
                  <c:v>Ciencias exactas y naturales</c:v>
                </c:pt>
                <c:pt idx="1">
                  <c:v>Ingeniería y tecnología</c:v>
                </c:pt>
                <c:pt idx="2">
                  <c:v>Ciencias médicas</c:v>
                </c:pt>
                <c:pt idx="3">
                  <c:v>Ciencias agrícolas</c:v>
                </c:pt>
                <c:pt idx="4">
                  <c:v>Ciencias sociales</c:v>
                </c:pt>
                <c:pt idx="5">
                  <c:v>Humanidades</c:v>
                </c:pt>
              </c:strCache>
            </c:strRef>
          </c:cat>
          <c:val>
            <c:numRef>
              <c:f>'Gráfico 2.2.2.B'!$Y$6:$Y$11</c:f>
              <c:numCache>
                <c:formatCode>0%</c:formatCode>
                <c:ptCount val="6"/>
                <c:pt idx="0">
                  <c:v>5.4336902742932409E-2</c:v>
                </c:pt>
                <c:pt idx="1">
                  <c:v>0.14766355978527476</c:v>
                </c:pt>
                <c:pt idx="2">
                  <c:v>0.15696964133039928</c:v>
                </c:pt>
                <c:pt idx="3">
                  <c:v>4.0194051606935108E-2</c:v>
                </c:pt>
                <c:pt idx="4">
                  <c:v>0.48561814792493013</c:v>
                </c:pt>
                <c:pt idx="5">
                  <c:v>0.11521769660952806</c:v>
                </c:pt>
              </c:numCache>
            </c:numRef>
          </c:val>
          <c:extLst xmlns:c15="http://schemas.microsoft.com/office/drawing/2012/chart" xmlns:c16r2="http://schemas.microsoft.com/office/drawing/2015/06/chart">
            <c:ext xmlns:c16="http://schemas.microsoft.com/office/drawing/2014/chart" uri="{C3380CC4-5D6E-409C-BE32-E72D297353CC}">
              <c16:uniqueId val="{0000000C-F8ED-40CE-A32F-D2F915BDA0FD}"/>
            </c:ext>
          </c:extLst>
        </c:ser>
        <c:dLbls>
          <c:showLegendKey val="0"/>
          <c:showVal val="1"/>
          <c:showCatName val="0"/>
          <c:showSerName val="0"/>
          <c:showPercent val="0"/>
          <c:showBubbleSize val="0"/>
          <c:showLeaderLines val="1"/>
        </c:dLbls>
        <c:firstSliceAng val="0"/>
        <c:extLst xmlns:c16r2="http://schemas.microsoft.com/office/drawing/2015/06/char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2.2.3.A'!$M$4:$M$5</c:f>
              <c:strCache>
                <c:ptCount val="1"/>
                <c:pt idx="0">
                  <c:v>Investigadores I+D en Universidades Públicas %</c:v>
                </c:pt>
              </c:strCache>
            </c:strRef>
          </c:tx>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30D1-4C49-B293-7F91BAA66819}"/>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30D1-4C49-B293-7F91BAA66819}"/>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30D1-4C49-B293-7F91BAA66819}"/>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30D1-4C49-B293-7F91BAA66819}"/>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30D1-4C49-B293-7F91BAA66819}"/>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30D1-4C49-B293-7F91BAA66819}"/>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2.2.3.A'!$K$6:$K$11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2.2.3.A'!$M$6:$M$11</c:f>
              <c:numCache>
                <c:formatCode>0%</c:formatCode>
                <c:ptCount val="6"/>
                <c:pt idx="0">
                  <c:v>0.1795765877957658</c:v>
                </c:pt>
                <c:pt idx="1">
                  <c:v>0.18122042341220426</c:v>
                </c:pt>
                <c:pt idx="2">
                  <c:v>0.10231631382316315</c:v>
                </c:pt>
                <c:pt idx="3">
                  <c:v>9.8530510585305098E-2</c:v>
                </c:pt>
                <c:pt idx="4">
                  <c:v>0.30388542963885423</c:v>
                </c:pt>
                <c:pt idx="5">
                  <c:v>0.1344707347447073</c:v>
                </c:pt>
              </c:numCache>
            </c:numRef>
          </c:val>
          <c:extLst xmlns:c16r2="http://schemas.microsoft.com/office/drawing/2015/06/chart">
            <c:ext xmlns:c16="http://schemas.microsoft.com/office/drawing/2014/chart" uri="{C3380CC4-5D6E-409C-BE32-E72D297353CC}">
              <c16:uniqueId val="{0000000C-30D1-4C49-B293-7F91BAA66819}"/>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2.2.3.A'!$L$4:$L$5</c15:sqref>
                        </c15:formulaRef>
                      </c:ext>
                    </c:extLst>
                    <c:strCache>
                      <c:ptCount val="2"/>
                      <c:pt idx="0">
                        <c:v>Investigadores I+D en Universidades Públicas</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30D1-4C49-B293-7F91BAA66819}"/>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30D1-4C49-B293-7F91BAA66819}"/>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30D1-4C49-B293-7F91BAA66819}"/>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30D1-4C49-B293-7F91BAA66819}"/>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30D1-4C49-B293-7F91BAA66819}"/>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30D1-4C49-B293-7F91BAA6681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2.2.3.A'!$K$6:$K$11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2.2.3.A'!$L$6:$L$11</c15:sqref>
                        </c15:formulaRef>
                      </c:ext>
                    </c:extLst>
                    <c:numCache>
                      <c:formatCode>#,##0</c:formatCode>
                      <c:ptCount val="6"/>
                      <c:pt idx="0">
                        <c:v>7209.9999999999973</c:v>
                      </c:pt>
                      <c:pt idx="1">
                        <c:v>7276.0000000000009</c:v>
                      </c:pt>
                      <c:pt idx="2">
                        <c:v>4108.0000000000009</c:v>
                      </c:pt>
                      <c:pt idx="3">
                        <c:v>3955.9999999999995</c:v>
                      </c:pt>
                      <c:pt idx="4">
                        <c:v>12200.999999999996</c:v>
                      </c:pt>
                      <c:pt idx="5">
                        <c:v>5398.9999999999982</c:v>
                      </c:pt>
                    </c:numCache>
                  </c:numRef>
                </c:val>
                <c:extLst>
                  <c:ext xmlns:c16="http://schemas.microsoft.com/office/drawing/2014/chart" uri="{C3380CC4-5D6E-409C-BE32-E72D297353CC}">
                    <c16:uniqueId val="{00000019-30D1-4C49-B293-7F91BAA66819}"/>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stacked"/>
        <c:varyColors val="0"/>
        <c:ser>
          <c:idx val="0"/>
          <c:order val="0"/>
          <c:tx>
            <c:strRef>
              <c:f>'Gráfico 1.1.2'!$K$6</c:f>
              <c:strCache>
                <c:ptCount val="1"/>
                <c:pt idx="0">
                  <c:v>I+D Público/PBI</c:v>
                </c:pt>
              </c:strCache>
            </c:strRef>
          </c:tx>
          <c:spPr>
            <a:solidFill>
              <a:schemeClr val="accent5">
                <a:shade val="76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'Gráfico 1.1.2'!$L$4:$P$4</c:f>
              <c:numCache>
                <c:formatCode>General</c:formatCode>
                <c:ptCount val="5"/>
                <c:pt idx="0">
                  <c:v>2013</c:v>
                </c:pt>
                <c:pt idx="1">
                  <c:v>2014</c:v>
                </c:pt>
                <c:pt idx="2">
                  <c:v>2015</c:v>
                </c:pt>
                <c:pt idx="3">
                  <c:v>2016</c:v>
                </c:pt>
                <c:pt idx="4">
                  <c:v>2017</c:v>
                </c:pt>
              </c:numCache>
            </c:numRef>
          </c:cat>
          <c:val>
            <c:numRef>
              <c:f>'Gráfico 1.1.2'!$L$6:$P$6</c:f>
              <c:numCache>
                <c:formatCode>0.00%</c:formatCode>
                <c:ptCount val="5"/>
                <c:pt idx="0">
                  <c:v>4.525451001088223E-3</c:v>
                </c:pt>
                <c:pt idx="1">
                  <c:v>4.5516341173083182E-3</c:v>
                </c:pt>
                <c:pt idx="2">
                  <c:v>4.6980194494626688E-3</c:v>
                </c:pt>
                <c:pt idx="3">
                  <c:v>4.0600262405713697E-3</c:v>
                </c:pt>
                <c:pt idx="4">
                  <c:v>3.9792915554710045E-3</c:v>
                </c:pt>
              </c:numCache>
            </c:numRef>
          </c:val>
          <c:extLst xmlns:c16r2="http://schemas.microsoft.com/office/drawing/2015/06/chart">
            <c:ext xmlns:c16="http://schemas.microsoft.com/office/drawing/2014/chart" uri="{C3380CC4-5D6E-409C-BE32-E72D297353CC}">
              <c16:uniqueId val="{00000000-C25B-4BE7-9066-E917DF166542}"/>
            </c:ext>
          </c:extLst>
        </c:ser>
        <c:ser>
          <c:idx val="1"/>
          <c:order val="1"/>
          <c:tx>
            <c:strRef>
              <c:f>'Gráfico 1.1.2'!$K$7</c:f>
              <c:strCache>
                <c:ptCount val="1"/>
                <c:pt idx="0">
                  <c:v>I+D Privado/PBI</c:v>
                </c:pt>
              </c:strCache>
            </c:strRef>
          </c:tx>
          <c:spPr>
            <a:solidFill>
              <a:schemeClr val="accent5">
                <a:tint val="77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'Gráfico 1.1.2'!$L$4:$P$4</c:f>
              <c:numCache>
                <c:formatCode>General</c:formatCode>
                <c:ptCount val="5"/>
                <c:pt idx="0">
                  <c:v>2013</c:v>
                </c:pt>
                <c:pt idx="1">
                  <c:v>2014</c:v>
                </c:pt>
                <c:pt idx="2">
                  <c:v>2015</c:v>
                </c:pt>
                <c:pt idx="3">
                  <c:v>2016</c:v>
                </c:pt>
                <c:pt idx="4">
                  <c:v>2017</c:v>
                </c:pt>
              </c:numCache>
            </c:numRef>
          </c:cat>
          <c:val>
            <c:numRef>
              <c:f>'Gráfico 1.1.2'!$L$7:$P$7</c:f>
              <c:numCache>
                <c:formatCode>0.00%</c:formatCode>
                <c:ptCount val="5"/>
                <c:pt idx="0">
                  <c:v>1.6594339840644236E-3</c:v>
                </c:pt>
                <c:pt idx="1">
                  <c:v>1.3879899185890313E-3</c:v>
                </c:pt>
                <c:pt idx="2">
                  <c:v>1.5281875193753377E-3</c:v>
                </c:pt>
                <c:pt idx="3">
                  <c:v>1.5483530501115641E-3</c:v>
                </c:pt>
                <c:pt idx="4">
                  <c:v>1.4815213231743141E-3</c:v>
                </c:pt>
              </c:numCache>
            </c:numRef>
          </c:val>
          <c:extLst xmlns:c16r2="http://schemas.microsoft.com/office/drawing/2015/06/chart">
            <c:ext xmlns:c16="http://schemas.microsoft.com/office/drawing/2014/chart" uri="{C3380CC4-5D6E-409C-BE32-E72D297353CC}">
              <c16:uniqueId val="{00000001-C25B-4BE7-9066-E917DF166542}"/>
            </c:ext>
          </c:extLst>
        </c:ser>
        <c:dLbls>
          <c:showLegendKey val="0"/>
          <c:showVal val="1"/>
          <c:showCatName val="0"/>
          <c:showSerName val="0"/>
          <c:showPercent val="0"/>
          <c:showBubbleSize val="0"/>
        </c:dLbls>
        <c:gapWidth val="150"/>
        <c:overlap val="100"/>
        <c:axId val="106379520"/>
        <c:axId val="106385408"/>
      </c:barChart>
      <c:catAx>
        <c:axId val="106379520"/>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AR"/>
          </a:p>
        </c:txPr>
        <c:crossAx val="106385408"/>
        <c:crosses val="autoZero"/>
        <c:auto val="1"/>
        <c:lblAlgn val="ctr"/>
        <c:lblOffset val="100"/>
        <c:noMultiLvlLbl val="0"/>
      </c:catAx>
      <c:valAx>
        <c:axId val="106385408"/>
        <c:scaling>
          <c:orientation val="minMax"/>
        </c:scaling>
        <c:delete val="0"/>
        <c:axPos val="l"/>
        <c:majorGridlines>
          <c:spPr>
            <a:ln w="6350" cap="flat" cmpd="sng" algn="ctr">
              <a:solidFill>
                <a:schemeClr val="tx1">
                  <a:tint val="75000"/>
                </a:schemeClr>
              </a:solidFill>
              <a:prstDash val="solid"/>
              <a:round/>
            </a:ln>
            <a:effectLst/>
          </c:spPr>
        </c:majorGridlines>
        <c:numFmt formatCode="0.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AR"/>
          </a:p>
        </c:txPr>
        <c:crossAx val="106379520"/>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AR"/>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2.2.3.B'!$O$4:$O$5</c:f>
              <c:strCache>
                <c:ptCount val="1"/>
                <c:pt idx="0">
                  <c:v>Investigadores I+D en Universidades Privadas %</c:v>
                </c:pt>
              </c:strCache>
            </c:strRef>
          </c:tx>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A68C-443F-89E1-A040F7A362AD}"/>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A68C-443F-89E1-A040F7A362AD}"/>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A68C-443F-89E1-A040F7A362AD}"/>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A68C-443F-89E1-A040F7A362AD}"/>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A68C-443F-89E1-A040F7A362AD}"/>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A68C-443F-89E1-A040F7A362AD}"/>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2.2.3.B'!$K$6:$K$11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2.2.3.B'!$O$6:$O$11</c:f>
              <c:numCache>
                <c:formatCode>0%</c:formatCode>
                <c:ptCount val="6"/>
                <c:pt idx="0">
                  <c:v>5.9965165464045782E-2</c:v>
                </c:pt>
                <c:pt idx="1">
                  <c:v>0.16745459069420254</c:v>
                </c:pt>
                <c:pt idx="2">
                  <c:v>0.15824832047773074</c:v>
                </c:pt>
                <c:pt idx="3">
                  <c:v>5.1256531475491425E-2</c:v>
                </c:pt>
                <c:pt idx="4">
                  <c:v>0.47474496143319234</c:v>
                </c:pt>
                <c:pt idx="5">
                  <c:v>8.8330430455337158E-2</c:v>
                </c:pt>
              </c:numCache>
            </c:numRef>
          </c:val>
          <c:extLst xmlns:c16r2="http://schemas.microsoft.com/office/drawing/2015/06/chart">
            <c:ext xmlns:c16="http://schemas.microsoft.com/office/drawing/2014/chart" uri="{C3380CC4-5D6E-409C-BE32-E72D297353CC}">
              <c16:uniqueId val="{0000000C-A68C-443F-89E1-A040F7A362AD}"/>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2.2.3.B'!$L$4:$L$5</c15:sqref>
                        </c15:formulaRef>
                      </c:ext>
                    </c:extLst>
                    <c:strCache>
                      <c:ptCount val="2"/>
                      <c:pt idx="0">
                        <c:v>Investigadores I+D en Universidades Públicas</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A68C-443F-89E1-A040F7A362AD}"/>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A68C-443F-89E1-A040F7A362AD}"/>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A68C-443F-89E1-A040F7A362AD}"/>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A68C-443F-89E1-A040F7A362AD}"/>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A68C-443F-89E1-A040F7A362AD}"/>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A68C-443F-89E1-A040F7A362A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2.2.3.B'!$K$6:$K$11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2.2.3.B'!$L$6:$L$11</c15:sqref>
                        </c15:formulaRef>
                      </c:ext>
                    </c:extLst>
                    <c:numCache>
                      <c:formatCode>#,##0</c:formatCode>
                      <c:ptCount val="6"/>
                      <c:pt idx="0">
                        <c:v>7209.9999999999973</c:v>
                      </c:pt>
                      <c:pt idx="1">
                        <c:v>7276.0000000000009</c:v>
                      </c:pt>
                      <c:pt idx="2">
                        <c:v>4108.0000000000009</c:v>
                      </c:pt>
                      <c:pt idx="3">
                        <c:v>3955.9999999999995</c:v>
                      </c:pt>
                      <c:pt idx="4">
                        <c:v>12200.999999999996</c:v>
                      </c:pt>
                      <c:pt idx="5">
                        <c:v>5398.9999999999982</c:v>
                      </c:pt>
                    </c:numCache>
                  </c:numRef>
                </c:val>
                <c:extLst>
                  <c:ext xmlns:c16="http://schemas.microsoft.com/office/drawing/2014/chart" uri="{C3380CC4-5D6E-409C-BE32-E72D297353CC}">
                    <c16:uniqueId val="{00000019-A68C-443F-89E1-A040F7A362AD}"/>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2.2.4.A'!$M$4:$M$5</c:f>
              <c:strCache>
                <c:ptCount val="1"/>
                <c:pt idx="0">
                  <c:v>Becarios de Investigación en I+D en Universidades Públicas %</c:v>
                </c:pt>
              </c:strCache>
            </c:strRef>
          </c:tx>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DF5B-46F5-9E66-7746FB3A115D}"/>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DF5B-46F5-9E66-7746FB3A115D}"/>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DF5B-46F5-9E66-7746FB3A115D}"/>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DF5B-46F5-9E66-7746FB3A115D}"/>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DF5B-46F5-9E66-7746FB3A115D}"/>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DF5B-46F5-9E66-7746FB3A115D}"/>
              </c:ext>
            </c:extLst>
          </c:dPt>
          <c:dLbls>
            <c:dLbl>
              <c:idx val="0"/>
              <c:layout>
                <c:manualLayout>
                  <c:x val="-0.12020429537653955"/>
                  <c:y val="0.125361162046525"/>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F5B-46F5-9E66-7746FB3A115D}"/>
                </c:ext>
              </c:extLst>
            </c:dLbl>
            <c:dLbl>
              <c:idx val="1"/>
              <c:layout>
                <c:manualLayout>
                  <c:x val="-0.11593121172353457"/>
                  <c:y val="-0.1267360586775968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B-46F5-9E66-7746FB3A115D}"/>
                </c:ext>
              </c:extLst>
            </c:dLbl>
            <c:dLbl>
              <c:idx val="2"/>
              <c:layout>
                <c:manualLayout>
                  <c:x val="-5.0886037081903292E-2"/>
                  <c:y val="-0.17233308165246489"/>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B-46F5-9E66-7746FB3A115D}"/>
                </c:ext>
              </c:extLst>
            </c:dLbl>
            <c:dLbl>
              <c:idx val="3"/>
              <c:layout>
                <c:manualLayout>
                  <c:x val="4.9168433272763989E-2"/>
                  <c:y val="-0.21349512817747096"/>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F5B-46F5-9E66-7746FB3A115D}"/>
                </c:ext>
              </c:extLst>
            </c:dLbl>
            <c:dLbl>
              <c:idx val="4"/>
              <c:layout>
                <c:manualLayout>
                  <c:x val="0.13642741772663033"/>
                  <c:y val="-5.710279365764221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F5B-46F5-9E66-7746FB3A115D}"/>
                </c:ext>
              </c:extLst>
            </c:dLbl>
            <c:dLbl>
              <c:idx val="5"/>
              <c:layout>
                <c:manualLayout>
                  <c:x val="8.0613601184467296E-2"/>
                  <c:y val="0.1603714090533204"/>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DF5B-46F5-9E66-7746FB3A115D}"/>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2.2.4.A'!$K$6:$K$11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2.2.4.A'!$M$6:$M$11</c:f>
              <c:numCache>
                <c:formatCode>0%</c:formatCode>
                <c:ptCount val="6"/>
                <c:pt idx="0">
                  <c:v>0.2393205096177867</c:v>
                </c:pt>
                <c:pt idx="1">
                  <c:v>0.16987259555333503</c:v>
                </c:pt>
                <c:pt idx="2">
                  <c:v>0.11441418935798151</c:v>
                </c:pt>
                <c:pt idx="3">
                  <c:v>9.2430676992255809E-2</c:v>
                </c:pt>
                <c:pt idx="4">
                  <c:v>0.24956282787909062</c:v>
                </c:pt>
                <c:pt idx="5">
                  <c:v>0.13439920059955032</c:v>
                </c:pt>
              </c:numCache>
            </c:numRef>
          </c:val>
          <c:extLst xmlns:c16r2="http://schemas.microsoft.com/office/drawing/2015/06/chart">
            <c:ext xmlns:c16="http://schemas.microsoft.com/office/drawing/2014/chart" uri="{C3380CC4-5D6E-409C-BE32-E72D297353CC}">
              <c16:uniqueId val="{0000000C-DF5B-46F5-9E66-7746FB3A115D}"/>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2.2.4.A'!$L$4:$L$5</c15:sqref>
                        </c15:formulaRef>
                      </c:ext>
                    </c:extLst>
                    <c:strCache>
                      <c:ptCount val="2"/>
                      <c:pt idx="0">
                        <c:v>Becarios de Investigación en I+D en Universidades Públicas</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DF5B-46F5-9E66-7746FB3A115D}"/>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DF5B-46F5-9E66-7746FB3A115D}"/>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DF5B-46F5-9E66-7746FB3A115D}"/>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DF5B-46F5-9E66-7746FB3A115D}"/>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DF5B-46F5-9E66-7746FB3A115D}"/>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DF5B-46F5-9E66-7746FB3A115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2.2.4.A'!$K$6:$K$11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2.2.4.A'!$L$6:$L$11</c15:sqref>
                        </c15:formulaRef>
                      </c:ext>
                    </c:extLst>
                    <c:numCache>
                      <c:formatCode>#,##0</c:formatCode>
                      <c:ptCount val="6"/>
                      <c:pt idx="0">
                        <c:v>958.00000000000011</c:v>
                      </c:pt>
                      <c:pt idx="1">
                        <c:v>680.00000000000011</c:v>
                      </c:pt>
                      <c:pt idx="2">
                        <c:v>457.99999999999994</c:v>
                      </c:pt>
                      <c:pt idx="3">
                        <c:v>370</c:v>
                      </c:pt>
                      <c:pt idx="4">
                        <c:v>998.99999999999977</c:v>
                      </c:pt>
                      <c:pt idx="5">
                        <c:v>537.99999999999989</c:v>
                      </c:pt>
                    </c:numCache>
                  </c:numRef>
                </c:val>
                <c:extLst>
                  <c:ext xmlns:c16="http://schemas.microsoft.com/office/drawing/2014/chart" uri="{C3380CC4-5D6E-409C-BE32-E72D297353CC}">
                    <c16:uniqueId val="{00000019-DF5B-46F5-9E66-7746FB3A115D}"/>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2.2.4.B'!$O$4:$O$5</c:f>
              <c:strCache>
                <c:ptCount val="1"/>
                <c:pt idx="0">
                  <c:v>Becarios de Investigación  en I+D en Universidades Privadas %</c:v>
                </c:pt>
              </c:strCache>
            </c:strRef>
          </c:tx>
          <c:spPr>
            <a:scene3d>
              <a:camera prst="orthographicFront"/>
              <a:lightRig rig="threePt" dir="t"/>
            </a:scene3d>
            <a:sp3d>
              <a:bevelT w="139700" prst="cross"/>
            </a:sp3d>
          </c:spPr>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F9BF-4D98-92A0-433CAB8E2FAB}"/>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F9BF-4D98-92A0-433CAB8E2FAB}"/>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F9BF-4D98-92A0-433CAB8E2FAB}"/>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F9BF-4D98-92A0-433CAB8E2FAB}"/>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F9BF-4D98-92A0-433CAB8E2FAB}"/>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F9BF-4D98-92A0-433CAB8E2FAB}"/>
              </c:ext>
            </c:extLst>
          </c:dPt>
          <c:dLbls>
            <c:dLbl>
              <c:idx val="0"/>
              <c:layout>
                <c:manualLayout>
                  <c:x val="-1.3340610067972321E-2"/>
                  <c:y val="0.12789846474670116"/>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9BF-4D98-92A0-433CAB8E2FAB}"/>
                </c:ext>
              </c:extLst>
            </c:dLbl>
            <c:dLbl>
              <c:idx val="1"/>
              <c:layout>
                <c:manualLayout>
                  <c:x val="-6.4907421428090736E-2"/>
                  <c:y val="0.1607234027253443"/>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9BF-4D98-92A0-433CAB8E2FAB}"/>
                </c:ext>
              </c:extLst>
            </c:dLbl>
            <c:dLbl>
              <c:idx val="2"/>
              <c:layout>
                <c:manualLayout>
                  <c:x val="-0.12437916414294366"/>
                  <c:y val="-5.7670873332622613E-4"/>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9BF-4D98-92A0-433CAB8E2FAB}"/>
                </c:ext>
              </c:extLst>
            </c:dLbl>
            <c:dLbl>
              <c:idx val="5"/>
              <c:layout>
                <c:manualLayout>
                  <c:x val="3.6616696951342571E-2"/>
                  <c:y val="0.13721676913673464"/>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F9BF-4D98-92A0-433CAB8E2FAB}"/>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2.2.4.B'!$K$6:$K$11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2.2.4.B'!$O$6:$O$11</c:f>
              <c:numCache>
                <c:formatCode>0%</c:formatCode>
                <c:ptCount val="6"/>
                <c:pt idx="0">
                  <c:v>3.8631346578366449E-2</c:v>
                </c:pt>
                <c:pt idx="1">
                  <c:v>9.4922737306843266E-2</c:v>
                </c:pt>
                <c:pt idx="2">
                  <c:v>0.1545253863134658</c:v>
                </c:pt>
                <c:pt idx="3">
                  <c:v>1.1037527593818985E-2</c:v>
                </c:pt>
                <c:pt idx="4">
                  <c:v>0.6247240618101545</c:v>
                </c:pt>
                <c:pt idx="5">
                  <c:v>7.6158940397350994E-2</c:v>
                </c:pt>
              </c:numCache>
            </c:numRef>
          </c:val>
          <c:extLst xmlns:c16r2="http://schemas.microsoft.com/office/drawing/2015/06/chart">
            <c:ext xmlns:c16="http://schemas.microsoft.com/office/drawing/2014/chart" uri="{C3380CC4-5D6E-409C-BE32-E72D297353CC}">
              <c16:uniqueId val="{0000000C-F9BF-4D98-92A0-433CAB8E2FAB}"/>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2.2.4.B'!$L$4:$L$5</c15:sqref>
                        </c15:formulaRef>
                      </c:ext>
                    </c:extLst>
                    <c:strCache>
                      <c:ptCount val="2"/>
                      <c:pt idx="0">
                        <c:v>Becarios de Investigación  en I+D en en Universidades Públicas</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9BF-4D98-92A0-433CAB8E2FAB}"/>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F9BF-4D98-92A0-433CAB8E2FAB}"/>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F9BF-4D98-92A0-433CAB8E2FAB}"/>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F9BF-4D98-92A0-433CAB8E2FAB}"/>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F9BF-4D98-92A0-433CAB8E2FAB}"/>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F9BF-4D98-92A0-433CAB8E2FA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2.2.4.B'!$K$6:$K$11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2.2.4.B'!$L$6:$L$11</c15:sqref>
                        </c15:formulaRef>
                      </c:ext>
                    </c:extLst>
                    <c:numCache>
                      <c:formatCode>#,##0</c:formatCode>
                      <c:ptCount val="6"/>
                      <c:pt idx="0">
                        <c:v>958.00000000000011</c:v>
                      </c:pt>
                      <c:pt idx="1">
                        <c:v>680.00000000000011</c:v>
                      </c:pt>
                      <c:pt idx="2">
                        <c:v>457.99999999999994</c:v>
                      </c:pt>
                      <c:pt idx="3">
                        <c:v>370</c:v>
                      </c:pt>
                      <c:pt idx="4">
                        <c:v>998.99999999999977</c:v>
                      </c:pt>
                      <c:pt idx="5">
                        <c:v>537.99999999999989</c:v>
                      </c:pt>
                    </c:numCache>
                  </c:numRef>
                </c:val>
                <c:extLst>
                  <c:ext xmlns:c16="http://schemas.microsoft.com/office/drawing/2014/chart" uri="{C3380CC4-5D6E-409C-BE32-E72D297353CC}">
                    <c16:uniqueId val="{00000019-F9BF-4D98-92A0-433CAB8E2FAB}"/>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E81E-4DCD-BE9E-FE13C5EA50A4}"/>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E81E-4DCD-BE9E-FE13C5EA50A4}"/>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E81E-4DCD-BE9E-FE13C5EA50A4}"/>
              </c:ext>
            </c:extLst>
          </c:dPt>
          <c:dLbls>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2.3.1 '!$U$4:$U$6</c:f>
              <c:strCache>
                <c:ptCount val="3"/>
                <c:pt idx="0">
                  <c:v>Investigación básica</c:v>
                </c:pt>
                <c:pt idx="1">
                  <c:v>Investigación aplicada</c:v>
                </c:pt>
                <c:pt idx="2">
                  <c:v>Desarrollo experimental</c:v>
                </c:pt>
              </c:strCache>
            </c:strRef>
          </c:cat>
          <c:val>
            <c:numRef>
              <c:f>'Gráfico 2.3.1 '!$W$4:$W$6</c:f>
              <c:numCache>
                <c:formatCode>0%</c:formatCode>
                <c:ptCount val="3"/>
                <c:pt idx="0">
                  <c:v>0.24430937305601128</c:v>
                </c:pt>
                <c:pt idx="1">
                  <c:v>0.64921342106301771</c:v>
                </c:pt>
                <c:pt idx="2">
                  <c:v>0.10647720588097102</c:v>
                </c:pt>
              </c:numCache>
            </c:numRef>
          </c:val>
          <c:extLst xmlns:c16r2="http://schemas.microsoft.com/office/drawing/2015/06/chart">
            <c:ext xmlns:c16="http://schemas.microsoft.com/office/drawing/2014/chart" uri="{C3380CC4-5D6E-409C-BE32-E72D297353CC}">
              <c16:uniqueId val="{00000006-E81E-4DCD-BE9E-FE13C5EA50A4}"/>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2.3.2 '!$W$3</c:f>
              <c:strCache>
                <c:ptCount val="1"/>
                <c:pt idx="0">
                  <c:v>%</c:v>
                </c:pt>
              </c:strCache>
            </c:strRef>
          </c:tx>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9C88-4B24-A887-CFC0EB3E7483}"/>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9C88-4B24-A887-CFC0EB3E7483}"/>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9C88-4B24-A887-CFC0EB3E7483}"/>
              </c:ext>
            </c:extLst>
          </c:dPt>
          <c:dPt>
            <c:idx val="3"/>
            <c:bubble3D val="0"/>
            <c:spPr>
              <a:solidFill>
                <a:schemeClr val="accent1">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9C88-4B24-A887-CFC0EB3E7483}"/>
              </c:ext>
            </c:extLst>
          </c:dPt>
          <c:dPt>
            <c:idx val="4"/>
            <c:bubble3D val="0"/>
            <c:spPr>
              <a:solidFill>
                <a:schemeClr val="accent3">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9C88-4B24-A887-CFC0EB3E7483}"/>
              </c:ext>
            </c:extLst>
          </c:dPt>
          <c:dPt>
            <c:idx val="5"/>
            <c:bubble3D val="0"/>
            <c:spPr>
              <a:solidFill>
                <a:schemeClr val="accent5">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9C88-4B24-A887-CFC0EB3E7483}"/>
              </c:ext>
            </c:extLst>
          </c:dPt>
          <c:dLbls>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2.3.2 '!$U$4:$U$9</c:f>
              <c:strCache>
                <c:ptCount val="6"/>
                <c:pt idx="0">
                  <c:v>Ciencias exactas y naturales</c:v>
                </c:pt>
                <c:pt idx="1">
                  <c:v>Ingeniería y tecnología</c:v>
                </c:pt>
                <c:pt idx="2">
                  <c:v>Ciencias médicas</c:v>
                </c:pt>
                <c:pt idx="3">
                  <c:v>Ciencias agrícolas</c:v>
                </c:pt>
                <c:pt idx="4">
                  <c:v>Ciencias sociales</c:v>
                </c:pt>
                <c:pt idx="5">
                  <c:v>Humanidades</c:v>
                </c:pt>
              </c:strCache>
              <c:extLst xmlns:c16r2="http://schemas.microsoft.com/office/drawing/2015/06/chart">
                <c:ext xmlns:c15="http://schemas.microsoft.com/office/drawing/2012/chart" uri="{02D57815-91ED-43cb-92C2-25804820EDAC}">
                  <c15:fullRef>
                    <c15:sqref>'Gráfico 2.3.2 '!$U$4:$U$10</c15:sqref>
                  </c15:fullRef>
                </c:ext>
              </c:extLst>
            </c:strRef>
          </c:cat>
          <c:val>
            <c:numRef>
              <c:f>'Gráfico 2.3.2 '!$W$4:$W$9</c:f>
              <c:numCache>
                <c:formatCode>0.0%</c:formatCode>
                <c:ptCount val="6"/>
                <c:pt idx="0">
                  <c:v>0.11601837286619342</c:v>
                </c:pt>
                <c:pt idx="1">
                  <c:v>0.23308125144477707</c:v>
                </c:pt>
                <c:pt idx="2">
                  <c:v>0.39185814779106498</c:v>
                </c:pt>
                <c:pt idx="3">
                  <c:v>0.10384319164651024</c:v>
                </c:pt>
                <c:pt idx="4">
                  <c:v>0.15064340739988988</c:v>
                </c:pt>
                <c:pt idx="5">
                  <c:v>4.5556288515643051E-3</c:v>
                </c:pt>
              </c:numCache>
              <c:extLst xmlns:c16r2="http://schemas.microsoft.com/office/drawing/2015/06/chart">
                <c:ext xmlns:c15="http://schemas.microsoft.com/office/drawing/2012/chart" uri="{02D57815-91ED-43cb-92C2-25804820EDAC}">
                  <c15:fullRef>
                    <c15:sqref>'Gráfico 2.3.2 '!$W$4:$W$10</c15:sqref>
                  </c15:fullRef>
                </c:ext>
              </c:extLst>
            </c:numRef>
          </c:val>
          <c:extLst xmlns:c16r2="http://schemas.microsoft.com/office/drawing/2015/06/chart">
            <c:ext xmlns:c15="http://schemas.microsoft.com/office/drawing/2012/chart" uri="{02D57815-91ED-43cb-92C2-25804820EDAC}">
              <c15:categoryFilterExceptions/>
            </c:ext>
            <c:ext xmlns:c16="http://schemas.microsoft.com/office/drawing/2014/chart" uri="{C3380CC4-5D6E-409C-BE32-E72D297353CC}">
              <c16:uniqueId val="{0000000C-9C88-4B24-A887-CFC0EB3E7483}"/>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2.3.2 '!$V$3</c15:sqref>
                        </c15:formulaRef>
                      </c:ext>
                    </c:extLst>
                    <c:strCache>
                      <c:ptCount val="1"/>
                      <c:pt idx="0">
                        <c:v>Inversión en 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9C88-4B24-A887-CFC0EB3E7483}"/>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9C88-4B24-A887-CFC0EB3E7483}"/>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9C88-4B24-A887-CFC0EB3E7483}"/>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9C88-4B24-A887-CFC0EB3E7483}"/>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9C88-4B24-A887-CFC0EB3E7483}"/>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9C88-4B24-A887-CFC0EB3E748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'Gráfico 2.3.2 '!$U$4:$U$10</c15:sqref>
                        </c15:fullRef>
                        <c15:formulaRef>
                          <c15:sqref>'Gráfico 2.3.2 '!$U$4:$U$9</c15:sqref>
                        </c15:formulaRef>
                      </c:ext>
                    </c:extLst>
                    <c:strCache>
                      <c:ptCount val="6"/>
                      <c:pt idx="0">
                        <c:v>Ciencias exactas y naturales</c:v>
                      </c:pt>
                      <c:pt idx="1">
                        <c:v>Ingeniería y tecnología</c:v>
                      </c:pt>
                      <c:pt idx="2">
                        <c:v>Ciencias médicas</c:v>
                      </c:pt>
                      <c:pt idx="3">
                        <c:v>Ciencias agrícolas</c:v>
                      </c:pt>
                      <c:pt idx="4">
                        <c:v>Ciencias sociales</c:v>
                      </c:pt>
                      <c:pt idx="5">
                        <c:v>Humanidades</c:v>
                      </c:pt>
                    </c:strCache>
                  </c:strRef>
                </c:cat>
                <c:val>
                  <c:numRef>
                    <c:extLst>
                      <c:ext uri="{02D57815-91ED-43cb-92C2-25804820EDAC}">
                        <c15:fullRef>
                          <c15:sqref>'Gráfico 2.3.2 '!$V$4:$V$10</c15:sqref>
                        </c15:fullRef>
                        <c15:formulaRef>
                          <c15:sqref>'Gráfico 2.3.2 '!$V$4:$V$9</c15:sqref>
                        </c15:formulaRef>
                      </c:ext>
                    </c:extLst>
                    <c:numCache>
                      <c:formatCode>_-* #,##0_-;\-* #,##0_-;_-* "-"??_-;_-@_-</c:formatCode>
                      <c:ptCount val="6"/>
                      <c:pt idx="0">
                        <c:v>61.732099999999996</c:v>
                      </c:pt>
                      <c:pt idx="1">
                        <c:v>124.01997</c:v>
                      </c:pt>
                      <c:pt idx="2">
                        <c:v>208.50341</c:v>
                      </c:pt>
                      <c:pt idx="3">
                        <c:v>55.25381999999999</c:v>
                      </c:pt>
                      <c:pt idx="4">
                        <c:v>80.15570000000001</c:v>
                      </c:pt>
                      <c:pt idx="5">
                        <c:v>2.4239999999999999</c:v>
                      </c:pt>
                    </c:numCache>
                  </c:numRef>
                </c:val>
                <c:extLst>
                  <c:ext uri="{02D57815-91ED-43cb-92C2-25804820EDAC}">
                    <c15:categoryFilterExceptions/>
                  </c:ext>
                  <c:ext xmlns:c16="http://schemas.microsoft.com/office/drawing/2014/chart" uri="{C3380CC4-5D6E-409C-BE32-E72D297353CC}">
                    <c16:uniqueId val="{00000019-9C88-4B24-A887-CFC0EB3E7483}"/>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2.3.3'!$M$4:$M$5</c:f>
              <c:strCache>
                <c:ptCount val="1"/>
                <c:pt idx="0">
                  <c:v>INVESTIGADORES Y BECARIOS %</c:v>
                </c:pt>
              </c:strCache>
            </c:strRef>
          </c:tx>
          <c:dPt>
            <c:idx val="0"/>
            <c:bubble3D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F4C4-47B4-9DAB-CB29BC357D07}"/>
              </c:ext>
            </c:extLst>
          </c:dPt>
          <c:dPt>
            <c:idx val="1"/>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F4C4-47B4-9DAB-CB29BC357D07}"/>
              </c:ext>
            </c:extLst>
          </c:dPt>
          <c:dPt>
            <c:idx val="2"/>
            <c:bubble3D val="0"/>
            <c:spPr>
              <a:solidFill>
                <a:schemeClr val="accent5"/>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F4C4-47B4-9DAB-CB29BC357D07}"/>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F4C4-47B4-9DAB-CB29BC357D07}"/>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F4C4-47B4-9DAB-CB29BC357D07}"/>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F4C4-47B4-9DAB-CB29BC357D07}"/>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2.3.3'!$K$6:$K$11</c:f>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f>'Gráfico 2.3.3'!$M$6:$M$11</c:f>
              <c:numCache>
                <c:formatCode>0%</c:formatCode>
                <c:ptCount val="6"/>
                <c:pt idx="0">
                  <c:v>0.11472275334608029</c:v>
                </c:pt>
                <c:pt idx="1">
                  <c:v>9.1778202676864262E-2</c:v>
                </c:pt>
                <c:pt idx="2">
                  <c:v>0.27915869980879543</c:v>
                </c:pt>
                <c:pt idx="3">
                  <c:v>7.6481835564053538E-2</c:v>
                </c:pt>
                <c:pt idx="4">
                  <c:v>0.29827915869980876</c:v>
                </c:pt>
                <c:pt idx="5">
                  <c:v>0.13957934990439771</c:v>
                </c:pt>
              </c:numCache>
            </c:numRef>
          </c:val>
          <c:extLst xmlns:c16r2="http://schemas.microsoft.com/office/drawing/2015/06/chart">
            <c:ext xmlns:c16="http://schemas.microsoft.com/office/drawing/2014/chart" uri="{C3380CC4-5D6E-409C-BE32-E72D297353CC}">
              <c16:uniqueId val="{0000000C-F4C4-47B4-9DAB-CB29BC357D07}"/>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2.3.3'!$L$4:$L$5</c15:sqref>
                        </c15:formulaRef>
                      </c:ext>
                    </c:extLst>
                    <c:strCache>
                      <c:ptCount val="2"/>
                      <c:pt idx="0">
                        <c:v>Becarios de Investigación (*)</c:v>
                      </c:pt>
                      <c:pt idx="1">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4C4-47B4-9DAB-CB29BC357D07}"/>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F4C4-47B4-9DAB-CB29BC357D07}"/>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F4C4-47B4-9DAB-CB29BC357D07}"/>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F4C4-47B4-9DAB-CB29BC357D07}"/>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F4C4-47B4-9DAB-CB29BC357D07}"/>
                    </c:ext>
                  </c:extLst>
                </c:dPt>
                <c:dPt>
                  <c:idx val="5"/>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F4C4-47B4-9DAB-CB29BC357D0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'Gráfico 2.3.3'!$K$6:$K$11</c15:sqref>
                        </c15:formulaRef>
                      </c:ext>
                    </c:extLst>
                    <c:strCache>
                      <c:ptCount val="6"/>
                      <c:pt idx="0">
                        <c:v>Ciencias Exactas y Naturales</c:v>
                      </c:pt>
                      <c:pt idx="1">
                        <c:v>Ingenierías y Tecnologías</c:v>
                      </c:pt>
                      <c:pt idx="2">
                        <c:v>Ciencias Médicas</c:v>
                      </c:pt>
                      <c:pt idx="3">
                        <c:v>Ciencias Agrícolas</c:v>
                      </c:pt>
                      <c:pt idx="4">
                        <c:v>Ciencias Sociales</c:v>
                      </c:pt>
                      <c:pt idx="5">
                        <c:v>Humanidades</c:v>
                      </c:pt>
                    </c:strCache>
                  </c:strRef>
                </c:cat>
                <c:val>
                  <c:numRef>
                    <c:extLst>
                      <c:ext uri="{02D57815-91ED-43cb-92C2-25804820EDAC}">
                        <c15:formulaRef>
                          <c15:sqref>'Gráfico 2.3.3'!$L$6:$L$11</c15:sqref>
                        </c15:formulaRef>
                      </c:ext>
                    </c:extLst>
                    <c:numCache>
                      <c:formatCode>#,##0</c:formatCode>
                      <c:ptCount val="6"/>
                      <c:pt idx="0">
                        <c:v>13</c:v>
                      </c:pt>
                      <c:pt idx="1">
                        <c:v>2</c:v>
                      </c:pt>
                      <c:pt idx="2">
                        <c:v>27</c:v>
                      </c:pt>
                      <c:pt idx="3">
                        <c:v>1</c:v>
                      </c:pt>
                      <c:pt idx="4">
                        <c:v>23</c:v>
                      </c:pt>
                      <c:pt idx="5">
                        <c:v>5</c:v>
                      </c:pt>
                    </c:numCache>
                  </c:numRef>
                </c:val>
                <c:extLst>
                  <c:ext xmlns:c16="http://schemas.microsoft.com/office/drawing/2014/chart" uri="{C3380CC4-5D6E-409C-BE32-E72D297353CC}">
                    <c16:uniqueId val="{00000019-F4C4-47B4-9DAB-CB29BC357D07}"/>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CD1C-45D1-BF8C-4042FEC3A3D9}"/>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CD1C-45D1-BF8C-4042FEC3A3D9}"/>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CD1C-45D1-BF8C-4042FEC3A3D9}"/>
              </c:ext>
            </c:extLst>
          </c:dPt>
          <c:dLbls>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2.4.1  '!$L$5:$L$7</c:f>
              <c:strCache>
                <c:ptCount val="3"/>
                <c:pt idx="0">
                  <c:v>Investigación básica</c:v>
                </c:pt>
                <c:pt idx="1">
                  <c:v>Investigación aplicada</c:v>
                </c:pt>
                <c:pt idx="2">
                  <c:v>Desarrollo experimental</c:v>
                </c:pt>
              </c:strCache>
            </c:strRef>
          </c:cat>
          <c:val>
            <c:numRef>
              <c:f>'Gráfico 2.4.1  '!$N$5:$N$7</c:f>
              <c:numCache>
                <c:formatCode>0%</c:formatCode>
                <c:ptCount val="3"/>
                <c:pt idx="0">
                  <c:v>4.0438257374391509E-2</c:v>
                </c:pt>
                <c:pt idx="1">
                  <c:v>0.37060454364841744</c:v>
                </c:pt>
                <c:pt idx="2">
                  <c:v>0.58895719897719223</c:v>
                </c:pt>
              </c:numCache>
            </c:numRef>
          </c:val>
          <c:extLst xmlns:c16r2="http://schemas.microsoft.com/office/drawing/2015/06/chart">
            <c:ext xmlns:c16="http://schemas.microsoft.com/office/drawing/2014/chart" uri="{C3380CC4-5D6E-409C-BE32-E72D297353CC}">
              <c16:uniqueId val="{00000006-CD1C-45D1-BF8C-4042FEC3A3D9}"/>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51502063063583"/>
          <c:y val="8.7327969873331052E-2"/>
          <c:w val="0.7673131806250918"/>
          <c:h val="0.73448699589671584"/>
        </c:manualLayout>
      </c:layout>
      <c:lineChart>
        <c:grouping val="stacked"/>
        <c:varyColors val="0"/>
        <c:ser>
          <c:idx val="0"/>
          <c:order val="0"/>
          <c:tx>
            <c:strRef>
              <c:f>'Gráfico 3.1'!$M$5</c:f>
              <c:strCache>
                <c:ptCount val="1"/>
                <c:pt idx="0">
                  <c:v>Millones de pesos corrientes</c:v>
                </c:pt>
              </c:strCache>
            </c:strRef>
          </c:tx>
          <c:dLbls>
            <c:dLblPos val="t"/>
            <c:showLegendKey val="0"/>
            <c:showVal val="1"/>
            <c:showCatName val="0"/>
            <c:showSerName val="0"/>
            <c:showPercent val="0"/>
            <c:showBubbleSize val="0"/>
            <c:showLeaderLines val="0"/>
          </c:dLbls>
          <c:cat>
            <c:numRef>
              <c:f>'Gráfico 3.1'!$L$6:$L$10</c:f>
              <c:numCache>
                <c:formatCode>General</c:formatCode>
                <c:ptCount val="5"/>
                <c:pt idx="0">
                  <c:v>2013</c:v>
                </c:pt>
                <c:pt idx="1">
                  <c:v>2014</c:v>
                </c:pt>
                <c:pt idx="2">
                  <c:v>2015</c:v>
                </c:pt>
                <c:pt idx="3">
                  <c:v>2016</c:v>
                </c:pt>
                <c:pt idx="4">
                  <c:v>2017</c:v>
                </c:pt>
              </c:numCache>
            </c:numRef>
          </c:cat>
          <c:val>
            <c:numRef>
              <c:f>'Gráfico 3.1'!$M$6:$M$10</c:f>
              <c:numCache>
                <c:formatCode>_-* #,##0_-;\-* #,##0_-;_-* "-"??_-;_-@_-</c:formatCode>
                <c:ptCount val="5"/>
                <c:pt idx="0">
                  <c:v>22072.103894495602</c:v>
                </c:pt>
                <c:pt idx="1">
                  <c:v>29585.584794817107</c:v>
                </c:pt>
                <c:pt idx="2">
                  <c:v>39389.8252347815</c:v>
                </c:pt>
                <c:pt idx="3">
                  <c:v>49455.610178999996</c:v>
                </c:pt>
                <c:pt idx="4">
                  <c:v>64012.1343634</c:v>
                </c:pt>
              </c:numCache>
            </c:numRef>
          </c:val>
          <c:smooth val="0"/>
          <c:extLst xmlns:c16r2="http://schemas.microsoft.com/office/drawing/2015/06/chart">
            <c:ext xmlns:c16="http://schemas.microsoft.com/office/drawing/2014/chart" uri="{C3380CC4-5D6E-409C-BE32-E72D297353CC}">
              <c16:uniqueId val="{00000000-5734-4A9F-B04A-BF621A60CC78}"/>
            </c:ext>
          </c:extLst>
        </c:ser>
        <c:dLbls>
          <c:showLegendKey val="0"/>
          <c:showVal val="0"/>
          <c:showCatName val="0"/>
          <c:showSerName val="0"/>
          <c:showPercent val="0"/>
          <c:showBubbleSize val="0"/>
        </c:dLbls>
        <c:marker val="1"/>
        <c:smooth val="0"/>
        <c:axId val="125752448"/>
        <c:axId val="125753984"/>
      </c:lineChart>
      <c:lineChart>
        <c:grouping val="stacked"/>
        <c:varyColors val="0"/>
        <c:ser>
          <c:idx val="1"/>
          <c:order val="1"/>
          <c:tx>
            <c:strRef>
              <c:f>'Gráfico 3.1'!$O$5</c:f>
              <c:strCache>
                <c:ptCount val="1"/>
                <c:pt idx="0">
                  <c:v>Millones de pesos constantes  a precios de 2004 (**)</c:v>
                </c:pt>
              </c:strCache>
            </c:strRef>
          </c:tx>
          <c:dLbls>
            <c:dLblPos val="b"/>
            <c:showLegendKey val="0"/>
            <c:showVal val="1"/>
            <c:showCatName val="0"/>
            <c:showSerName val="0"/>
            <c:showPercent val="0"/>
            <c:showBubbleSize val="0"/>
            <c:showLeaderLines val="0"/>
          </c:dLbls>
          <c:cat>
            <c:numRef>
              <c:f>'Gráfico 3.1'!$L$6:$L$10</c:f>
              <c:numCache>
                <c:formatCode>General</c:formatCode>
                <c:ptCount val="5"/>
                <c:pt idx="0">
                  <c:v>2013</c:v>
                </c:pt>
                <c:pt idx="1">
                  <c:v>2014</c:v>
                </c:pt>
                <c:pt idx="2">
                  <c:v>2015</c:v>
                </c:pt>
                <c:pt idx="3">
                  <c:v>2016</c:v>
                </c:pt>
                <c:pt idx="4">
                  <c:v>2017</c:v>
                </c:pt>
              </c:numCache>
            </c:numRef>
          </c:cat>
          <c:val>
            <c:numRef>
              <c:f>'Gráfico 3.1'!$O$6:$O$10</c:f>
              <c:numCache>
                <c:formatCode>_-* #,##0_-;\-* #,##0_-;_-* "-"??_-;_-@_-</c:formatCode>
                <c:ptCount val="5"/>
                <c:pt idx="0">
                  <c:v>4748.9353297298649</c:v>
                </c:pt>
                <c:pt idx="1">
                  <c:v>4537.6158352156426</c:v>
                </c:pt>
                <c:pt idx="2">
                  <c:v>4772.7266123188774</c:v>
                </c:pt>
                <c:pt idx="3">
                  <c:v>4277.976521576591</c:v>
                </c:pt>
                <c:pt idx="4">
                  <c:v>4418.0699491715768</c:v>
                </c:pt>
              </c:numCache>
            </c:numRef>
          </c:val>
          <c:smooth val="0"/>
          <c:extLst xmlns:c16r2="http://schemas.microsoft.com/office/drawing/2015/06/chart">
            <c:ext xmlns:c16="http://schemas.microsoft.com/office/drawing/2014/chart" uri="{C3380CC4-5D6E-409C-BE32-E72D297353CC}">
              <c16:uniqueId val="{00000001-5734-4A9F-B04A-BF621A60CC78}"/>
            </c:ext>
          </c:extLst>
        </c:ser>
        <c:dLbls>
          <c:showLegendKey val="0"/>
          <c:showVal val="0"/>
          <c:showCatName val="0"/>
          <c:showSerName val="0"/>
          <c:showPercent val="0"/>
          <c:showBubbleSize val="0"/>
        </c:dLbls>
        <c:marker val="1"/>
        <c:smooth val="0"/>
        <c:axId val="125761792"/>
        <c:axId val="125760256"/>
      </c:lineChart>
      <c:catAx>
        <c:axId val="125752448"/>
        <c:scaling>
          <c:orientation val="minMax"/>
        </c:scaling>
        <c:delete val="0"/>
        <c:axPos val="b"/>
        <c:numFmt formatCode="General" sourceLinked="1"/>
        <c:majorTickMark val="out"/>
        <c:minorTickMark val="none"/>
        <c:tickLblPos val="nextTo"/>
        <c:crossAx val="125753984"/>
        <c:crosses val="autoZero"/>
        <c:auto val="1"/>
        <c:lblAlgn val="ctr"/>
        <c:lblOffset val="100"/>
        <c:noMultiLvlLbl val="0"/>
      </c:catAx>
      <c:valAx>
        <c:axId val="125753984"/>
        <c:scaling>
          <c:orientation val="minMax"/>
        </c:scaling>
        <c:delete val="0"/>
        <c:axPos val="l"/>
        <c:majorGridlines/>
        <c:title>
          <c:tx>
            <c:rich>
              <a:bodyPr rot="-5400000" vert="horz"/>
              <a:lstStyle/>
              <a:p>
                <a:pPr>
                  <a:defRPr/>
                </a:pPr>
                <a:r>
                  <a:rPr lang="en-US"/>
                  <a:t>En millones de pesos</a:t>
                </a:r>
                <a:endParaRPr lang="es-AR"/>
              </a:p>
            </c:rich>
          </c:tx>
          <c:layout>
            <c:manualLayout>
              <c:xMode val="edge"/>
              <c:yMode val="edge"/>
              <c:x val="1.6438246890882711E-3"/>
              <c:y val="0.29294375268202971"/>
            </c:manualLayout>
          </c:layout>
          <c:overlay val="0"/>
        </c:title>
        <c:numFmt formatCode="#,##0" sourceLinked="0"/>
        <c:majorTickMark val="out"/>
        <c:minorTickMark val="none"/>
        <c:tickLblPos val="nextTo"/>
        <c:crossAx val="125752448"/>
        <c:crosses val="autoZero"/>
        <c:crossBetween val="between"/>
      </c:valAx>
      <c:valAx>
        <c:axId val="125760256"/>
        <c:scaling>
          <c:orientation val="minMax"/>
          <c:max val="20000"/>
          <c:min val="0"/>
        </c:scaling>
        <c:delete val="0"/>
        <c:axPos val="r"/>
        <c:numFmt formatCode="_-* #,##0_-;\-* #,##0_-;_-* &quot;-&quot;??_-;_-@_-" sourceLinked="1"/>
        <c:majorTickMark val="out"/>
        <c:minorTickMark val="none"/>
        <c:tickLblPos val="nextTo"/>
        <c:crossAx val="125761792"/>
        <c:crosses val="max"/>
        <c:crossBetween val="between"/>
      </c:valAx>
      <c:catAx>
        <c:axId val="125761792"/>
        <c:scaling>
          <c:orientation val="minMax"/>
        </c:scaling>
        <c:delete val="1"/>
        <c:axPos val="b"/>
        <c:numFmt formatCode="General" sourceLinked="1"/>
        <c:majorTickMark val="out"/>
        <c:minorTickMark val="none"/>
        <c:tickLblPos val="nextTo"/>
        <c:crossAx val="125760256"/>
        <c:crosses val="autoZero"/>
        <c:auto val="1"/>
        <c:lblAlgn val="ctr"/>
        <c:lblOffset val="100"/>
        <c:noMultiLvlLbl val="0"/>
      </c:catAx>
    </c:plotArea>
    <c:legend>
      <c:legendPos val="b"/>
      <c:layout>
        <c:manualLayout>
          <c:xMode val="edge"/>
          <c:yMode val="edge"/>
          <c:x val="0.20839024834952785"/>
          <c:y val="0.88505344011628739"/>
          <c:w val="0.57357117352559084"/>
          <c:h val="0.11172368324553321"/>
        </c:manualLayout>
      </c:layout>
      <c:overlay val="0"/>
    </c:legend>
    <c:plotVisOnly val="0"/>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stacked"/>
        <c:varyColors val="0"/>
        <c:ser>
          <c:idx val="0"/>
          <c:order val="0"/>
          <c:tx>
            <c:strRef>
              <c:f>'Gráfico 3.2'!$K$8</c:f>
              <c:strCache>
                <c:ptCount val="1"/>
                <c:pt idx="0">
                  <c:v>ACT Público/PBI</c:v>
                </c:pt>
              </c:strCache>
            </c:strRef>
          </c:tx>
          <c:spPr>
            <a:solidFill>
              <a:schemeClr val="accent5">
                <a:shade val="76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'Gráfico 3.2'!$L$6:$P$6</c:f>
              <c:numCache>
                <c:formatCode>General</c:formatCode>
                <c:ptCount val="5"/>
                <c:pt idx="0">
                  <c:v>2013</c:v>
                </c:pt>
                <c:pt idx="1">
                  <c:v>2014</c:v>
                </c:pt>
                <c:pt idx="2">
                  <c:v>2015</c:v>
                </c:pt>
                <c:pt idx="3">
                  <c:v>2016</c:v>
                </c:pt>
                <c:pt idx="4">
                  <c:v>2017</c:v>
                </c:pt>
              </c:numCache>
            </c:numRef>
          </c:cat>
          <c:val>
            <c:numRef>
              <c:f>'Gráfico 3.2'!$L$8:$P$8</c:f>
              <c:numCache>
                <c:formatCode>0.00%</c:formatCode>
                <c:ptCount val="5"/>
                <c:pt idx="0">
                  <c:v>4.9136034083618182E-3</c:v>
                </c:pt>
                <c:pt idx="1">
                  <c:v>5.0606496246518506E-3</c:v>
                </c:pt>
                <c:pt idx="2">
                  <c:v>5.0724522180067549E-3</c:v>
                </c:pt>
                <c:pt idx="3">
                  <c:v>4.4821006117581252E-3</c:v>
                </c:pt>
                <c:pt idx="4">
                  <c:v>4.5500000000000002E-3</c:v>
                </c:pt>
              </c:numCache>
            </c:numRef>
          </c:val>
          <c:extLst xmlns:c16r2="http://schemas.microsoft.com/office/drawing/2015/06/chart">
            <c:ext xmlns:c16="http://schemas.microsoft.com/office/drawing/2014/chart" uri="{C3380CC4-5D6E-409C-BE32-E72D297353CC}">
              <c16:uniqueId val="{00000000-47ED-4989-BF43-099958324E42}"/>
            </c:ext>
          </c:extLst>
        </c:ser>
        <c:ser>
          <c:idx val="1"/>
          <c:order val="1"/>
          <c:tx>
            <c:strRef>
              <c:f>'Gráfico 3.2'!$K$9</c:f>
              <c:strCache>
                <c:ptCount val="1"/>
                <c:pt idx="0">
                  <c:v>ACT Privado/PBI</c:v>
                </c:pt>
              </c:strCache>
            </c:strRef>
          </c:tx>
          <c:spPr>
            <a:solidFill>
              <a:schemeClr val="accent5">
                <a:tint val="77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'Gráfico 3.2'!$L$6:$P$6</c:f>
              <c:numCache>
                <c:formatCode>General</c:formatCode>
                <c:ptCount val="5"/>
                <c:pt idx="0">
                  <c:v>2013</c:v>
                </c:pt>
                <c:pt idx="1">
                  <c:v>2014</c:v>
                </c:pt>
                <c:pt idx="2">
                  <c:v>2015</c:v>
                </c:pt>
                <c:pt idx="3">
                  <c:v>2016</c:v>
                </c:pt>
                <c:pt idx="4">
                  <c:v>2017</c:v>
                </c:pt>
              </c:numCache>
            </c:numRef>
          </c:cat>
          <c:val>
            <c:numRef>
              <c:f>'Gráfico 3.2'!$L$9:$P$9</c:f>
              <c:numCache>
                <c:formatCode>0.00%</c:formatCode>
                <c:ptCount val="5"/>
                <c:pt idx="0">
                  <c:v>1.6784128207586629E-3</c:v>
                </c:pt>
                <c:pt idx="1">
                  <c:v>1.400373829861228E-3</c:v>
                </c:pt>
                <c:pt idx="2">
                  <c:v>1.5426713286269742E-3</c:v>
                </c:pt>
                <c:pt idx="3">
                  <c:v>1.54735808883153E-3</c:v>
                </c:pt>
                <c:pt idx="4">
                  <c:v>1.5145065514976738E-3</c:v>
                </c:pt>
              </c:numCache>
            </c:numRef>
          </c:val>
          <c:extLst xmlns:c16r2="http://schemas.microsoft.com/office/drawing/2015/06/chart">
            <c:ext xmlns:c16="http://schemas.microsoft.com/office/drawing/2014/chart" uri="{C3380CC4-5D6E-409C-BE32-E72D297353CC}">
              <c16:uniqueId val="{00000001-47ED-4989-BF43-099958324E42}"/>
            </c:ext>
          </c:extLst>
        </c:ser>
        <c:dLbls>
          <c:showLegendKey val="0"/>
          <c:showVal val="1"/>
          <c:showCatName val="0"/>
          <c:showSerName val="0"/>
          <c:showPercent val="0"/>
          <c:showBubbleSize val="0"/>
        </c:dLbls>
        <c:gapWidth val="150"/>
        <c:overlap val="100"/>
        <c:axId val="126006016"/>
        <c:axId val="126007552"/>
      </c:barChart>
      <c:catAx>
        <c:axId val="126006016"/>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AR"/>
          </a:p>
        </c:txPr>
        <c:crossAx val="126007552"/>
        <c:crosses val="autoZero"/>
        <c:auto val="1"/>
        <c:lblAlgn val="ctr"/>
        <c:lblOffset val="100"/>
        <c:noMultiLvlLbl val="0"/>
      </c:catAx>
      <c:valAx>
        <c:axId val="126007552"/>
        <c:scaling>
          <c:orientation val="minMax"/>
        </c:scaling>
        <c:delete val="0"/>
        <c:axPos val="l"/>
        <c:majorGridlines>
          <c:spPr>
            <a:ln w="6350" cap="flat" cmpd="sng" algn="ctr">
              <a:solidFill>
                <a:schemeClr val="tx1">
                  <a:tint val="75000"/>
                </a:schemeClr>
              </a:solidFill>
              <a:prstDash val="solid"/>
              <a:round/>
            </a:ln>
            <a:effectLst/>
          </c:spPr>
        </c:majorGridlines>
        <c:numFmt formatCode="0.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AR"/>
          </a:p>
        </c:txPr>
        <c:crossAx val="12600601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AR"/>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3.3'!$N$4</c:f>
              <c:strCache>
                <c:ptCount val="1"/>
                <c:pt idx="0">
                  <c:v>%</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E30A-4214-B31A-579BACD87BF2}"/>
              </c:ext>
            </c:extLst>
          </c:dPt>
          <c:dPt>
            <c:idx val="1"/>
            <c:bubble3D val="0"/>
            <c:spPr>
              <a:solidFill>
                <a:schemeClr val="accent3"/>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E30A-4214-B31A-579BACD87BF2}"/>
              </c:ext>
            </c:extLst>
          </c:dPt>
          <c:dPt>
            <c:idx val="2"/>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E30A-4214-B31A-579BACD87BF2}"/>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E30A-4214-B31A-579BACD87BF2}"/>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E30A-4214-B31A-579BACD87BF2}"/>
              </c:ext>
            </c:extLst>
          </c:dPt>
          <c:dLbls>
            <c:dLbl>
              <c:idx val="3"/>
              <c:layout>
                <c:manualLayout>
                  <c:x val="0"/>
                  <c:y val="-5.2620926937866838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E30A-4214-B31A-579BACD87BF2}"/>
                </c:ext>
              </c:extLst>
            </c:dLbl>
            <c:dLbl>
              <c:idx val="4"/>
              <c:layout>
                <c:manualLayout>
                  <c:x val="3.463203826431184E-2"/>
                  <c:y val="5.6668690548471977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E30A-4214-B31A-579BACD87BF2}"/>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 3.3'!$M$6:$M$10</c:f>
              <c:strCache>
                <c:ptCount val="5"/>
                <c:pt idx="0">
                  <c:v>Personal</c:v>
                </c:pt>
                <c:pt idx="1">
                  <c:v>Otras erogaciones corrientes</c:v>
                </c:pt>
                <c:pt idx="2">
                  <c:v>Inmuebles y construcciones</c:v>
                </c:pt>
                <c:pt idx="3">
                  <c:v>Equipamiento y rodados</c:v>
                </c:pt>
                <c:pt idx="4">
                  <c:v>Otras erogaciones de capital</c:v>
                </c:pt>
              </c:strCache>
            </c:strRef>
          </c:cat>
          <c:val>
            <c:numRef>
              <c:f>'Gráfico 3.3'!$N$6:$N$10</c:f>
              <c:numCache>
                <c:formatCode>0%</c:formatCode>
                <c:ptCount val="5"/>
                <c:pt idx="0">
                  <c:v>0.70207950600252844</c:v>
                </c:pt>
                <c:pt idx="1">
                  <c:v>0.13798500267585245</c:v>
                </c:pt>
                <c:pt idx="2">
                  <c:v>9.6198204037307819E-2</c:v>
                </c:pt>
                <c:pt idx="3">
                  <c:v>4.738305269836518E-2</c:v>
                </c:pt>
                <c:pt idx="4">
                  <c:v>1.6354234585946429E-2</c:v>
                </c:pt>
              </c:numCache>
            </c:numRef>
          </c:val>
          <c:extLst xmlns:c16r2="http://schemas.microsoft.com/office/drawing/2015/06/chart">
            <c:ext xmlns:c15="http://schemas.microsoft.com/office/drawing/2012/chart" uri="{02D57815-91ED-43cb-92C2-25804820EDAC}">
              <c15:categoryFilterExceptions/>
            </c:ext>
            <c:ext xmlns:c16="http://schemas.microsoft.com/office/drawing/2014/chart" uri="{C3380CC4-5D6E-409C-BE32-E72D297353CC}">
              <c16:uniqueId val="{0000000A-E30A-4214-B31A-579BACD87BF2}"/>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3.3'!$O$4</c15:sqref>
                        </c15:formulaRef>
                      </c:ext>
                    </c:extLst>
                    <c:strCache>
                      <c:ptCount val="1"/>
                      <c:pt idx="0">
                        <c:v>Inversión en ACyT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E30A-4214-B31A-579BACD87BF2}"/>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E30A-4214-B31A-579BACD87BF2}"/>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E30A-4214-B31A-579BACD87BF2}"/>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E30A-4214-B31A-579BACD87BF2}"/>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E30A-4214-B31A-579BACD87BF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'Gráfico 3.3'!$M$6:$M$12</c15:sqref>
                        </c15:fullRef>
                        <c15:formulaRef>
                          <c15:sqref>('Gráfico 3.3'!$M$6:$M$7,'Gráfico 3.3'!$M$8:$M$10)</c15:sqref>
                        </c15:formulaRef>
                      </c:ext>
                    </c:extLst>
                    <c:strCache>
                      <c:ptCount val="5"/>
                      <c:pt idx="0">
                        <c:v>Personal</c:v>
                      </c:pt>
                      <c:pt idx="1">
                        <c:v>Otras erogaciones corrientes</c:v>
                      </c:pt>
                      <c:pt idx="2">
                        <c:v>Inmuebles y construcciones</c:v>
                      </c:pt>
                      <c:pt idx="3">
                        <c:v>Equipamiento y rodados</c:v>
                      </c:pt>
                      <c:pt idx="4">
                        <c:v>Otras erogaciones de capital</c:v>
                      </c:pt>
                    </c:strCache>
                  </c:strRef>
                </c:cat>
                <c:val>
                  <c:numRef>
                    <c:extLst>
                      <c:ext uri="{02D57815-91ED-43cb-92C2-25804820EDAC}">
                        <c15:fullRef>
                          <c15:sqref>'Gráfico 3.3'!$O$6:$O$12</c15:sqref>
                        </c15:fullRef>
                        <c15:formulaRef>
                          <c15:sqref>('Gráfico 3.3'!$O$6:$O$7,'Gráfico 3.3'!$O$8:$O$10)</c15:sqref>
                        </c15:formulaRef>
                      </c:ext>
                    </c:extLst>
                    <c:numCache>
                      <c:formatCode>_-* #,##0_-;\-* #,##0_-;_-* "-"??_-;_-@_-</c:formatCode>
                      <c:ptCount val="5"/>
                      <c:pt idx="0">
                        <c:v>44941.607670900034</c:v>
                      </c:pt>
                      <c:pt idx="1">
                        <c:v>8832.714531200003</c:v>
                      </c:pt>
                      <c:pt idx="2">
                        <c:v>6157.8523622000012</c:v>
                      </c:pt>
                      <c:pt idx="3">
                        <c:v>3033.0903358000028</c:v>
                      </c:pt>
                      <c:pt idx="4">
                        <c:v>1046.8694616999996</c:v>
                      </c:pt>
                    </c:numCache>
                  </c:numRef>
                </c:val>
                <c:extLst>
                  <c:ext uri="{02D57815-91ED-43cb-92C2-25804820EDAC}">
                    <c15:categoryFilterExceptions/>
                  </c:ext>
                  <c:ext xmlns:c16="http://schemas.microsoft.com/office/drawing/2014/chart" uri="{C3380CC4-5D6E-409C-BE32-E72D297353CC}">
                    <c16:uniqueId val="{00000015-E30A-4214-B31A-579BACD87BF2}"/>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'Gráfico 1.1.3'!$W$4</c:f>
              <c:strCache>
                <c:ptCount val="1"/>
                <c:pt idx="0">
                  <c:v>%</c:v>
                </c:pt>
              </c:strCache>
            </c:strRef>
          </c:tx>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C82A-4B6C-B4AA-0423F0A89F43}"/>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C82A-4B6C-B4AA-0423F0A89F43}"/>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7-C82A-4B6C-B4AA-0423F0A89F43}"/>
              </c:ext>
            </c:extLst>
          </c:dPt>
          <c:dPt>
            <c:idx val="3"/>
            <c:bubble3D val="0"/>
            <c:spPr>
              <a:solidFill>
                <a:schemeClr val="accent1">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9-C82A-4B6C-B4AA-0423F0A89F43}"/>
              </c:ext>
            </c:extLst>
          </c:dPt>
          <c:dPt>
            <c:idx val="4"/>
            <c:bubble3D val="0"/>
            <c:spPr>
              <a:solidFill>
                <a:schemeClr val="accent3">
                  <a:lumMod val="60000"/>
                </a:schemeClr>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B-C82A-4B6C-B4AA-0423F0A89F43}"/>
              </c:ext>
            </c:extLst>
          </c:dPt>
          <c:dLbls>
            <c:txPr>
              <a:bodyPr/>
              <a:lstStyle/>
              <a:p>
                <a:pPr>
                  <a:defRPr b="1"/>
                </a:pPr>
                <a:endParaRPr lang="es-AR"/>
              </a:p>
            </c:txPr>
            <c:dLblPos val="out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dLbls>
          <c:cat>
            <c:strRef>
              <c:f>('Gráfico 1.1.3'!$U$6:$U$7,'Gráfico 1.1.3'!$U$9:$U$11)</c:f>
              <c:strCache>
                <c:ptCount val="5"/>
                <c:pt idx="0">
                  <c:v>Personal</c:v>
                </c:pt>
                <c:pt idx="1">
                  <c:v>Otras erogaciones corrientes</c:v>
                </c:pt>
                <c:pt idx="2">
                  <c:v>Inmuebles y construcciones</c:v>
                </c:pt>
                <c:pt idx="3">
                  <c:v>Equipamiento y rodados</c:v>
                </c:pt>
                <c:pt idx="4">
                  <c:v>Otras erogaciones de capital</c:v>
                </c:pt>
              </c:strCache>
              <c:extLst xmlns:c16r2="http://schemas.microsoft.com/office/drawing/2015/06/chart">
                <c:ext xmlns:c15="http://schemas.microsoft.com/office/drawing/2012/chart" uri="{02D57815-91ED-43cb-92C2-25804820EDAC}">
                  <c15:fullRef>
                    <c15:sqref>'Gráfico 1.1.3'!$U$6:$U$12</c15:sqref>
                  </c15:fullRef>
                </c:ext>
              </c:extLst>
            </c:strRef>
          </c:cat>
          <c:val>
            <c:numRef>
              <c:f>('Gráfico 1.1.3'!$W$6:$W$7,'Gráfico 1.1.3'!$W$9:$W$11)</c:f>
              <c:numCache>
                <c:formatCode>0%</c:formatCode>
                <c:ptCount val="5"/>
                <c:pt idx="0">
                  <c:v>0.69314093916886843</c:v>
                </c:pt>
                <c:pt idx="1">
                  <c:v>0.13660798433764862</c:v>
                </c:pt>
                <c:pt idx="2">
                  <c:v>0.10287111681473385</c:v>
                </c:pt>
                <c:pt idx="3">
                  <c:v>5.0422810327863839E-2</c:v>
                </c:pt>
                <c:pt idx="4">
                  <c:v>1.6957149350885246E-2</c:v>
                </c:pt>
              </c:numCache>
              <c:extLst xmlns:c16r2="http://schemas.microsoft.com/office/drawing/2015/06/chart">
                <c:ext xmlns:c15="http://schemas.microsoft.com/office/drawing/2012/chart" uri="{02D57815-91ED-43cb-92C2-25804820EDAC}">
                  <c15:fullRef>
                    <c15:sqref>'Gráfico 1.1.3'!$W$6:$W$12</c15:sqref>
                  </c15:fullRef>
                </c:ext>
              </c:extLst>
            </c:numRef>
          </c:val>
          <c:extLst xmlns:c16r2="http://schemas.microsoft.com/office/drawing/2015/06/chart">
            <c:ext xmlns:c15="http://schemas.microsoft.com/office/drawing/2012/chart" uri="{02D57815-91ED-43cb-92C2-25804820EDAC}">
              <c15:categoryFilterExceptions/>
            </c:ext>
            <c:ext xmlns:c16="http://schemas.microsoft.com/office/drawing/2014/chart" uri="{C3380CC4-5D6E-409C-BE32-E72D297353CC}">
              <c16:uniqueId val="{0000000C-C82A-4B6C-B4AA-0423F0A89F43}"/>
            </c:ext>
          </c:extLst>
        </c:ser>
        <c:dLbls>
          <c:showLegendKey val="0"/>
          <c:showVal val="1"/>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0"/>
                <c:tx>
                  <c:strRef>
                    <c:extLst>
                      <c:ext uri="{02D57815-91ED-43cb-92C2-25804820EDAC}">
                        <c15:formulaRef>
                          <c15:sqref>'Gráfico 1.1.3'!$V$4</c15:sqref>
                        </c15:formulaRef>
                      </c:ext>
                    </c:extLst>
                    <c:strCache>
                      <c:ptCount val="1"/>
                      <c:pt idx="0">
                        <c:v>Inversión en 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C82A-4B6C-B4AA-0423F0A89F43}"/>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C82A-4B6C-B4AA-0423F0A89F43}"/>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C82A-4B6C-B4AA-0423F0A89F43}"/>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6-C82A-4B6C-B4AA-0423F0A89F43}"/>
                    </c:ext>
                  </c:extLst>
                </c:dPt>
                <c:dPt>
                  <c:idx val="4"/>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C82A-4B6C-B4AA-0423F0A89F4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A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'Gráfico 1.1.3'!$U$6:$U$12</c15:sqref>
                        </c15:fullRef>
                        <c15:formulaRef>
                          <c15:sqref>('Gráfico 1.1.3'!$U$6:$U$7,'Gráfico 1.1.3'!$U$9:$U$11)</c15:sqref>
                        </c15:formulaRef>
                      </c:ext>
                    </c:extLst>
                    <c:strCache>
                      <c:ptCount val="5"/>
                      <c:pt idx="0">
                        <c:v>Personal</c:v>
                      </c:pt>
                      <c:pt idx="1">
                        <c:v>Otras erogaciones corrientes</c:v>
                      </c:pt>
                      <c:pt idx="2">
                        <c:v>Inmuebles y construcciones</c:v>
                      </c:pt>
                      <c:pt idx="3">
                        <c:v>Equipamiento y rodados</c:v>
                      </c:pt>
                      <c:pt idx="4">
                        <c:v>Otras erogaciones de capital</c:v>
                      </c:pt>
                    </c:strCache>
                  </c:strRef>
                </c:cat>
                <c:val>
                  <c:numRef>
                    <c:extLst>
                      <c:ext uri="{02D57815-91ED-43cb-92C2-25804820EDAC}">
                        <c15:fullRef>
                          <c15:sqref>'Gráfico 1.1.3'!$V$6:$V$12</c15:sqref>
                        </c15:fullRef>
                        <c15:formulaRef>
                          <c15:sqref>('Gráfico 1.1.3'!$V$6:$V$7,'Gráfico 1.1.3'!$V$9:$V$11)</c15:sqref>
                        </c15:formulaRef>
                      </c:ext>
                    </c:extLst>
                    <c:numCache>
                      <c:formatCode>_-* #,##0_-;\-* #,##0_-;_-* "-"??_-;_-@_-</c:formatCode>
                      <c:ptCount val="5"/>
                      <c:pt idx="0">
                        <c:v>39955.070670900008</c:v>
                      </c:pt>
                      <c:pt idx="1">
                        <c:v>7874.5625312000029</c:v>
                      </c:pt>
                      <c:pt idx="2">
                        <c:v>5929.8513621999991</c:v>
                      </c:pt>
                      <c:pt idx="3">
                        <c:v>2906.5473358000031</c:v>
                      </c:pt>
                      <c:pt idx="4">
                        <c:v>977.46946170000001</c:v>
                      </c:pt>
                    </c:numCache>
                  </c:numRef>
                </c:val>
                <c:extLst>
                  <c:ext uri="{02D57815-91ED-43cb-92C2-25804820EDAC}">
                    <c15:categoryFilterExceptions/>
                  </c:ext>
                  <c:ext xmlns:c16="http://schemas.microsoft.com/office/drawing/2014/chart" uri="{C3380CC4-5D6E-409C-BE32-E72D297353CC}">
                    <c16:uniqueId val="{00000019-C82A-4B6C-B4AA-0423F0A89F43}"/>
                  </c:ext>
                </c:extLst>
              </c15:ser>
            </c15:filteredPieSeries>
          </c:ext>
        </c:extLst>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484576804137121"/>
          <c:y val="0.13477869029812134"/>
          <c:w val="0.56312309971154551"/>
          <c:h val="0.81541839528123117"/>
        </c:manualLayout>
      </c:layout>
      <c:pieChart>
        <c:varyColors val="1"/>
        <c:ser>
          <c:idx val="0"/>
          <c:order val="0"/>
          <c:dLbls>
            <c:dLbl>
              <c:idx val="0"/>
              <c:layout>
                <c:manualLayout>
                  <c:x val="4.1378191362443334E-2"/>
                  <c:y val="-2.7317398934600633E-2"/>
                </c:manualLayout>
              </c:layout>
              <c:tx>
                <c:rich>
                  <a:bodyPr/>
                  <a:lstStyle/>
                  <a:p>
                    <a:r>
                      <a:rPr lang="en-US"/>
                      <a:t>Ciencias exactas y naturales 
42,6%</a:t>
                    </a:r>
                  </a:p>
                </c:rich>
              </c:tx>
              <c:dLblPos val="bestFit"/>
              <c:showLegendKey val="0"/>
              <c:showVal val="0"/>
              <c:showCatName val="1"/>
              <c:showSerName val="0"/>
              <c:showPercent val="1"/>
              <c:showBubbleSize val="0"/>
            </c:dLbl>
            <c:dLbl>
              <c:idx val="1"/>
              <c:layout>
                <c:manualLayout>
                  <c:x val="-0.11575733715103792"/>
                  <c:y val="-7.9395238317103878E-2"/>
                </c:manualLayout>
              </c:layout>
              <c:tx>
                <c:rich>
                  <a:bodyPr/>
                  <a:lstStyle/>
                  <a:p>
                    <a:r>
                      <a:rPr lang="en-US"/>
                      <a:t>Ingeniería y tecnología
37,8%</a:t>
                    </a:r>
                  </a:p>
                </c:rich>
              </c:tx>
              <c:dLblPos val="bestFit"/>
              <c:showLegendKey val="0"/>
              <c:showVal val="0"/>
              <c:showCatName val="1"/>
              <c:showSerName val="0"/>
              <c:showPercent val="1"/>
              <c:showBubbleSize val="0"/>
            </c:dLbl>
            <c:dLbl>
              <c:idx val="2"/>
              <c:layout>
                <c:manualLayout>
                  <c:x val="-0.114222343494192"/>
                  <c:y val="0.13029322947534791"/>
                </c:manualLayout>
              </c:layout>
              <c:tx>
                <c:rich>
                  <a:bodyPr/>
                  <a:lstStyle/>
                  <a:p>
                    <a:r>
                      <a:rPr lang="en-US"/>
                      <a:t>Ciencias médicas
15,6%</a:t>
                    </a:r>
                  </a:p>
                </c:rich>
              </c:tx>
              <c:dLblPos val="bestFit"/>
              <c:showLegendKey val="0"/>
              <c:showVal val="0"/>
              <c:showCatName val="1"/>
              <c:showSerName val="0"/>
              <c:showPercent val="1"/>
              <c:showBubbleSize val="0"/>
            </c:dLbl>
            <c:dLbl>
              <c:idx val="3"/>
              <c:layout>
                <c:manualLayout>
                  <c:x val="-5.5239728697279125E-2"/>
                  <c:y val="4.7417191130678642E-3"/>
                </c:manualLayout>
              </c:layout>
              <c:tx>
                <c:rich>
                  <a:bodyPr/>
                  <a:lstStyle/>
                  <a:p>
                    <a:pPr>
                      <a:defRPr/>
                    </a:pPr>
                    <a:r>
                      <a:rPr lang="en-US"/>
                      <a:t>Ciencias agrícolas
3,3%</a:t>
                    </a:r>
                  </a:p>
                </c:rich>
              </c:tx>
              <c:spPr>
                <a:noFill/>
                <a:ln w="25400">
                  <a:noFill/>
                </a:ln>
              </c:spPr>
              <c:dLblPos val="bestFit"/>
              <c:showLegendKey val="0"/>
              <c:showVal val="0"/>
              <c:showCatName val="1"/>
              <c:showSerName val="0"/>
              <c:showPercent val="1"/>
              <c:showBubbleSize val="0"/>
            </c:dLbl>
            <c:dLbl>
              <c:idx val="4"/>
              <c:layout>
                <c:manualLayout>
                  <c:x val="0.20146409916582231"/>
                  <c:y val="1.1947431302270031E-3"/>
                </c:manualLayout>
              </c:layout>
              <c:tx>
                <c:rich>
                  <a:bodyPr/>
                  <a:lstStyle/>
                  <a:p>
                    <a:pPr>
                      <a:defRPr/>
                    </a:pPr>
                    <a:r>
                      <a:rPr lang="en-US"/>
                      <a:t>Humanidades
0,5%</a:t>
                    </a:r>
                  </a:p>
                </c:rich>
              </c:tx>
              <c:spPr>
                <a:noFill/>
                <a:ln w="25400">
                  <a:noFill/>
                </a:ln>
              </c:spPr>
              <c:dLblPos val="bestFit"/>
              <c:showLegendKey val="0"/>
              <c:showVal val="0"/>
              <c:showCatName val="1"/>
              <c:showSerName val="0"/>
              <c:showPercent val="1"/>
              <c:showBubbleSize val="0"/>
            </c:dLbl>
            <c:dLbl>
              <c:idx val="5"/>
              <c:layout>
                <c:manualLayout>
                  <c:x val="0.37460391314722036"/>
                  <c:y val="9.3749864107223316E-2"/>
                </c:manualLayout>
              </c:layout>
              <c:tx>
                <c:rich>
                  <a:bodyPr/>
                  <a:lstStyle/>
                  <a:p>
                    <a:pPr>
                      <a:defRPr/>
                    </a:pPr>
                    <a:r>
                      <a:rPr lang="en-US"/>
                      <a:t>Ciencias sociales
0,2%</a:t>
                    </a:r>
                  </a:p>
                </c:rich>
              </c:tx>
              <c:spPr>
                <a:noFill/>
                <a:ln w="25400">
                  <a:noFill/>
                </a:ln>
              </c:spPr>
              <c:dLblPos val="bestFit"/>
              <c:showLegendKey val="0"/>
              <c:showVal val="0"/>
              <c:showCatName val="1"/>
              <c:showSerName val="0"/>
              <c:showPercent val="1"/>
              <c:showBubbleSize val="0"/>
            </c:dLbl>
            <c:spPr>
              <a:noFill/>
              <a:ln w="25400">
                <a:noFill/>
              </a:ln>
            </c:spPr>
            <c:dLblPos val="bestFit"/>
            <c:showLegendKey val="0"/>
            <c:showVal val="0"/>
            <c:showCatName val="1"/>
            <c:showSerName val="0"/>
            <c:showPercent val="1"/>
            <c:showBubbleSize val="0"/>
            <c:showLeaderLines val="1"/>
          </c:dLbls>
          <c:cat>
            <c:strLit>
              <c:ptCount val="6"/>
              <c:pt idx="0">
                <c:v>Ciencias exactas y naturales </c:v>
              </c:pt>
              <c:pt idx="1">
                <c:v>Ingeniería y tecnología</c:v>
              </c:pt>
              <c:pt idx="2">
                <c:v>Ciencias médicas</c:v>
              </c:pt>
              <c:pt idx="3">
                <c:v>Ciencias agrícolas</c:v>
              </c:pt>
              <c:pt idx="4">
                <c:v>Humanidades</c:v>
              </c:pt>
              <c:pt idx="5">
                <c:v>Ciencias sociales</c:v>
              </c:pt>
            </c:strLit>
          </c:cat>
          <c:val>
            <c:numLit>
              <c:formatCode>0.0%</c:formatCode>
              <c:ptCount val="6"/>
              <c:pt idx="0">
                <c:v>0.42551604078587418</c:v>
              </c:pt>
              <c:pt idx="1">
                <c:v>0.37801541904998759</c:v>
              </c:pt>
              <c:pt idx="2">
                <c:v>0.15642874906739618</c:v>
              </c:pt>
              <c:pt idx="3">
                <c:v>3.3076349166873915E-2</c:v>
              </c:pt>
              <c:pt idx="4">
                <c:v>4.9738870927629941E-3</c:v>
              </c:pt>
              <c:pt idx="5">
                <c:v>1.9895548371051978E-3</c:v>
              </c:pt>
            </c:numLit>
          </c:val>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noFill/>
    <a:ln w="9525">
      <a:noFill/>
    </a:ln>
  </c:spPr>
  <c:printSettings>
    <c:headerFooter/>
    <c:pageMargins b="0.75000000000000278" l="0.70000000000000062" r="0.70000000000000062" t="0.75000000000000278"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0338842430750005"/>
          <c:y val="0.10516744141922066"/>
          <c:w val="0.71322317238236943"/>
          <c:h val="0.85930525250609335"/>
        </c:manualLayout>
      </c:layout>
      <c:pieChart>
        <c:varyColors val="1"/>
        <c:ser>
          <c:idx val="0"/>
          <c:order val="0"/>
          <c:dLbls>
            <c:spPr>
              <a:noFill/>
              <a:ln w="25400">
                <a:noFill/>
              </a:ln>
            </c:spPr>
            <c:dLblPos val="bestFit"/>
            <c:showLegendKey val="0"/>
            <c:showVal val="0"/>
            <c:showCatName val="1"/>
            <c:showSerName val="0"/>
            <c:showPercent val="0"/>
            <c:showBubbleSize val="0"/>
            <c:showLeaderLines val="1"/>
          </c:dLbls>
          <c:cat>
            <c:numLit>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Lit>
          </c:cat>
          <c:val>
            <c:numLit>
              <c:formatCode>0.0</c:formatCode>
              <c:ptCount val="13"/>
              <c:pt idx="0">
                <c:v>0.37254414324794827</c:v>
              </c:pt>
              <c:pt idx="1">
                <c:v>0.16214871922407362</c:v>
              </c:pt>
              <c:pt idx="2">
                <c:v>0.15642874906739618</c:v>
              </c:pt>
              <c:pt idx="3">
                <c:v>5.371798060184034E-2</c:v>
              </c:pt>
              <c:pt idx="4">
                <c:v>8.2566525739865698E-2</c:v>
              </c:pt>
              <c:pt idx="5">
                <c:v>5.6204924148221834E-2</c:v>
              </c:pt>
              <c:pt idx="6">
                <c:v>3.3076349166873915E-2</c:v>
              </c:pt>
              <c:pt idx="7">
                <c:v>2.9345933847301667E-2</c:v>
              </c:pt>
              <c:pt idx="8">
                <c:v>6.9634419298681919E-3</c:v>
              </c:pt>
              <c:pt idx="9">
                <c:v>1.5916438696841582E-2</c:v>
              </c:pt>
              <c:pt idx="10">
                <c:v>5.4712758020392938E-3</c:v>
              </c:pt>
              <c:pt idx="11">
                <c:v>5.7199701566774432E-3</c:v>
              </c:pt>
              <c:pt idx="12">
                <c:v>1.9895548371051976E-2</c:v>
              </c:pt>
            </c:numLit>
          </c:val>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noFill/>
    <a:ln w="9525">
      <a:noFill/>
    </a:ln>
  </c:spPr>
  <c:printSettings>
    <c:headerFooter/>
    <c:pageMargins b="0.75000000000000278" l="0.70000000000000062" r="0.70000000000000062" t="0.75000000000000278"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doughnutChart>
        <c:varyColors val="1"/>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'Gráfico 5.2.1'!$Q$4:$Q$9</c:f>
              <c:strCache>
                <c:ptCount val="6"/>
                <c:pt idx="0">
                  <c:v>Ciencias Agrícolas</c:v>
                </c:pt>
                <c:pt idx="1">
                  <c:v>Ciencias Médicas</c:v>
                </c:pt>
                <c:pt idx="2">
                  <c:v>Ciencias Sociales</c:v>
                </c:pt>
                <c:pt idx="3">
                  <c:v>Ciencias Exactas y Naturales </c:v>
                </c:pt>
                <c:pt idx="4">
                  <c:v>Humanidades</c:v>
                </c:pt>
                <c:pt idx="5">
                  <c:v>Ingeniería y Tecnología</c:v>
                </c:pt>
              </c:strCache>
            </c:strRef>
          </c:cat>
          <c:val>
            <c:numRef>
              <c:f>'Gráfico 5.2.1'!$S$4:$S$9</c:f>
              <c:numCache>
                <c:formatCode>#,##0</c:formatCode>
                <c:ptCount val="6"/>
                <c:pt idx="0">
                  <c:v>348</c:v>
                </c:pt>
                <c:pt idx="1">
                  <c:v>7983.0000000000027</c:v>
                </c:pt>
                <c:pt idx="2">
                  <c:v>22933.000000000011</c:v>
                </c:pt>
                <c:pt idx="3">
                  <c:v>2860.9999999999982</c:v>
                </c:pt>
                <c:pt idx="4">
                  <c:v>2563.0000000000005</c:v>
                </c:pt>
                <c:pt idx="5">
                  <c:v>2466</c:v>
                </c:pt>
              </c:numCache>
            </c:numRef>
          </c:val>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'Gráfico 5.2.1'!$Q$4:$Q$9</c:f>
              <c:strCache>
                <c:ptCount val="6"/>
                <c:pt idx="0">
                  <c:v>Ciencias Agrícolas</c:v>
                </c:pt>
                <c:pt idx="1">
                  <c:v>Ciencias Médicas</c:v>
                </c:pt>
                <c:pt idx="2">
                  <c:v>Ciencias Sociales</c:v>
                </c:pt>
                <c:pt idx="3">
                  <c:v>Ciencias Exactas y Naturales </c:v>
                </c:pt>
                <c:pt idx="4">
                  <c:v>Humanidades</c:v>
                </c:pt>
                <c:pt idx="5">
                  <c:v>Ingeniería y Tecnología</c:v>
                </c:pt>
              </c:strCache>
            </c:strRef>
          </c:cat>
          <c:val>
            <c:numRef>
              <c:f>'Gráfico 5.2.1'!$R$4:$R$9</c:f>
              <c:numCache>
                <c:formatCode>#,##0</c:formatCode>
                <c:ptCount val="6"/>
                <c:pt idx="0">
                  <c:v>2585.0000000000005</c:v>
                </c:pt>
                <c:pt idx="1">
                  <c:v>16832.999999999989</c:v>
                </c:pt>
                <c:pt idx="2">
                  <c:v>39529.999999999985</c:v>
                </c:pt>
                <c:pt idx="3">
                  <c:v>8819.0000000000018</c:v>
                </c:pt>
                <c:pt idx="4">
                  <c:v>5743.0000000000036</c:v>
                </c:pt>
                <c:pt idx="5">
                  <c:v>12616.000000000007</c:v>
                </c:pt>
              </c:numCache>
            </c:numRef>
          </c:val>
        </c:ser>
        <c:dLbls>
          <c:showLegendKey val="0"/>
          <c:showVal val="0"/>
          <c:showCatName val="0"/>
          <c:showSerName val="0"/>
          <c:showPercent val="1"/>
          <c:showBubbleSize val="0"/>
          <c:showLeaderLines val="1"/>
        </c:dLbls>
        <c:firstSliceAng val="0"/>
        <c:holeSize val="50"/>
      </c:doughnutChart>
    </c:plotArea>
    <c:legend>
      <c:legendPos val="r"/>
      <c:overlay val="0"/>
    </c:legend>
    <c:plotVisOnly val="0"/>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0.15441746544981641"/>
          <c:y val="0.11204937220685252"/>
          <c:w val="0.42749385171207804"/>
          <c:h val="0.86148684117188068"/>
        </c:manualLayout>
      </c:layout>
      <c:doughnutChart>
        <c:varyColors val="1"/>
        <c:ser>
          <c:idx val="0"/>
          <c:order val="1"/>
          <c:tx>
            <c:strRef>
              <c:f>'Gráfico 5.2.2'!$S$5</c:f>
              <c:strCache>
                <c:ptCount val="1"/>
                <c:pt idx="0">
                  <c:v>Privadas</c:v>
                </c:pt>
              </c:strCache>
            </c:strRef>
          </c:tx>
          <c:dLbls>
            <c:spPr>
              <a:noFill/>
              <a:ln>
                <a:noFill/>
              </a:ln>
              <a:effectLst/>
            </c:spPr>
            <c:txPr>
              <a:bodyPr/>
              <a:lstStyle/>
              <a:p>
                <a:pPr>
                  <a:defRPr sz="800"/>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strRef>
              <c:f>'Gráfico 5.2.2'!$P$6:$P$11</c:f>
              <c:strCache>
                <c:ptCount val="6"/>
                <c:pt idx="0">
                  <c:v>Ciencias Agrícolas</c:v>
                </c:pt>
                <c:pt idx="1">
                  <c:v>Ciencias Médicas</c:v>
                </c:pt>
                <c:pt idx="2">
                  <c:v>Ciencias Sociales</c:v>
                </c:pt>
                <c:pt idx="3">
                  <c:v>Ciencias Exactas y Naturales</c:v>
                </c:pt>
                <c:pt idx="4">
                  <c:v>Humanidades</c:v>
                </c:pt>
                <c:pt idx="5">
                  <c:v>Ingeniería y Tecnología</c:v>
                </c:pt>
              </c:strCache>
            </c:strRef>
          </c:cat>
          <c:val>
            <c:numRef>
              <c:f>'Gráfico 5.2.2'!$T$6:$T$11</c:f>
              <c:numCache>
                <c:formatCode>#,##0</c:formatCode>
                <c:ptCount val="6"/>
                <c:pt idx="0">
                  <c:v>40</c:v>
                </c:pt>
                <c:pt idx="1">
                  <c:v>1136.9999999999998</c:v>
                </c:pt>
                <c:pt idx="2">
                  <c:v>2654.9999999999986</c:v>
                </c:pt>
                <c:pt idx="3">
                  <c:v>51</c:v>
                </c:pt>
                <c:pt idx="4">
                  <c:v>58</c:v>
                </c:pt>
                <c:pt idx="5">
                  <c:v>125</c:v>
                </c:pt>
              </c:numCache>
            </c:numRef>
          </c:val>
        </c:ser>
        <c:ser>
          <c:idx val="1"/>
          <c:order val="0"/>
          <c:tx>
            <c:strRef>
              <c:f>'Gráfico 5.2.2'!$P$5</c:f>
              <c:strCache>
                <c:ptCount val="1"/>
                <c:pt idx="0">
                  <c:v>Públicas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'Gráfico 5.2.2'!$P$6:$P$11</c:f>
              <c:strCache>
                <c:ptCount val="6"/>
                <c:pt idx="0">
                  <c:v>Ciencias Agrícolas</c:v>
                </c:pt>
                <c:pt idx="1">
                  <c:v>Ciencias Médicas</c:v>
                </c:pt>
                <c:pt idx="2">
                  <c:v>Ciencias Sociales</c:v>
                </c:pt>
                <c:pt idx="3">
                  <c:v>Ciencias Exactas y Naturales</c:v>
                </c:pt>
                <c:pt idx="4">
                  <c:v>Humanidades</c:v>
                </c:pt>
                <c:pt idx="5">
                  <c:v>Ingeniería y Tecnología</c:v>
                </c:pt>
              </c:strCache>
            </c:strRef>
          </c:cat>
          <c:val>
            <c:numRef>
              <c:f>'Gráfico 5.2.2'!$Q$6:$Q$11</c:f>
              <c:numCache>
                <c:formatCode>#,##0</c:formatCode>
                <c:ptCount val="6"/>
                <c:pt idx="0">
                  <c:v>446</c:v>
                </c:pt>
                <c:pt idx="1">
                  <c:v>2974.9999999999995</c:v>
                </c:pt>
                <c:pt idx="2">
                  <c:v>3998</c:v>
                </c:pt>
                <c:pt idx="3">
                  <c:v>1415.0000000000007</c:v>
                </c:pt>
                <c:pt idx="4">
                  <c:v>441.99999999999983</c:v>
                </c:pt>
                <c:pt idx="5">
                  <c:v>685.99999999999977</c:v>
                </c:pt>
              </c:numCache>
            </c:numRef>
          </c:val>
        </c:ser>
        <c:dLbls>
          <c:showLegendKey val="0"/>
          <c:showVal val="0"/>
          <c:showCatName val="0"/>
          <c:showSerName val="0"/>
          <c:showPercent val="1"/>
          <c:showBubbleSize val="0"/>
          <c:showLeaderLines val="1"/>
        </c:dLbls>
        <c:firstSliceAng val="0"/>
        <c:holeSize val="50"/>
      </c:doughnutChart>
    </c:plotArea>
    <c:legend>
      <c:legendPos val="r"/>
      <c:overlay val="0"/>
    </c:legend>
    <c:plotVisOnly val="0"/>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stacked"/>
        <c:varyColors val="0"/>
        <c:ser>
          <c:idx val="3"/>
          <c:order val="0"/>
          <c:tx>
            <c:strRef>
              <c:f>'Gráfico 1.1.4'!$O$5</c:f>
              <c:strCache>
                <c:ptCount val="1"/>
                <c:pt idx="0">
                  <c:v>Inversión en personal en I+D</c:v>
                </c:pt>
              </c:strCache>
            </c:strRef>
          </c:tx>
          <c:spPr>
            <a:solidFill>
              <a:schemeClr val="accent5">
                <a:tint val="77000"/>
              </a:schemeClr>
            </a:solidFill>
            <a:ln>
              <a:solidFill>
                <a:schemeClr val="bg2">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1.1.4'!$K$6:$K$11</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1.1.4'!$O$6:$O$11</c:f>
              <c:numCache>
                <c:formatCode>0%</c:formatCode>
                <c:ptCount val="6"/>
                <c:pt idx="0">
                  <c:v>0.62359109862300632</c:v>
                </c:pt>
                <c:pt idx="1">
                  <c:v>0.9471710153148043</c:v>
                </c:pt>
                <c:pt idx="2">
                  <c:v>0.74551557879097929</c:v>
                </c:pt>
                <c:pt idx="3">
                  <c:v>0.55230985793730003</c:v>
                </c:pt>
                <c:pt idx="4">
                  <c:v>0.57847422591021258</c:v>
                </c:pt>
                <c:pt idx="5">
                  <c:v>0.69314093916886843</c:v>
                </c:pt>
              </c:numCache>
            </c:numRef>
          </c:val>
          <c:extLst xmlns:c16r2="http://schemas.microsoft.com/office/drawing/2015/06/chart">
            <c:ext xmlns:c16="http://schemas.microsoft.com/office/drawing/2014/chart" uri="{C3380CC4-5D6E-409C-BE32-E72D297353CC}">
              <c16:uniqueId val="{00000003-9BAA-4F3B-A4C2-7AB96F2E68F0}"/>
            </c:ext>
          </c:extLst>
        </c:ser>
        <c:ser>
          <c:idx val="4"/>
          <c:order val="1"/>
          <c:tx>
            <c:strRef>
              <c:f>'Gráfico 1.1.4'!$P$5</c:f>
              <c:strCache>
                <c:ptCount val="1"/>
                <c:pt idx="0">
                  <c:v>Otras inversiones en  I+D</c:v>
                </c:pt>
              </c:strCache>
            </c:strRef>
          </c:tx>
          <c:spPr>
            <a:solidFill>
              <a:schemeClr val="accent5">
                <a:tint val="54000"/>
              </a:schemeClr>
            </a:solidFill>
            <a:ln>
              <a:solidFill>
                <a:schemeClr val="bg2">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1.1.4'!$K$6:$K$11</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1.1.4'!$P$6:$P$11</c:f>
              <c:numCache>
                <c:formatCode>0%</c:formatCode>
                <c:ptCount val="6"/>
                <c:pt idx="0">
                  <c:v>0.37640890137699368</c:v>
                </c:pt>
                <c:pt idx="1">
                  <c:v>5.2828984685195694E-2</c:v>
                </c:pt>
                <c:pt idx="2">
                  <c:v>0.25448442120902071</c:v>
                </c:pt>
                <c:pt idx="3">
                  <c:v>0.44769014206270014</c:v>
                </c:pt>
                <c:pt idx="4">
                  <c:v>0.42152577408978747</c:v>
                </c:pt>
                <c:pt idx="5">
                  <c:v>0.30685906083113151</c:v>
                </c:pt>
              </c:numCache>
            </c:numRef>
          </c:val>
          <c:extLst xmlns:c16r2="http://schemas.microsoft.com/office/drawing/2015/06/chart">
            <c:ext xmlns:c16="http://schemas.microsoft.com/office/drawing/2014/chart" uri="{C3380CC4-5D6E-409C-BE32-E72D297353CC}">
              <c16:uniqueId val="{00000004-9BAA-4F3B-A4C2-7AB96F2E68F0}"/>
            </c:ext>
          </c:extLst>
        </c:ser>
        <c:dLbls>
          <c:showLegendKey val="0"/>
          <c:showVal val="1"/>
          <c:showCatName val="0"/>
          <c:showSerName val="0"/>
          <c:showPercent val="0"/>
          <c:showBubbleSize val="0"/>
        </c:dLbls>
        <c:gapWidth val="150"/>
        <c:overlap val="100"/>
        <c:axId val="108407040"/>
        <c:axId val="108417024"/>
        <c:extLst xmlns:c16r2="http://schemas.microsoft.com/office/drawing/2015/06/chart">
          <c:ext xmlns:c15="http://schemas.microsoft.com/office/drawing/2012/chart" uri="{02D57815-91ED-43cb-92C2-25804820EDAC}">
            <c15:filteredBarSeries>
              <c15:ser>
                <c:idx val="0"/>
                <c:order val="0"/>
                <c:tx>
                  <c:strRef>
                    <c:extLst>
                      <c:ext uri="{02D57815-91ED-43cb-92C2-25804820EDAC}">
                        <c15:formulaRef>
                          <c15:sqref>'Gráfico 1.1.4'!$L$4:$L$5</c15:sqref>
                        </c15:formulaRef>
                      </c:ext>
                    </c:extLst>
                    <c:strCache>
                      <c:ptCount val="2"/>
                      <c:pt idx="0">
                        <c:v>Destino de los fondos ( millones de pesos)</c:v>
                      </c:pt>
                      <c:pt idx="1">
                        <c:v>Inversión en personal en I+D</c:v>
                      </c:pt>
                    </c:strCache>
                  </c:strRef>
                </c:tx>
                <c:spPr>
                  <a:solidFill>
                    <a:schemeClr val="accent5">
                      <a:shade val="53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ormulaRef>
                          <c15:sqref>'Gráfico 1.1.4'!$K$6:$K$11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c:ext uri="{02D57815-91ED-43cb-92C2-25804820EDAC}">
                        <c15:formulaRef>
                          <c15:sqref>'Gráfico 1.1.4'!$L$6:$L$11</c15:sqref>
                        </c15:formulaRef>
                      </c:ext>
                    </c:extLst>
                    <c:numCache>
                      <c:formatCode>_-* #,##0_-;\-* #,##0_-;_-* "-"??_-;_-@_-</c:formatCode>
                      <c:ptCount val="6"/>
                      <c:pt idx="0">
                        <c:v>17310.733</c:v>
                      </c:pt>
                      <c:pt idx="1">
                        <c:v>13492.488999999998</c:v>
                      </c:pt>
                      <c:pt idx="2">
                        <c:v>531.90300000000002</c:v>
                      </c:pt>
                      <c:pt idx="3">
                        <c:v>293.87799999999999</c:v>
                      </c:pt>
                      <c:pt idx="4">
                        <c:v>8326.0676709000145</c:v>
                      </c:pt>
                      <c:pt idx="5">
                        <c:v>39955.070670900008</c:v>
                      </c:pt>
                    </c:numCache>
                  </c:numRef>
                </c:val>
                <c:extLst>
                  <c:ext xmlns:c16="http://schemas.microsoft.com/office/drawing/2014/chart" uri="{C3380CC4-5D6E-409C-BE32-E72D297353CC}">
                    <c16:uniqueId val="{00000000-9BAA-4F3B-A4C2-7AB96F2E68F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'Gráfico 1.1.4'!$M$4:$M$5</c15:sqref>
                        </c15:formulaRef>
                      </c:ext>
                    </c:extLst>
                    <c:strCache>
                      <c:ptCount val="2"/>
                      <c:pt idx="0">
                        <c:v>Destino de los fondos ( millones de pesos)</c:v>
                      </c:pt>
                      <c:pt idx="1">
                        <c:v>Otras inversiones en  I+D</c:v>
                      </c:pt>
                    </c:strCache>
                  </c:strRef>
                </c:tx>
                <c:spPr>
                  <a:solidFill>
                    <a:schemeClr val="accent5">
                      <a:shade val="76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1.1.4'!$K$6:$K$11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1.1.4'!$M$6:$M$11</c15:sqref>
                        </c15:formulaRef>
                      </c:ext>
                    </c:extLst>
                    <c:numCache>
                      <c:formatCode>_-* #,##0_-;\-* #,##0_-;_-* "-"??_-;_-@_-</c:formatCode>
                      <c:ptCount val="6"/>
                      <c:pt idx="0">
                        <c:v>10449.017</c:v>
                      </c:pt>
                      <c:pt idx="1">
                        <c:v>752.55099999999993</c:v>
                      </c:pt>
                      <c:pt idx="2">
                        <c:v>181.56700000000001</c:v>
                      </c:pt>
                      <c:pt idx="3">
                        <c:v>238.21100000000001</c:v>
                      </c:pt>
                      <c:pt idx="4">
                        <c:v>6067.0846909000065</c:v>
                      </c:pt>
                      <c:pt idx="5">
                        <c:v>17688.430690900004</c:v>
                      </c:pt>
                    </c:numCache>
                  </c:numRef>
                </c:val>
                <c:extLst xmlns:c15="http://schemas.microsoft.com/office/drawing/2012/chart">
                  <c:ext xmlns:c16="http://schemas.microsoft.com/office/drawing/2014/chart" uri="{C3380CC4-5D6E-409C-BE32-E72D297353CC}">
                    <c16:uniqueId val="{00000001-9BAA-4F3B-A4C2-7AB96F2E68F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'Gráfico 1.1.4'!$N$4:$N$5</c15:sqref>
                        </c15:formulaRef>
                      </c:ext>
                    </c:extLst>
                    <c:strCache>
                      <c:ptCount val="2"/>
                      <c:pt idx="0">
                        <c:v>Destino de los fondos ( millones de pesos)</c:v>
                      </c:pt>
                      <c:pt idx="1">
                        <c:v>Total Inversión I+D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1.1.4'!$K$6:$K$11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1.1.4'!$N$6:$N$11</c15:sqref>
                        </c15:formulaRef>
                      </c:ext>
                    </c:extLst>
                    <c:numCache>
                      <c:formatCode>_-* #,##0_-;\-* #,##0_-;_-* "-"??_-;_-@_-</c:formatCode>
                      <c:ptCount val="6"/>
                      <c:pt idx="0">
                        <c:v>27759.75</c:v>
                      </c:pt>
                      <c:pt idx="1">
                        <c:v>14245.039999999997</c:v>
                      </c:pt>
                      <c:pt idx="2">
                        <c:v>713.47</c:v>
                      </c:pt>
                      <c:pt idx="3">
                        <c:v>532.08899999999994</c:v>
                      </c:pt>
                      <c:pt idx="4">
                        <c:v>14393.152361800021</c:v>
                      </c:pt>
                      <c:pt idx="5">
                        <c:v>57643.501361800016</c:v>
                      </c:pt>
                    </c:numCache>
                  </c:numRef>
                </c:val>
                <c:extLst xmlns:c15="http://schemas.microsoft.com/office/drawing/2012/chart">
                  <c:ext xmlns:c16="http://schemas.microsoft.com/office/drawing/2014/chart" uri="{C3380CC4-5D6E-409C-BE32-E72D297353CC}">
                    <c16:uniqueId val="{00000002-9BAA-4F3B-A4C2-7AB96F2E68F0}"/>
                  </c:ext>
                </c:extLst>
              </c15:ser>
            </c15:filteredBarSeries>
          </c:ext>
        </c:extLst>
      </c:barChart>
      <c:catAx>
        <c:axId val="108407040"/>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AR"/>
          </a:p>
        </c:txPr>
        <c:crossAx val="108417024"/>
        <c:crosses val="autoZero"/>
        <c:auto val="1"/>
        <c:lblAlgn val="ctr"/>
        <c:lblOffset val="100"/>
        <c:noMultiLvlLbl val="0"/>
      </c:catAx>
      <c:valAx>
        <c:axId val="108417024"/>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AR"/>
          </a:p>
        </c:txPr>
        <c:crossAx val="108407040"/>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AR"/>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effectLst>
              <a:glow rad="63500">
                <a:schemeClr val="accent3">
                  <a:satMod val="175000"/>
                  <a:alpha val="40000"/>
                </a:schemeClr>
              </a:glow>
            </a:effectLst>
            <a:scene3d>
              <a:camera prst="orthographicFront"/>
              <a:lightRig rig="threePt" dir="t"/>
            </a:scene3d>
            <a:sp3d>
              <a:bevelT w="139700" prst="cross"/>
            </a:sp3d>
          </c:spPr>
          <c:dPt>
            <c:idx val="0"/>
            <c:bubble3D val="0"/>
            <c:spPr>
              <a:solidFill>
                <a:schemeClr val="accent1"/>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1-32E4-4B3E-838B-00B12F698B65}"/>
              </c:ext>
            </c:extLst>
          </c:dPt>
          <c:dPt>
            <c:idx val="1"/>
            <c:bubble3D val="0"/>
            <c:spPr>
              <a:solidFill>
                <a:schemeClr val="accent3"/>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3-32E4-4B3E-838B-00B12F698B65}"/>
              </c:ext>
            </c:extLst>
          </c:dPt>
          <c:dPt>
            <c:idx val="2"/>
            <c:bubble3D val="0"/>
            <c:spPr>
              <a:solidFill>
                <a:schemeClr val="accent5"/>
              </a:solidFill>
              <a:ln>
                <a:noFill/>
              </a:ln>
              <a:effectLst>
                <a:glow rad="63500">
                  <a:schemeClr val="accent3">
                    <a:satMod val="175000"/>
                    <a:alpha val="40000"/>
                  </a:schemeClr>
                </a:glow>
              </a:effectLst>
              <a:scene3d>
                <a:camera prst="orthographicFront"/>
                <a:lightRig rig="threePt" dir="t"/>
              </a:scene3d>
              <a:sp3d>
                <a:bevelT w="139700" prst="cross"/>
              </a:sp3d>
            </c:spPr>
            <c:extLst xmlns:c16r2="http://schemas.microsoft.com/office/drawing/2015/06/chart">
              <c:ext xmlns:c16="http://schemas.microsoft.com/office/drawing/2014/chart" uri="{C3380CC4-5D6E-409C-BE32-E72D297353CC}">
                <c16:uniqueId val="{00000005-32E4-4B3E-838B-00B12F698B65}"/>
              </c:ext>
            </c:extLst>
          </c:dPt>
          <c:dLbls>
            <c:txPr>
              <a:bodyPr/>
              <a:lstStyle/>
              <a:p>
                <a:pPr>
                  <a:defRPr b="1"/>
                </a:pPr>
                <a:endParaRPr lang="es-AR"/>
              </a:p>
            </c:txPr>
            <c:dLblPos val="outEnd"/>
            <c:showLegendKey val="0"/>
            <c:showVal val="1"/>
            <c:showCatName val="0"/>
            <c:showSerName val="0"/>
            <c:showPercent val="0"/>
            <c:showBubbleSize val="0"/>
            <c:showLeaderLines val="0"/>
          </c:dLbls>
          <c:cat>
            <c:strRef>
              <c:f>'Gráfico 1.1.5'!$W$6:$W$8</c:f>
              <c:strCache>
                <c:ptCount val="3"/>
                <c:pt idx="0">
                  <c:v>Investigación básica</c:v>
                </c:pt>
                <c:pt idx="1">
                  <c:v>Investigación aplicada</c:v>
                </c:pt>
                <c:pt idx="2">
                  <c:v>Desarrollo experimental</c:v>
                </c:pt>
              </c:strCache>
            </c:strRef>
          </c:cat>
          <c:val>
            <c:numRef>
              <c:f>'Gráfico 1.1.5'!$Y$6:$Y$8</c:f>
              <c:numCache>
                <c:formatCode>0%</c:formatCode>
                <c:ptCount val="3"/>
                <c:pt idx="0">
                  <c:v>0.26302949267628767</c:v>
                </c:pt>
                <c:pt idx="1">
                  <c:v>0.50753998198096906</c:v>
                </c:pt>
                <c:pt idx="2">
                  <c:v>0.22943052534274358</c:v>
                </c:pt>
              </c:numCache>
            </c:numRef>
          </c:val>
          <c:extLst xmlns:c16r2="http://schemas.microsoft.com/office/drawing/2015/06/chart">
            <c:ext xmlns:c16="http://schemas.microsoft.com/office/drawing/2014/chart" uri="{C3380CC4-5D6E-409C-BE32-E72D297353CC}">
              <c16:uniqueId val="{00000006-32E4-4B3E-838B-00B12F698B65}"/>
            </c:ext>
          </c:extLst>
        </c:ser>
        <c:dLbls>
          <c:dLblPos val="outEnd"/>
          <c:showLegendKey val="0"/>
          <c:showVal val="1"/>
          <c:showCatName val="0"/>
          <c:showSerName val="0"/>
          <c:showPercent val="0"/>
          <c:showBubbleSize val="0"/>
          <c:showLeaderLines val="0"/>
        </c:dLbls>
        <c:firstSliceAng val="0"/>
      </c:pieChart>
      <c:spPr>
        <a:noFill/>
        <a:ln>
          <a:noFill/>
        </a:ln>
        <a:effectLst/>
      </c:spPr>
    </c:plotArea>
    <c:legend>
      <c:legendPos val="r"/>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AR"/>
        </a:p>
      </c:txPr>
    </c:legend>
    <c:plotVisOnly val="0"/>
    <c:dispBlanksAs val="zero"/>
    <c:showDLblsOverMax val="0"/>
  </c:chart>
  <c:spPr>
    <a:solidFill>
      <a:sysClr val="window" lastClr="FFFFFF"/>
    </a:solidFill>
    <a:ln w="9525" cap="flat" cmpd="sng" algn="ctr">
      <a:solidFill>
        <a:schemeClr val="dk1">
          <a:lumMod val="25000"/>
          <a:lumOff val="75000"/>
        </a:schemeClr>
      </a:solidFill>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stacked"/>
        <c:varyColors val="0"/>
        <c:ser>
          <c:idx val="3"/>
          <c:order val="0"/>
          <c:tx>
            <c:strRef>
              <c:f>'Gráfico 1.1.6'!$O$5</c:f>
              <c:strCache>
                <c:ptCount val="1"/>
                <c:pt idx="0">
                  <c:v>Investigación Básica</c:v>
                </c:pt>
              </c:strCache>
            </c:strRef>
          </c:tx>
          <c:spPr>
            <a:solidFill>
              <a:schemeClr val="accent1">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1.1.6'!$J$6:$J$11</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1.1.6'!$O$6:$O$11</c:f>
              <c:numCache>
                <c:formatCode>0%</c:formatCode>
                <c:ptCount val="6"/>
                <c:pt idx="0">
                  <c:v>0.31178954313349355</c:v>
                </c:pt>
                <c:pt idx="1">
                  <c:v>0.38824048230120817</c:v>
                </c:pt>
                <c:pt idx="2">
                  <c:v>0.3703191724949893</c:v>
                </c:pt>
                <c:pt idx="3">
                  <c:v>0.24430937305601128</c:v>
                </c:pt>
                <c:pt idx="4">
                  <c:v>4.0438257374391509E-2</c:v>
                </c:pt>
                <c:pt idx="5">
                  <c:v>0.26302949267628767</c:v>
                </c:pt>
              </c:numCache>
            </c:numRef>
          </c:val>
          <c:extLst xmlns:c16r2="http://schemas.microsoft.com/office/drawing/2015/06/chart">
            <c:ext xmlns:c16="http://schemas.microsoft.com/office/drawing/2014/chart" uri="{C3380CC4-5D6E-409C-BE32-E72D297353CC}">
              <c16:uniqueId val="{00000000-9127-476F-89C4-197AE3FD8777}"/>
            </c:ext>
          </c:extLst>
        </c:ser>
        <c:ser>
          <c:idx val="4"/>
          <c:order val="1"/>
          <c:tx>
            <c:strRef>
              <c:f>'Gráfico 1.1.6'!$P$5</c:f>
              <c:strCache>
                <c:ptCount val="1"/>
                <c:pt idx="0">
                  <c:v>Investigación aplicada</c:v>
                </c:pt>
              </c:strCache>
            </c:strRef>
          </c:tx>
          <c:spPr>
            <a:solidFill>
              <a:schemeClr val="accent1">
                <a:tint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1.1.6'!$J$6:$J$11</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1.1.6'!$P$6:$P$11</c:f>
              <c:numCache>
                <c:formatCode>0%</c:formatCode>
                <c:ptCount val="6"/>
                <c:pt idx="0">
                  <c:v>0.55822559713253894</c:v>
                </c:pt>
                <c:pt idx="1">
                  <c:v>0.53746837074518605</c:v>
                </c:pt>
                <c:pt idx="2">
                  <c:v>0.59471764755350587</c:v>
                </c:pt>
                <c:pt idx="3">
                  <c:v>0.64921342106301771</c:v>
                </c:pt>
                <c:pt idx="4">
                  <c:v>0.37060454364841744</c:v>
                </c:pt>
                <c:pt idx="5">
                  <c:v>0.50753998198096906</c:v>
                </c:pt>
              </c:numCache>
            </c:numRef>
          </c:val>
          <c:extLst xmlns:c16r2="http://schemas.microsoft.com/office/drawing/2015/06/chart">
            <c:ext xmlns:c16="http://schemas.microsoft.com/office/drawing/2014/chart" uri="{C3380CC4-5D6E-409C-BE32-E72D297353CC}">
              <c16:uniqueId val="{00000001-9127-476F-89C4-197AE3FD8777}"/>
            </c:ext>
          </c:extLst>
        </c:ser>
        <c:ser>
          <c:idx val="5"/>
          <c:order val="2"/>
          <c:tx>
            <c:strRef>
              <c:f>'Gráfico 1.1.6'!$Q$5</c:f>
              <c:strCache>
                <c:ptCount val="1"/>
                <c:pt idx="0">
                  <c:v>Desarrollo experimental</c:v>
                </c:pt>
              </c:strCache>
            </c:strRef>
          </c:tx>
          <c:spPr>
            <a:solidFill>
              <a:schemeClr val="accent1">
                <a:tint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val>
            <c:numRef>
              <c:f>'Gráfico 1.1.6'!$Q$6:$Q$11</c:f>
              <c:numCache>
                <c:formatCode>0%</c:formatCode>
                <c:ptCount val="6"/>
                <c:pt idx="0">
                  <c:v>0.12998485973396731</c:v>
                </c:pt>
                <c:pt idx="1">
                  <c:v>7.4291146953606335E-2</c:v>
                </c:pt>
                <c:pt idx="2">
                  <c:v>3.4963179951504608E-2</c:v>
                </c:pt>
                <c:pt idx="3">
                  <c:v>0.10647720588097102</c:v>
                </c:pt>
                <c:pt idx="4">
                  <c:v>0.58895719897719223</c:v>
                </c:pt>
                <c:pt idx="5">
                  <c:v>0.22943052534274358</c:v>
                </c:pt>
              </c:numCache>
            </c:numRef>
          </c:val>
          <c:extLst xmlns:c16r2="http://schemas.microsoft.com/office/drawing/2015/06/chart">
            <c:ext xmlns:c16="http://schemas.microsoft.com/office/drawing/2014/chart" uri="{C3380CC4-5D6E-409C-BE32-E72D297353CC}">
              <c16:uniqueId val="{00000005-9127-476F-89C4-197AE3FD8777}"/>
            </c:ext>
          </c:extLst>
        </c:ser>
        <c:dLbls>
          <c:showLegendKey val="0"/>
          <c:showVal val="1"/>
          <c:showCatName val="0"/>
          <c:showSerName val="0"/>
          <c:showPercent val="0"/>
          <c:showBubbleSize val="0"/>
        </c:dLbls>
        <c:gapWidth val="150"/>
        <c:overlap val="100"/>
        <c:axId val="105764352"/>
        <c:axId val="105765888"/>
        <c:extLst xmlns:c16r2="http://schemas.microsoft.com/office/drawing/2015/06/chart">
          <c:ext xmlns:c15="http://schemas.microsoft.com/office/drawing/2012/chart" uri="{02D57815-91ED-43cb-92C2-25804820EDAC}">
            <c15:filteredBarSeries>
              <c15:ser>
                <c:idx val="0"/>
                <c:order val="0"/>
                <c:tx>
                  <c:strRef>
                    <c:extLst>
                      <c:ext uri="{02D57815-91ED-43cb-92C2-25804820EDAC}">
                        <c15:formulaRef>
                          <c15:sqref>'Gráfico 1.1.6'!$K$4:$K$5</c15:sqref>
                        </c15:formulaRef>
                      </c:ext>
                    </c:extLst>
                    <c:strCache>
                      <c:ptCount val="2"/>
                      <c:pt idx="0">
                        <c:v>Tipo de actividad- Monto</c:v>
                      </c:pt>
                      <c:pt idx="1">
                        <c:v>Investigación Básica</c:v>
                      </c:pt>
                    </c:strCache>
                  </c:strRef>
                </c:tx>
                <c:spPr>
                  <a:solidFill>
                    <a:schemeClr val="accent1">
                      <a:shade val="50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ormulaRef>
                          <c15:sqref>'Gráfico 1.1.6'!$J$6:$J$11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c:ext uri="{02D57815-91ED-43cb-92C2-25804820EDAC}">
                        <c15:formulaRef>
                          <c15:sqref>'Gráfico 1.1.6'!$K$6:$K$11</c15:sqref>
                        </c15:formulaRef>
                      </c:ext>
                    </c:extLst>
                    <c:numCache>
                      <c:formatCode>_-* #,##0_-;\-* #,##0_-;_-* "-"??_-;_-@_-</c:formatCode>
                      <c:ptCount val="6"/>
                      <c:pt idx="0">
                        <c:v>8655.1997699999993</c:v>
                      </c:pt>
                      <c:pt idx="1">
                        <c:v>5530.5012000000006</c:v>
                      </c:pt>
                      <c:pt idx="2">
                        <c:v>264.2116200000001</c:v>
                      </c:pt>
                      <c:pt idx="3">
                        <c:v>129.99432999999999</c:v>
                      </c:pt>
                      <c:pt idx="4">
                        <c:v>582.03399970000066</c:v>
                      </c:pt>
                      <c:pt idx="5">
                        <c:v>15161.9409197</c:v>
                      </c:pt>
                    </c:numCache>
                  </c:numRef>
                </c:val>
                <c:extLst>
                  <c:ext xmlns:c16="http://schemas.microsoft.com/office/drawing/2014/chart" uri="{C3380CC4-5D6E-409C-BE32-E72D297353CC}">
                    <c16:uniqueId val="{00000002-9127-476F-89C4-197AE3FD877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'Gráfico 1.1.6'!$L$4:$L$5</c15:sqref>
                        </c15:formulaRef>
                      </c:ext>
                    </c:extLst>
                    <c:strCache>
                      <c:ptCount val="2"/>
                      <c:pt idx="0">
                        <c:v>Tipo de actividad- Monto</c:v>
                      </c:pt>
                      <c:pt idx="1">
                        <c:v>Investigación aplicada</c:v>
                      </c:pt>
                    </c:strCache>
                  </c:strRef>
                </c:tx>
                <c:spPr>
                  <a:solidFill>
                    <a:schemeClr val="accent1">
                      <a:shade val="70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1.1.6'!$J$6:$J$11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1.1.6'!$L$6:$L$11</c15:sqref>
                        </c15:formulaRef>
                      </c:ext>
                    </c:extLst>
                    <c:numCache>
                      <c:formatCode>_-* #,##0_-;\-* #,##0_-;_-* "-"??_-;_-@_-</c:formatCode>
                      <c:ptCount val="6"/>
                      <c:pt idx="0">
                        <c:v>15496.203020000001</c:v>
                      </c:pt>
                      <c:pt idx="1">
                        <c:v>7656.2584400000023</c:v>
                      </c:pt>
                      <c:pt idx="2">
                        <c:v>424.31319999999999</c:v>
                      </c:pt>
                      <c:pt idx="3">
                        <c:v>345.43932000000007</c:v>
                      </c:pt>
                      <c:pt idx="4">
                        <c:v>5334.1676632999979</c:v>
                      </c:pt>
                      <c:pt idx="5">
                        <c:v>29256.381643300003</c:v>
                      </c:pt>
                    </c:numCache>
                  </c:numRef>
                </c:val>
                <c:extLst xmlns:c15="http://schemas.microsoft.com/office/drawing/2012/chart">
                  <c:ext xmlns:c16="http://schemas.microsoft.com/office/drawing/2014/chart" uri="{C3380CC4-5D6E-409C-BE32-E72D297353CC}">
                    <c16:uniqueId val="{00000003-9127-476F-89C4-197AE3FD877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'Gráfico 1.1.6'!$N$4:$N$5</c15:sqref>
                        </c15:formulaRef>
                      </c:ext>
                    </c:extLst>
                    <c:strCache>
                      <c:ptCount val="2"/>
                      <c:pt idx="0">
                        <c:v>Tipo de actividad- Monto</c:v>
                      </c:pt>
                      <c:pt idx="1">
                        <c:v>Total</c:v>
                      </c:pt>
                    </c:strCache>
                  </c:strRef>
                </c:tx>
                <c:spPr>
                  <a:solidFill>
                    <a:schemeClr val="accent1">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1.1.6'!$J$6:$J$11</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1.1.6'!$N$6:$N$11</c15:sqref>
                        </c15:formulaRef>
                      </c:ext>
                    </c:extLst>
                    <c:numCache>
                      <c:formatCode>_-* #,##0_-;\-* #,##0_-;_-* "-"??_-;_-@_-</c:formatCode>
                      <c:ptCount val="6"/>
                      <c:pt idx="0">
                        <c:v>27759.750000000004</c:v>
                      </c:pt>
                      <c:pt idx="1">
                        <c:v>14245.039999999995</c:v>
                      </c:pt>
                      <c:pt idx="2">
                        <c:v>713.47000000000025</c:v>
                      </c:pt>
                      <c:pt idx="3">
                        <c:v>532.08900000000006</c:v>
                      </c:pt>
                      <c:pt idx="4">
                        <c:v>14393.1523634</c:v>
                      </c:pt>
                      <c:pt idx="5">
                        <c:v>57643.501363400006</c:v>
                      </c:pt>
                    </c:numCache>
                  </c:numRef>
                </c:val>
                <c:extLst xmlns:c15="http://schemas.microsoft.com/office/drawing/2012/chart">
                  <c:ext xmlns:c16="http://schemas.microsoft.com/office/drawing/2014/chart" uri="{C3380CC4-5D6E-409C-BE32-E72D297353CC}">
                    <c16:uniqueId val="{00000004-9127-476F-89C4-197AE3FD8777}"/>
                  </c:ext>
                </c:extLst>
              </c15:ser>
            </c15:filteredBarSeries>
          </c:ext>
        </c:extLst>
      </c:barChart>
      <c:catAx>
        <c:axId val="105764352"/>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AR"/>
          </a:p>
        </c:txPr>
        <c:crossAx val="105765888"/>
        <c:crosses val="autoZero"/>
        <c:auto val="1"/>
        <c:lblAlgn val="ctr"/>
        <c:lblOffset val="100"/>
        <c:noMultiLvlLbl val="0"/>
      </c:catAx>
      <c:valAx>
        <c:axId val="105765888"/>
        <c:scaling>
          <c:orientation val="minMax"/>
        </c:scaling>
        <c:delete val="0"/>
        <c:axPos val="l"/>
        <c:majorGridlines>
          <c:spPr>
            <a:ln w="6350" cap="flat" cmpd="sng" algn="ctr">
              <a:solidFill>
                <a:schemeClr val="bg1">
                  <a:lumMod val="85000"/>
                  <a:alpha val="76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AR"/>
          </a:p>
        </c:txPr>
        <c:crossAx val="105764352"/>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AR"/>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stacked"/>
        <c:varyColors val="0"/>
        <c:ser>
          <c:idx val="3"/>
          <c:order val="0"/>
          <c:tx>
            <c:strRef>
              <c:f>'Gráfico 1.1.7'!$P$7</c:f>
              <c:strCache>
                <c:ptCount val="1"/>
                <c:pt idx="0">
                  <c:v>Sector Público</c:v>
                </c:pt>
              </c:strCache>
            </c:strRef>
          </c:tx>
          <c:spPr>
            <a:solidFill>
              <a:schemeClr val="accent1">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1.1.7'!$K$8:$K$13</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1.1.7'!$P$8:$P$13</c:f>
              <c:numCache>
                <c:formatCode>0%</c:formatCode>
                <c:ptCount val="6"/>
                <c:pt idx="0">
                  <c:v>0.98616496906492312</c:v>
                </c:pt>
                <c:pt idx="1">
                  <c:v>0.99647393057513356</c:v>
                </c:pt>
                <c:pt idx="2">
                  <c:v>9.4065622941399071E-2</c:v>
                </c:pt>
                <c:pt idx="3">
                  <c:v>0.21539629648423481</c:v>
                </c:pt>
                <c:pt idx="4">
                  <c:v>3.5718344539221465E-2</c:v>
                </c:pt>
                <c:pt idx="5">
                  <c:v>0.73323662816874613</c:v>
                </c:pt>
              </c:numCache>
            </c:numRef>
          </c:val>
          <c:extLst xmlns:c16r2="http://schemas.microsoft.com/office/drawing/2015/06/chart">
            <c:ext xmlns:c16="http://schemas.microsoft.com/office/drawing/2014/chart" uri="{C3380CC4-5D6E-409C-BE32-E72D297353CC}">
              <c16:uniqueId val="{00000000-875C-4C16-8FD1-E7F620019FDC}"/>
            </c:ext>
          </c:extLst>
        </c:ser>
        <c:ser>
          <c:idx val="4"/>
          <c:order val="1"/>
          <c:tx>
            <c:strRef>
              <c:f>'Gráfico 1.1.7'!$Q$7</c:f>
              <c:strCache>
                <c:ptCount val="1"/>
                <c:pt idx="0">
                  <c:v>Sector Privado</c:v>
                </c:pt>
              </c:strCache>
            </c:strRef>
          </c:tx>
          <c:spPr>
            <a:solidFill>
              <a:schemeClr val="accent1">
                <a:tint val="70000"/>
              </a:schemeClr>
            </a:solidFill>
            <a:ln>
              <a:noFill/>
            </a:ln>
            <a:effectLst/>
          </c:spPr>
          <c:invertIfNegative val="0"/>
          <c:dLbls>
            <c:dLbl>
              <c:idx val="0"/>
              <c:delete val="1"/>
            </c:dLbl>
            <c:dLbl>
              <c:idx val="1"/>
              <c:delete val="1"/>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'Gráfico 1.1.7'!$K$8:$K$13</c:f>
              <c:strCache>
                <c:ptCount val="6"/>
                <c:pt idx="0">
                  <c:v>Organismos públicos</c:v>
                </c:pt>
                <c:pt idx="1">
                  <c:v>Universidades públicas</c:v>
                </c:pt>
                <c:pt idx="2">
                  <c:v>Universidades privadas</c:v>
                </c:pt>
                <c:pt idx="3">
                  <c:v>Entidades sin fines de lucro</c:v>
                </c:pt>
                <c:pt idx="4">
                  <c:v>Empresas</c:v>
                </c:pt>
                <c:pt idx="5">
                  <c:v>TOTAL</c:v>
                </c:pt>
              </c:strCache>
            </c:strRef>
          </c:cat>
          <c:val>
            <c:numRef>
              <c:f>'Gráfico 1.1.7'!$Q$8:$Q$13</c:f>
              <c:numCache>
                <c:formatCode>0%</c:formatCode>
                <c:ptCount val="6"/>
                <c:pt idx="0">
                  <c:v>2.277974405389098E-3</c:v>
                </c:pt>
                <c:pt idx="1">
                  <c:v>2.375423305234665E-3</c:v>
                </c:pt>
                <c:pt idx="2">
                  <c:v>0.88183665746282247</c:v>
                </c:pt>
                <c:pt idx="3">
                  <c:v>0.61448930536056934</c:v>
                </c:pt>
                <c:pt idx="4">
                  <c:v>0.65378223617785769</c:v>
                </c:pt>
                <c:pt idx="5">
                  <c:v>0.18151548899755734</c:v>
                </c:pt>
              </c:numCache>
            </c:numRef>
          </c:val>
          <c:extLst xmlns:c16r2="http://schemas.microsoft.com/office/drawing/2015/06/chart">
            <c:ext xmlns:c16="http://schemas.microsoft.com/office/drawing/2014/chart" uri="{C3380CC4-5D6E-409C-BE32-E72D297353CC}">
              <c16:uniqueId val="{00000001-875C-4C16-8FD1-E7F620019FDC}"/>
            </c:ext>
          </c:extLst>
        </c:ser>
        <c:ser>
          <c:idx val="5"/>
          <c:order val="2"/>
          <c:tx>
            <c:strRef>
              <c:f>'Gráfico 1.1.7'!$R$7</c:f>
              <c:strCache>
                <c:ptCount val="1"/>
                <c:pt idx="0">
                  <c:v>Sector Externo</c:v>
                </c:pt>
              </c:strCache>
            </c:strRef>
          </c:tx>
          <c:spPr>
            <a:solidFill>
              <a:schemeClr val="accent1">
                <a:tint val="50000"/>
              </a:schemeClr>
            </a:solidFill>
            <a:ln>
              <a:noFill/>
            </a:ln>
            <a:effectLst/>
          </c:spPr>
          <c:invertIfNegative val="0"/>
          <c:dLbls>
            <c:dLbl>
              <c:idx val="0"/>
              <c:layout>
                <c:manualLayout>
                  <c:x val="-2.017145738779627E-3"/>
                  <c:y val="0"/>
                </c:manualLayout>
              </c:layout>
              <c:dLblPos val="ctr"/>
              <c:showLegendKey val="0"/>
              <c:showVal val="1"/>
              <c:showCatName val="0"/>
              <c:showSerName val="0"/>
              <c:showPercent val="0"/>
              <c:showBubbleSize val="0"/>
            </c:dLbl>
            <c:dLbl>
              <c:idx val="1"/>
              <c:delete val="1"/>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val>
            <c:numRef>
              <c:f>'Gráfico 1.1.7'!$R$8:$R$13</c:f>
              <c:numCache>
                <c:formatCode>0%</c:formatCode>
                <c:ptCount val="6"/>
                <c:pt idx="0">
                  <c:v>1.1557056529687767E-2</c:v>
                </c:pt>
                <c:pt idx="1">
                  <c:v>1.1506461196318161E-3</c:v>
                </c:pt>
                <c:pt idx="2">
                  <c:v>2.4097719595778382E-2</c:v>
                </c:pt>
                <c:pt idx="3">
                  <c:v>0.17011439815519586</c:v>
                </c:pt>
                <c:pt idx="4">
                  <c:v>0.3104994192829208</c:v>
                </c:pt>
                <c:pt idx="5">
                  <c:v>8.5247882833696567E-2</c:v>
                </c:pt>
              </c:numCache>
            </c:numRef>
          </c:val>
          <c:extLst xmlns:c16r2="http://schemas.microsoft.com/office/drawing/2015/06/chart">
            <c:ext xmlns:c16="http://schemas.microsoft.com/office/drawing/2014/chart" uri="{C3380CC4-5D6E-409C-BE32-E72D297353CC}">
              <c16:uniqueId val="{00000002-875C-4C16-8FD1-E7F620019FDC}"/>
            </c:ext>
          </c:extLst>
        </c:ser>
        <c:dLbls>
          <c:showLegendKey val="0"/>
          <c:showVal val="1"/>
          <c:showCatName val="0"/>
          <c:showSerName val="0"/>
          <c:showPercent val="0"/>
          <c:showBubbleSize val="0"/>
        </c:dLbls>
        <c:gapWidth val="150"/>
        <c:overlap val="100"/>
        <c:axId val="109194240"/>
        <c:axId val="109200128"/>
        <c:extLst xmlns:c16r2="http://schemas.microsoft.com/office/drawing/2015/06/chart">
          <c:ext xmlns:c15="http://schemas.microsoft.com/office/drawing/2012/chart" uri="{02D57815-91ED-43cb-92C2-25804820EDAC}">
            <c15:filteredBarSeries>
              <c15:ser>
                <c:idx val="0"/>
                <c:order val="0"/>
                <c:tx>
                  <c:strRef>
                    <c:extLst>
                      <c:ext uri="{02D57815-91ED-43cb-92C2-25804820EDAC}">
                        <c15:formulaRef>
                          <c15:sqref>'Gráfico 1.1.7'!$L$6:$L$7</c15:sqref>
                        </c15:formulaRef>
                      </c:ext>
                    </c:extLst>
                    <c:strCache>
                      <c:ptCount val="2"/>
                      <c:pt idx="0">
                        <c:v>Sector de Financiamiento (millones de pesos)</c:v>
                      </c:pt>
                      <c:pt idx="1">
                        <c:v>Sector Público</c:v>
                      </c:pt>
                    </c:strCache>
                  </c:strRef>
                </c:tx>
                <c:spPr>
                  <a:solidFill>
                    <a:schemeClr val="accent1">
                      <a:shade val="50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ormulaRef>
                          <c15:sqref>'Gráfico 1.1.7'!$K$8:$K$13</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c:ext uri="{02D57815-91ED-43cb-92C2-25804820EDAC}">
                        <c15:formulaRef>
                          <c15:sqref>'Gráfico 1.1.7'!$L$8:$L$13</c15:sqref>
                        </c15:formulaRef>
                      </c:ext>
                    </c:extLst>
                    <c:numCache>
                      <c:formatCode>_-* #,##0_-;\-* #,##0_-;_-* "-"??_-;_-@_-</c:formatCode>
                      <c:ptCount val="6"/>
                      <c:pt idx="0">
                        <c:v>27375.692999999996</c:v>
                      </c:pt>
                      <c:pt idx="1">
                        <c:v>14194.810999999996</c:v>
                      </c:pt>
                      <c:pt idx="2">
                        <c:v>67.113</c:v>
                      </c:pt>
                      <c:pt idx="3">
                        <c:v>114.61</c:v>
                      </c:pt>
                      <c:pt idx="4">
                        <c:v>514.09957510000027</c:v>
                      </c:pt>
                      <c:pt idx="5">
                        <c:v>42266.326575099993</c:v>
                      </c:pt>
                    </c:numCache>
                  </c:numRef>
                </c:val>
                <c:extLst>
                  <c:ext xmlns:c16="http://schemas.microsoft.com/office/drawing/2014/chart" uri="{C3380CC4-5D6E-409C-BE32-E72D297353CC}">
                    <c16:uniqueId val="{00000003-875C-4C16-8FD1-E7F620019FD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'Gráfico 1.1.7'!$M$6:$M$7</c15:sqref>
                        </c15:formulaRef>
                      </c:ext>
                    </c:extLst>
                    <c:strCache>
                      <c:ptCount val="2"/>
                      <c:pt idx="0">
                        <c:v>Sector de Financiamiento (millones de pesos)</c:v>
                      </c:pt>
                      <c:pt idx="1">
                        <c:v>Sector Privado</c:v>
                      </c:pt>
                    </c:strCache>
                  </c:strRef>
                </c:tx>
                <c:spPr>
                  <a:solidFill>
                    <a:schemeClr val="accent1">
                      <a:shade val="70000"/>
                    </a:schemeClr>
                  </a:solidFill>
                  <a:ln>
                    <a:noFill/>
                  </a:ln>
                  <a:effectLst/>
                </c:spPr>
                <c:invertIfNegative val="0"/>
                <c:dLbls>
                  <c:spPr>
                    <a:noFill/>
                    <a:ln w="12700" cap="flat" cmpd="sng" algn="ctr">
                      <a:noFill/>
                      <a:prstDash val="solid"/>
                      <a:miter lim="800000"/>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1.1.7'!$K$8:$K$13</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1.1.7'!$M$8:$M$13</c15:sqref>
                        </c15:formulaRef>
                      </c:ext>
                    </c:extLst>
                    <c:numCache>
                      <c:formatCode>_-* #,##0_-;\-* #,##0_-;_-* "-"??_-;_-@_-</c:formatCode>
                      <c:ptCount val="6"/>
                      <c:pt idx="0">
                        <c:v>63.236000000000004</c:v>
                      </c:pt>
                      <c:pt idx="1">
                        <c:v>33.838000000000001</c:v>
                      </c:pt>
                      <c:pt idx="2">
                        <c:v>629.16399999999999</c:v>
                      </c:pt>
                      <c:pt idx="3">
                        <c:v>326.96299999999997</c:v>
                      </c:pt>
                      <c:pt idx="4">
                        <c:v>9409.9873374000072</c:v>
                      </c:pt>
                      <c:pt idx="5">
                        <c:v>10463.188337400006</c:v>
                      </c:pt>
                    </c:numCache>
                  </c:numRef>
                </c:val>
                <c:extLst xmlns:c15="http://schemas.microsoft.com/office/drawing/2012/chart">
                  <c:ext xmlns:c16="http://schemas.microsoft.com/office/drawing/2014/chart" uri="{C3380CC4-5D6E-409C-BE32-E72D297353CC}">
                    <c16:uniqueId val="{00000004-875C-4C16-8FD1-E7F620019FD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'Gráfico 1.1.7'!$O$6:$O$7</c15:sqref>
                        </c15:formulaRef>
                      </c:ext>
                    </c:extLst>
                    <c:strCache>
                      <c:ptCount val="2"/>
                      <c:pt idx="0">
                        <c:v>Sector de Financiamiento (millones de pesos)</c:v>
                      </c:pt>
                      <c:pt idx="1">
                        <c:v>Total</c:v>
                      </c:pt>
                    </c:strCache>
                  </c:strRef>
                </c:tx>
                <c:spPr>
                  <a:solidFill>
                    <a:schemeClr val="accent1">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A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'Gráfico 1.1.7'!$K$8:$K$13</c15:sqref>
                        </c15:formulaRef>
                      </c:ext>
                    </c:extLst>
                    <c:strCache>
                      <c:ptCount val="6"/>
                      <c:pt idx="0">
                        <c:v>Organismos públicos</c:v>
                      </c:pt>
                      <c:pt idx="1">
                        <c:v>Universidades públicas</c:v>
                      </c:pt>
                      <c:pt idx="2">
                        <c:v>Universidades privadas</c:v>
                      </c:pt>
                      <c:pt idx="3">
                        <c:v>Entidades sin fines de lucro</c:v>
                      </c:pt>
                      <c:pt idx="4">
                        <c:v>Empresas</c:v>
                      </c:pt>
                      <c:pt idx="5">
                        <c:v>TOTAL</c:v>
                      </c:pt>
                    </c:strCache>
                  </c:strRef>
                </c:cat>
                <c:val>
                  <c:numRef>
                    <c:extLst xmlns:c15="http://schemas.microsoft.com/office/drawing/2012/chart">
                      <c:ext xmlns:c15="http://schemas.microsoft.com/office/drawing/2012/chart" uri="{02D57815-91ED-43cb-92C2-25804820EDAC}">
                        <c15:formulaRef>
                          <c15:sqref>'Gráfico 1.1.7'!$O$8:$O$13</c15:sqref>
                        </c15:formulaRef>
                      </c:ext>
                    </c:extLst>
                    <c:numCache>
                      <c:formatCode>_-* #,##0_-;\-* #,##0_-;_-* "-"??_-;_-@_-</c:formatCode>
                      <c:ptCount val="6"/>
                      <c:pt idx="0">
                        <c:v>27759.749999999996</c:v>
                      </c:pt>
                      <c:pt idx="1">
                        <c:v>14245.039999999995</c:v>
                      </c:pt>
                      <c:pt idx="2">
                        <c:v>713.47</c:v>
                      </c:pt>
                      <c:pt idx="3">
                        <c:v>532.08899999999994</c:v>
                      </c:pt>
                      <c:pt idx="4">
                        <c:v>14393.15236280001</c:v>
                      </c:pt>
                      <c:pt idx="5">
                        <c:v>57643.501362800002</c:v>
                      </c:pt>
                    </c:numCache>
                  </c:numRef>
                </c:val>
                <c:extLst xmlns:c15="http://schemas.microsoft.com/office/drawing/2012/chart">
                  <c:ext xmlns:c16="http://schemas.microsoft.com/office/drawing/2014/chart" uri="{C3380CC4-5D6E-409C-BE32-E72D297353CC}">
                    <c16:uniqueId val="{00000005-875C-4C16-8FD1-E7F620019FDC}"/>
                  </c:ext>
                </c:extLst>
              </c15:ser>
            </c15:filteredBarSeries>
          </c:ext>
        </c:extLst>
      </c:barChart>
      <c:catAx>
        <c:axId val="109194240"/>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AR"/>
          </a:p>
        </c:txPr>
        <c:crossAx val="109200128"/>
        <c:crosses val="autoZero"/>
        <c:auto val="1"/>
        <c:lblAlgn val="ctr"/>
        <c:lblOffset val="100"/>
        <c:noMultiLvlLbl val="0"/>
      </c:catAx>
      <c:valAx>
        <c:axId val="109200128"/>
        <c:scaling>
          <c:orientation val="minMax"/>
        </c:scaling>
        <c:delete val="0"/>
        <c:axPos val="l"/>
        <c:majorGridlines>
          <c:spPr>
            <a:ln w="6350" cap="flat" cmpd="sng" algn="ctr">
              <a:solidFill>
                <a:schemeClr val="bg1">
                  <a:lumMod val="85000"/>
                  <a:alpha val="76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AR"/>
          </a:p>
        </c:txPr>
        <c:crossAx val="109194240"/>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AR"/>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24458603451953"/>
          <c:y val="2.7072758037225055E-2"/>
          <c:w val="0.76992738098550439"/>
          <c:h val="0.87799778834752262"/>
        </c:manualLayout>
      </c:layout>
      <c:barChart>
        <c:barDir val="bar"/>
        <c:grouping val="clustered"/>
        <c:varyColors val="0"/>
        <c:ser>
          <c:idx val="0"/>
          <c:order val="0"/>
          <c:spPr>
            <a:ln>
              <a:solidFill>
                <a:schemeClr val="accent1">
                  <a:lumMod val="50000"/>
                </a:schemeClr>
              </a:solidFill>
            </a:ln>
          </c:spPr>
          <c:invertIfNegative val="0"/>
          <c:dPt>
            <c:idx val="5"/>
            <c:invertIfNegative val="0"/>
            <c:bubble3D val="0"/>
            <c:spPr>
              <a:solidFill>
                <a:schemeClr val="accent1">
                  <a:lumMod val="20000"/>
                  <a:lumOff val="80000"/>
                </a:schemeClr>
              </a:solidFill>
              <a:ln>
                <a:solidFill>
                  <a:schemeClr val="accent1">
                    <a:lumMod val="50000"/>
                  </a:schemeClr>
                </a:solidFill>
              </a:ln>
            </c:spPr>
          </c:dPt>
          <c:dPt>
            <c:idx val="10"/>
            <c:invertIfNegative val="0"/>
            <c:bubble3D val="0"/>
            <c:spPr>
              <a:solidFill>
                <a:schemeClr val="accent1"/>
              </a:solidFill>
              <a:ln>
                <a:solidFill>
                  <a:schemeClr val="accent1">
                    <a:lumMod val="50000"/>
                  </a:schemeClr>
                </a:solidFill>
              </a:ln>
            </c:spPr>
            <c:extLst xmlns:c16r2="http://schemas.microsoft.com/office/drawing/2015/06/chart">
              <c:ext xmlns:c16="http://schemas.microsoft.com/office/drawing/2014/chart" uri="{C3380CC4-5D6E-409C-BE32-E72D297353CC}">
                <c16:uniqueId val="{00000001-E7F0-4459-8571-3437E46F55F6}"/>
              </c:ext>
            </c:extLst>
          </c:dPt>
          <c:dPt>
            <c:idx val="11"/>
            <c:invertIfNegative val="0"/>
            <c:bubble3D val="0"/>
            <c:spPr>
              <a:solidFill>
                <a:schemeClr val="accent1"/>
              </a:solidFill>
              <a:ln>
                <a:solidFill>
                  <a:schemeClr val="accent1">
                    <a:lumMod val="50000"/>
                  </a:schemeClr>
                </a:solidFill>
              </a:ln>
            </c:spPr>
            <c:extLst xmlns:c16r2="http://schemas.microsoft.com/office/drawing/2015/06/chart">
              <c:ext xmlns:c16="http://schemas.microsoft.com/office/drawing/2014/chart" uri="{C3380CC4-5D6E-409C-BE32-E72D297353CC}">
                <c16:uniqueId val="{00000007-E7F0-4459-8571-3437E46F55F6}"/>
              </c:ext>
            </c:extLst>
          </c:dPt>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 1.1.8'!$Y$5:$Y$22</c:f>
              <c:strCache>
                <c:ptCount val="18"/>
                <c:pt idx="0">
                  <c:v>Paraguay</c:v>
                </c:pt>
                <c:pt idx="1">
                  <c:v>Colombia</c:v>
                </c:pt>
                <c:pt idx="2">
                  <c:v>Chile</c:v>
                </c:pt>
                <c:pt idx="3">
                  <c:v>Uruguay</c:v>
                </c:pt>
                <c:pt idx="4">
                  <c:v>México</c:v>
                </c:pt>
                <c:pt idx="5">
                  <c:v>Argentina</c:v>
                </c:pt>
                <c:pt idx="6">
                  <c:v>España</c:v>
                </c:pt>
                <c:pt idx="7">
                  <c:v>Nueva Zelanda</c:v>
                </c:pt>
                <c:pt idx="8">
                  <c:v>Brasil</c:v>
                </c:pt>
                <c:pt idx="9">
                  <c:v>Portugal</c:v>
                </c:pt>
                <c:pt idx="10">
                  <c:v>Canadá</c:v>
                </c:pt>
                <c:pt idx="11">
                  <c:v>China</c:v>
                </c:pt>
                <c:pt idx="12">
                  <c:v>Francia</c:v>
                </c:pt>
                <c:pt idx="13">
                  <c:v>Estados Unidos</c:v>
                </c:pt>
                <c:pt idx="14">
                  <c:v>Alemania</c:v>
                </c:pt>
                <c:pt idx="15">
                  <c:v>Japón </c:v>
                </c:pt>
                <c:pt idx="16">
                  <c:v>Corea</c:v>
                </c:pt>
                <c:pt idx="17">
                  <c:v>Israel</c:v>
                </c:pt>
              </c:strCache>
            </c:strRef>
          </c:cat>
          <c:val>
            <c:numRef>
              <c:f>'Gráfico 1.1.8'!$AA$5:$AA$22</c:f>
              <c:numCache>
                <c:formatCode>0.00</c:formatCode>
                <c:ptCount val="18"/>
                <c:pt idx="0">
                  <c:v>0.15</c:v>
                </c:pt>
                <c:pt idx="1">
                  <c:v>0.27</c:v>
                </c:pt>
                <c:pt idx="2">
                  <c:v>0.36</c:v>
                </c:pt>
                <c:pt idx="3">
                  <c:v>0.41</c:v>
                </c:pt>
                <c:pt idx="4">
                  <c:v>0.5</c:v>
                </c:pt>
                <c:pt idx="5">
                  <c:v>0.55000000000000004</c:v>
                </c:pt>
                <c:pt idx="6">
                  <c:v>1.19</c:v>
                </c:pt>
                <c:pt idx="7">
                  <c:v>1.26</c:v>
                </c:pt>
                <c:pt idx="8">
                  <c:v>1.28</c:v>
                </c:pt>
                <c:pt idx="9">
                  <c:v>1.29</c:v>
                </c:pt>
                <c:pt idx="10">
                  <c:v>1.6</c:v>
                </c:pt>
                <c:pt idx="11">
                  <c:v>2.11</c:v>
                </c:pt>
                <c:pt idx="12">
                  <c:v>2.25</c:v>
                </c:pt>
                <c:pt idx="13">
                  <c:v>2.74</c:v>
                </c:pt>
                <c:pt idx="14">
                  <c:v>2.93</c:v>
                </c:pt>
                <c:pt idx="15">
                  <c:v>3.14</c:v>
                </c:pt>
                <c:pt idx="16">
                  <c:v>4.2300000000000004</c:v>
                </c:pt>
                <c:pt idx="17">
                  <c:v>4.25</c:v>
                </c:pt>
              </c:numCache>
            </c:numRef>
          </c:val>
          <c:extLst xmlns:c16r2="http://schemas.microsoft.com/office/drawing/2015/06/chart">
            <c:ext xmlns:c16="http://schemas.microsoft.com/office/drawing/2014/chart" uri="{C3380CC4-5D6E-409C-BE32-E72D297353CC}">
              <c16:uniqueId val="{00000002-E7F0-4459-8571-3437E46F55F6}"/>
            </c:ext>
          </c:extLst>
        </c:ser>
        <c:dLbls>
          <c:showLegendKey val="0"/>
          <c:showVal val="1"/>
          <c:showCatName val="0"/>
          <c:showSerName val="0"/>
          <c:showPercent val="0"/>
          <c:showBubbleSize val="0"/>
        </c:dLbls>
        <c:gapWidth val="65"/>
        <c:overlap val="-10"/>
        <c:axId val="109778432"/>
        <c:axId val="109807104"/>
      </c:barChart>
      <c:catAx>
        <c:axId val="109778432"/>
        <c:scaling>
          <c:orientation val="minMax"/>
        </c:scaling>
        <c:delete val="0"/>
        <c:axPos val="l"/>
        <c:numFmt formatCode="General" sourceLinked="1"/>
        <c:majorTickMark val="out"/>
        <c:minorTickMark val="none"/>
        <c:tickLblPos val="nextTo"/>
        <c:crossAx val="109807104"/>
        <c:crosses val="autoZero"/>
        <c:auto val="1"/>
        <c:lblAlgn val="ctr"/>
        <c:lblOffset val="100"/>
        <c:noMultiLvlLbl val="0"/>
      </c:catAx>
      <c:valAx>
        <c:axId val="109807104"/>
        <c:scaling>
          <c:orientation val="minMax"/>
          <c:max val="4.3"/>
          <c:min val="0"/>
        </c:scaling>
        <c:delete val="0"/>
        <c:axPos val="b"/>
        <c:numFmt formatCode="0.00" sourceLinked="1"/>
        <c:majorTickMark val="out"/>
        <c:minorTickMark val="none"/>
        <c:tickLblPos val="nextTo"/>
        <c:crossAx val="109778432"/>
        <c:crosses val="autoZero"/>
        <c:crossBetween val="between"/>
      </c:valAx>
      <c:spPr>
        <a:noFill/>
        <a:ln w="25400">
          <a:noFill/>
        </a:ln>
      </c:spPr>
    </c:plotArea>
    <c:plotVisOnly val="0"/>
    <c:dispBlanksAs val="gap"/>
    <c:showDLblsOverMax val="0"/>
  </c:chart>
  <c:spPr>
    <a:solidFill>
      <a:schemeClr val="lt1"/>
    </a:solidFill>
    <a:ln w="6350" cap="flat" cmpd="sng" algn="ctr">
      <a:solidFill>
        <a:schemeClr val="accent3"/>
      </a:solidFill>
      <a:prstDash val="solid"/>
      <a:miter lim="800000"/>
    </a:ln>
    <a:effectLst/>
  </c:spPr>
  <c:txPr>
    <a:bodyPr/>
    <a:lstStyle/>
    <a:p>
      <a:pPr>
        <a:defRPr>
          <a:solidFill>
            <a:schemeClr val="dk1"/>
          </a:solidFill>
          <a:latin typeface="+mn-lt"/>
          <a:ea typeface="+mn-ea"/>
          <a:cs typeface="+mn-cs"/>
        </a:defRPr>
      </a:pPr>
      <a:endParaRPr lang="es-AR"/>
    </a:p>
  </c:txPr>
  <c:printSettings>
    <c:headerFooter/>
    <c:pageMargins b="0.75000000000000244" l="0.70000000000000062" r="0.70000000000000062" t="0.750000000000002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15529308836394"/>
          <c:y val="0.13425925925925927"/>
          <c:w val="0.72488342082239721"/>
          <c:h val="0.77290901137358758"/>
        </c:manualLayout>
      </c:layout>
      <c:barChart>
        <c:barDir val="bar"/>
        <c:grouping val="stacked"/>
        <c:varyColors val="0"/>
        <c:ser>
          <c:idx val="0"/>
          <c:order val="0"/>
          <c:tx>
            <c:strRef>
              <c:f>'Gráfico 1.2.1'!$Z$5</c:f>
              <c:strCache>
                <c:ptCount val="1"/>
                <c:pt idx="0">
                  <c:v>Varón</c:v>
                </c:pt>
              </c:strCache>
            </c:strRef>
          </c:tx>
          <c:spPr>
            <a:ln>
              <a:solidFill>
                <a:schemeClr val="accent1">
                  <a:lumMod val="75000"/>
                </a:schemeClr>
              </a:solidFill>
            </a:ln>
            <a:scene3d>
              <a:camera prst="orthographicFront"/>
              <a:lightRig rig="threePt" dir="t"/>
            </a:scene3d>
            <a:sp3d/>
          </c:spPr>
          <c:invertIfNegative val="0"/>
          <c:cat>
            <c:strRef>
              <c:f>'Gráfico 1.2.1'!$Y$6:$Y$11</c:f>
              <c:strCache>
                <c:ptCount val="6"/>
                <c:pt idx="0">
                  <c:v>Hasta 24 años</c:v>
                </c:pt>
                <c:pt idx="1">
                  <c:v>25 a 34 años</c:v>
                </c:pt>
                <c:pt idx="2">
                  <c:v>35 a 44 años</c:v>
                </c:pt>
                <c:pt idx="3">
                  <c:v>45 a 54 años</c:v>
                </c:pt>
                <c:pt idx="4">
                  <c:v>55 a 64 años</c:v>
                </c:pt>
                <c:pt idx="5">
                  <c:v>65 o más años</c:v>
                </c:pt>
              </c:strCache>
            </c:strRef>
          </c:cat>
          <c:val>
            <c:numRef>
              <c:f>'Gráfico 1.2.1'!$Z$6:$Z$11</c:f>
              <c:numCache>
                <c:formatCode>#,##0;[Black]#,##0</c:formatCode>
                <c:ptCount val="6"/>
                <c:pt idx="0">
                  <c:v>-1140</c:v>
                </c:pt>
                <c:pt idx="1">
                  <c:v>-10788</c:v>
                </c:pt>
                <c:pt idx="2">
                  <c:v>-10975</c:v>
                </c:pt>
                <c:pt idx="3">
                  <c:v>-7793</c:v>
                </c:pt>
                <c:pt idx="4">
                  <c:v>-5645</c:v>
                </c:pt>
                <c:pt idx="5">
                  <c:v>-1867</c:v>
                </c:pt>
              </c:numCache>
            </c:numRef>
          </c:val>
          <c:extLst xmlns:c16r2="http://schemas.microsoft.com/office/drawing/2015/06/chart">
            <c:ext xmlns:c16="http://schemas.microsoft.com/office/drawing/2014/chart" uri="{C3380CC4-5D6E-409C-BE32-E72D297353CC}">
              <c16:uniqueId val="{00000000-8EBE-4894-ADDD-347C33D4D4B6}"/>
            </c:ext>
          </c:extLst>
        </c:ser>
        <c:ser>
          <c:idx val="1"/>
          <c:order val="1"/>
          <c:tx>
            <c:strRef>
              <c:f>'Gráfico 1.2.1'!$AA$5</c:f>
              <c:strCache>
                <c:ptCount val="1"/>
                <c:pt idx="0">
                  <c:v>Mujer</c:v>
                </c:pt>
              </c:strCache>
            </c:strRef>
          </c:tx>
          <c:spPr>
            <a:solidFill>
              <a:schemeClr val="accent6">
                <a:lumMod val="75000"/>
              </a:schemeClr>
            </a:solidFill>
            <a:ln>
              <a:solidFill>
                <a:schemeClr val="accent6">
                  <a:lumMod val="50000"/>
                </a:schemeClr>
              </a:solidFill>
            </a:ln>
            <a:scene3d>
              <a:camera prst="orthographicFront"/>
              <a:lightRig rig="threePt" dir="t"/>
            </a:scene3d>
            <a:sp3d/>
          </c:spPr>
          <c:invertIfNegative val="0"/>
          <c:cat>
            <c:strRef>
              <c:f>'Gráfico 1.2.1'!$Y$6:$Y$11</c:f>
              <c:strCache>
                <c:ptCount val="6"/>
                <c:pt idx="0">
                  <c:v>Hasta 24 años</c:v>
                </c:pt>
                <c:pt idx="1">
                  <c:v>25 a 34 años</c:v>
                </c:pt>
                <c:pt idx="2">
                  <c:v>35 a 44 años</c:v>
                </c:pt>
                <c:pt idx="3">
                  <c:v>45 a 54 años</c:v>
                </c:pt>
                <c:pt idx="4">
                  <c:v>55 a 64 años</c:v>
                </c:pt>
                <c:pt idx="5">
                  <c:v>65 o más años</c:v>
                </c:pt>
              </c:strCache>
            </c:strRef>
          </c:cat>
          <c:val>
            <c:numRef>
              <c:f>'Gráfico 1.2.1'!$AA$6:$AA$11</c:f>
              <c:numCache>
                <c:formatCode>#,##0</c:formatCode>
                <c:ptCount val="6"/>
                <c:pt idx="0">
                  <c:v>1429</c:v>
                </c:pt>
                <c:pt idx="1">
                  <c:v>13996</c:v>
                </c:pt>
                <c:pt idx="2">
                  <c:v>13110.999999999998</c:v>
                </c:pt>
                <c:pt idx="3">
                  <c:v>9376.0000000000018</c:v>
                </c:pt>
                <c:pt idx="4">
                  <c:v>5721</c:v>
                </c:pt>
                <c:pt idx="5">
                  <c:v>1349.0000000000005</c:v>
                </c:pt>
              </c:numCache>
            </c:numRef>
          </c:val>
          <c:extLst xmlns:c16r2="http://schemas.microsoft.com/office/drawing/2015/06/chart">
            <c:ext xmlns:c16="http://schemas.microsoft.com/office/drawing/2014/chart" uri="{C3380CC4-5D6E-409C-BE32-E72D297353CC}">
              <c16:uniqueId val="{00000001-8EBE-4894-ADDD-347C33D4D4B6}"/>
            </c:ext>
          </c:extLst>
        </c:ser>
        <c:dLbls>
          <c:showLegendKey val="0"/>
          <c:showVal val="0"/>
          <c:showCatName val="0"/>
          <c:showSerName val="0"/>
          <c:showPercent val="0"/>
          <c:showBubbleSize val="0"/>
        </c:dLbls>
        <c:gapWidth val="150"/>
        <c:overlap val="100"/>
        <c:axId val="108774144"/>
        <c:axId val="108775680"/>
      </c:barChart>
      <c:catAx>
        <c:axId val="108774144"/>
        <c:scaling>
          <c:orientation val="minMax"/>
        </c:scaling>
        <c:delete val="0"/>
        <c:axPos val="l"/>
        <c:numFmt formatCode="General" sourceLinked="1"/>
        <c:majorTickMark val="out"/>
        <c:minorTickMark val="none"/>
        <c:tickLblPos val="low"/>
        <c:txPr>
          <a:bodyPr rot="0" vert="horz"/>
          <a:lstStyle/>
          <a:p>
            <a:pPr>
              <a:defRPr sz="900" b="1"/>
            </a:pPr>
            <a:endParaRPr lang="es-AR"/>
          </a:p>
        </c:txPr>
        <c:crossAx val="108775680"/>
        <c:crossesAt val="0"/>
        <c:auto val="1"/>
        <c:lblAlgn val="ctr"/>
        <c:lblOffset val="100"/>
        <c:noMultiLvlLbl val="0"/>
      </c:catAx>
      <c:valAx>
        <c:axId val="108775680"/>
        <c:scaling>
          <c:orientation val="minMax"/>
          <c:max val="15000"/>
          <c:min val="-15000"/>
        </c:scaling>
        <c:delete val="0"/>
        <c:axPos val="b"/>
        <c:numFmt formatCode="#,##0;[Black]#,##0" sourceLinked="0"/>
        <c:majorTickMark val="out"/>
        <c:minorTickMark val="none"/>
        <c:tickLblPos val="nextTo"/>
        <c:spPr>
          <a:noFill/>
        </c:spPr>
        <c:txPr>
          <a:bodyPr/>
          <a:lstStyle/>
          <a:p>
            <a:pPr>
              <a:defRPr sz="900"/>
            </a:pPr>
            <a:endParaRPr lang="es-AR"/>
          </a:p>
        </c:txPr>
        <c:crossAx val="108774144"/>
        <c:crosses val="autoZero"/>
        <c:crossBetween val="between"/>
        <c:majorUnit val="5000"/>
        <c:minorUnit val="1000"/>
      </c:valAx>
      <c:spPr>
        <a:noFill/>
        <a:ln w="25400">
          <a:noFill/>
        </a:ln>
      </c:spPr>
    </c:plotArea>
    <c:legend>
      <c:legendPos val="r"/>
      <c:layout>
        <c:manualLayout>
          <c:xMode val="edge"/>
          <c:yMode val="edge"/>
          <c:x val="0.70277777777777772"/>
          <c:y val="1.9675925925925927E-2"/>
          <c:w val="0.23541666666666677"/>
          <c:h val="8.3333333333333343E-2"/>
        </c:manualLayout>
      </c:layout>
      <c:overlay val="0"/>
    </c:legend>
    <c:plotVisOnly val="0"/>
    <c:dispBlanksAs val="gap"/>
    <c:showDLblsOverMax val="0"/>
  </c:chart>
  <c:spPr>
    <a:solidFill>
      <a:schemeClr val="lt1"/>
    </a:solidFill>
    <a:ln w="12700" cap="flat" cmpd="sng" algn="ctr">
      <a:solidFill>
        <a:schemeClr val="accent3"/>
      </a:solidFill>
      <a:prstDash val="solid"/>
      <a:miter lim="800000"/>
    </a:ln>
    <a:effectLst/>
  </c:spPr>
  <c:txPr>
    <a:bodyPr/>
    <a:lstStyle/>
    <a:p>
      <a:pPr>
        <a:defRPr>
          <a:solidFill>
            <a:schemeClr val="dk1"/>
          </a:solidFill>
          <a:latin typeface="+mn-lt"/>
          <a:ea typeface="+mn-ea"/>
          <a:cs typeface="+mn-cs"/>
        </a:defRPr>
      </a:pPr>
      <a:endParaRPr lang="es-AR"/>
    </a:p>
  </c:tx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withinLinear" id="18">
  <a:schemeClr val="accent5"/>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g"/></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5.jpg"/></Relationships>
</file>

<file path=xl/drawings/_rels/drawing4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4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19050</xdr:colOff>
      <xdr:row>4</xdr:row>
      <xdr:rowOff>28574</xdr:rowOff>
    </xdr:from>
    <xdr:to>
      <xdr:col>9</xdr:col>
      <xdr:colOff>457200</xdr:colOff>
      <xdr:row>12</xdr:row>
      <xdr:rowOff>9525</xdr:rowOff>
    </xdr:to>
    <xdr:sp macro="" textlink="">
      <xdr:nvSpPr>
        <xdr:cNvPr id="2" name="1 CuadroTexto"/>
        <xdr:cNvSpPr txBox="1"/>
      </xdr:nvSpPr>
      <xdr:spPr>
        <a:xfrm>
          <a:off x="1543050" y="790574"/>
          <a:ext cx="5772150" cy="150495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es-AR" sz="2400"/>
            <a:t>INDICADORES DE CIENCIA Y TECNOLOGÍA  ARGENTINA 2017</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390525</xdr:colOff>
      <xdr:row>1</xdr:row>
      <xdr:rowOff>181253</xdr:rowOff>
    </xdr:from>
    <xdr:to>
      <xdr:col>12</xdr:col>
      <xdr:colOff>276225</xdr:colOff>
      <xdr:row>28</xdr:row>
      <xdr:rowOff>10002</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71753"/>
          <a:ext cx="9144000" cy="5410399"/>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717550</xdr:colOff>
      <xdr:row>3</xdr:row>
      <xdr:rowOff>103716</xdr:rowOff>
    </xdr:from>
    <xdr:to>
      <xdr:col>22</xdr:col>
      <xdr:colOff>222250</xdr:colOff>
      <xdr:row>23</xdr:row>
      <xdr:rowOff>169334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3</xdr:row>
      <xdr:rowOff>11906</xdr:rowOff>
    </xdr:from>
    <xdr:to>
      <xdr:col>14</xdr:col>
      <xdr:colOff>250031</xdr:colOff>
      <xdr:row>35</xdr:row>
      <xdr:rowOff>187877</xdr:rowOff>
    </xdr:to>
    <xdr:pic>
      <xdr:nvPicPr>
        <xdr:cNvPr id="5"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3" y="750094"/>
          <a:ext cx="10679906" cy="6260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380999</xdr:colOff>
      <xdr:row>2</xdr:row>
      <xdr:rowOff>32741</xdr:rowOff>
    </xdr:from>
    <xdr:to>
      <xdr:col>12</xdr:col>
      <xdr:colOff>733425</xdr:colOff>
      <xdr:row>28</xdr:row>
      <xdr:rowOff>38099</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9" y="413741"/>
          <a:ext cx="9610726" cy="54060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323850</xdr:rowOff>
    </xdr:from>
    <xdr:to>
      <xdr:col>6</xdr:col>
      <xdr:colOff>742950</xdr:colOff>
      <xdr:row>16</xdr:row>
      <xdr:rowOff>104775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214312</xdr:colOff>
      <xdr:row>3</xdr:row>
      <xdr:rowOff>178594</xdr:rowOff>
    </xdr:from>
    <xdr:to>
      <xdr:col>11</xdr:col>
      <xdr:colOff>224445</xdr:colOff>
      <xdr:row>29</xdr:row>
      <xdr:rowOff>130969</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2" y="750094"/>
          <a:ext cx="8820758" cy="5191125"/>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40005</xdr:colOff>
      <xdr:row>2</xdr:row>
      <xdr:rowOff>232410</xdr:rowOff>
    </xdr:from>
    <xdr:to>
      <xdr:col>8</xdr:col>
      <xdr:colOff>68580</xdr:colOff>
      <xdr:row>20</xdr:row>
      <xdr:rowOff>177165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523876</xdr:colOff>
      <xdr:row>2</xdr:row>
      <xdr:rowOff>63411</xdr:rowOff>
    </xdr:from>
    <xdr:to>
      <xdr:col>12</xdr:col>
      <xdr:colOff>261782</xdr:colOff>
      <xdr:row>27</xdr:row>
      <xdr:rowOff>161925</xdr:rowOff>
    </xdr:to>
    <xdr:pic>
      <xdr:nvPicPr>
        <xdr:cNvPr id="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520611"/>
          <a:ext cx="8996206" cy="4861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xdr:colOff>
      <xdr:row>2</xdr:row>
      <xdr:rowOff>308610</xdr:rowOff>
    </xdr:from>
    <xdr:to>
      <xdr:col>7</xdr:col>
      <xdr:colOff>2857</xdr:colOff>
      <xdr:row>16</xdr:row>
      <xdr:rowOff>146685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745807</xdr:colOff>
      <xdr:row>2</xdr:row>
      <xdr:rowOff>337185</xdr:rowOff>
    </xdr:from>
    <xdr:to>
      <xdr:col>6</xdr:col>
      <xdr:colOff>745807</xdr:colOff>
      <xdr:row>16</xdr:row>
      <xdr:rowOff>70485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357187</xdr:colOff>
      <xdr:row>3</xdr:row>
      <xdr:rowOff>95250</xdr:rowOff>
    </xdr:from>
    <xdr:to>
      <xdr:col>14</xdr:col>
      <xdr:colOff>714374</xdr:colOff>
      <xdr:row>36</xdr:row>
      <xdr:rowOff>4708</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 y="666750"/>
          <a:ext cx="11191875" cy="6195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413657</xdr:colOff>
      <xdr:row>2</xdr:row>
      <xdr:rowOff>163286</xdr:rowOff>
    </xdr:from>
    <xdr:to>
      <xdr:col>10</xdr:col>
      <xdr:colOff>302518</xdr:colOff>
      <xdr:row>35</xdr:row>
      <xdr:rowOff>95931</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657" y="533400"/>
          <a:ext cx="7835432" cy="5366657"/>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17</xdr:row>
      <xdr:rowOff>68580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762000</xdr:colOff>
      <xdr:row>3</xdr:row>
      <xdr:rowOff>180975</xdr:rowOff>
    </xdr:from>
    <xdr:to>
      <xdr:col>6</xdr:col>
      <xdr:colOff>762000</xdr:colOff>
      <xdr:row>18</xdr:row>
      <xdr:rowOff>59055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228598</xdr:colOff>
      <xdr:row>2</xdr:row>
      <xdr:rowOff>9862</xdr:rowOff>
    </xdr:from>
    <xdr:to>
      <xdr:col>10</xdr:col>
      <xdr:colOff>279572</xdr:colOff>
      <xdr:row>33</xdr:row>
      <xdr:rowOff>25514</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598" y="390862"/>
          <a:ext cx="7790037" cy="5492527"/>
        </a:xfrm>
        <a:prstGeom prst="rect">
          <a:avLst/>
        </a:prstGeom>
        <a:ln w="3175" cap="sq">
          <a:solidFill>
            <a:schemeClr val="accent1"/>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631031</xdr:colOff>
      <xdr:row>2</xdr:row>
      <xdr:rowOff>126207</xdr:rowOff>
    </xdr:from>
    <xdr:to>
      <xdr:col>16</xdr:col>
      <xdr:colOff>23812</xdr:colOff>
      <xdr:row>34</xdr:row>
      <xdr:rowOff>113738</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031" y="578645"/>
          <a:ext cx="11584781" cy="6083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736282</xdr:colOff>
      <xdr:row>2</xdr:row>
      <xdr:rowOff>203835</xdr:rowOff>
    </xdr:from>
    <xdr:to>
      <xdr:col>6</xdr:col>
      <xdr:colOff>736282</xdr:colOff>
      <xdr:row>15</xdr:row>
      <xdr:rowOff>127635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745807</xdr:colOff>
      <xdr:row>2</xdr:row>
      <xdr:rowOff>365760</xdr:rowOff>
    </xdr:from>
    <xdr:to>
      <xdr:col>6</xdr:col>
      <xdr:colOff>745807</xdr:colOff>
      <xdr:row>15</xdr:row>
      <xdr:rowOff>156210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770572</xdr:colOff>
      <xdr:row>2</xdr:row>
      <xdr:rowOff>215265</xdr:rowOff>
    </xdr:from>
    <xdr:to>
      <xdr:col>6</xdr:col>
      <xdr:colOff>770572</xdr:colOff>
      <xdr:row>16</xdr:row>
      <xdr:rowOff>83820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770572</xdr:colOff>
      <xdr:row>2</xdr:row>
      <xdr:rowOff>272415</xdr:rowOff>
    </xdr:from>
    <xdr:to>
      <xdr:col>6</xdr:col>
      <xdr:colOff>770572</xdr:colOff>
      <xdr:row>15</xdr:row>
      <xdr:rowOff>188595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188118</xdr:colOff>
      <xdr:row>1</xdr:row>
      <xdr:rowOff>123824</xdr:rowOff>
    </xdr:from>
    <xdr:to>
      <xdr:col>12</xdr:col>
      <xdr:colOff>244294</xdr:colOff>
      <xdr:row>32</xdr:row>
      <xdr:rowOff>46830</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118" y="285749"/>
          <a:ext cx="9314476" cy="5180806"/>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xdr:colOff>
      <xdr:row>3</xdr:row>
      <xdr:rowOff>136468</xdr:rowOff>
    </xdr:from>
    <xdr:to>
      <xdr:col>8</xdr:col>
      <xdr:colOff>253365</xdr:colOff>
      <xdr:row>22</xdr:row>
      <xdr:rowOff>146685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30480</xdr:colOff>
      <xdr:row>3</xdr:row>
      <xdr:rowOff>281940</xdr:rowOff>
    </xdr:from>
    <xdr:to>
      <xdr:col>7</xdr:col>
      <xdr:colOff>30480</xdr:colOff>
      <xdr:row>18</xdr:row>
      <xdr:rowOff>167640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3</xdr:row>
      <xdr:rowOff>100965</xdr:rowOff>
    </xdr:from>
    <xdr:to>
      <xdr:col>7</xdr:col>
      <xdr:colOff>9525</xdr:colOff>
      <xdr:row>17</xdr:row>
      <xdr:rowOff>177165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51435</xdr:colOff>
      <xdr:row>3</xdr:row>
      <xdr:rowOff>97155</xdr:rowOff>
    </xdr:from>
    <xdr:to>
      <xdr:col>7</xdr:col>
      <xdr:colOff>51435</xdr:colOff>
      <xdr:row>17</xdr:row>
      <xdr:rowOff>173355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32385</xdr:colOff>
      <xdr:row>3</xdr:row>
      <xdr:rowOff>59055</xdr:rowOff>
    </xdr:from>
    <xdr:to>
      <xdr:col>7</xdr:col>
      <xdr:colOff>32385</xdr:colOff>
      <xdr:row>17</xdr:row>
      <xdr:rowOff>135255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oneCellAnchor>
    <xdr:from>
      <xdr:col>1</xdr:col>
      <xdr:colOff>327933</xdr:colOff>
      <xdr:row>3</xdr:row>
      <xdr:rowOff>138793</xdr:rowOff>
    </xdr:from>
    <xdr:ext cx="9223261" cy="5399758"/>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458" y="710293"/>
          <a:ext cx="9223261" cy="5399758"/>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0</xdr:col>
      <xdr:colOff>406978</xdr:colOff>
      <xdr:row>2</xdr:row>
      <xdr:rowOff>181841</xdr:rowOff>
    </xdr:from>
    <xdr:to>
      <xdr:col>11</xdr:col>
      <xdr:colOff>705225</xdr:colOff>
      <xdr:row>27</xdr:row>
      <xdr:rowOff>0</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78" y="640773"/>
          <a:ext cx="8775497" cy="4580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717232</xdr:colOff>
      <xdr:row>2</xdr:row>
      <xdr:rowOff>175260</xdr:rowOff>
    </xdr:from>
    <xdr:to>
      <xdr:col>6</xdr:col>
      <xdr:colOff>717232</xdr:colOff>
      <xdr:row>16</xdr:row>
      <xdr:rowOff>137160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736282</xdr:colOff>
      <xdr:row>2</xdr:row>
      <xdr:rowOff>146685</xdr:rowOff>
    </xdr:from>
    <xdr:to>
      <xdr:col>6</xdr:col>
      <xdr:colOff>736282</xdr:colOff>
      <xdr:row>16</xdr:row>
      <xdr:rowOff>108585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375442</xdr:colOff>
      <xdr:row>2</xdr:row>
      <xdr:rowOff>50006</xdr:rowOff>
    </xdr:from>
    <xdr:to>
      <xdr:col>9</xdr:col>
      <xdr:colOff>1252205</xdr:colOff>
      <xdr:row>34</xdr:row>
      <xdr:rowOff>54769</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442" y="431006"/>
          <a:ext cx="7841919" cy="5398294"/>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3</xdr:row>
      <xdr:rowOff>104775</xdr:rowOff>
    </xdr:from>
    <xdr:to>
      <xdr:col>7</xdr:col>
      <xdr:colOff>9525</xdr:colOff>
      <xdr:row>17</xdr:row>
      <xdr:rowOff>173355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xdr:colOff>
      <xdr:row>3</xdr:row>
      <xdr:rowOff>23812</xdr:rowOff>
    </xdr:from>
    <xdr:to>
      <xdr:col>7</xdr:col>
      <xdr:colOff>358140</xdr:colOff>
      <xdr:row>18</xdr:row>
      <xdr:rowOff>167640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739775</xdr:colOff>
      <xdr:row>1</xdr:row>
      <xdr:rowOff>155575</xdr:rowOff>
    </xdr:from>
    <xdr:to>
      <xdr:col>10</xdr:col>
      <xdr:colOff>93663</xdr:colOff>
      <xdr:row>34</xdr:row>
      <xdr:rowOff>35791</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5" y="346075"/>
          <a:ext cx="7069138" cy="5509491"/>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333375</xdr:colOff>
      <xdr:row>1</xdr:row>
      <xdr:rowOff>47626</xdr:rowOff>
    </xdr:from>
    <xdr:to>
      <xdr:col>13</xdr:col>
      <xdr:colOff>664370</xdr:colOff>
      <xdr:row>31</xdr:row>
      <xdr:rowOff>178000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238126"/>
          <a:ext cx="10391776" cy="58453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12382</xdr:colOff>
      <xdr:row>2</xdr:row>
      <xdr:rowOff>222885</xdr:rowOff>
    </xdr:from>
    <xdr:to>
      <xdr:col>7</xdr:col>
      <xdr:colOff>12382</xdr:colOff>
      <xdr:row>15</xdr:row>
      <xdr:rowOff>146685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733425</xdr:colOff>
      <xdr:row>2</xdr:row>
      <xdr:rowOff>38100</xdr:rowOff>
    </xdr:from>
    <xdr:to>
      <xdr:col>10</xdr:col>
      <xdr:colOff>714375</xdr:colOff>
      <xdr:row>32</xdr:row>
      <xdr:rowOff>42450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419100"/>
          <a:ext cx="6924675" cy="5671725"/>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357187</xdr:colOff>
      <xdr:row>1</xdr:row>
      <xdr:rowOff>47625</xdr:rowOff>
    </xdr:from>
    <xdr:to>
      <xdr:col>5</xdr:col>
      <xdr:colOff>822507</xdr:colOff>
      <xdr:row>32</xdr:row>
      <xdr:rowOff>127745</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87" y="209550"/>
          <a:ext cx="9380720" cy="5261720"/>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1</xdr:col>
      <xdr:colOff>84858</xdr:colOff>
      <xdr:row>3</xdr:row>
      <xdr:rowOff>165043</xdr:rowOff>
    </xdr:from>
    <xdr:to>
      <xdr:col>8</xdr:col>
      <xdr:colOff>54118</xdr:colOff>
      <xdr:row>22</xdr:row>
      <xdr:rowOff>47972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15240</xdr:colOff>
      <xdr:row>3</xdr:row>
      <xdr:rowOff>90487</xdr:rowOff>
    </xdr:from>
    <xdr:to>
      <xdr:col>7</xdr:col>
      <xdr:colOff>367665</xdr:colOff>
      <xdr:row>19</xdr:row>
      <xdr:rowOff>53340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30480</xdr:colOff>
      <xdr:row>3</xdr:row>
      <xdr:rowOff>0</xdr:rowOff>
    </xdr:from>
    <xdr:to>
      <xdr:col>7</xdr:col>
      <xdr:colOff>42862</xdr:colOff>
      <xdr:row>19</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28575</xdr:colOff>
      <xdr:row>3</xdr:row>
      <xdr:rowOff>19050</xdr:rowOff>
    </xdr:from>
    <xdr:to>
      <xdr:col>6</xdr:col>
      <xdr:colOff>409575</xdr:colOff>
      <xdr:row>19</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152400</xdr:colOff>
      <xdr:row>4</xdr:row>
      <xdr:rowOff>47625</xdr:rowOff>
    </xdr:from>
    <xdr:to>
      <xdr:col>5</xdr:col>
      <xdr:colOff>704850</xdr:colOff>
      <xdr:row>18</xdr:row>
      <xdr:rowOff>180975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20955</xdr:colOff>
      <xdr:row>2</xdr:row>
      <xdr:rowOff>228600</xdr:rowOff>
    </xdr:from>
    <xdr:to>
      <xdr:col>7</xdr:col>
      <xdr:colOff>33337</xdr:colOff>
      <xdr:row>18</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33335</xdr:colOff>
      <xdr:row>3</xdr:row>
      <xdr:rowOff>9525</xdr:rowOff>
    </xdr:from>
    <xdr:to>
      <xdr:col>8</xdr:col>
      <xdr:colOff>447675</xdr:colOff>
      <xdr:row>12</xdr:row>
      <xdr:rowOff>114300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0.0754</cdr:x>
      <cdr:y>0.14556</cdr:y>
    </cdr:from>
    <cdr:to>
      <cdr:x>0.25153</cdr:x>
      <cdr:y>0.23019</cdr:y>
    </cdr:to>
    <cdr:sp macro="" textlink="">
      <cdr:nvSpPr>
        <cdr:cNvPr id="2" name="1 CuadroTexto"/>
        <cdr:cNvSpPr txBox="1"/>
      </cdr:nvSpPr>
      <cdr:spPr>
        <a:xfrm xmlns:a="http://schemas.openxmlformats.org/drawingml/2006/main">
          <a:off x="435555" y="346615"/>
          <a:ext cx="1017488" cy="201525"/>
        </a:xfrm>
        <a:prstGeom xmlns:a="http://schemas.openxmlformats.org/drawingml/2006/main" prst="rect">
          <a:avLst/>
        </a:prstGeom>
        <a:ln xmlns:a="http://schemas.openxmlformats.org/drawingml/2006/main" w="9525"/>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ES" sz="1100"/>
            <a:t>Univ.</a:t>
          </a:r>
          <a:r>
            <a:rPr lang="es-ES" sz="1100" baseline="0"/>
            <a:t> Públicas</a:t>
          </a:r>
          <a:endParaRPr lang="es-ES" sz="1100"/>
        </a:p>
      </cdr:txBody>
    </cdr:sp>
  </cdr:relSizeAnchor>
  <cdr:relSizeAnchor xmlns:cdr="http://schemas.openxmlformats.org/drawingml/2006/chartDrawing">
    <cdr:from>
      <cdr:x>0.26037</cdr:x>
      <cdr:y>0.52769</cdr:y>
    </cdr:from>
    <cdr:to>
      <cdr:x>0.4365</cdr:x>
      <cdr:y>0.61233</cdr:y>
    </cdr:to>
    <cdr:sp macro="" textlink="">
      <cdr:nvSpPr>
        <cdr:cNvPr id="3" name="1 CuadroTexto"/>
        <cdr:cNvSpPr txBox="1"/>
      </cdr:nvSpPr>
      <cdr:spPr>
        <a:xfrm xmlns:a="http://schemas.openxmlformats.org/drawingml/2006/main">
          <a:off x="1504157" y="1256562"/>
          <a:ext cx="1017488" cy="201549"/>
        </a:xfrm>
        <a:prstGeom xmlns:a="http://schemas.openxmlformats.org/drawingml/2006/main" prst="rect">
          <a:avLst/>
        </a:prstGeom>
        <a:ln xmlns:a="http://schemas.openxmlformats.org/drawingml/2006/main" w="9525"/>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Univ.</a:t>
          </a:r>
          <a:r>
            <a:rPr lang="es-ES" sz="1100" baseline="0"/>
            <a:t> Privadas</a:t>
          </a:r>
          <a:endParaRPr lang="es-ES" sz="1100"/>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42861</xdr:colOff>
      <xdr:row>3</xdr:row>
      <xdr:rowOff>9525</xdr:rowOff>
    </xdr:from>
    <xdr:to>
      <xdr:col>8</xdr:col>
      <xdr:colOff>247649</xdr:colOff>
      <xdr:row>17</xdr:row>
      <xdr:rowOff>161925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0.28439</cdr:x>
      <cdr:y>0.51803</cdr:y>
    </cdr:from>
    <cdr:to>
      <cdr:x>0.46878</cdr:x>
      <cdr:y>0.6131</cdr:y>
    </cdr:to>
    <cdr:sp macro="" textlink="">
      <cdr:nvSpPr>
        <cdr:cNvPr id="2" name="1 CuadroTexto"/>
        <cdr:cNvSpPr txBox="1"/>
      </cdr:nvSpPr>
      <cdr:spPr>
        <a:xfrm xmlns:a="http://schemas.openxmlformats.org/drawingml/2006/main">
          <a:off x="1615831" y="1598699"/>
          <a:ext cx="1047642" cy="293396"/>
        </a:xfrm>
        <a:prstGeom xmlns:a="http://schemas.openxmlformats.org/drawingml/2006/main" prst="rect">
          <a:avLst/>
        </a:prstGeom>
        <a:ln xmlns:a="http://schemas.openxmlformats.org/drawingml/2006/main" w="9525"/>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Univ.</a:t>
          </a:r>
          <a:r>
            <a:rPr lang="es-ES" sz="1100" baseline="0"/>
            <a:t> Privadas</a:t>
          </a:r>
          <a:endParaRPr lang="es-ES" sz="1100"/>
        </a:p>
      </cdr:txBody>
    </cdr:sp>
  </cdr:relSizeAnchor>
  <cdr:relSizeAnchor xmlns:cdr="http://schemas.openxmlformats.org/drawingml/2006/chartDrawing">
    <cdr:from>
      <cdr:x>0.00759</cdr:x>
      <cdr:y>0.24201</cdr:y>
    </cdr:from>
    <cdr:to>
      <cdr:x>0.19199</cdr:x>
      <cdr:y>0.33708</cdr:y>
    </cdr:to>
    <cdr:sp macro="" textlink="">
      <cdr:nvSpPr>
        <cdr:cNvPr id="3" name="1 CuadroTexto"/>
        <cdr:cNvSpPr txBox="1"/>
      </cdr:nvSpPr>
      <cdr:spPr>
        <a:xfrm xmlns:a="http://schemas.openxmlformats.org/drawingml/2006/main">
          <a:off x="43104" y="746873"/>
          <a:ext cx="1047698" cy="293395"/>
        </a:xfrm>
        <a:prstGeom xmlns:a="http://schemas.openxmlformats.org/drawingml/2006/main" prst="rect">
          <a:avLst/>
        </a:prstGeom>
        <a:ln xmlns:a="http://schemas.openxmlformats.org/drawingml/2006/main" w="9525"/>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Univ.</a:t>
          </a:r>
          <a:r>
            <a:rPr lang="es-ES" sz="1100" baseline="0"/>
            <a:t> Públicas</a:t>
          </a:r>
          <a:endParaRPr lang="es-ES" sz="1100"/>
        </a:p>
      </cdr:txBody>
    </cdr:sp>
  </cdr:relSizeAnchor>
</c:userShapes>
</file>

<file path=xl/drawings/drawing54.xml><?xml version="1.0" encoding="utf-8"?>
<xdr:wsDr xmlns:xdr="http://schemas.openxmlformats.org/drawingml/2006/spreadsheetDrawing" xmlns:a="http://schemas.openxmlformats.org/drawingml/2006/main">
  <xdr:twoCellAnchor>
    <xdr:from>
      <xdr:col>0</xdr:col>
      <xdr:colOff>371476</xdr:colOff>
      <xdr:row>1</xdr:row>
      <xdr:rowOff>104775</xdr:rowOff>
    </xdr:from>
    <xdr:to>
      <xdr:col>10</xdr:col>
      <xdr:colOff>228600</xdr:colOff>
      <xdr:row>31</xdr:row>
      <xdr:rowOff>38100</xdr:rowOff>
    </xdr:to>
    <xdr:sp macro="" textlink="">
      <xdr:nvSpPr>
        <xdr:cNvPr id="2" name="1 CuadroTexto"/>
        <xdr:cNvSpPr txBox="1"/>
      </xdr:nvSpPr>
      <xdr:spPr>
        <a:xfrm>
          <a:off x="371476" y="266700"/>
          <a:ext cx="7477124"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AR" sz="1000" b="1">
              <a:solidFill>
                <a:schemeClr val="dk1"/>
              </a:solidFill>
              <a:latin typeface="+mn-lt"/>
              <a:ea typeface="+mn-ea"/>
              <a:cs typeface="+mn-cs"/>
            </a:rPr>
            <a:t> </a:t>
          </a:r>
          <a:endParaRPr lang="es-AR" sz="1000">
            <a:solidFill>
              <a:schemeClr val="dk1"/>
            </a:solidFill>
            <a:latin typeface="+mn-lt"/>
            <a:ea typeface="+mn-ea"/>
            <a:cs typeface="+mn-cs"/>
          </a:endParaRPr>
        </a:p>
        <a:p>
          <a:r>
            <a:rPr lang="es-AR" sz="1000" b="1" cap="all">
              <a:solidFill>
                <a:schemeClr val="dk1"/>
              </a:solidFill>
              <a:latin typeface="+mn-lt"/>
              <a:ea typeface="+mn-ea"/>
              <a:cs typeface="+mn-cs"/>
            </a:rPr>
            <a:t>Comercio exterior de los sectores manufactureros clasificados por nivel de intensidad tecnológica</a:t>
          </a:r>
          <a:endParaRPr lang="es-AR" sz="1000">
            <a:solidFill>
              <a:schemeClr val="dk1"/>
            </a:solidFill>
            <a:latin typeface="+mn-lt"/>
            <a:ea typeface="+mn-ea"/>
            <a:cs typeface="+mn-cs"/>
          </a:endParaRPr>
        </a:p>
        <a:p>
          <a:r>
            <a:rPr lang="es-AR" sz="1000" b="1" cap="all">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El conjunto de indicadores de comercio exterior que a continuación se presenta está basado en la definición que la OCDE ha realizado sobre alta tecnología. Ésta tiene en cuenta dos aspectos fundamentales: el enfoque sectorial y el enfoque por producto. </a:t>
          </a:r>
          <a:endParaRPr lang="es-AR" sz="1000">
            <a:solidFill>
              <a:schemeClr val="dk1"/>
            </a:solidFill>
            <a:latin typeface="+mn-lt"/>
            <a:ea typeface="+mn-ea"/>
            <a:cs typeface="+mn-cs"/>
          </a:endParaRPr>
        </a:p>
        <a:p>
          <a:r>
            <a:rPr lang="es-ES_tradnl" sz="1000">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El primero realiza una clasificación de los sectores manufactureros por nivel de intensidad tecnológica, quedando establecidas las actividades de cada uno de ellos por medio de la Clasificación Nacional de Actividades Económicas (ClaNAE).  De esta manera, los indicadores de comercio exterior se han generado a partir de la relación entre la ClaNAE y el Sistema Armonizado (SA), éste último desagregado a un nivel de cuatro dígitos. </a:t>
          </a:r>
          <a:endParaRPr lang="es-AR" sz="1000">
            <a:solidFill>
              <a:schemeClr val="dk1"/>
            </a:solidFill>
            <a:latin typeface="+mn-lt"/>
            <a:ea typeface="+mn-ea"/>
            <a:cs typeface="+mn-cs"/>
          </a:endParaRPr>
        </a:p>
        <a:p>
          <a:r>
            <a:rPr lang="es-ES_tradnl" sz="1000">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El enfoque por producto tiene un matiz algo diferente ya que resulta ser más selectivo que el enfoque sectorial e involucra una serie de productos manufacturados por los sectores de alta y media alta tecnología, siendo una versión complementaria del enfoque sectorial.</a:t>
          </a:r>
          <a:endParaRPr lang="es-AR" sz="1000">
            <a:solidFill>
              <a:schemeClr val="dk1"/>
            </a:solidFill>
            <a:latin typeface="+mn-lt"/>
            <a:ea typeface="+mn-ea"/>
            <a:cs typeface="+mn-cs"/>
          </a:endParaRPr>
        </a:p>
        <a:p>
          <a:r>
            <a:rPr lang="es-ES_tradnl" sz="1000">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En forma conjunta ambos enfoques permiten dar cuenta del estado de situación de la alta tecnología en nuestro país como así también evaluar el desempeño o “historia” de los sectores manufactureros de menor intensidad tecnológica, sirviendo los indicadores de herramienta para la toma de decisiones en cuanto a la orientación de esfuerzos en materia de gasto en I+D e inversión en bienes de capital.</a:t>
          </a:r>
          <a:endParaRPr lang="es-AR" sz="1000">
            <a:solidFill>
              <a:schemeClr val="dk1"/>
            </a:solidFill>
            <a:latin typeface="+mn-lt"/>
            <a:ea typeface="+mn-ea"/>
            <a:cs typeface="+mn-cs"/>
          </a:endParaRPr>
        </a:p>
        <a:p>
          <a:r>
            <a:rPr lang="es-ES_tradnl" sz="1000" b="1">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Los indicadores se han construido sobre la base de datos de comercio exterior publicados por el Instituto Nacional de Estadística y Censos (INDEC) e involucra una visión sobre importaciones y exportaciones expresando los resultados en dólares corrientes.</a:t>
          </a:r>
          <a:endParaRPr lang="es-AR" sz="1000">
            <a:solidFill>
              <a:schemeClr val="dk1"/>
            </a:solidFill>
            <a:latin typeface="+mn-lt"/>
            <a:ea typeface="+mn-ea"/>
            <a:cs typeface="+mn-cs"/>
          </a:endParaRPr>
        </a:p>
        <a:p>
          <a:r>
            <a:rPr lang="es-ES_tradnl" sz="1000">
              <a:solidFill>
                <a:schemeClr val="dk1"/>
              </a:solidFill>
              <a:latin typeface="+mn-lt"/>
              <a:ea typeface="+mn-ea"/>
              <a:cs typeface="+mn-cs"/>
            </a:rPr>
            <a:t> </a:t>
          </a:r>
          <a:endParaRPr lang="es-AR" sz="1000">
            <a:solidFill>
              <a:schemeClr val="dk1"/>
            </a:solidFill>
            <a:latin typeface="+mn-lt"/>
            <a:ea typeface="+mn-ea"/>
            <a:cs typeface="+mn-cs"/>
          </a:endParaRPr>
        </a:p>
        <a:p>
          <a:r>
            <a:rPr lang="es-ES_tradnl" sz="1000">
              <a:solidFill>
                <a:schemeClr val="dk1"/>
              </a:solidFill>
              <a:latin typeface="+mn-lt"/>
              <a:ea typeface="+mn-ea"/>
              <a:cs typeface="+mn-cs"/>
            </a:rPr>
            <a:t>Los aspectos metodológicos y el desarrollo de indicadores pueden ser consultados en:</a:t>
          </a:r>
          <a:endParaRPr lang="es-AR" sz="1000">
            <a:solidFill>
              <a:schemeClr val="dk1"/>
            </a:solidFill>
            <a:latin typeface="+mn-lt"/>
            <a:ea typeface="+mn-ea"/>
            <a:cs typeface="+mn-cs"/>
          </a:endParaRPr>
        </a:p>
        <a:p>
          <a:r>
            <a:rPr lang="es-ES_tradnl" sz="1000" u="sng">
              <a:solidFill>
                <a:srgbClr val="0000FF"/>
              </a:solidFill>
              <a:latin typeface="+mn-lt"/>
              <a:ea typeface="+mn-ea"/>
              <a:cs typeface="+mn-cs"/>
            </a:rPr>
            <a:t>http://indicadorescti.mincyt.gob.ar/documentos/Industria-manufacturera-analisis.pdf</a:t>
          </a:r>
          <a:endParaRPr lang="es-AR" sz="100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xdr:colOff>
      <xdr:row>3</xdr:row>
      <xdr:rowOff>23812</xdr:rowOff>
    </xdr:from>
    <xdr:to>
      <xdr:col>7</xdr:col>
      <xdr:colOff>358140</xdr:colOff>
      <xdr:row>18</xdr:row>
      <xdr:rowOff>167640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717232</xdr:colOff>
      <xdr:row>2</xdr:row>
      <xdr:rowOff>394335</xdr:rowOff>
    </xdr:from>
    <xdr:to>
      <xdr:col>6</xdr:col>
      <xdr:colOff>717232</xdr:colOff>
      <xdr:row>16</xdr:row>
      <xdr:rowOff>127635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1043940</xdr:colOff>
      <xdr:row>3</xdr:row>
      <xdr:rowOff>23812</xdr:rowOff>
    </xdr:from>
    <xdr:to>
      <xdr:col>7</xdr:col>
      <xdr:colOff>283845</xdr:colOff>
      <xdr:row>18</xdr:row>
      <xdr:rowOff>175260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xdr:colOff>
      <xdr:row>3</xdr:row>
      <xdr:rowOff>61912</xdr:rowOff>
    </xdr:from>
    <xdr:to>
      <xdr:col>7</xdr:col>
      <xdr:colOff>367665</xdr:colOff>
      <xdr:row>19</xdr:row>
      <xdr:rowOff>24765</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8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83.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86.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rgentina.gob.ar/ciencia/indicadorescti"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9.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4.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7.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L44"/>
  <sheetViews>
    <sheetView showGridLines="0" workbookViewId="0">
      <selection activeCell="I10" sqref="I10"/>
    </sheetView>
  </sheetViews>
  <sheetFormatPr baseColWidth="10" defaultRowHeight="15"/>
  <sheetData>
    <row r="17" spans="2:12" ht="57" customHeight="1">
      <c r="B17" s="781" t="s">
        <v>926</v>
      </c>
      <c r="C17" s="781"/>
      <c r="D17" s="781"/>
      <c r="E17" s="781"/>
      <c r="F17" s="781"/>
      <c r="G17" s="781"/>
      <c r="H17" s="781"/>
      <c r="I17" s="781"/>
      <c r="J17" s="781"/>
      <c r="K17" s="781"/>
      <c r="L17" s="779"/>
    </row>
    <row r="18" spans="2:12" ht="23.25" customHeight="1">
      <c r="B18" s="780" t="s">
        <v>927</v>
      </c>
      <c r="C18" s="780"/>
      <c r="D18" s="780"/>
      <c r="E18" s="780"/>
      <c r="F18" s="780"/>
      <c r="G18" s="780"/>
      <c r="H18" s="780"/>
      <c r="I18" s="780"/>
      <c r="J18" s="780"/>
      <c r="K18" s="780"/>
      <c r="L18" s="780"/>
    </row>
    <row r="21" spans="2:12">
      <c r="B21" s="778" t="s">
        <v>921</v>
      </c>
    </row>
    <row r="22" spans="2:12">
      <c r="B22" t="s">
        <v>922</v>
      </c>
    </row>
    <row r="24" spans="2:12">
      <c r="B24" s="778" t="s">
        <v>928</v>
      </c>
    </row>
    <row r="25" spans="2:12">
      <c r="B25" t="s">
        <v>923</v>
      </c>
    </row>
    <row r="26" spans="2:12">
      <c r="B26" t="s">
        <v>929</v>
      </c>
    </row>
    <row r="28" spans="2:12">
      <c r="B28" s="778" t="s">
        <v>934</v>
      </c>
    </row>
    <row r="29" spans="2:12">
      <c r="B29" t="s">
        <v>923</v>
      </c>
    </row>
    <row r="31" spans="2:12">
      <c r="B31" s="778" t="s">
        <v>935</v>
      </c>
    </row>
    <row r="32" spans="2:12">
      <c r="B32" t="s">
        <v>929</v>
      </c>
    </row>
    <row r="34" spans="2:2">
      <c r="B34" s="778" t="s">
        <v>930</v>
      </c>
    </row>
    <row r="35" spans="2:2">
      <c r="B35" t="s">
        <v>936</v>
      </c>
    </row>
    <row r="36" spans="2:2">
      <c r="B36" t="s">
        <v>937</v>
      </c>
    </row>
    <row r="37" spans="2:2">
      <c r="B37" t="s">
        <v>938</v>
      </c>
    </row>
    <row r="39" spans="2:2">
      <c r="B39" s="778" t="s">
        <v>931</v>
      </c>
    </row>
    <row r="40" spans="2:2">
      <c r="B40" t="s">
        <v>933</v>
      </c>
    </row>
    <row r="41" spans="2:2">
      <c r="B41" t="s">
        <v>932</v>
      </c>
    </row>
    <row r="43" spans="2:2">
      <c r="B43" s="778" t="s">
        <v>924</v>
      </c>
    </row>
    <row r="44" spans="2:2">
      <c r="B44" t="s">
        <v>925</v>
      </c>
    </row>
  </sheetData>
  <sheetProtection password="EEBB" sheet="1" objects="1" scenarios="1"/>
  <mergeCells count="2">
    <mergeCell ref="B18:L18"/>
    <mergeCell ref="B17:K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showGridLines="0" zoomScaleNormal="100" workbookViewId="0">
      <selection activeCell="M10" sqref="M10"/>
    </sheetView>
  </sheetViews>
  <sheetFormatPr baseColWidth="10" defaultColWidth="11.42578125" defaultRowHeight="12.75"/>
  <cols>
    <col min="1" max="1" width="11.42578125" style="17"/>
    <col min="2" max="2" width="27.7109375" style="17" customWidth="1"/>
    <col min="3" max="7" width="11.7109375" style="17" customWidth="1"/>
    <col min="8" max="8" width="17" style="17" customWidth="1"/>
    <col min="9" max="16384" width="11.42578125" style="17"/>
  </cols>
  <sheetData>
    <row r="1" spans="2:13">
      <c r="C1" s="236"/>
      <c r="D1" s="236"/>
      <c r="E1" s="236"/>
      <c r="F1" s="236"/>
      <c r="G1" s="686"/>
      <c r="H1" s="236"/>
      <c r="J1" s="37"/>
      <c r="K1" s="37"/>
      <c r="L1" s="37"/>
    </row>
    <row r="2" spans="2:13">
      <c r="B2" s="17" t="s">
        <v>241</v>
      </c>
      <c r="C2" s="236"/>
      <c r="D2" s="236"/>
      <c r="E2" s="236"/>
      <c r="F2" s="236"/>
      <c r="G2" s="236"/>
      <c r="H2" s="236"/>
      <c r="I2" s="236"/>
      <c r="K2" s="236"/>
      <c r="L2" s="236"/>
      <c r="M2" s="236"/>
    </row>
    <row r="3" spans="2:13">
      <c r="B3" s="36"/>
      <c r="C3" s="806"/>
      <c r="D3" s="806"/>
      <c r="E3" s="806"/>
      <c r="F3" s="806"/>
      <c r="G3" s="806"/>
      <c r="H3" s="236"/>
      <c r="I3" s="236"/>
      <c r="J3" s="21"/>
      <c r="K3" s="236"/>
      <c r="L3" s="236"/>
      <c r="M3" s="236"/>
    </row>
    <row r="4" spans="2:13">
      <c r="B4" s="805" t="s">
        <v>235</v>
      </c>
      <c r="C4" s="807" t="s">
        <v>225</v>
      </c>
      <c r="D4" s="794"/>
      <c r="E4" s="794"/>
      <c r="F4" s="794"/>
      <c r="G4" s="795"/>
      <c r="H4" s="796" t="s">
        <v>224</v>
      </c>
      <c r="I4" s="236"/>
      <c r="J4" s="21" t="s">
        <v>42</v>
      </c>
      <c r="K4" s="236"/>
      <c r="L4" s="236"/>
      <c r="M4" s="236"/>
    </row>
    <row r="5" spans="2:13" ht="12" customHeight="1">
      <c r="B5" s="794"/>
      <c r="C5" s="46">
        <v>2013</v>
      </c>
      <c r="D5" s="46">
        <v>2014</v>
      </c>
      <c r="E5" s="46">
        <v>2015</v>
      </c>
      <c r="F5" s="46">
        <v>2016</v>
      </c>
      <c r="G5" s="293">
        <v>2017</v>
      </c>
      <c r="H5" s="797"/>
      <c r="I5" s="236"/>
      <c r="J5" s="236"/>
      <c r="K5" s="236"/>
      <c r="L5" s="236"/>
      <c r="M5" s="236"/>
    </row>
    <row r="6" spans="2:13">
      <c r="B6" s="50" t="s">
        <v>232</v>
      </c>
      <c r="C6" s="687">
        <v>9371.2119999999995</v>
      </c>
      <c r="D6" s="687">
        <v>12949.334999999999</v>
      </c>
      <c r="E6" s="687">
        <v>18845.151999999998</v>
      </c>
      <c r="F6" s="687">
        <v>21608.073</v>
      </c>
      <c r="G6" s="687">
        <v>27759.750000000004</v>
      </c>
      <c r="H6" s="688">
        <f t="shared" ref="H6:H11" si="0">+(G6-F6)/F6</f>
        <v>0.2846934569315831</v>
      </c>
      <c r="I6" s="236"/>
      <c r="J6" s="236"/>
      <c r="K6" s="236"/>
      <c r="L6" s="236"/>
      <c r="M6" s="236"/>
    </row>
    <row r="7" spans="2:13">
      <c r="B7" s="50" t="s">
        <v>179</v>
      </c>
      <c r="C7" s="687">
        <v>5781.3940000000002</v>
      </c>
      <c r="D7" s="687">
        <v>7892.991</v>
      </c>
      <c r="E7" s="687">
        <v>9129.2559999999994</v>
      </c>
      <c r="F7" s="687">
        <v>11638.462</v>
      </c>
      <c r="G7" s="687">
        <v>14245.039999999995</v>
      </c>
      <c r="H7" s="688">
        <f t="shared" si="0"/>
        <v>0.22396241015350618</v>
      </c>
      <c r="I7" s="236"/>
      <c r="J7" s="236"/>
      <c r="K7" s="236"/>
      <c r="L7" s="236"/>
      <c r="M7" s="236"/>
    </row>
    <row r="8" spans="2:13">
      <c r="B8" s="50" t="s">
        <v>180</v>
      </c>
      <c r="C8" s="687">
        <v>289.70800000000003</v>
      </c>
      <c r="D8" s="687">
        <v>373.35500000000002</v>
      </c>
      <c r="E8" s="687">
        <v>438.5</v>
      </c>
      <c r="F8" s="687">
        <v>541.73099999999999</v>
      </c>
      <c r="G8" s="687">
        <v>713.47000000000025</v>
      </c>
      <c r="H8" s="688">
        <f t="shared" si="0"/>
        <v>0.3170189632862071</v>
      </c>
      <c r="I8" s="236"/>
      <c r="J8" s="236"/>
      <c r="K8" s="236"/>
      <c r="L8" s="236"/>
      <c r="M8" s="236"/>
    </row>
    <row r="9" spans="2:13">
      <c r="B9" s="50" t="s">
        <v>234</v>
      </c>
      <c r="C9" s="687">
        <v>219.208</v>
      </c>
      <c r="D9" s="687">
        <v>244.928</v>
      </c>
      <c r="E9" s="687">
        <v>327.62700000000001</v>
      </c>
      <c r="F9" s="687">
        <v>334.02699999999999</v>
      </c>
      <c r="G9" s="687">
        <v>532.08900000000006</v>
      </c>
      <c r="H9" s="688">
        <f t="shared" si="0"/>
        <v>0.5929520667490954</v>
      </c>
      <c r="I9" s="236"/>
      <c r="J9" s="236"/>
      <c r="K9" s="236"/>
      <c r="L9" s="236"/>
      <c r="M9" s="236"/>
    </row>
    <row r="10" spans="2:13">
      <c r="B10" s="50" t="s">
        <v>233</v>
      </c>
      <c r="C10" s="687">
        <v>5047.3808944955981</v>
      </c>
      <c r="D10" s="687">
        <v>5737.4427948171015</v>
      </c>
      <c r="E10" s="687">
        <v>8333.4822347814988</v>
      </c>
      <c r="F10" s="687">
        <v>11803.316178999994</v>
      </c>
      <c r="G10" s="687">
        <v>14393.152361800001</v>
      </c>
      <c r="H10" s="688">
        <f t="shared" si="0"/>
        <v>0.21941597967253845</v>
      </c>
      <c r="I10" s="236"/>
      <c r="J10" s="691"/>
      <c r="K10" s="692"/>
      <c r="L10" s="236"/>
      <c r="M10" s="236"/>
    </row>
    <row r="11" spans="2:13">
      <c r="B11" s="126" t="s">
        <v>84</v>
      </c>
      <c r="C11" s="689">
        <f>SUM(C6:C10)</f>
        <v>20708.902894495601</v>
      </c>
      <c r="D11" s="689">
        <f>SUM(D6:D10)</f>
        <v>27198.051794817104</v>
      </c>
      <c r="E11" s="689">
        <f>SUM(E6:E10)</f>
        <v>37074.017234781495</v>
      </c>
      <c r="F11" s="689">
        <f>SUM(F6:F10)</f>
        <v>45925.609178999999</v>
      </c>
      <c r="G11" s="689">
        <f>SUM(G6:G10)</f>
        <v>57643.501361800001</v>
      </c>
      <c r="H11" s="690">
        <f t="shared" si="0"/>
        <v>0.25514941210966319</v>
      </c>
      <c r="I11" s="236"/>
      <c r="J11" s="236"/>
      <c r="K11" s="37"/>
      <c r="L11" s="236"/>
      <c r="M11" s="236"/>
    </row>
    <row r="12" spans="2:13">
      <c r="C12" s="236"/>
      <c r="D12" s="236"/>
      <c r="E12" s="236"/>
      <c r="G12" s="236"/>
      <c r="H12" s="236"/>
      <c r="I12" s="236"/>
      <c r="J12" s="236"/>
      <c r="K12" s="693"/>
      <c r="L12" s="236"/>
      <c r="M12" s="236"/>
    </row>
    <row r="13" spans="2:13">
      <c r="F13" s="148"/>
      <c r="K13" s="37"/>
    </row>
    <row r="14" spans="2:13">
      <c r="H14" s="148"/>
      <c r="K14" s="694"/>
    </row>
    <row r="15" spans="2:13">
      <c r="H15" s="148"/>
      <c r="K15" s="37"/>
    </row>
    <row r="16" spans="2:13">
      <c r="K16" s="695"/>
    </row>
    <row r="17" spans="3:11">
      <c r="K17" s="37"/>
    </row>
    <row r="18" spans="3:11">
      <c r="K18" s="694"/>
    </row>
    <row r="19" spans="3:11">
      <c r="K19" s="37"/>
    </row>
    <row r="20" spans="3:11">
      <c r="C20" s="696"/>
      <c r="D20" s="696"/>
      <c r="E20" s="696"/>
      <c r="F20" s="696"/>
      <c r="G20" s="696"/>
      <c r="K20" s="695"/>
    </row>
    <row r="21" spans="3:11">
      <c r="K21" s="37"/>
    </row>
    <row r="22" spans="3:11">
      <c r="K22" s="694"/>
    </row>
    <row r="23" spans="3:11">
      <c r="K23" s="37"/>
    </row>
    <row r="24" spans="3:11">
      <c r="K24" s="695"/>
    </row>
    <row r="25" spans="3:11">
      <c r="K25" s="37"/>
    </row>
    <row r="26" spans="3:11">
      <c r="K26" s="694"/>
    </row>
    <row r="27" spans="3:11">
      <c r="K27" s="37"/>
    </row>
    <row r="28" spans="3:11">
      <c r="K28" s="697"/>
    </row>
    <row r="29" spans="3:11">
      <c r="K29" s="37"/>
    </row>
    <row r="30" spans="3:11">
      <c r="K30" s="694"/>
    </row>
    <row r="31" spans="3:11">
      <c r="K31" s="37"/>
    </row>
    <row r="32" spans="3:11">
      <c r="K32" s="697"/>
    </row>
    <row r="33" spans="11:11">
      <c r="K33" s="37"/>
    </row>
    <row r="34" spans="11:11">
      <c r="K34" s="694"/>
    </row>
    <row r="35" spans="11:11">
      <c r="K35" s="37"/>
    </row>
    <row r="36" spans="11:11">
      <c r="K36" s="695"/>
    </row>
    <row r="37" spans="11:11">
      <c r="K37" s="37"/>
    </row>
    <row r="38" spans="11:11">
      <c r="K38" s="692"/>
    </row>
    <row r="39" spans="11:11">
      <c r="K39" s="37"/>
    </row>
    <row r="40" spans="11:11">
      <c r="K40" s="698"/>
    </row>
  </sheetData>
  <sheetProtection password="EEBB" sheet="1" objects="1" scenarios="1"/>
  <mergeCells count="4">
    <mergeCell ref="B4:B5"/>
    <mergeCell ref="C3:G3"/>
    <mergeCell ref="C4:G4"/>
    <mergeCell ref="H4:H5"/>
  </mergeCells>
  <hyperlinks>
    <hyperlink ref="J4" location="INDICE!A1" display="(volver a índice)"/>
  </hyperlinks>
  <pageMargins left="0.7" right="0.7" top="0.75" bottom="0.75" header="0.3" footer="0.3"/>
  <pageSetup paperSize="9" scale="97" orientation="portrait" r:id="rId1"/>
  <ignoredErrors>
    <ignoredError sqref="C11:G11" formulaRange="1"/>
  </ignoredError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Q13"/>
  <sheetViews>
    <sheetView showGridLines="0" zoomScale="80" zoomScaleNormal="80" workbookViewId="0">
      <selection activeCell="M10" sqref="M10"/>
    </sheetView>
  </sheetViews>
  <sheetFormatPr baseColWidth="10" defaultColWidth="11.5703125" defaultRowHeight="15"/>
  <cols>
    <col min="1" max="16384" width="11.5703125" style="5"/>
  </cols>
  <sheetData>
    <row r="5" spans="2:17">
      <c r="B5" s="363"/>
    </row>
    <row r="6" spans="2:17">
      <c r="Q6" s="41" t="s">
        <v>42</v>
      </c>
    </row>
    <row r="12" spans="2:17">
      <c r="N12" s="163"/>
    </row>
    <row r="13" spans="2:17">
      <c r="N13" s="163"/>
    </row>
  </sheetData>
  <sheetProtection password="EEBB" sheet="1" objects="1" scenarios="1"/>
  <hyperlinks>
    <hyperlink ref="Q6" location="INDICE!A1" display="(volver a índice)"/>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showGridLines="0" workbookViewId="0">
      <selection activeCell="M10" sqref="M10"/>
    </sheetView>
  </sheetViews>
  <sheetFormatPr baseColWidth="10" defaultColWidth="11.5703125" defaultRowHeight="12.75"/>
  <cols>
    <col min="1" max="1" width="11.5703125" style="37"/>
    <col min="2" max="2" width="25.7109375" style="37" bestFit="1" customWidth="1"/>
    <col min="3" max="3" width="12.140625" style="37" bestFit="1" customWidth="1"/>
    <col min="4" max="7" width="11.5703125" style="37"/>
    <col min="8" max="8" width="42.85546875" style="37" customWidth="1"/>
    <col min="9" max="16384" width="11.5703125" style="37"/>
  </cols>
  <sheetData>
    <row r="2" spans="2:8">
      <c r="B2" s="357" t="s">
        <v>294</v>
      </c>
    </row>
    <row r="3" spans="2:8" ht="18" customHeight="1">
      <c r="C3" s="358"/>
      <c r="D3" s="358"/>
      <c r="H3" s="148"/>
    </row>
    <row r="4" spans="2:8" ht="25.5">
      <c r="B4" s="46" t="s">
        <v>4</v>
      </c>
      <c r="C4" s="46" t="s">
        <v>5</v>
      </c>
      <c r="D4" s="46" t="s">
        <v>6</v>
      </c>
      <c r="F4" s="21" t="s">
        <v>42</v>
      </c>
    </row>
    <row r="5" spans="2:8">
      <c r="B5" s="177" t="s">
        <v>7</v>
      </c>
      <c r="C5" s="359"/>
      <c r="D5" s="360"/>
    </row>
    <row r="6" spans="2:8">
      <c r="B6" s="180" t="s">
        <v>8</v>
      </c>
      <c r="C6" s="114">
        <v>8326.0676709000145</v>
      </c>
      <c r="D6" s="361">
        <f>C6/$C$12</f>
        <v>0.57847422591021347</v>
      </c>
    </row>
    <row r="7" spans="2:8">
      <c r="B7" s="180" t="s">
        <v>14</v>
      </c>
      <c r="C7" s="114">
        <v>4297.3235312000024</v>
      </c>
      <c r="D7" s="361">
        <f t="shared" ref="D7:D12" si="0">C7/$C$12</f>
        <v>0.29856722302233601</v>
      </c>
    </row>
    <row r="8" spans="2:8">
      <c r="B8" s="177" t="s">
        <v>10</v>
      </c>
      <c r="C8" s="114"/>
      <c r="D8" s="361"/>
    </row>
    <row r="9" spans="2:8">
      <c r="B9" s="180" t="s">
        <v>15</v>
      </c>
      <c r="C9" s="114">
        <v>360.11436220000047</v>
      </c>
      <c r="D9" s="361">
        <f t="shared" si="0"/>
        <v>2.5019839514501239E-2</v>
      </c>
    </row>
    <row r="10" spans="2:8">
      <c r="B10" s="180" t="s">
        <v>11</v>
      </c>
      <c r="C10" s="114">
        <v>1018.1923358000031</v>
      </c>
      <c r="D10" s="361">
        <f t="shared" si="0"/>
        <v>7.0741440805026576E-2</v>
      </c>
    </row>
    <row r="11" spans="2:8">
      <c r="B11" s="183" t="s">
        <v>9</v>
      </c>
      <c r="C11" s="298">
        <v>391.45446169999997</v>
      </c>
      <c r="D11" s="361">
        <f t="shared" si="0"/>
        <v>2.7197270747924253E-2</v>
      </c>
      <c r="H11" s="37" t="s">
        <v>144</v>
      </c>
    </row>
    <row r="12" spans="2:8">
      <c r="B12" s="62" t="s">
        <v>12</v>
      </c>
      <c r="C12" s="63">
        <v>14393.152361799999</v>
      </c>
      <c r="D12" s="362">
        <f t="shared" si="0"/>
        <v>1</v>
      </c>
    </row>
  </sheetData>
  <sheetProtection password="EEBB" sheet="1" objects="1" scenarios="1"/>
  <hyperlinks>
    <hyperlink ref="F4" location="INDICE!A1" display="(volver a índice)"/>
  </hyperlinks>
  <pageMargins left="0.7" right="0.7" top="0.75" bottom="0.75" header="0.3" footer="0.3"/>
  <pageSetup paperSize="9" orientation="portrait" horizontalDpi="360" verticalDpi="36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showGridLines="0" workbookViewId="0">
      <selection activeCell="M10" sqref="M10"/>
    </sheetView>
  </sheetViews>
  <sheetFormatPr baseColWidth="10" defaultColWidth="11.42578125" defaultRowHeight="12.75"/>
  <cols>
    <col min="1" max="1" width="11.42578125" style="17"/>
    <col min="2" max="2" width="49.140625" style="17" customWidth="1"/>
    <col min="3" max="3" width="12" style="17" customWidth="1"/>
    <col min="4" max="4" width="7.28515625" style="17" customWidth="1"/>
    <col min="5" max="6" width="11.42578125" style="17"/>
    <col min="7" max="7" width="39.42578125" style="17" customWidth="1"/>
    <col min="8" max="8" width="23.28515625" style="17" customWidth="1"/>
    <col min="9" max="10" width="11.42578125" style="17"/>
    <col min="11" max="11" width="23.85546875" style="17" customWidth="1"/>
    <col min="12" max="12" width="12.140625" style="338" bestFit="1" customWidth="1"/>
    <col min="13" max="16384" width="11.42578125" style="17"/>
  </cols>
  <sheetData>
    <row r="2" spans="1:12" ht="40.5" customHeight="1">
      <c r="B2" s="333" t="s">
        <v>295</v>
      </c>
      <c r="C2" s="337"/>
      <c r="D2" s="337"/>
      <c r="G2" s="37"/>
    </row>
    <row r="3" spans="1:12">
      <c r="A3" s="221"/>
      <c r="B3" s="818" t="s">
        <v>257</v>
      </c>
      <c r="C3" s="816" t="s">
        <v>5</v>
      </c>
      <c r="D3" s="817"/>
      <c r="E3" s="339"/>
      <c r="F3" s="21" t="s">
        <v>42</v>
      </c>
    </row>
    <row r="4" spans="1:12" ht="13.9" customHeight="1">
      <c r="A4" s="221"/>
      <c r="B4" s="795"/>
      <c r="C4" s="340" t="s">
        <v>12</v>
      </c>
      <c r="D4" s="340" t="s">
        <v>6</v>
      </c>
      <c r="E4" s="341"/>
    </row>
    <row r="5" spans="1:12">
      <c r="A5" s="221"/>
      <c r="B5" s="342" t="s">
        <v>19</v>
      </c>
      <c r="C5" s="343"/>
      <c r="D5" s="344"/>
      <c r="E5" s="341"/>
    </row>
    <row r="6" spans="1:12">
      <c r="A6" s="221"/>
      <c r="B6" s="345" t="s">
        <v>698</v>
      </c>
      <c r="C6" s="346">
        <v>271.36112360000038</v>
      </c>
      <c r="D6" s="347">
        <f>+C6/$C$16</f>
        <v>1.8853487878121123E-2</v>
      </c>
      <c r="E6" s="341"/>
    </row>
    <row r="7" spans="1:12" ht="25.5">
      <c r="B7" s="348" t="s">
        <v>696</v>
      </c>
      <c r="C7" s="346">
        <v>242.73845149999994</v>
      </c>
      <c r="D7" s="347">
        <f>+C7/$C$16</f>
        <v>1.6864856661100346E-2</v>
      </c>
      <c r="E7" s="341"/>
    </row>
    <row r="8" spans="1:12" ht="13.9" customHeight="1">
      <c r="B8" s="342" t="s">
        <v>256</v>
      </c>
      <c r="C8" s="343"/>
      <c r="D8" s="347"/>
      <c r="J8" s="349"/>
      <c r="K8" s="842"/>
      <c r="L8" s="843"/>
    </row>
    <row r="9" spans="1:12">
      <c r="B9" s="345" t="s">
        <v>30</v>
      </c>
      <c r="C9" s="125">
        <v>7548.490636600005</v>
      </c>
      <c r="D9" s="347">
        <f>+C9/$C$16</f>
        <v>0.52445013061277279</v>
      </c>
      <c r="L9" s="17"/>
    </row>
    <row r="10" spans="1:12">
      <c r="B10" s="345" t="s">
        <v>886</v>
      </c>
      <c r="C10" s="125">
        <v>1135.2880724000022</v>
      </c>
      <c r="D10" s="347">
        <f>+C10/$C$16</f>
        <v>7.8876957860477062E-2</v>
      </c>
      <c r="L10" s="17"/>
    </row>
    <row r="11" spans="1:12">
      <c r="B11" s="345" t="s">
        <v>699</v>
      </c>
      <c r="C11" s="346">
        <v>723.23371490000045</v>
      </c>
      <c r="D11" s="347">
        <f>+C11/$C$16</f>
        <v>5.0248458202196387E-2</v>
      </c>
      <c r="L11" s="17"/>
    </row>
    <row r="12" spans="1:12">
      <c r="B12" s="345" t="s">
        <v>697</v>
      </c>
      <c r="C12" s="346">
        <v>2.9749134999999982</v>
      </c>
      <c r="D12" s="347">
        <f>+C12/$C$16</f>
        <v>2.0668950241149712E-4</v>
      </c>
      <c r="L12" s="17"/>
    </row>
    <row r="13" spans="1:12">
      <c r="B13" s="342" t="s">
        <v>21</v>
      </c>
      <c r="C13" s="350"/>
      <c r="D13" s="347"/>
      <c r="L13" s="17"/>
    </row>
    <row r="14" spans="1:12">
      <c r="B14" s="345" t="s">
        <v>887</v>
      </c>
      <c r="C14" s="351">
        <v>3715.2861986000021</v>
      </c>
      <c r="D14" s="347">
        <f>+C14/$C$16</f>
        <v>0.25812873406401143</v>
      </c>
      <c r="L14" s="17"/>
    </row>
    <row r="15" spans="1:12" ht="25.5">
      <c r="B15" s="352" t="s">
        <v>363</v>
      </c>
      <c r="C15" s="353">
        <v>753.7792516999998</v>
      </c>
      <c r="D15" s="347">
        <f>+C15/$C$16</f>
        <v>5.2370685218909287E-2</v>
      </c>
      <c r="F15" s="21"/>
      <c r="L15" s="17"/>
    </row>
    <row r="16" spans="1:12">
      <c r="B16" s="354" t="s">
        <v>84</v>
      </c>
      <c r="C16" s="355">
        <f>SUM(C6:C15)</f>
        <v>14393.15236280001</v>
      </c>
      <c r="D16" s="356">
        <f>SUM(D6:D15)</f>
        <v>1</v>
      </c>
      <c r="L16" s="17"/>
    </row>
    <row r="17" spans="7:12">
      <c r="G17" s="338"/>
      <c r="L17" s="17"/>
    </row>
    <row r="18" spans="7:12">
      <c r="I18" s="338"/>
      <c r="L18" s="17"/>
    </row>
    <row r="19" spans="7:12">
      <c r="I19" s="338"/>
      <c r="L19" s="17"/>
    </row>
    <row r="20" spans="7:12">
      <c r="I20" s="338"/>
      <c r="L20" s="17"/>
    </row>
    <row r="21" spans="7:12">
      <c r="I21" s="338"/>
      <c r="L21" s="17"/>
    </row>
    <row r="22" spans="7:12">
      <c r="I22" s="338"/>
      <c r="L22" s="17"/>
    </row>
    <row r="23" spans="7:12">
      <c r="I23" s="338"/>
      <c r="L23" s="17"/>
    </row>
    <row r="24" spans="7:12">
      <c r="I24" s="338"/>
      <c r="L24" s="17"/>
    </row>
    <row r="25" spans="7:12">
      <c r="I25" s="338"/>
      <c r="L25" s="17"/>
    </row>
    <row r="26" spans="7:12">
      <c r="I26" s="338"/>
      <c r="L26" s="17"/>
    </row>
    <row r="27" spans="7:12">
      <c r="I27" s="338"/>
      <c r="L27" s="17"/>
    </row>
    <row r="28" spans="7:12">
      <c r="I28" s="338"/>
      <c r="J28" s="338"/>
      <c r="L28" s="17"/>
    </row>
    <row r="29" spans="7:12">
      <c r="I29" s="338"/>
      <c r="J29" s="338"/>
      <c r="L29" s="17"/>
    </row>
    <row r="30" spans="7:12">
      <c r="I30" s="338"/>
      <c r="J30" s="338"/>
      <c r="L30" s="17"/>
    </row>
    <row r="31" spans="7:12">
      <c r="J31" s="338"/>
      <c r="L31" s="17"/>
    </row>
    <row r="32" spans="7:12">
      <c r="J32" s="338"/>
      <c r="L32" s="17"/>
    </row>
    <row r="33" spans="10:12">
      <c r="J33" s="338"/>
      <c r="L33" s="17"/>
    </row>
  </sheetData>
  <sheetProtection password="EEBB" sheet="1" objects="1" scenarios="1"/>
  <mergeCells count="3">
    <mergeCell ref="K8:L8"/>
    <mergeCell ref="B3:B4"/>
    <mergeCell ref="C3:D3"/>
  </mergeCells>
  <hyperlinks>
    <hyperlink ref="F3" location="INDICE!A1" display="(volver a índice)"/>
  </hyperlinks>
  <pageMargins left="0.7" right="0.7" top="0.75" bottom="0.75" header="0.3" footer="0.3"/>
  <pageSetup paperSize="9" orientation="portrait" horizontalDpi="360" verticalDpi="36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2"/>
  <sheetViews>
    <sheetView showGridLines="0" zoomScaleNormal="100" workbookViewId="0"/>
  </sheetViews>
  <sheetFormatPr baseColWidth="10" defaultColWidth="11.5703125" defaultRowHeight="12.75"/>
  <cols>
    <col min="1" max="9" width="11.5703125" style="37"/>
    <col min="10" max="11" width="11.5703125" style="37" customWidth="1"/>
    <col min="12" max="12" width="23" style="37" hidden="1" customWidth="1"/>
    <col min="13" max="13" width="13" style="37" hidden="1" customWidth="1"/>
    <col min="14" max="14" width="0" style="37" hidden="1" customWidth="1"/>
    <col min="15" max="16384" width="11.5703125" style="37"/>
  </cols>
  <sheetData>
    <row r="2" spans="2:14">
      <c r="B2" s="196" t="s">
        <v>537</v>
      </c>
      <c r="C2" s="196"/>
      <c r="D2" s="196"/>
      <c r="E2" s="196"/>
      <c r="F2" s="196"/>
      <c r="G2" s="196"/>
    </row>
    <row r="3" spans="2:14" ht="33" customHeight="1">
      <c r="L3" s="17" t="s">
        <v>214</v>
      </c>
      <c r="M3" s="17"/>
    </row>
    <row r="4" spans="2:14" ht="25.5">
      <c r="L4" s="46" t="s">
        <v>25</v>
      </c>
      <c r="M4" s="46" t="s">
        <v>5</v>
      </c>
      <c r="N4" s="46" t="s">
        <v>6</v>
      </c>
    </row>
    <row r="5" spans="2:14">
      <c r="L5" s="334" t="s">
        <v>26</v>
      </c>
      <c r="M5" s="179">
        <v>582.03399970000066</v>
      </c>
      <c r="N5" s="178">
        <f>M5/$M$8</f>
        <v>4.0438257374391509E-2</v>
      </c>
    </row>
    <row r="6" spans="2:14">
      <c r="L6" s="54" t="s">
        <v>27</v>
      </c>
      <c r="M6" s="182">
        <v>5334.1676632999979</v>
      </c>
      <c r="N6" s="181">
        <f>M6/$M$8</f>
        <v>0.37060454364841744</v>
      </c>
    </row>
    <row r="7" spans="2:14">
      <c r="L7" s="52" t="s">
        <v>28</v>
      </c>
      <c r="M7" s="335">
        <v>8476.9507004000188</v>
      </c>
      <c r="N7" s="336">
        <f>M7/$M$8</f>
        <v>0.58895719897719223</v>
      </c>
    </row>
    <row r="8" spans="2:14">
      <c r="L8" s="126" t="s">
        <v>12</v>
      </c>
      <c r="M8" s="185">
        <v>14393.1523634</v>
      </c>
      <c r="N8" s="184">
        <f>M8/$M$8</f>
        <v>1</v>
      </c>
    </row>
    <row r="11" spans="2:14">
      <c r="I11" s="21" t="s">
        <v>42</v>
      </c>
    </row>
    <row r="12" spans="2:14" ht="15" customHeight="1"/>
  </sheetData>
  <sheetProtection password="EEBB" sheet="1" objects="1" scenarios="1"/>
  <hyperlinks>
    <hyperlink ref="I11" location="INDICE!A1" display="(volver a índice)"/>
  </hyperlinks>
  <pageMargins left="0.7" right="0.7" top="0.75" bottom="0.75" header="0.3" footer="0.3"/>
  <pageSetup paperSize="9" orientation="portrait" horizontalDpi="360" verticalDpi="360"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1"/>
  <sheetViews>
    <sheetView showGridLines="0" workbookViewId="0">
      <selection activeCell="H4" sqref="H4"/>
    </sheetView>
  </sheetViews>
  <sheetFormatPr baseColWidth="10" defaultColWidth="11.5703125" defaultRowHeight="12.75"/>
  <cols>
    <col min="1" max="1" width="11.5703125" style="37"/>
    <col min="2" max="2" width="44.28515625" style="37" customWidth="1"/>
    <col min="3" max="3" width="14.42578125" style="37" customWidth="1"/>
    <col min="4" max="4" width="11" style="37" customWidth="1"/>
    <col min="5" max="5" width="17" style="37" customWidth="1"/>
    <col min="6" max="6" width="11.28515625" style="37" customWidth="1"/>
    <col min="7" max="16384" width="11.5703125" style="37"/>
  </cols>
  <sheetData>
    <row r="2" spans="2:14">
      <c r="B2" s="333" t="s">
        <v>470</v>
      </c>
      <c r="N2" s="21"/>
    </row>
    <row r="4" spans="2:14" ht="24" customHeight="1">
      <c r="B4" s="819" t="s">
        <v>880</v>
      </c>
      <c r="C4" s="831" t="s">
        <v>296</v>
      </c>
      <c r="D4" s="833"/>
      <c r="E4" s="823" t="s">
        <v>301</v>
      </c>
      <c r="H4" s="21" t="s">
        <v>42</v>
      </c>
    </row>
    <row r="5" spans="2:14">
      <c r="B5" s="844"/>
      <c r="C5" s="112" t="s">
        <v>12</v>
      </c>
      <c r="D5" s="112" t="s">
        <v>6</v>
      </c>
      <c r="E5" s="862"/>
    </row>
    <row r="6" spans="2:14">
      <c r="B6" s="318" t="s">
        <v>298</v>
      </c>
      <c r="C6" s="51">
        <v>10808.595437400001</v>
      </c>
      <c r="D6" s="181">
        <f>C6/$C$9</f>
        <v>0.75095400685720848</v>
      </c>
      <c r="E6" s="320">
        <v>44.848943723651459</v>
      </c>
    </row>
    <row r="7" spans="2:14">
      <c r="B7" s="318" t="s">
        <v>299</v>
      </c>
      <c r="C7" s="51">
        <v>2907.3579469999968</v>
      </c>
      <c r="D7" s="181">
        <f>C7/$C$9</f>
        <v>0.2019959126338606</v>
      </c>
      <c r="E7" s="320">
        <v>7.8154783521505289</v>
      </c>
    </row>
    <row r="8" spans="2:14">
      <c r="B8" s="318" t="s">
        <v>300</v>
      </c>
      <c r="C8" s="51">
        <v>677.19897740000022</v>
      </c>
      <c r="D8" s="181">
        <f>C8/$C$9</f>
        <v>4.7050080508930996E-2</v>
      </c>
      <c r="E8" s="320">
        <v>1.7231526142493645</v>
      </c>
    </row>
    <row r="9" spans="2:14">
      <c r="B9" s="62" t="s">
        <v>12</v>
      </c>
      <c r="C9" s="63">
        <f>SUM(C6:C8)</f>
        <v>14393.152361799997</v>
      </c>
      <c r="D9" s="321">
        <f>C9/$C$9</f>
        <v>1</v>
      </c>
      <c r="E9" s="322">
        <v>14.307308510735588</v>
      </c>
    </row>
    <row r="11" spans="2:14" ht="25.15" customHeight="1">
      <c r="B11" s="861" t="s">
        <v>518</v>
      </c>
      <c r="C11" s="861"/>
      <c r="D11" s="861"/>
    </row>
  </sheetData>
  <sheetProtection password="EEBB" sheet="1" objects="1" scenarios="1"/>
  <mergeCells count="4">
    <mergeCell ref="B11:D11"/>
    <mergeCell ref="C4:D4"/>
    <mergeCell ref="B4:B5"/>
    <mergeCell ref="E4:E5"/>
  </mergeCells>
  <hyperlinks>
    <hyperlink ref="H4" location="INDICE!A1" display="(volver a índice)"/>
  </hyperlinks>
  <pageMargins left="0.7" right="0.7" top="0.75" bottom="0.75" header="0.3" footer="0.3"/>
  <pageSetup paperSize="9" orientation="portrait" horizontalDpi="360" verticalDpi="360" r:id="rId1"/>
  <ignoredErrors>
    <ignoredError sqref="D9" formula="1"/>
  </ignoredError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6"/>
  <sheetViews>
    <sheetView showGridLines="0" zoomScaleNormal="100" workbookViewId="0">
      <selection activeCell="M10" sqref="M10"/>
    </sheetView>
  </sheetViews>
  <sheetFormatPr baseColWidth="10" defaultColWidth="11.5703125" defaultRowHeight="12.75"/>
  <cols>
    <col min="1" max="1" width="11.5703125" style="37"/>
    <col min="2" max="2" width="72.28515625" style="37" customWidth="1"/>
    <col min="3" max="3" width="13.7109375" style="37" customWidth="1"/>
    <col min="4" max="4" width="10.42578125" style="37" customWidth="1"/>
    <col min="5" max="7" width="11.42578125" style="37" customWidth="1"/>
    <col min="8" max="8" width="28.7109375" style="37" customWidth="1"/>
    <col min="9" max="9" width="26.42578125" style="37" customWidth="1"/>
    <col min="10" max="10" width="11.42578125" style="37" customWidth="1"/>
    <col min="11" max="12" width="11.5703125" style="37"/>
    <col min="13" max="13" width="17.7109375" style="37" bestFit="1" customWidth="1"/>
    <col min="14" max="16384" width="11.5703125" style="37"/>
  </cols>
  <sheetData>
    <row r="2" spans="2:15">
      <c r="B2" s="37" t="s">
        <v>472</v>
      </c>
    </row>
    <row r="3" spans="2:15">
      <c r="B3" s="865"/>
      <c r="C3" s="865"/>
      <c r="D3" s="865"/>
      <c r="E3" s="865"/>
    </row>
    <row r="4" spans="2:15" ht="20.25" customHeight="1">
      <c r="B4" s="866" t="s">
        <v>520</v>
      </c>
      <c r="C4" s="824" t="s">
        <v>5</v>
      </c>
      <c r="D4" s="794"/>
      <c r="H4" s="21" t="s">
        <v>42</v>
      </c>
    </row>
    <row r="5" spans="2:15" ht="25.5">
      <c r="B5" s="867"/>
      <c r="C5" s="46" t="s">
        <v>311</v>
      </c>
      <c r="D5" s="46" t="s">
        <v>312</v>
      </c>
      <c r="L5" s="324"/>
      <c r="M5" s="325"/>
      <c r="O5" s="326"/>
    </row>
    <row r="6" spans="2:15" ht="14.45" customHeight="1">
      <c r="B6" s="327" t="s">
        <v>324</v>
      </c>
      <c r="C6" s="328">
        <v>3922.4856245000019</v>
      </c>
      <c r="D6" s="329">
        <v>3.1957181006568677E-2</v>
      </c>
      <c r="E6" s="863"/>
      <c r="F6" s="864"/>
      <c r="G6" s="864"/>
      <c r="H6" s="325"/>
      <c r="J6" s="326"/>
    </row>
    <row r="7" spans="2:15">
      <c r="B7" s="327" t="s">
        <v>327</v>
      </c>
      <c r="C7" s="328">
        <v>2976.2836402000007</v>
      </c>
      <c r="D7" s="329">
        <v>0.39328209945427783</v>
      </c>
      <c r="E7" s="863"/>
      <c r="F7" s="864"/>
      <c r="G7" s="864"/>
      <c r="H7" s="325"/>
      <c r="J7" s="326"/>
    </row>
    <row r="8" spans="2:15">
      <c r="B8" s="327" t="s">
        <v>322</v>
      </c>
      <c r="C8" s="328">
        <v>1779.3882620000002</v>
      </c>
      <c r="D8" s="329">
        <v>2.9334462061727688E-2</v>
      </c>
      <c r="G8" s="868"/>
      <c r="H8" s="868"/>
      <c r="I8" s="868"/>
      <c r="J8" s="326"/>
    </row>
    <row r="9" spans="2:15" ht="14.45" customHeight="1">
      <c r="B9" s="327" t="s">
        <v>325</v>
      </c>
      <c r="C9" s="328">
        <v>1106.2695213000004</v>
      </c>
      <c r="D9" s="329">
        <v>8.4845156536329722E-3</v>
      </c>
      <c r="G9" s="868"/>
      <c r="H9" s="868"/>
      <c r="I9" s="868"/>
      <c r="J9" s="326"/>
    </row>
    <row r="10" spans="2:15" ht="17.45" customHeight="1">
      <c r="B10" s="327" t="s">
        <v>330</v>
      </c>
      <c r="C10" s="328">
        <v>1016.2394481999993</v>
      </c>
      <c r="D10" s="329">
        <v>1.9239282590778343E-2</v>
      </c>
      <c r="G10" s="868"/>
      <c r="H10" s="868"/>
      <c r="I10" s="868"/>
      <c r="J10" s="326"/>
    </row>
    <row r="11" spans="2:15">
      <c r="B11" s="327" t="s">
        <v>331</v>
      </c>
      <c r="C11" s="328">
        <v>614.18170799999996</v>
      </c>
      <c r="D11" s="329">
        <v>3.7132335210357539E-2</v>
      </c>
      <c r="G11" s="868"/>
      <c r="H11" s="868"/>
      <c r="I11" s="868"/>
      <c r="J11" s="326"/>
    </row>
    <row r="12" spans="2:15">
      <c r="B12" s="327" t="s">
        <v>313</v>
      </c>
      <c r="C12" s="328">
        <v>515.63179860000002</v>
      </c>
      <c r="D12" s="329">
        <v>1.8985209543723278E-3</v>
      </c>
      <c r="G12" s="868"/>
      <c r="H12" s="868"/>
      <c r="I12" s="868"/>
      <c r="J12" s="326"/>
    </row>
    <row r="13" spans="2:15">
      <c r="B13" s="327" t="s">
        <v>314</v>
      </c>
      <c r="C13" s="328">
        <v>437.75964529999993</v>
      </c>
      <c r="D13" s="329">
        <v>1.0437499758698636E-2</v>
      </c>
      <c r="G13" s="868"/>
      <c r="H13" s="868"/>
      <c r="I13" s="868"/>
      <c r="J13" s="326"/>
    </row>
    <row r="14" spans="2:15">
      <c r="B14" s="327" t="s">
        <v>329</v>
      </c>
      <c r="C14" s="328">
        <v>395.36791709999994</v>
      </c>
      <c r="D14" s="329">
        <v>2.8310999214199387E-3</v>
      </c>
      <c r="G14" s="868"/>
      <c r="H14" s="868"/>
      <c r="I14" s="868"/>
      <c r="J14" s="326"/>
    </row>
    <row r="15" spans="2:15">
      <c r="B15" s="327" t="s">
        <v>321</v>
      </c>
      <c r="C15" s="328">
        <v>351.86397689999995</v>
      </c>
      <c r="D15" s="329">
        <v>4.3726513394298765E-3</v>
      </c>
      <c r="G15" s="868"/>
      <c r="H15" s="868"/>
      <c r="I15" s="868"/>
      <c r="J15" s="326"/>
    </row>
    <row r="16" spans="2:15">
      <c r="B16" s="327" t="s">
        <v>320</v>
      </c>
      <c r="C16" s="328">
        <v>247.82871789999987</v>
      </c>
      <c r="D16" s="329">
        <v>4.3539246959698524E-3</v>
      </c>
      <c r="H16" s="325"/>
      <c r="J16" s="326"/>
    </row>
    <row r="17" spans="2:10">
      <c r="B17" s="327" t="s">
        <v>317</v>
      </c>
      <c r="C17" s="328">
        <v>242.17618800000002</v>
      </c>
      <c r="D17" s="329">
        <v>2.898337424825505E-3</v>
      </c>
      <c r="H17" s="325"/>
      <c r="J17" s="326"/>
    </row>
    <row r="18" spans="2:10" ht="25.5">
      <c r="B18" s="330" t="s">
        <v>319</v>
      </c>
      <c r="C18" s="328">
        <v>209.6384079</v>
      </c>
      <c r="D18" s="329">
        <v>3.2758197022463575E-3</v>
      </c>
      <c r="H18" s="325"/>
      <c r="J18" s="326"/>
    </row>
    <row r="19" spans="2:10">
      <c r="B19" s="327" t="s">
        <v>316</v>
      </c>
      <c r="C19" s="328">
        <v>187.87436300000007</v>
      </c>
      <c r="D19" s="329">
        <v>9.8204816050743143E-3</v>
      </c>
      <c r="H19" s="325"/>
      <c r="J19" s="326"/>
    </row>
    <row r="20" spans="2:10">
      <c r="B20" s="327" t="s">
        <v>323</v>
      </c>
      <c r="C20" s="328">
        <v>151.46269589999997</v>
      </c>
      <c r="D20" s="329">
        <v>5.9083577387282265E-3</v>
      </c>
      <c r="H20" s="325"/>
      <c r="J20" s="326"/>
    </row>
    <row r="21" spans="2:10">
      <c r="B21" s="327" t="s">
        <v>328</v>
      </c>
      <c r="C21" s="328">
        <v>141.77090099999998</v>
      </c>
      <c r="D21" s="329">
        <v>1.9826545453384419E-3</v>
      </c>
      <c r="H21" s="325"/>
      <c r="J21" s="326"/>
    </row>
    <row r="22" spans="2:10">
      <c r="B22" s="327" t="s">
        <v>318</v>
      </c>
      <c r="C22" s="328">
        <v>83.234769000000014</v>
      </c>
      <c r="D22" s="329">
        <v>1.4236714019668973E-3</v>
      </c>
      <c r="H22" s="325"/>
      <c r="J22" s="326"/>
    </row>
    <row r="23" spans="2:10">
      <c r="B23" s="327" t="s">
        <v>326</v>
      </c>
      <c r="C23" s="328">
        <v>13.694777</v>
      </c>
      <c r="D23" s="329">
        <v>6.5958775415818852E-3</v>
      </c>
      <c r="H23" s="325"/>
      <c r="J23" s="326"/>
    </row>
    <row r="24" spans="2:10">
      <c r="B24" s="62" t="s">
        <v>12</v>
      </c>
      <c r="C24" s="331">
        <v>14393.152361800006</v>
      </c>
      <c r="D24" s="319">
        <v>1.1023647110701701E-2</v>
      </c>
      <c r="E24" s="332"/>
    </row>
    <row r="26" spans="2:10">
      <c r="B26" s="861"/>
      <c r="C26" s="861"/>
      <c r="D26" s="861"/>
    </row>
  </sheetData>
  <sheetProtection password="EEBB" sheet="1" objects="1" scenarios="1"/>
  <sortState ref="B6:D23">
    <sortCondition descending="1" ref="C6:C23"/>
  </sortState>
  <mergeCells count="6">
    <mergeCell ref="E6:G7"/>
    <mergeCell ref="B3:E3"/>
    <mergeCell ref="B4:B5"/>
    <mergeCell ref="C4:D4"/>
    <mergeCell ref="B26:D26"/>
    <mergeCell ref="G8:I15"/>
  </mergeCells>
  <hyperlinks>
    <hyperlink ref="H4" location="INDICE!A1" display="(volver a índice)"/>
  </hyperlinks>
  <pageMargins left="0.70866141732283472" right="0.70866141732283472" top="0.74803149606299213" bottom="0.74803149606299213" header="0.31496062992125984" footer="0.31496062992125984"/>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3"/>
  <sheetViews>
    <sheetView showGridLines="0" workbookViewId="0">
      <selection activeCell="M10" sqref="M10"/>
    </sheetView>
  </sheetViews>
  <sheetFormatPr baseColWidth="10" defaultColWidth="11.5703125" defaultRowHeight="12.75"/>
  <cols>
    <col min="1" max="1" width="11.5703125" style="37"/>
    <col min="2" max="2" width="44.28515625" style="37" customWidth="1"/>
    <col min="3" max="3" width="14.42578125" style="37" customWidth="1"/>
    <col min="4" max="4" width="11" style="37" customWidth="1"/>
    <col min="5" max="5" width="17" style="37" customWidth="1"/>
    <col min="6" max="6" width="11.28515625" style="37" customWidth="1"/>
    <col min="7" max="16384" width="11.5703125" style="37"/>
  </cols>
  <sheetData>
    <row r="2" spans="2:14">
      <c r="B2" s="37" t="s">
        <v>333</v>
      </c>
      <c r="N2" s="21"/>
    </row>
    <row r="4" spans="2:14" ht="24" customHeight="1">
      <c r="B4" s="819" t="s">
        <v>334</v>
      </c>
      <c r="C4" s="831" t="s">
        <v>296</v>
      </c>
      <c r="D4" s="833"/>
      <c r="E4" s="823" t="s">
        <v>301</v>
      </c>
      <c r="H4" s="21" t="s">
        <v>42</v>
      </c>
    </row>
    <row r="5" spans="2:14">
      <c r="B5" s="844"/>
      <c r="C5" s="112" t="s">
        <v>12</v>
      </c>
      <c r="D5" s="112" t="s">
        <v>6</v>
      </c>
      <c r="E5" s="862"/>
    </row>
    <row r="6" spans="2:14">
      <c r="B6" s="318" t="s">
        <v>335</v>
      </c>
      <c r="C6" s="51">
        <v>1209.9433958999998</v>
      </c>
      <c r="D6" s="181">
        <f>C6/$C$9</f>
        <v>8.406382184289507E-2</v>
      </c>
      <c r="E6" s="320">
        <v>93.072568915384608</v>
      </c>
    </row>
    <row r="7" spans="2:14">
      <c r="B7" s="318" t="s">
        <v>336</v>
      </c>
      <c r="C7" s="51">
        <v>6028.0572091000004</v>
      </c>
      <c r="D7" s="181">
        <f>C7/$C$9</f>
        <v>0.41881424288251845</v>
      </c>
      <c r="E7" s="320">
        <v>7.2890655490931078</v>
      </c>
    </row>
    <row r="8" spans="2:14">
      <c r="B8" s="318" t="s">
        <v>337</v>
      </c>
      <c r="C8" s="51">
        <v>7155.1517568000027</v>
      </c>
      <c r="D8" s="181">
        <f>C8/$C$9</f>
        <v>0.49712193527458648</v>
      </c>
      <c r="E8" s="320">
        <v>43.103323836144597</v>
      </c>
    </row>
    <row r="9" spans="2:14">
      <c r="B9" s="62" t="s">
        <v>12</v>
      </c>
      <c r="C9" s="63">
        <f>SUM(C6:C8)</f>
        <v>14393.152361800003</v>
      </c>
      <c r="D9" s="321">
        <f>SUM(D6:D8)</f>
        <v>1</v>
      </c>
      <c r="E9" s="322">
        <v>14.307308510735577</v>
      </c>
    </row>
    <row r="11" spans="2:14" ht="25.15" customHeight="1">
      <c r="B11" s="148"/>
      <c r="C11" s="323"/>
      <c r="D11" s="323"/>
    </row>
    <row r="12" spans="2:14">
      <c r="B12" s="148"/>
      <c r="C12" s="323"/>
      <c r="D12" s="323"/>
    </row>
    <row r="13" spans="2:14">
      <c r="B13" s="148"/>
    </row>
  </sheetData>
  <sheetProtection password="EEBB" sheet="1" objects="1" scenarios="1"/>
  <mergeCells count="3">
    <mergeCell ref="B4:B5"/>
    <mergeCell ref="C4:D4"/>
    <mergeCell ref="E4:E5"/>
  </mergeCells>
  <hyperlinks>
    <hyperlink ref="H4" location="INDICE!A1" display="(volver a índice)"/>
  </hyperlinks>
  <pageMargins left="0.7" right="0.7" top="0.75" bottom="0.75" header="0.3" footer="0.3"/>
  <pageSetup paperSize="9" orientation="portrait" horizontalDpi="360" verticalDpi="36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J16"/>
  <sheetViews>
    <sheetView showGridLines="0" zoomScaleNormal="100" zoomScaleSheetLayoutView="120" workbookViewId="0">
      <selection activeCell="M10" sqref="M10"/>
    </sheetView>
  </sheetViews>
  <sheetFormatPr baseColWidth="10" defaultColWidth="11.42578125" defaultRowHeight="12.75"/>
  <cols>
    <col min="1" max="1" width="11.42578125" style="37"/>
    <col min="2" max="2" width="54.7109375" style="37" customWidth="1"/>
    <col min="3" max="3" width="17" style="37" customWidth="1"/>
    <col min="4" max="4" width="16" style="37" customWidth="1"/>
    <col min="5" max="5" width="11.42578125" style="37"/>
    <col min="6" max="6" width="4.28515625" style="37" customWidth="1"/>
    <col min="7" max="7" width="15.140625" style="37" bestFit="1" customWidth="1"/>
    <col min="8" max="8" width="17.85546875" style="37" bestFit="1" customWidth="1"/>
    <col min="9" max="16384" width="11.42578125" style="37"/>
  </cols>
  <sheetData>
    <row r="2" spans="2:10">
      <c r="B2" s="37" t="s">
        <v>792</v>
      </c>
    </row>
    <row r="3" spans="2:10">
      <c r="B3" s="145"/>
    </row>
    <row r="4" spans="2:10" ht="24" customHeight="1">
      <c r="B4" s="869" t="s">
        <v>443</v>
      </c>
      <c r="C4" s="819" t="s">
        <v>794</v>
      </c>
      <c r="D4" s="831" t="s">
        <v>296</v>
      </c>
      <c r="E4" s="833"/>
      <c r="J4" s="317"/>
    </row>
    <row r="5" spans="2:10">
      <c r="B5" s="870"/>
      <c r="C5" s="871"/>
      <c r="D5" s="222" t="s">
        <v>793</v>
      </c>
      <c r="E5" s="122" t="s">
        <v>310</v>
      </c>
    </row>
    <row r="6" spans="2:10">
      <c r="B6" s="318" t="s">
        <v>884</v>
      </c>
      <c r="C6" s="51">
        <v>94777.283495145617</v>
      </c>
      <c r="D6" s="51">
        <v>9762060.1999999993</v>
      </c>
      <c r="E6" s="309">
        <f>D6/$D$16</f>
        <v>6.7824337258520914E-4</v>
      </c>
      <c r="G6" s="219"/>
      <c r="H6" s="219"/>
    </row>
    <row r="7" spans="2:10">
      <c r="B7" s="282" t="s">
        <v>302</v>
      </c>
      <c r="C7" s="51">
        <v>331884.05151515151</v>
      </c>
      <c r="D7" s="51">
        <v>32856521.100000001</v>
      </c>
      <c r="E7" s="309">
        <f t="shared" ref="E7:E15" si="0">D7/$D$16</f>
        <v>2.2827883895123989E-3</v>
      </c>
      <c r="G7" s="219"/>
      <c r="H7" s="219"/>
    </row>
    <row r="8" spans="2:10">
      <c r="B8" s="282" t="s">
        <v>303</v>
      </c>
      <c r="C8" s="51">
        <v>589438.79900000023</v>
      </c>
      <c r="D8" s="51">
        <v>58943879.900000021</v>
      </c>
      <c r="E8" s="309">
        <f t="shared" si="0"/>
        <v>4.0952724197125456E-3</v>
      </c>
      <c r="G8" s="219"/>
      <c r="H8" s="219"/>
    </row>
    <row r="9" spans="2:10">
      <c r="B9" s="282" t="s">
        <v>304</v>
      </c>
      <c r="C9" s="51">
        <v>927679.32673267322</v>
      </c>
      <c r="D9" s="51">
        <v>93695612</v>
      </c>
      <c r="E9" s="309">
        <f t="shared" si="0"/>
        <v>6.5097352994519736E-3</v>
      </c>
      <c r="G9" s="219"/>
      <c r="H9" s="219"/>
    </row>
    <row r="10" spans="2:10">
      <c r="B10" s="282" t="s">
        <v>305</v>
      </c>
      <c r="C10" s="51">
        <v>1557596.9390000007</v>
      </c>
      <c r="D10" s="51">
        <v>155759693.90000007</v>
      </c>
      <c r="E10" s="309">
        <f t="shared" si="0"/>
        <v>1.082179150089403E-2</v>
      </c>
      <c r="G10" s="219"/>
      <c r="H10" s="219"/>
    </row>
    <row r="11" spans="2:10">
      <c r="B11" s="282" t="s">
        <v>306</v>
      </c>
      <c r="C11" s="51">
        <v>2502315.7217821768</v>
      </c>
      <c r="D11" s="51">
        <v>252733887.89999986</v>
      </c>
      <c r="E11" s="309">
        <f t="shared" si="0"/>
        <v>1.7559314425849175E-2</v>
      </c>
      <c r="G11" s="219"/>
      <c r="H11" s="219"/>
    </row>
    <row r="12" spans="2:10">
      <c r="B12" s="282" t="s">
        <v>307</v>
      </c>
      <c r="C12" s="51">
        <v>3920558.1059405953</v>
      </c>
      <c r="D12" s="51">
        <v>395976368.70000011</v>
      </c>
      <c r="E12" s="309">
        <f t="shared" si="0"/>
        <v>2.7511441465105115E-2</v>
      </c>
      <c r="G12" s="219"/>
      <c r="H12" s="219"/>
    </row>
    <row r="13" spans="2:10">
      <c r="B13" s="282" t="s">
        <v>308</v>
      </c>
      <c r="C13" s="51">
        <v>6477857.1450000023</v>
      </c>
      <c r="D13" s="51">
        <v>647785714.50000024</v>
      </c>
      <c r="E13" s="309">
        <f t="shared" si="0"/>
        <v>4.5006521032824563E-2</v>
      </c>
      <c r="G13" s="219"/>
      <c r="H13" s="219"/>
    </row>
    <row r="14" spans="2:10">
      <c r="B14" s="282" t="s">
        <v>309</v>
      </c>
      <c r="C14" s="51">
        <v>14738406.780198023</v>
      </c>
      <c r="D14" s="51">
        <v>1488579084.8000002</v>
      </c>
      <c r="E14" s="309">
        <f t="shared" si="0"/>
        <v>0.10342272821003053</v>
      </c>
      <c r="G14" s="219"/>
      <c r="H14" s="219"/>
    </row>
    <row r="15" spans="2:10" ht="15.75" customHeight="1">
      <c r="B15" s="318" t="s">
        <v>885</v>
      </c>
      <c r="C15" s="51">
        <v>112570595.388</v>
      </c>
      <c r="D15" s="51">
        <v>11257059538.799999</v>
      </c>
      <c r="E15" s="309">
        <f t="shared" si="0"/>
        <v>0.78211216388403448</v>
      </c>
      <c r="G15" s="219"/>
      <c r="H15" s="219"/>
    </row>
    <row r="16" spans="2:10">
      <c r="B16" s="62" t="s">
        <v>12</v>
      </c>
      <c r="C16" s="63"/>
      <c r="D16" s="63">
        <v>14393152361.799999</v>
      </c>
      <c r="E16" s="319">
        <f>SUM(E6:E15)</f>
        <v>1</v>
      </c>
      <c r="G16" s="219"/>
      <c r="H16" s="219"/>
    </row>
  </sheetData>
  <sheetProtection password="EEBB" sheet="1" objects="1" scenarios="1"/>
  <mergeCells count="3">
    <mergeCell ref="B4:B5"/>
    <mergeCell ref="C4:C5"/>
    <mergeCell ref="D4:E4"/>
  </mergeCells>
  <pageMargins left="0.7" right="0.7" top="0.75" bottom="0.75" header="0.3" footer="0.3"/>
  <pageSetup scale="60"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60"/>
  <sheetViews>
    <sheetView showGridLines="0" zoomScaleNormal="100" workbookViewId="0"/>
  </sheetViews>
  <sheetFormatPr baseColWidth="10" defaultColWidth="11.5703125" defaultRowHeight="12.75"/>
  <cols>
    <col min="1" max="12" width="11.5703125" style="37"/>
    <col min="13" max="13" width="18.7109375" style="37" customWidth="1"/>
    <col min="14" max="14" width="26.85546875" style="37" customWidth="1"/>
    <col min="15" max="15" width="19.28515625" style="37" customWidth="1"/>
    <col min="16" max="16" width="11.5703125" style="37"/>
    <col min="17" max="17" width="13.7109375" style="37" customWidth="1"/>
    <col min="18" max="16384" width="11.5703125" style="37"/>
  </cols>
  <sheetData>
    <row r="3" spans="13:19">
      <c r="N3" s="244" t="s">
        <v>883</v>
      </c>
    </row>
    <row r="5" spans="13:19" ht="15" customHeight="1">
      <c r="M5" s="21" t="s">
        <v>42</v>
      </c>
      <c r="N5" s="819" t="s">
        <v>147</v>
      </c>
      <c r="O5" s="821">
        <v>2017</v>
      </c>
      <c r="P5" s="822"/>
      <c r="Q5" s="306"/>
    </row>
    <row r="6" spans="13:19" ht="15" customHeight="1">
      <c r="N6" s="854"/>
      <c r="O6" s="307" t="s">
        <v>84</v>
      </c>
      <c r="P6" s="308" t="s">
        <v>6</v>
      </c>
      <c r="Q6" s="306"/>
    </row>
    <row r="7" spans="13:19" ht="15" customHeight="1">
      <c r="N7" s="47" t="s">
        <v>60</v>
      </c>
      <c r="O7" s="51">
        <v>6126.0192143999975</v>
      </c>
      <c r="P7" s="309">
        <f>O7/$O$31</f>
        <v>0.42562039639419236</v>
      </c>
      <c r="Q7" s="310"/>
      <c r="S7" s="311"/>
    </row>
    <row r="8" spans="13:19" ht="15" customHeight="1">
      <c r="N8" s="50" t="s">
        <v>61</v>
      </c>
      <c r="O8" s="51">
        <v>20.951347600000002</v>
      </c>
      <c r="P8" s="309">
        <f t="shared" ref="P8:P31" si="0">O8/$O$31</f>
        <v>1.4556468986488321E-3</v>
      </c>
      <c r="Q8" s="310"/>
      <c r="R8" s="312"/>
    </row>
    <row r="9" spans="13:19" ht="15" customHeight="1">
      <c r="N9" s="50" t="s">
        <v>62</v>
      </c>
      <c r="O9" s="51">
        <v>15.700573500000008</v>
      </c>
      <c r="P9" s="309">
        <f t="shared" si="0"/>
        <v>1.0908363298923573E-3</v>
      </c>
      <c r="Q9" s="310"/>
    </row>
    <row r="10" spans="13:19" ht="15" customHeight="1">
      <c r="N10" s="50" t="s">
        <v>63</v>
      </c>
      <c r="O10" s="51">
        <v>159.81524460000006</v>
      </c>
      <c r="P10" s="309">
        <f t="shared" si="0"/>
        <v>1.1103560954656425E-2</v>
      </c>
      <c r="Q10" s="310"/>
    </row>
    <row r="11" spans="13:19" ht="15" customHeight="1">
      <c r="N11" s="50" t="s">
        <v>64</v>
      </c>
      <c r="O11" s="51">
        <v>4201.9360724999988</v>
      </c>
      <c r="P11" s="309">
        <f t="shared" si="0"/>
        <v>0.29193994243383548</v>
      </c>
      <c r="Q11" s="310"/>
      <c r="R11" s="313"/>
    </row>
    <row r="12" spans="13:19" ht="15" customHeight="1">
      <c r="N12" s="50" t="s">
        <v>65</v>
      </c>
      <c r="O12" s="51">
        <v>1266.9234237999999</v>
      </c>
      <c r="P12" s="309">
        <f t="shared" si="0"/>
        <v>8.8022650756843429E-2</v>
      </c>
      <c r="Q12" s="310"/>
    </row>
    <row r="13" spans="13:19" ht="15" customHeight="1">
      <c r="N13" s="50" t="s">
        <v>66</v>
      </c>
      <c r="O13" s="51">
        <v>35.71980889999999</v>
      </c>
      <c r="P13" s="309">
        <f t="shared" si="0"/>
        <v>2.4817224189251641E-3</v>
      </c>
      <c r="Q13" s="310"/>
    </row>
    <row r="14" spans="13:19" ht="15" customHeight="1">
      <c r="N14" s="50" t="s">
        <v>67</v>
      </c>
      <c r="O14" s="51">
        <v>111.87964510000002</v>
      </c>
      <c r="P14" s="309">
        <f t="shared" si="0"/>
        <v>7.7731161508554723E-3</v>
      </c>
      <c r="Q14" s="310"/>
    </row>
    <row r="15" spans="13:19" ht="15" customHeight="1">
      <c r="N15" s="50" t="s">
        <v>68</v>
      </c>
      <c r="O15" s="51">
        <v>6.1699966999999969</v>
      </c>
      <c r="P15" s="309">
        <f t="shared" si="0"/>
        <v>4.2867584140642695E-4</v>
      </c>
      <c r="Q15" s="310"/>
    </row>
    <row r="16" spans="13:19" ht="15" customHeight="1">
      <c r="N16" s="50" t="s">
        <v>69</v>
      </c>
      <c r="O16" s="51">
        <v>9.6215209000000002</v>
      </c>
      <c r="P16" s="309">
        <f t="shared" si="0"/>
        <v>6.6847905565606291E-4</v>
      </c>
      <c r="Q16" s="310"/>
    </row>
    <row r="17" spans="14:18" ht="15" customHeight="1">
      <c r="N17" s="50" t="s">
        <v>70</v>
      </c>
      <c r="O17" s="51">
        <v>11.4910663</v>
      </c>
      <c r="P17" s="309">
        <f t="shared" si="0"/>
        <v>7.9837036457564719E-4</v>
      </c>
      <c r="Q17" s="310"/>
    </row>
    <row r="18" spans="14:18" ht="15" customHeight="1">
      <c r="N18" s="50" t="s">
        <v>71</v>
      </c>
      <c r="O18" s="51">
        <v>36.449964100000003</v>
      </c>
      <c r="P18" s="309">
        <f t="shared" si="0"/>
        <v>2.5324517644882312E-3</v>
      </c>
      <c r="Q18" s="310"/>
    </row>
    <row r="19" spans="14:18" ht="15" customHeight="1">
      <c r="N19" s="50" t="s">
        <v>72</v>
      </c>
      <c r="O19" s="51">
        <v>201.83313700000002</v>
      </c>
      <c r="P19" s="309">
        <f t="shared" si="0"/>
        <v>1.4022858363469415E-2</v>
      </c>
      <c r="Q19" s="310"/>
    </row>
    <row r="20" spans="14:18" ht="15" customHeight="1">
      <c r="N20" s="50" t="s">
        <v>73</v>
      </c>
      <c r="O20" s="51">
        <v>15.207659699999983</v>
      </c>
      <c r="P20" s="309">
        <f t="shared" si="0"/>
        <v>1.0565899196866842E-3</v>
      </c>
      <c r="Q20" s="310"/>
    </row>
    <row r="21" spans="14:18" ht="15" customHeight="1">
      <c r="N21" s="50" t="s">
        <v>74</v>
      </c>
      <c r="O21" s="51">
        <v>31.318637100000039</v>
      </c>
      <c r="P21" s="309">
        <f t="shared" si="0"/>
        <v>2.1759400796024838E-3</v>
      </c>
      <c r="Q21" s="310"/>
    </row>
    <row r="22" spans="14:18" ht="15" customHeight="1">
      <c r="N22" s="50" t="s">
        <v>75</v>
      </c>
      <c r="O22" s="51">
        <v>313.64138029999981</v>
      </c>
      <c r="P22" s="309">
        <f t="shared" si="0"/>
        <v>2.1791013696972582E-2</v>
      </c>
      <c r="Q22" s="310"/>
    </row>
    <row r="23" spans="14:18" ht="15" customHeight="1">
      <c r="N23" s="50" t="s">
        <v>76</v>
      </c>
      <c r="O23" s="51">
        <v>71.98827100000014</v>
      </c>
      <c r="P23" s="309">
        <f t="shared" si="0"/>
        <v>5.00156388127711E-3</v>
      </c>
      <c r="Q23" s="310"/>
    </row>
    <row r="24" spans="14:18" ht="15" customHeight="1">
      <c r="N24" s="50" t="s">
        <v>77</v>
      </c>
      <c r="O24" s="51">
        <v>17.227292800000019</v>
      </c>
      <c r="P24" s="309">
        <f t="shared" si="0"/>
        <v>1.196908944245447E-3</v>
      </c>
      <c r="Q24" s="310"/>
    </row>
    <row r="25" spans="14:18" ht="15" customHeight="1">
      <c r="N25" s="50" t="s">
        <v>78</v>
      </c>
      <c r="O25" s="51">
        <v>41.071257400000022</v>
      </c>
      <c r="P25" s="309">
        <f t="shared" si="0"/>
        <v>2.8535275916055122E-3</v>
      </c>
      <c r="Q25" s="310"/>
    </row>
    <row r="26" spans="14:18" ht="15" customHeight="1">
      <c r="N26" s="50" t="s">
        <v>79</v>
      </c>
      <c r="O26" s="51">
        <v>49.588841100000053</v>
      </c>
      <c r="P26" s="309">
        <f t="shared" si="0"/>
        <v>3.4453078691131455E-3</v>
      </c>
      <c r="Q26" s="310"/>
    </row>
    <row r="27" spans="14:18" ht="15" customHeight="1">
      <c r="N27" s="50" t="s">
        <v>80</v>
      </c>
      <c r="O27" s="51">
        <v>1372.962367299998</v>
      </c>
      <c r="P27" s="309">
        <f t="shared" si="0"/>
        <v>9.5389969661035107E-2</v>
      </c>
      <c r="Q27" s="310"/>
    </row>
    <row r="28" spans="14:18" ht="15" customHeight="1">
      <c r="N28" s="50" t="s">
        <v>81</v>
      </c>
      <c r="O28" s="51">
        <v>14.242733199999982</v>
      </c>
      <c r="P28" s="309">
        <f t="shared" si="0"/>
        <v>9.8954925509721066E-4</v>
      </c>
      <c r="Q28" s="310"/>
    </row>
    <row r="29" spans="14:18" ht="15" customHeight="1">
      <c r="N29" s="50" t="s">
        <v>82</v>
      </c>
      <c r="O29" s="51">
        <v>23.964887400000002</v>
      </c>
      <c r="P29" s="309">
        <f t="shared" si="0"/>
        <v>1.6650200591525901E-3</v>
      </c>
      <c r="Q29" s="310"/>
    </row>
    <row r="30" spans="14:18" ht="15" customHeight="1">
      <c r="N30" s="50" t="s">
        <v>83</v>
      </c>
      <c r="O30" s="51">
        <v>237.42802100000006</v>
      </c>
      <c r="P30" s="309">
        <f t="shared" si="0"/>
        <v>1.6495901314766973E-2</v>
      </c>
      <c r="Q30" s="310"/>
    </row>
    <row r="31" spans="14:18" ht="15" customHeight="1">
      <c r="N31" s="254" t="s">
        <v>12</v>
      </c>
      <c r="O31" s="314">
        <f>SUM(O7:O30)</f>
        <v>14393.152363699992</v>
      </c>
      <c r="P31" s="315">
        <f t="shared" si="0"/>
        <v>1</v>
      </c>
      <c r="R31" s="316"/>
    </row>
    <row r="32" spans="14: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sheetProtection password="EEBB" sheet="1" objects="1" scenarios="1"/>
  <mergeCells count="2">
    <mergeCell ref="N5:N6"/>
    <mergeCell ref="O5:P5"/>
  </mergeCells>
  <hyperlinks>
    <hyperlink ref="M5" location="INDICE!A1" display="(volver a índice)"/>
  </hyperlinks>
  <pageMargins left="0.7" right="0.7" top="0.75" bottom="0.75" header="0.3" footer="0.3"/>
  <pageSetup paperSize="9" orientation="portrait" horizontalDpi="360" verticalDpi="36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3"/>
  <sheetViews>
    <sheetView showGridLines="0" workbookViewId="0">
      <selection activeCell="M10" sqref="M10"/>
    </sheetView>
  </sheetViews>
  <sheetFormatPr baseColWidth="10" defaultColWidth="11.5703125" defaultRowHeight="12.75"/>
  <cols>
    <col min="1" max="1" width="11.5703125" style="37"/>
    <col min="2" max="2" width="25.42578125" style="17" customWidth="1"/>
    <col min="3" max="6" width="11.5703125" style="17"/>
    <col min="7" max="16384" width="11.5703125" style="37"/>
  </cols>
  <sheetData>
    <row r="2" spans="2:9">
      <c r="B2" s="17" t="s">
        <v>778</v>
      </c>
    </row>
    <row r="4" spans="2:9">
      <c r="B4" s="293" t="s">
        <v>85</v>
      </c>
      <c r="C4" s="46">
        <v>2013</v>
      </c>
      <c r="D4" s="294">
        <v>2014</v>
      </c>
      <c r="E4" s="46">
        <v>2015</v>
      </c>
      <c r="F4" s="46">
        <v>2016</v>
      </c>
      <c r="G4" s="46">
        <v>2017</v>
      </c>
      <c r="I4" s="21" t="s">
        <v>42</v>
      </c>
    </row>
    <row r="5" spans="2:9" s="145" customFormat="1">
      <c r="B5" s="295" t="s">
        <v>134</v>
      </c>
      <c r="C5" s="292">
        <v>4160</v>
      </c>
      <c r="D5" s="301">
        <v>3733.6470818996804</v>
      </c>
      <c r="E5" s="55">
        <v>6021</v>
      </c>
      <c r="F5" s="55">
        <v>5947</v>
      </c>
      <c r="G5" s="55">
        <v>5643</v>
      </c>
    </row>
    <row r="6" spans="2:9">
      <c r="B6" s="302" t="s">
        <v>86</v>
      </c>
      <c r="C6" s="114">
        <v>3372</v>
      </c>
      <c r="D6" s="296">
        <v>3027</v>
      </c>
      <c r="E6" s="51">
        <v>4289</v>
      </c>
      <c r="F6" s="51">
        <v>4169</v>
      </c>
      <c r="G6" s="51">
        <v>3924</v>
      </c>
    </row>
    <row r="7" spans="2:9">
      <c r="B7" s="302" t="s">
        <v>87</v>
      </c>
      <c r="C7" s="114">
        <v>788</v>
      </c>
      <c r="D7" s="296">
        <v>707</v>
      </c>
      <c r="E7" s="51">
        <v>1732</v>
      </c>
      <c r="F7" s="51">
        <v>1778</v>
      </c>
      <c r="G7" s="51">
        <v>1719</v>
      </c>
      <c r="H7" s="21"/>
    </row>
    <row r="8" spans="2:9">
      <c r="B8" s="295" t="s">
        <v>90</v>
      </c>
      <c r="C8" s="292">
        <v>4177</v>
      </c>
      <c r="D8" s="301">
        <v>4121.3013425037389</v>
      </c>
      <c r="E8" s="55">
        <v>5268</v>
      </c>
      <c r="F8" s="55">
        <v>5104</v>
      </c>
      <c r="G8" s="55">
        <v>5034</v>
      </c>
    </row>
    <row r="9" spans="2:9">
      <c r="B9" s="297" t="s">
        <v>91</v>
      </c>
      <c r="C9" s="303">
        <v>2177</v>
      </c>
      <c r="D9" s="304">
        <v>2653.6305710918955</v>
      </c>
      <c r="E9" s="53">
        <v>2629</v>
      </c>
      <c r="F9" s="53">
        <v>3024</v>
      </c>
      <c r="G9" s="53">
        <v>2132</v>
      </c>
    </row>
    <row r="10" spans="2:9">
      <c r="B10" s="278" t="s">
        <v>12</v>
      </c>
      <c r="C10" s="300">
        <f>+C5+C8+C9</f>
        <v>10514</v>
      </c>
      <c r="D10" s="300">
        <f>+D5+D8+D9</f>
        <v>10508.578995495314</v>
      </c>
      <c r="E10" s="300">
        <f>+E5+E8+E9</f>
        <v>13918</v>
      </c>
      <c r="F10" s="300">
        <f>+F5+F8+F9</f>
        <v>14075</v>
      </c>
      <c r="G10" s="300">
        <f>G5+G8+G9</f>
        <v>12809</v>
      </c>
    </row>
    <row r="11" spans="2:9">
      <c r="B11" s="203"/>
    </row>
    <row r="12" spans="2:9">
      <c r="B12" s="109" t="s">
        <v>881</v>
      </c>
      <c r="C12" s="305"/>
      <c r="D12" s="305"/>
      <c r="E12" s="305"/>
      <c r="F12" s="305"/>
      <c r="G12" s="305"/>
    </row>
    <row r="13" spans="2:9">
      <c r="B13" s="109" t="s">
        <v>882</v>
      </c>
      <c r="C13" s="37"/>
      <c r="D13" s="37"/>
      <c r="E13" s="37"/>
      <c r="F13" s="37"/>
    </row>
    <row r="17" spans="7:16">
      <c r="G17" s="17"/>
      <c r="H17" s="17"/>
      <c r="I17" s="17"/>
      <c r="J17" s="17"/>
      <c r="K17" s="17"/>
      <c r="L17" s="17"/>
      <c r="M17" s="17"/>
      <c r="N17" s="17"/>
      <c r="O17" s="17"/>
      <c r="P17" s="17"/>
    </row>
    <row r="18" spans="7:16">
      <c r="G18" s="17"/>
      <c r="H18" s="17"/>
      <c r="I18" s="17"/>
      <c r="J18" s="17"/>
      <c r="K18" s="17"/>
      <c r="L18" s="17"/>
      <c r="M18" s="17"/>
      <c r="N18" s="17"/>
      <c r="O18" s="17"/>
      <c r="P18" s="17"/>
    </row>
    <row r="19" spans="7:16">
      <c r="G19" s="17"/>
      <c r="H19" s="17"/>
      <c r="I19" s="17"/>
      <c r="J19" s="17"/>
      <c r="K19" s="17"/>
      <c r="L19" s="17"/>
      <c r="M19" s="17"/>
      <c r="N19" s="17"/>
      <c r="O19" s="17"/>
      <c r="P19" s="17"/>
    </row>
    <row r="20" spans="7:16">
      <c r="G20" s="17"/>
      <c r="H20" s="17"/>
      <c r="I20" s="17"/>
      <c r="J20" s="17"/>
      <c r="K20" s="17"/>
      <c r="L20" s="17"/>
      <c r="M20" s="17"/>
      <c r="N20" s="17"/>
      <c r="O20" s="17"/>
      <c r="P20" s="17"/>
    </row>
    <row r="21" spans="7:16">
      <c r="G21" s="17"/>
      <c r="H21" s="17"/>
      <c r="I21" s="17"/>
      <c r="J21" s="17"/>
      <c r="K21" s="17"/>
      <c r="L21" s="17"/>
      <c r="M21" s="17"/>
      <c r="N21" s="17"/>
      <c r="O21" s="17"/>
      <c r="P21" s="17"/>
    </row>
    <row r="22" spans="7:16">
      <c r="G22" s="17"/>
      <c r="H22" s="17"/>
      <c r="I22" s="17"/>
      <c r="J22" s="17"/>
      <c r="K22" s="17"/>
      <c r="L22" s="17"/>
      <c r="M22" s="17"/>
      <c r="N22" s="17"/>
      <c r="O22" s="17"/>
      <c r="P22" s="17"/>
    </row>
    <row r="23" spans="7:16">
      <c r="G23" s="17"/>
      <c r="H23" s="17"/>
      <c r="I23" s="17"/>
      <c r="J23" s="17"/>
      <c r="K23" s="17"/>
      <c r="L23" s="17"/>
      <c r="M23" s="17"/>
      <c r="N23" s="17"/>
      <c r="O23" s="17"/>
      <c r="P23" s="17"/>
    </row>
    <row r="24" spans="7:16">
      <c r="G24" s="17"/>
      <c r="H24" s="17"/>
      <c r="I24" s="17"/>
      <c r="J24" s="17"/>
      <c r="K24" s="17"/>
      <c r="L24" s="17"/>
      <c r="M24" s="17"/>
      <c r="N24" s="17"/>
      <c r="O24" s="17"/>
      <c r="P24" s="17"/>
    </row>
    <row r="25" spans="7:16">
      <c r="G25" s="17"/>
      <c r="H25" s="17"/>
      <c r="I25" s="17"/>
      <c r="J25" s="17"/>
      <c r="K25" s="17"/>
      <c r="L25" s="17"/>
      <c r="M25" s="17"/>
      <c r="N25" s="17"/>
      <c r="O25" s="17"/>
      <c r="P25" s="17"/>
    </row>
    <row r="26" spans="7:16">
      <c r="G26" s="17"/>
      <c r="H26" s="17"/>
      <c r="I26" s="17"/>
      <c r="J26" s="17"/>
      <c r="K26" s="17"/>
      <c r="L26" s="17"/>
      <c r="M26" s="17"/>
      <c r="N26" s="17"/>
      <c r="O26" s="17"/>
      <c r="P26" s="17"/>
    </row>
    <row r="27" spans="7:16">
      <c r="G27" s="17"/>
      <c r="H27" s="17"/>
      <c r="I27" s="17"/>
      <c r="J27" s="17"/>
      <c r="K27" s="17"/>
      <c r="L27" s="17"/>
      <c r="M27" s="17"/>
      <c r="N27" s="17"/>
      <c r="O27" s="17"/>
      <c r="P27" s="17"/>
    </row>
    <row r="28" spans="7:16">
      <c r="G28" s="17"/>
      <c r="H28" s="17"/>
      <c r="I28" s="17"/>
      <c r="J28" s="17"/>
      <c r="K28" s="17"/>
      <c r="L28" s="17"/>
      <c r="M28" s="17"/>
      <c r="N28" s="17"/>
      <c r="O28" s="17"/>
      <c r="P28" s="17"/>
    </row>
    <row r="29" spans="7:16">
      <c r="G29" s="17"/>
      <c r="H29" s="17"/>
      <c r="I29" s="17"/>
      <c r="J29" s="17"/>
      <c r="K29" s="17"/>
      <c r="L29" s="17"/>
      <c r="M29" s="17"/>
      <c r="N29" s="17"/>
      <c r="O29" s="17"/>
      <c r="P29" s="17"/>
    </row>
    <row r="30" spans="7:16">
      <c r="G30" s="17"/>
      <c r="H30" s="17"/>
      <c r="I30" s="17"/>
      <c r="J30" s="17"/>
      <c r="K30" s="17"/>
      <c r="L30" s="17"/>
      <c r="M30" s="17"/>
      <c r="N30" s="17"/>
      <c r="O30" s="17"/>
      <c r="P30" s="17"/>
    </row>
    <row r="31" spans="7:16">
      <c r="G31" s="17"/>
      <c r="H31" s="17"/>
      <c r="I31" s="17"/>
      <c r="J31" s="17"/>
      <c r="K31" s="17"/>
      <c r="L31" s="17"/>
      <c r="M31" s="17"/>
      <c r="N31" s="17"/>
      <c r="O31" s="17"/>
      <c r="P31" s="17"/>
    </row>
    <row r="32" spans="7:16">
      <c r="G32" s="17"/>
      <c r="H32" s="17"/>
      <c r="I32" s="17"/>
      <c r="J32" s="17"/>
      <c r="K32" s="17"/>
      <c r="L32" s="17"/>
      <c r="M32" s="17"/>
      <c r="N32" s="17"/>
      <c r="O32" s="17"/>
      <c r="P32" s="17"/>
    </row>
    <row r="33" spans="7:16">
      <c r="G33" s="17"/>
      <c r="H33" s="17"/>
      <c r="I33" s="17"/>
      <c r="J33" s="17"/>
      <c r="K33" s="17"/>
      <c r="L33" s="17"/>
      <c r="M33" s="17"/>
      <c r="N33" s="17"/>
      <c r="O33" s="17"/>
      <c r="P33" s="17"/>
    </row>
    <row r="34" spans="7:16">
      <c r="G34" s="17"/>
      <c r="H34" s="17"/>
      <c r="I34" s="17"/>
      <c r="J34" s="17"/>
      <c r="K34" s="17"/>
      <c r="L34" s="17"/>
      <c r="M34" s="17"/>
      <c r="N34" s="17"/>
      <c r="O34" s="17"/>
      <c r="P34" s="17"/>
    </row>
    <row r="35" spans="7:16">
      <c r="G35" s="17"/>
      <c r="H35" s="17"/>
      <c r="I35" s="17"/>
      <c r="J35" s="17"/>
      <c r="K35" s="17"/>
      <c r="L35" s="17"/>
      <c r="M35" s="17"/>
      <c r="N35" s="17"/>
      <c r="O35" s="17"/>
      <c r="P35" s="17"/>
    </row>
    <row r="36" spans="7:16">
      <c r="G36" s="17"/>
      <c r="H36" s="17"/>
      <c r="I36" s="17"/>
      <c r="J36" s="17"/>
      <c r="K36" s="17"/>
      <c r="L36" s="17"/>
      <c r="M36" s="17"/>
      <c r="N36" s="17"/>
      <c r="O36" s="17"/>
      <c r="P36" s="17"/>
    </row>
    <row r="37" spans="7:16">
      <c r="G37" s="17"/>
      <c r="H37" s="17"/>
      <c r="I37" s="17"/>
      <c r="J37" s="17"/>
      <c r="K37" s="17"/>
      <c r="L37" s="17"/>
      <c r="M37" s="17"/>
      <c r="N37" s="17"/>
      <c r="O37" s="17"/>
      <c r="P37" s="17"/>
    </row>
    <row r="38" spans="7:16">
      <c r="G38" s="17"/>
      <c r="H38" s="17"/>
      <c r="I38" s="17"/>
      <c r="J38" s="17"/>
      <c r="K38" s="17"/>
      <c r="L38" s="17"/>
      <c r="M38" s="17"/>
      <c r="N38" s="17"/>
      <c r="O38" s="17"/>
      <c r="P38" s="17"/>
    </row>
    <row r="39" spans="7:16">
      <c r="G39" s="17"/>
      <c r="H39" s="17"/>
      <c r="I39" s="17"/>
      <c r="J39" s="17"/>
      <c r="K39" s="17"/>
      <c r="L39" s="17"/>
      <c r="M39" s="17"/>
      <c r="N39" s="17"/>
      <c r="O39" s="17"/>
      <c r="P39" s="17"/>
    </row>
    <row r="40" spans="7:16">
      <c r="G40" s="17"/>
      <c r="H40" s="17"/>
      <c r="I40" s="17"/>
      <c r="J40" s="17"/>
      <c r="K40" s="17"/>
      <c r="L40" s="17"/>
      <c r="M40" s="17"/>
      <c r="N40" s="17"/>
      <c r="O40" s="17"/>
      <c r="P40" s="17"/>
    </row>
    <row r="41" spans="7:16">
      <c r="G41" s="17"/>
      <c r="H41" s="17"/>
      <c r="I41" s="17"/>
      <c r="J41" s="17"/>
      <c r="K41" s="17"/>
      <c r="L41" s="17"/>
      <c r="M41" s="17"/>
      <c r="N41" s="17"/>
      <c r="O41" s="17"/>
      <c r="P41" s="17"/>
    </row>
    <row r="42" spans="7:16">
      <c r="G42" s="17"/>
      <c r="H42" s="17"/>
      <c r="I42" s="17"/>
      <c r="J42" s="17"/>
      <c r="K42" s="17"/>
      <c r="L42" s="17"/>
      <c r="M42" s="17"/>
      <c r="N42" s="17"/>
      <c r="O42" s="17"/>
      <c r="P42" s="17"/>
    </row>
    <row r="43" spans="7:16">
      <c r="G43" s="17"/>
      <c r="H43" s="17"/>
      <c r="I43" s="17"/>
      <c r="J43" s="17"/>
      <c r="K43" s="17"/>
      <c r="L43" s="17"/>
      <c r="M43" s="17"/>
      <c r="N43" s="17"/>
      <c r="O43" s="17"/>
      <c r="P43" s="17"/>
    </row>
  </sheetData>
  <sheetProtection password="EEBB" sheet="1" objects="1" scenarios="1"/>
  <hyperlinks>
    <hyperlink ref="I4" location="INDICE!A1" display="(volver a índice)"/>
  </hyperlinks>
  <pageMargins left="0.7" right="0.7" top="0.75" bottom="0.75" header="0.3" footer="0.3"/>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zoomScaleNormal="100" workbookViewId="0">
      <selection activeCell="M10" sqref="M10"/>
    </sheetView>
  </sheetViews>
  <sheetFormatPr baseColWidth="10" defaultColWidth="11.42578125" defaultRowHeight="12.75"/>
  <cols>
    <col min="1" max="1" width="11.42578125" style="17"/>
    <col min="2" max="2" width="27.7109375" style="17" customWidth="1"/>
    <col min="3" max="7" width="11.7109375" style="17" customWidth="1"/>
    <col min="8" max="8" width="17" style="17" customWidth="1"/>
    <col min="9" max="16384" width="11.42578125" style="17"/>
  </cols>
  <sheetData>
    <row r="1" spans="2:13">
      <c r="C1" s="236"/>
      <c r="D1" s="236"/>
      <c r="E1" s="236"/>
      <c r="F1" s="236"/>
      <c r="G1" s="686"/>
      <c r="H1" s="236"/>
      <c r="J1" s="37"/>
      <c r="K1" s="37"/>
      <c r="L1" s="37"/>
    </row>
    <row r="2" spans="2:13">
      <c r="B2" s="17" t="s">
        <v>418</v>
      </c>
      <c r="C2" s="236"/>
      <c r="D2" s="236"/>
      <c r="E2" s="236"/>
      <c r="F2" s="236"/>
      <c r="G2" s="236"/>
      <c r="H2" s="236"/>
      <c r="I2" s="236"/>
      <c r="K2" s="236"/>
      <c r="L2" s="236"/>
      <c r="M2" s="236"/>
    </row>
    <row r="3" spans="2:13">
      <c r="B3" s="36"/>
      <c r="C3" s="806"/>
      <c r="D3" s="806"/>
      <c r="E3" s="806"/>
      <c r="F3" s="806"/>
      <c r="G3" s="806"/>
      <c r="H3" s="236"/>
      <c r="I3" s="236"/>
      <c r="J3" s="21"/>
      <c r="K3" s="236"/>
      <c r="L3" s="236"/>
      <c r="M3" s="236"/>
    </row>
    <row r="4" spans="2:13">
      <c r="B4" s="805" t="s">
        <v>235</v>
      </c>
      <c r="C4" s="807" t="s">
        <v>225</v>
      </c>
      <c r="D4" s="794"/>
      <c r="E4" s="794"/>
      <c r="F4" s="794"/>
      <c r="G4" s="795"/>
      <c r="H4" s="796" t="s">
        <v>224</v>
      </c>
      <c r="I4" s="236"/>
      <c r="J4" s="21" t="s">
        <v>42</v>
      </c>
      <c r="K4" s="236"/>
      <c r="L4" s="236"/>
      <c r="M4" s="236"/>
    </row>
    <row r="5" spans="2:13" ht="12" customHeight="1">
      <c r="B5" s="794"/>
      <c r="C5" s="46">
        <v>2013</v>
      </c>
      <c r="D5" s="46">
        <v>2014</v>
      </c>
      <c r="E5" s="46">
        <v>2015</v>
      </c>
      <c r="F5" s="46">
        <v>2016</v>
      </c>
      <c r="G5" s="293">
        <v>2017</v>
      </c>
      <c r="H5" s="797"/>
      <c r="I5" s="236"/>
      <c r="J5" s="236"/>
      <c r="K5" s="236"/>
      <c r="L5" s="236"/>
      <c r="M5" s="236"/>
    </row>
    <row r="6" spans="2:13">
      <c r="B6" s="50" t="s">
        <v>232</v>
      </c>
      <c r="C6" s="687">
        <v>2016.2681347420989</v>
      </c>
      <c r="D6" s="687">
        <v>1986.0722023586889</v>
      </c>
      <c r="E6" s="687">
        <v>2283.4008002699697</v>
      </c>
      <c r="F6" s="687">
        <v>1869.1272564616891</v>
      </c>
      <c r="G6" s="687">
        <v>1915.957317955636</v>
      </c>
      <c r="H6" s="688">
        <f t="shared" ref="H6:H11" si="0">+(G6-F6)/F6</f>
        <v>2.5054506766220695E-2</v>
      </c>
      <c r="I6" s="236"/>
      <c r="J6" s="236"/>
      <c r="K6" s="236"/>
      <c r="L6" s="236"/>
      <c r="M6" s="236"/>
    </row>
    <row r="7" spans="2:13">
      <c r="B7" s="50" t="s">
        <v>179</v>
      </c>
      <c r="C7" s="687">
        <v>1243.8989211415944</v>
      </c>
      <c r="D7" s="687">
        <v>1210.5679572400677</v>
      </c>
      <c r="E7" s="687">
        <v>1106.1598471728655</v>
      </c>
      <c r="F7" s="687">
        <v>1006.7425516145574</v>
      </c>
      <c r="G7" s="687">
        <v>983.18207593983175</v>
      </c>
      <c r="H7" s="688">
        <f t="shared" si="0"/>
        <v>-2.340268188420239E-2</v>
      </c>
      <c r="I7" s="236"/>
      <c r="J7" s="236"/>
      <c r="K7" s="236"/>
      <c r="L7" s="236"/>
      <c r="M7" s="236"/>
    </row>
    <row r="8" spans="2:13">
      <c r="B8" s="50" t="s">
        <v>180</v>
      </c>
      <c r="C8" s="687">
        <v>62.332279835293889</v>
      </c>
      <c r="D8" s="687">
        <v>57.262398965786922</v>
      </c>
      <c r="E8" s="687">
        <v>53.13150304748838</v>
      </c>
      <c r="F8" s="687">
        <v>46.86045709722692</v>
      </c>
      <c r="G8" s="687">
        <v>49.24316925194961</v>
      </c>
      <c r="H8" s="688">
        <f t="shared" si="0"/>
        <v>5.0846967834287132E-2</v>
      </c>
      <c r="I8" s="236"/>
      <c r="J8" s="236"/>
      <c r="K8" s="236"/>
      <c r="L8" s="236"/>
      <c r="M8" s="236"/>
    </row>
    <row r="9" spans="2:13">
      <c r="B9" s="50" t="s">
        <v>234</v>
      </c>
      <c r="C9" s="687">
        <v>47.163814593090628</v>
      </c>
      <c r="D9" s="687">
        <v>37.565225733932209</v>
      </c>
      <c r="E9" s="687">
        <v>39.69741151411511</v>
      </c>
      <c r="F9" s="687">
        <v>28.893782897444332</v>
      </c>
      <c r="G9" s="687">
        <v>36.724387408160972</v>
      </c>
      <c r="H9" s="688">
        <f t="shared" si="0"/>
        <v>0.27101347506176704</v>
      </c>
      <c r="I9" s="236"/>
      <c r="J9" s="236"/>
      <c r="K9" s="236"/>
      <c r="L9" s="236"/>
      <c r="M9" s="236"/>
    </row>
    <row r="10" spans="2:13">
      <c r="B10" s="50" t="s">
        <v>233</v>
      </c>
      <c r="C10" s="687">
        <v>1085.9719384725845</v>
      </c>
      <c r="D10" s="687">
        <v>879.96608686155651</v>
      </c>
      <c r="E10" s="687">
        <v>1009.7387383203728</v>
      </c>
      <c r="F10" s="687">
        <v>1021.0026589045738</v>
      </c>
      <c r="G10" s="687">
        <v>993.40468109551273</v>
      </c>
      <c r="H10" s="688">
        <f t="shared" si="0"/>
        <v>-2.7030270262636439E-2</v>
      </c>
      <c r="I10" s="236"/>
      <c r="J10" s="236"/>
      <c r="K10" s="236"/>
      <c r="L10" s="236"/>
      <c r="M10" s="236"/>
    </row>
    <row r="11" spans="2:13">
      <c r="B11" s="126" t="s">
        <v>84</v>
      </c>
      <c r="C11" s="689">
        <f>SUM(C6:C10)</f>
        <v>4455.635088784662</v>
      </c>
      <c r="D11" s="689">
        <f>SUM(D6:D10)</f>
        <v>4171.4338711600321</v>
      </c>
      <c r="E11" s="689">
        <f>SUM(E6:E10)</f>
        <v>4492.1283003248118</v>
      </c>
      <c r="F11" s="689">
        <f>SUM(F6:F10)</f>
        <v>3972.6267069754917</v>
      </c>
      <c r="G11" s="689">
        <f>SUM(G6:G10)</f>
        <v>3978.5116316510912</v>
      </c>
      <c r="H11" s="690">
        <f t="shared" si="0"/>
        <v>1.4813686534569622E-3</v>
      </c>
      <c r="I11" s="236"/>
      <c r="J11" s="236"/>
      <c r="K11" s="236"/>
      <c r="L11" s="236"/>
      <c r="M11" s="236"/>
    </row>
    <row r="12" spans="2:13">
      <c r="C12" s="236"/>
      <c r="D12" s="236"/>
      <c r="E12" s="236"/>
      <c r="F12" s="236"/>
      <c r="G12" s="236"/>
      <c r="H12" s="236"/>
      <c r="I12" s="236"/>
      <c r="J12" s="236"/>
      <c r="K12" s="236"/>
      <c r="L12" s="236"/>
      <c r="M12" s="236"/>
    </row>
  </sheetData>
  <sheetProtection password="EEBB" sheet="1" objects="1" scenarios="1"/>
  <mergeCells count="4">
    <mergeCell ref="C3:G3"/>
    <mergeCell ref="B4:B5"/>
    <mergeCell ref="C4:G4"/>
    <mergeCell ref="H4:H5"/>
  </mergeCells>
  <hyperlinks>
    <hyperlink ref="J4" location="INDICE!A1" display="(volver a índice)"/>
  </hyperlinks>
  <pageMargins left="0.7" right="0.7" top="0.75" bottom="0.75" header="0.3" footer="0.3"/>
  <pageSetup paperSize="9" scale="97"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
  <sheetViews>
    <sheetView showGridLines="0" workbookViewId="0">
      <selection activeCell="M10" sqref="M10"/>
    </sheetView>
  </sheetViews>
  <sheetFormatPr baseColWidth="10" defaultColWidth="11.5703125" defaultRowHeight="12.75"/>
  <cols>
    <col min="1" max="1" width="11.5703125" style="37"/>
    <col min="2" max="2" width="19" style="37" customWidth="1"/>
    <col min="3" max="3" width="12.85546875" style="37" customWidth="1"/>
    <col min="4" max="4" width="15.28515625" style="37" customWidth="1"/>
    <col min="5" max="5" width="14.42578125" style="37" customWidth="1"/>
    <col min="6" max="16384" width="11.5703125" style="37"/>
  </cols>
  <sheetData>
    <row r="2" spans="2:12">
      <c r="B2" s="17" t="s">
        <v>343</v>
      </c>
    </row>
    <row r="3" spans="2:12">
      <c r="C3" s="281"/>
      <c r="D3" s="281"/>
      <c r="E3" s="281"/>
      <c r="F3" s="281"/>
    </row>
    <row r="4" spans="2:12">
      <c r="B4" s="293" t="s">
        <v>85</v>
      </c>
      <c r="C4" s="46">
        <v>2013</v>
      </c>
      <c r="D4" s="294">
        <v>2014</v>
      </c>
      <c r="E4" s="46">
        <v>2015</v>
      </c>
      <c r="F4" s="46">
        <v>2016</v>
      </c>
      <c r="G4" s="46">
        <v>2017</v>
      </c>
    </row>
    <row r="5" spans="2:12">
      <c r="B5" s="295" t="s">
        <v>521</v>
      </c>
      <c r="C5" s="114">
        <v>3569</v>
      </c>
      <c r="D5" s="114">
        <v>3203.75</v>
      </c>
      <c r="E5" s="114">
        <v>4722</v>
      </c>
      <c r="F5" s="114">
        <v>4613.5</v>
      </c>
      <c r="G5" s="114">
        <v>4353.75</v>
      </c>
    </row>
    <row r="6" spans="2:12">
      <c r="B6" s="295" t="s">
        <v>90</v>
      </c>
      <c r="C6" s="114">
        <v>4177</v>
      </c>
      <c r="D6" s="296">
        <v>4121.3013425037389</v>
      </c>
      <c r="E6" s="51">
        <v>5268</v>
      </c>
      <c r="F6" s="51">
        <v>5104</v>
      </c>
      <c r="G6" s="51">
        <v>5034</v>
      </c>
      <c r="L6" s="21" t="s">
        <v>42</v>
      </c>
    </row>
    <row r="7" spans="2:12" ht="16.5" customHeight="1">
      <c r="B7" s="297" t="s">
        <v>91</v>
      </c>
      <c r="C7" s="298">
        <v>2177</v>
      </c>
      <c r="D7" s="299">
        <v>2653.6305710918955</v>
      </c>
      <c r="E7" s="272">
        <v>2629</v>
      </c>
      <c r="F7" s="272">
        <v>3024</v>
      </c>
      <c r="G7" s="272">
        <v>2132</v>
      </c>
    </row>
    <row r="8" spans="2:12">
      <c r="B8" s="278" t="s">
        <v>12</v>
      </c>
      <c r="C8" s="300">
        <v>9923</v>
      </c>
      <c r="D8" s="300">
        <v>9978.6819135956339</v>
      </c>
      <c r="E8" s="300">
        <v>12619</v>
      </c>
      <c r="F8" s="300">
        <v>12741.5</v>
      </c>
      <c r="G8" s="300">
        <v>11519.75</v>
      </c>
    </row>
    <row r="10" spans="2:12">
      <c r="B10" s="203" t="s">
        <v>382</v>
      </c>
    </row>
  </sheetData>
  <sheetProtection password="EEBB" sheet="1" objects="1" scenarios="1"/>
  <hyperlinks>
    <hyperlink ref="L6" location="INDICE!A1" display="(volver a índice)"/>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8"/>
  <sheetViews>
    <sheetView showGridLines="0" workbookViewId="0">
      <selection activeCell="M10" sqref="M10"/>
    </sheetView>
  </sheetViews>
  <sheetFormatPr baseColWidth="10" defaultColWidth="11.5703125" defaultRowHeight="12.75"/>
  <cols>
    <col min="1" max="1" width="8.42578125" style="37" customWidth="1"/>
    <col min="2" max="2" width="28.28515625" style="37" customWidth="1"/>
    <col min="3" max="17" width="9.42578125" style="37" customWidth="1"/>
    <col min="18" max="19" width="5.28515625" style="37" bestFit="1" customWidth="1"/>
    <col min="20" max="20" width="4.7109375" style="37" bestFit="1" customWidth="1"/>
    <col min="21" max="16384" width="11.5703125" style="37"/>
  </cols>
  <sheetData>
    <row r="2" spans="2:19">
      <c r="B2" s="37" t="s">
        <v>779</v>
      </c>
    </row>
    <row r="4" spans="2:19">
      <c r="B4" s="872" t="s">
        <v>95</v>
      </c>
      <c r="C4" s="816" t="s">
        <v>134</v>
      </c>
      <c r="D4" s="858"/>
      <c r="E4" s="858"/>
      <c r="F4" s="858"/>
      <c r="G4" s="817"/>
    </row>
    <row r="5" spans="2:19">
      <c r="B5" s="873"/>
      <c r="C5" s="289" t="s">
        <v>149</v>
      </c>
      <c r="D5" s="289" t="s">
        <v>6</v>
      </c>
      <c r="E5" s="289" t="s">
        <v>150</v>
      </c>
      <c r="F5" s="289" t="s">
        <v>6</v>
      </c>
      <c r="G5" s="289" t="s">
        <v>12</v>
      </c>
      <c r="J5" s="21" t="s">
        <v>42</v>
      </c>
    </row>
    <row r="6" spans="2:19" s="145" customFormat="1" ht="15" customHeight="1">
      <c r="B6" s="290">
        <v>2013</v>
      </c>
      <c r="C6" s="114">
        <v>3409</v>
      </c>
      <c r="D6" s="291">
        <f>+C6/G6</f>
        <v>0.81947115384615388</v>
      </c>
      <c r="E6" s="114">
        <v>751</v>
      </c>
      <c r="F6" s="291">
        <f>+E6/G6</f>
        <v>0.18052884615384615</v>
      </c>
      <c r="G6" s="292">
        <v>4160</v>
      </c>
      <c r="H6" s="37"/>
      <c r="I6" s="37"/>
      <c r="J6" s="21"/>
      <c r="K6" s="37"/>
      <c r="L6" s="37"/>
      <c r="M6" s="37"/>
      <c r="N6" s="37"/>
      <c r="O6" s="37"/>
      <c r="P6" s="37"/>
      <c r="Q6" s="37"/>
    </row>
    <row r="7" spans="2:19" ht="15" customHeight="1">
      <c r="B7" s="290">
        <v>2014</v>
      </c>
      <c r="C7" s="114">
        <v>3070</v>
      </c>
      <c r="D7" s="291">
        <f t="shared" ref="D7:D10" si="0">+C7/G7</f>
        <v>0.82217461167648631</v>
      </c>
      <c r="E7" s="114">
        <v>664</v>
      </c>
      <c r="F7" s="291">
        <f t="shared" ref="F7:F10" si="1">+E7/G7</f>
        <v>0.17782538832351366</v>
      </c>
      <c r="G7" s="292">
        <v>3734</v>
      </c>
      <c r="J7" s="145"/>
    </row>
    <row r="8" spans="2:19" ht="15" customHeight="1">
      <c r="B8" s="290">
        <v>2015</v>
      </c>
      <c r="C8" s="114">
        <v>4461</v>
      </c>
      <c r="D8" s="291">
        <f t="shared" si="0"/>
        <v>0.7409068261086198</v>
      </c>
      <c r="E8" s="114">
        <v>1560</v>
      </c>
      <c r="F8" s="291">
        <f t="shared" si="1"/>
        <v>0.25909317389138015</v>
      </c>
      <c r="G8" s="55">
        <v>6021</v>
      </c>
    </row>
    <row r="9" spans="2:19" s="145" customFormat="1" ht="15" customHeight="1">
      <c r="B9" s="290">
        <v>2016</v>
      </c>
      <c r="C9" s="51">
        <v>1624</v>
      </c>
      <c r="D9" s="291">
        <f t="shared" si="0"/>
        <v>0.27307886329241632</v>
      </c>
      <c r="E9" s="51">
        <v>4323</v>
      </c>
      <c r="F9" s="291">
        <f t="shared" si="1"/>
        <v>0.72692113670758363</v>
      </c>
      <c r="G9" s="55">
        <v>5947</v>
      </c>
      <c r="H9" s="37"/>
      <c r="I9" s="37"/>
      <c r="J9" s="37"/>
      <c r="K9" s="37"/>
      <c r="L9" s="37"/>
      <c r="M9" s="37"/>
      <c r="N9" s="37"/>
      <c r="O9" s="37"/>
      <c r="P9" s="37"/>
      <c r="Q9" s="37"/>
    </row>
    <row r="10" spans="2:19" s="145" customFormat="1" ht="15" customHeight="1">
      <c r="B10" s="290">
        <v>2017</v>
      </c>
      <c r="C10" s="51">
        <v>3964.9999999999945</v>
      </c>
      <c r="D10" s="291">
        <f t="shared" si="0"/>
        <v>0.70264043948254373</v>
      </c>
      <c r="E10" s="51">
        <v>1678</v>
      </c>
      <c r="F10" s="291">
        <f t="shared" si="1"/>
        <v>0.29735956051745527</v>
      </c>
      <c r="G10" s="55">
        <v>5643</v>
      </c>
      <c r="H10" s="37"/>
      <c r="I10" s="37"/>
      <c r="J10" s="37"/>
      <c r="K10" s="37"/>
      <c r="L10" s="37"/>
      <c r="M10" s="37"/>
      <c r="N10" s="37"/>
      <c r="O10" s="37"/>
      <c r="P10" s="37"/>
      <c r="Q10" s="37"/>
    </row>
    <row r="11" spans="2:19" ht="15" customHeight="1"/>
    <row r="12" spans="2:19">
      <c r="R12" s="17"/>
      <c r="S12" s="17"/>
    </row>
    <row r="16" spans="2:19" ht="24" customHeight="1"/>
    <row r="18" ht="15" customHeight="1"/>
    <row r="28" ht="15" customHeight="1"/>
  </sheetData>
  <sheetProtection password="EEBB" sheet="1" objects="1" scenarios="1"/>
  <mergeCells count="2">
    <mergeCell ref="C4:G4"/>
    <mergeCell ref="B4:B5"/>
  </mergeCells>
  <hyperlinks>
    <hyperlink ref="J5" location="INDICE!A1" display="(volver a índice)"/>
  </hyperlinks>
  <pageMargins left="0.7" right="0.7" top="0.75" bottom="0.75" header="0.3" footer="0.3"/>
  <pageSetup paperSize="9" orientation="portrait" horizontalDpi="360" verticalDpi="36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1"/>
  <sheetViews>
    <sheetView showGridLines="0" workbookViewId="0">
      <selection activeCell="M10" sqref="M10"/>
    </sheetView>
  </sheetViews>
  <sheetFormatPr baseColWidth="10" defaultColWidth="11.5703125" defaultRowHeight="12.75"/>
  <cols>
    <col min="1" max="1" width="11.5703125" style="37"/>
    <col min="2" max="2" width="20.85546875" style="37" customWidth="1"/>
    <col min="3" max="3" width="12.85546875" style="37" customWidth="1"/>
    <col min="4" max="4" width="15.28515625" style="37" customWidth="1"/>
    <col min="5" max="5" width="14.42578125" style="37" customWidth="1"/>
    <col min="6" max="16384" width="11.5703125" style="37"/>
  </cols>
  <sheetData>
    <row r="2" spans="2:12">
      <c r="B2" s="17" t="s">
        <v>780</v>
      </c>
      <c r="C2" s="281"/>
      <c r="D2" s="281"/>
      <c r="E2" s="281"/>
      <c r="F2" s="281"/>
      <c r="L2" s="21" t="s">
        <v>42</v>
      </c>
    </row>
    <row r="3" spans="2:12">
      <c r="B3" s="36"/>
      <c r="C3" s="281"/>
      <c r="D3" s="281"/>
      <c r="E3" s="281"/>
      <c r="F3" s="281"/>
      <c r="L3" s="21"/>
    </row>
    <row r="4" spans="2:12" ht="14.45" customHeight="1">
      <c r="B4" s="792" t="s">
        <v>880</v>
      </c>
      <c r="C4" s="824" t="s">
        <v>386</v>
      </c>
      <c r="D4" s="794"/>
      <c r="E4" s="794"/>
      <c r="F4" s="794"/>
      <c r="G4" s="794"/>
      <c r="H4" s="794"/>
      <c r="I4" s="794"/>
      <c r="J4" s="794"/>
    </row>
    <row r="5" spans="2:12" ht="14.45" customHeight="1">
      <c r="B5" s="792"/>
      <c r="C5" s="831" t="s">
        <v>367</v>
      </c>
      <c r="D5" s="833"/>
      <c r="E5" s="831" t="s">
        <v>90</v>
      </c>
      <c r="F5" s="833"/>
      <c r="G5" s="831" t="s">
        <v>91</v>
      </c>
      <c r="H5" s="833"/>
      <c r="I5" s="831" t="s">
        <v>381</v>
      </c>
      <c r="J5" s="833"/>
    </row>
    <row r="6" spans="2:12">
      <c r="B6" s="792"/>
      <c r="C6" s="112" t="s">
        <v>12</v>
      </c>
      <c r="D6" s="112" t="s">
        <v>345</v>
      </c>
      <c r="E6" s="112" t="s">
        <v>12</v>
      </c>
      <c r="F6" s="112" t="s">
        <v>345</v>
      </c>
      <c r="G6" s="112" t="s">
        <v>12</v>
      </c>
      <c r="H6" s="112" t="s">
        <v>345</v>
      </c>
      <c r="I6" s="112" t="s">
        <v>12</v>
      </c>
      <c r="J6" s="112" t="s">
        <v>345</v>
      </c>
    </row>
    <row r="7" spans="2:12">
      <c r="B7" s="282" t="s">
        <v>298</v>
      </c>
      <c r="C7" s="51">
        <v>2747.9999999999995</v>
      </c>
      <c r="D7" s="181">
        <f>C7/$I7</f>
        <v>0.41454216322220544</v>
      </c>
      <c r="E7" s="51">
        <v>2817</v>
      </c>
      <c r="F7" s="181">
        <f>E7/$I7</f>
        <v>0.42495097299743556</v>
      </c>
      <c r="G7" s="51">
        <v>1063.9999999999993</v>
      </c>
      <c r="H7" s="181">
        <f>G7/$I7</f>
        <v>0.16050686378035894</v>
      </c>
      <c r="I7" s="51">
        <f>C7+E7+G7</f>
        <v>6628.9999999999991</v>
      </c>
      <c r="J7" s="181">
        <f>I7/$I7</f>
        <v>1</v>
      </c>
    </row>
    <row r="8" spans="2:12">
      <c r="B8" s="282" t="s">
        <v>299</v>
      </c>
      <c r="C8" s="51">
        <v>1854.9999999999993</v>
      </c>
      <c r="D8" s="181">
        <f>C8/$I8</f>
        <v>0.43647058823529389</v>
      </c>
      <c r="E8" s="51">
        <v>1633.0000000000014</v>
      </c>
      <c r="F8" s="181">
        <f>E8/$I8</f>
        <v>0.38423529411764729</v>
      </c>
      <c r="G8" s="51">
        <v>762.00000000000034</v>
      </c>
      <c r="H8" s="181">
        <f>G8/$I8</f>
        <v>0.17929411764705885</v>
      </c>
      <c r="I8" s="51">
        <f>C8+E8+G8</f>
        <v>4250.0000000000009</v>
      </c>
      <c r="J8" s="181">
        <f>I8/$I8</f>
        <v>1</v>
      </c>
    </row>
    <row r="9" spans="2:12">
      <c r="B9" s="282" t="s">
        <v>300</v>
      </c>
      <c r="C9" s="51">
        <v>1039.9999999999998</v>
      </c>
      <c r="D9" s="181">
        <f>C9/$I9</f>
        <v>0.53886010362694292</v>
      </c>
      <c r="E9" s="51">
        <v>584.00000000000011</v>
      </c>
      <c r="F9" s="181">
        <f>E9/$I9</f>
        <v>0.30259067357512959</v>
      </c>
      <c r="G9" s="51">
        <v>305.99999999999994</v>
      </c>
      <c r="H9" s="181">
        <f>G9/$I9</f>
        <v>0.15854922279792744</v>
      </c>
      <c r="I9" s="51">
        <f>C9+E9+G9</f>
        <v>1930</v>
      </c>
      <c r="J9" s="181">
        <f>I9/$I9</f>
        <v>1</v>
      </c>
    </row>
    <row r="10" spans="2:12" s="283" customFormat="1">
      <c r="B10" s="278" t="s">
        <v>12</v>
      </c>
      <c r="C10" s="279">
        <f>SUM(C7:C9)</f>
        <v>5642.9999999999991</v>
      </c>
      <c r="D10" s="195">
        <f>C10/$I10</f>
        <v>0.44054961355297051</v>
      </c>
      <c r="E10" s="279">
        <f>SUM(E7:E9)</f>
        <v>5034.0000000000018</v>
      </c>
      <c r="F10" s="195">
        <f>E10/$I10</f>
        <v>0.39300491841673835</v>
      </c>
      <c r="G10" s="279">
        <f>SUM(G7:G9)</f>
        <v>2131.9999999999995</v>
      </c>
      <c r="H10" s="195">
        <f>G10/$I10</f>
        <v>0.16644546803029117</v>
      </c>
      <c r="I10" s="279">
        <f>SUM(I7:I9)</f>
        <v>12809</v>
      </c>
      <c r="J10" s="195">
        <f>I10/$I10</f>
        <v>1</v>
      </c>
    </row>
    <row r="11" spans="2:12" s="287" customFormat="1">
      <c r="B11" s="284"/>
      <c r="C11" s="285"/>
      <c r="D11" s="286"/>
      <c r="E11" s="285"/>
      <c r="F11" s="286"/>
      <c r="G11" s="285"/>
      <c r="H11" s="286"/>
      <c r="I11" s="285"/>
      <c r="J11" s="286"/>
    </row>
    <row r="12" spans="2:12" ht="14.45" customHeight="1">
      <c r="B12" s="263" t="s">
        <v>518</v>
      </c>
      <c r="C12" s="288"/>
      <c r="D12" s="288"/>
      <c r="E12" s="256"/>
      <c r="F12" s="256"/>
      <c r="G12" s="256"/>
      <c r="H12" s="256"/>
      <c r="I12" s="256"/>
      <c r="J12" s="256"/>
    </row>
    <row r="13" spans="2:12">
      <c r="B13" s="288"/>
      <c r="C13" s="288"/>
      <c r="D13" s="256"/>
      <c r="E13" s="256"/>
      <c r="F13" s="256"/>
      <c r="G13" s="256"/>
      <c r="H13" s="256"/>
      <c r="I13" s="256"/>
      <c r="J13" s="256"/>
    </row>
    <row r="15" spans="2:12" ht="15" customHeight="1"/>
    <row r="21" ht="15" customHeight="1"/>
  </sheetData>
  <sheetProtection password="EEBB" sheet="1" objects="1" scenarios="1"/>
  <mergeCells count="6">
    <mergeCell ref="C4:J4"/>
    <mergeCell ref="B4:B6"/>
    <mergeCell ref="I5:J5"/>
    <mergeCell ref="C5:D5"/>
    <mergeCell ref="E5:F5"/>
    <mergeCell ref="G5:H5"/>
  </mergeCells>
  <hyperlinks>
    <hyperlink ref="L2" location="INDICE!A1" display="(volver a índice)"/>
  </hyperlinks>
  <pageMargins left="0.7" right="0.7" top="0.75" bottom="0.75" header="0.3" footer="0.3"/>
  <pageSetup paperSize="9" orientation="portrait" horizontalDpi="360" verticalDpi="360" r:id="rId1"/>
  <ignoredErrors>
    <ignoredError sqref="I7:I10 F10 H10" formula="1"/>
  </ignoredError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9"/>
  <sheetViews>
    <sheetView showGridLines="0" workbookViewId="0">
      <selection activeCell="M10" sqref="M10"/>
    </sheetView>
  </sheetViews>
  <sheetFormatPr baseColWidth="10" defaultColWidth="11.5703125" defaultRowHeight="12.75"/>
  <cols>
    <col min="1" max="1" width="11.5703125" style="37"/>
    <col min="2" max="2" width="63" style="37" customWidth="1"/>
    <col min="3" max="3" width="11.28515625" style="37" customWidth="1"/>
    <col min="4" max="4" width="9.7109375" style="37" customWidth="1"/>
    <col min="5" max="5" width="10.42578125" style="37" customWidth="1"/>
    <col min="6" max="6" width="9.42578125" style="37" customWidth="1"/>
    <col min="7" max="7" width="9.28515625" style="37" customWidth="1"/>
    <col min="8" max="8" width="9.5703125" style="37" customWidth="1"/>
    <col min="9" max="9" width="14.42578125" style="37" customWidth="1"/>
    <col min="10" max="10" width="13.5703125" style="37" customWidth="1"/>
    <col min="11" max="11" width="4.7109375" style="37" bestFit="1" customWidth="1"/>
    <col min="12" max="13" width="5.28515625" style="37" bestFit="1" customWidth="1"/>
    <col min="14" max="14" width="4.7109375" style="37" bestFit="1" customWidth="1"/>
    <col min="15" max="15" width="7.85546875" style="37" customWidth="1"/>
    <col min="16" max="16" width="5.28515625" style="37" bestFit="1" customWidth="1"/>
    <col min="17" max="17" width="9.28515625" style="37" customWidth="1"/>
    <col min="18" max="19" width="5.28515625" style="37" bestFit="1" customWidth="1"/>
    <col min="20" max="20" width="4.7109375" style="37" bestFit="1" customWidth="1"/>
    <col min="21" max="16384" width="11.5703125" style="37"/>
  </cols>
  <sheetData>
    <row r="2" spans="2:10">
      <c r="B2" s="37" t="s">
        <v>781</v>
      </c>
    </row>
    <row r="3" spans="2:10">
      <c r="B3" s="145"/>
    </row>
    <row r="4" spans="2:10">
      <c r="B4" s="792" t="s">
        <v>519</v>
      </c>
      <c r="C4" s="824" t="s">
        <v>471</v>
      </c>
      <c r="D4" s="794"/>
      <c r="E4" s="794"/>
      <c r="F4" s="794"/>
      <c r="G4" s="794"/>
      <c r="H4" s="794"/>
    </row>
    <row r="5" spans="2:10" ht="14.45" customHeight="1">
      <c r="B5" s="792"/>
      <c r="C5" s="831" t="s">
        <v>347</v>
      </c>
      <c r="D5" s="833"/>
      <c r="E5" s="831" t="s">
        <v>348</v>
      </c>
      <c r="F5" s="833"/>
      <c r="G5" s="831" t="s">
        <v>344</v>
      </c>
      <c r="H5" s="833"/>
      <c r="J5" s="21" t="s">
        <v>42</v>
      </c>
    </row>
    <row r="6" spans="2:10">
      <c r="B6" s="792"/>
      <c r="C6" s="112" t="s">
        <v>12</v>
      </c>
      <c r="D6" s="112" t="s">
        <v>349</v>
      </c>
      <c r="E6" s="112" t="s">
        <v>12</v>
      </c>
      <c r="F6" s="112" t="s">
        <v>349</v>
      </c>
      <c r="G6" s="112" t="s">
        <v>12</v>
      </c>
      <c r="H6" s="112" t="s">
        <v>349</v>
      </c>
    </row>
    <row r="7" spans="2:10">
      <c r="B7" s="277" t="s">
        <v>330</v>
      </c>
      <c r="C7" s="51">
        <v>1950.9999999999998</v>
      </c>
      <c r="D7" s="181">
        <f t="shared" ref="D7:D24" si="0">C7/$G7</f>
        <v>0.84422327996538338</v>
      </c>
      <c r="E7" s="51">
        <v>360.00000000000006</v>
      </c>
      <c r="F7" s="181">
        <f t="shared" ref="F7:F24" si="1">E7/$G7</f>
        <v>0.15577672003461718</v>
      </c>
      <c r="G7" s="51">
        <v>2310.9999999999986</v>
      </c>
      <c r="H7" s="181">
        <f t="shared" ref="H7:H24" si="2">G7/$G7</f>
        <v>1</v>
      </c>
    </row>
    <row r="8" spans="2:10" ht="15" customHeight="1">
      <c r="B8" s="277" t="s">
        <v>327</v>
      </c>
      <c r="C8" s="51">
        <v>857.00000000000023</v>
      </c>
      <c r="D8" s="181">
        <f t="shared" si="0"/>
        <v>0.39953379953379953</v>
      </c>
      <c r="E8" s="51">
        <v>1288.0000000000007</v>
      </c>
      <c r="F8" s="181">
        <f t="shared" si="1"/>
        <v>0.60046620046620069</v>
      </c>
      <c r="G8" s="51">
        <v>2145.0000000000005</v>
      </c>
      <c r="H8" s="181">
        <f t="shared" si="2"/>
        <v>1</v>
      </c>
    </row>
    <row r="9" spans="2:10" ht="15" customHeight="1">
      <c r="B9" s="277" t="s">
        <v>324</v>
      </c>
      <c r="C9" s="51">
        <v>867.00000000000023</v>
      </c>
      <c r="D9" s="181">
        <f t="shared" si="0"/>
        <v>0.43633618520382478</v>
      </c>
      <c r="E9" s="51">
        <v>1120</v>
      </c>
      <c r="F9" s="181">
        <f t="shared" si="1"/>
        <v>0.56366381479617489</v>
      </c>
      <c r="G9" s="51">
        <v>1987.0000000000009</v>
      </c>
      <c r="H9" s="181">
        <f t="shared" si="2"/>
        <v>1</v>
      </c>
    </row>
    <row r="10" spans="2:10" ht="15" customHeight="1">
      <c r="B10" s="277" t="s">
        <v>325</v>
      </c>
      <c r="C10" s="51">
        <v>629</v>
      </c>
      <c r="D10" s="181">
        <f t="shared" si="0"/>
        <v>0.65248962655601672</v>
      </c>
      <c r="E10" s="51">
        <v>334.99999999999994</v>
      </c>
      <c r="F10" s="181">
        <f t="shared" si="1"/>
        <v>0.34751037344398339</v>
      </c>
      <c r="G10" s="51">
        <v>963.99999999999989</v>
      </c>
      <c r="H10" s="181">
        <f t="shared" si="2"/>
        <v>1</v>
      </c>
    </row>
    <row r="11" spans="2:10" ht="15" customHeight="1">
      <c r="B11" s="277" t="s">
        <v>322</v>
      </c>
      <c r="C11" s="51">
        <v>666</v>
      </c>
      <c r="D11" s="181">
        <f t="shared" si="0"/>
        <v>0.8419721871049306</v>
      </c>
      <c r="E11" s="51">
        <v>125.00000000000003</v>
      </c>
      <c r="F11" s="181">
        <f t="shared" si="1"/>
        <v>0.15802781289506959</v>
      </c>
      <c r="G11" s="51">
        <v>790.99999999999989</v>
      </c>
      <c r="H11" s="181">
        <f t="shared" si="2"/>
        <v>1</v>
      </c>
    </row>
    <row r="12" spans="2:10" ht="15" customHeight="1">
      <c r="B12" s="277" t="s">
        <v>314</v>
      </c>
      <c r="C12" s="51">
        <v>705.99999999999989</v>
      </c>
      <c r="D12" s="181">
        <f t="shared" si="0"/>
        <v>0.93386243386243339</v>
      </c>
      <c r="E12" s="51">
        <v>50</v>
      </c>
      <c r="F12" s="181">
        <f t="shared" si="1"/>
        <v>6.613756613756612E-2</v>
      </c>
      <c r="G12" s="51">
        <v>756.00000000000023</v>
      </c>
      <c r="H12" s="181">
        <f t="shared" si="2"/>
        <v>1</v>
      </c>
    </row>
    <row r="13" spans="2:10" ht="15" customHeight="1">
      <c r="B13" s="277" t="s">
        <v>320</v>
      </c>
      <c r="C13" s="51">
        <v>408.99999999999983</v>
      </c>
      <c r="D13" s="181">
        <f t="shared" si="0"/>
        <v>0.65335463258785909</v>
      </c>
      <c r="E13" s="51">
        <v>216.99999999999997</v>
      </c>
      <c r="F13" s="181">
        <f t="shared" si="1"/>
        <v>0.34664536741214047</v>
      </c>
      <c r="G13" s="51">
        <v>626.00000000000011</v>
      </c>
      <c r="H13" s="181">
        <f t="shared" si="2"/>
        <v>1</v>
      </c>
    </row>
    <row r="14" spans="2:10" ht="15" customHeight="1">
      <c r="B14" s="277" t="s">
        <v>317</v>
      </c>
      <c r="C14" s="51">
        <v>525</v>
      </c>
      <c r="D14" s="181">
        <f t="shared" si="0"/>
        <v>0.93917710196779947</v>
      </c>
      <c r="E14" s="51">
        <v>34</v>
      </c>
      <c r="F14" s="181">
        <f t="shared" si="1"/>
        <v>6.0822898032200347E-2</v>
      </c>
      <c r="G14" s="51">
        <v>559.00000000000011</v>
      </c>
      <c r="H14" s="181">
        <f t="shared" si="2"/>
        <v>1</v>
      </c>
    </row>
    <row r="15" spans="2:10" ht="15" customHeight="1">
      <c r="B15" s="277" t="s">
        <v>313</v>
      </c>
      <c r="C15" s="51">
        <v>354.00000000000006</v>
      </c>
      <c r="D15" s="181">
        <f t="shared" si="0"/>
        <v>0.69005847953216382</v>
      </c>
      <c r="E15" s="51">
        <v>158.99999999999997</v>
      </c>
      <c r="F15" s="181">
        <f t="shared" si="1"/>
        <v>0.30994152046783618</v>
      </c>
      <c r="G15" s="51">
        <v>513</v>
      </c>
      <c r="H15" s="181">
        <f t="shared" si="2"/>
        <v>1</v>
      </c>
    </row>
    <row r="16" spans="2:10" ht="15" customHeight="1">
      <c r="B16" s="277" t="s">
        <v>329</v>
      </c>
      <c r="C16" s="51">
        <v>388.00000000000011</v>
      </c>
      <c r="D16" s="181">
        <f t="shared" si="0"/>
        <v>0.91079812206572797</v>
      </c>
      <c r="E16" s="51">
        <v>38.000000000000007</v>
      </c>
      <c r="F16" s="181">
        <f t="shared" si="1"/>
        <v>8.9201877934272311E-2</v>
      </c>
      <c r="G16" s="51">
        <v>426</v>
      </c>
      <c r="H16" s="181">
        <f t="shared" si="2"/>
        <v>1</v>
      </c>
    </row>
    <row r="17" spans="2:8" ht="15" customHeight="1">
      <c r="B17" s="277" t="s">
        <v>316</v>
      </c>
      <c r="C17" s="51">
        <v>366.00000000000006</v>
      </c>
      <c r="D17" s="181">
        <f t="shared" si="0"/>
        <v>0.8861985472154964</v>
      </c>
      <c r="E17" s="51">
        <v>47</v>
      </c>
      <c r="F17" s="181">
        <f t="shared" si="1"/>
        <v>0.11380145278450361</v>
      </c>
      <c r="G17" s="51">
        <v>413.00000000000006</v>
      </c>
      <c r="H17" s="181">
        <f t="shared" si="2"/>
        <v>1</v>
      </c>
    </row>
    <row r="18" spans="2:8" ht="15" customHeight="1">
      <c r="B18" s="277" t="s">
        <v>319</v>
      </c>
      <c r="C18" s="51">
        <v>310</v>
      </c>
      <c r="D18" s="181">
        <f t="shared" si="0"/>
        <v>0.81151832460732987</v>
      </c>
      <c r="E18" s="51">
        <v>72.000000000000014</v>
      </c>
      <c r="F18" s="181">
        <f t="shared" si="1"/>
        <v>0.18848167539267019</v>
      </c>
      <c r="G18" s="51">
        <v>382</v>
      </c>
      <c r="H18" s="181">
        <f t="shared" si="2"/>
        <v>1</v>
      </c>
    </row>
    <row r="19" spans="2:8" ht="15" customHeight="1">
      <c r="B19" s="277" t="s">
        <v>331</v>
      </c>
      <c r="C19" s="51">
        <v>320</v>
      </c>
      <c r="D19" s="181">
        <f t="shared" si="0"/>
        <v>0.92753623188405798</v>
      </c>
      <c r="E19" s="51">
        <v>24.999999999999996</v>
      </c>
      <c r="F19" s="181">
        <f t="shared" si="1"/>
        <v>7.2463768115942018E-2</v>
      </c>
      <c r="G19" s="51">
        <v>345</v>
      </c>
      <c r="H19" s="181">
        <f t="shared" si="2"/>
        <v>1</v>
      </c>
    </row>
    <row r="20" spans="2:8" ht="15" customHeight="1">
      <c r="B20" s="277" t="s">
        <v>323</v>
      </c>
      <c r="C20" s="51">
        <v>143</v>
      </c>
      <c r="D20" s="181">
        <f t="shared" si="0"/>
        <v>0.87195121951219523</v>
      </c>
      <c r="E20" s="51">
        <v>21</v>
      </c>
      <c r="F20" s="181">
        <f t="shared" si="1"/>
        <v>0.12804878048780491</v>
      </c>
      <c r="G20" s="51">
        <v>163.99999999999997</v>
      </c>
      <c r="H20" s="181">
        <f t="shared" si="2"/>
        <v>1</v>
      </c>
    </row>
    <row r="21" spans="2:8" ht="15" customHeight="1">
      <c r="B21" s="277" t="s">
        <v>318</v>
      </c>
      <c r="C21" s="51">
        <v>128.99999999999997</v>
      </c>
      <c r="D21" s="181">
        <f t="shared" si="0"/>
        <v>0.82165605095541372</v>
      </c>
      <c r="E21" s="51">
        <v>28</v>
      </c>
      <c r="F21" s="181">
        <f t="shared" si="1"/>
        <v>0.17834394904458595</v>
      </c>
      <c r="G21" s="51">
        <v>157.00000000000003</v>
      </c>
      <c r="H21" s="181">
        <f t="shared" si="2"/>
        <v>1</v>
      </c>
    </row>
    <row r="22" spans="2:8" ht="15" customHeight="1">
      <c r="B22" s="277" t="s">
        <v>321</v>
      </c>
      <c r="C22" s="51">
        <v>108.00000000000001</v>
      </c>
      <c r="D22" s="181">
        <f t="shared" si="0"/>
        <v>0.81818181818181812</v>
      </c>
      <c r="E22" s="51">
        <v>24</v>
      </c>
      <c r="F22" s="181">
        <f t="shared" si="1"/>
        <v>0.18181818181818177</v>
      </c>
      <c r="G22" s="51">
        <v>132.00000000000003</v>
      </c>
      <c r="H22" s="181">
        <f t="shared" si="2"/>
        <v>1</v>
      </c>
    </row>
    <row r="23" spans="2:8" ht="15" customHeight="1">
      <c r="B23" s="277" t="s">
        <v>328</v>
      </c>
      <c r="C23" s="51">
        <v>70.000000000000014</v>
      </c>
      <c r="D23" s="181">
        <f t="shared" si="0"/>
        <v>0.66666666666666685</v>
      </c>
      <c r="E23" s="51">
        <v>35.000000000000007</v>
      </c>
      <c r="F23" s="181">
        <f t="shared" si="1"/>
        <v>0.33333333333333343</v>
      </c>
      <c r="G23" s="51">
        <v>105</v>
      </c>
      <c r="H23" s="181">
        <f t="shared" si="2"/>
        <v>1</v>
      </c>
    </row>
    <row r="24" spans="2:8" ht="15" customHeight="1">
      <c r="B24" s="277" t="s">
        <v>326</v>
      </c>
      <c r="C24" s="51">
        <v>29</v>
      </c>
      <c r="D24" s="181">
        <f t="shared" si="0"/>
        <v>0.87878787878787878</v>
      </c>
      <c r="E24" s="51">
        <v>4</v>
      </c>
      <c r="F24" s="181">
        <f t="shared" si="1"/>
        <v>0.12121212121212122</v>
      </c>
      <c r="G24" s="51">
        <v>33</v>
      </c>
      <c r="H24" s="181">
        <f t="shared" si="2"/>
        <v>1</v>
      </c>
    </row>
    <row r="25" spans="2:8">
      <c r="B25" s="278" t="s">
        <v>12</v>
      </c>
      <c r="C25" s="279">
        <f>SUM(C7:C24)</f>
        <v>8827</v>
      </c>
      <c r="D25" s="195">
        <f>C25/$G25</f>
        <v>0.68912483410102277</v>
      </c>
      <c r="E25" s="279">
        <f>SUM(E7:E24)</f>
        <v>3982.0000000000009</v>
      </c>
      <c r="F25" s="195">
        <f>E25/$G25</f>
        <v>0.31087516589897735</v>
      </c>
      <c r="G25" s="279">
        <f>SUM(G7:G24)</f>
        <v>12809</v>
      </c>
      <c r="H25" s="195">
        <f>G25/$G25</f>
        <v>1</v>
      </c>
    </row>
    <row r="26" spans="2:8">
      <c r="E26" s="280"/>
    </row>
    <row r="27" spans="2:8">
      <c r="B27" s="861"/>
      <c r="C27" s="861"/>
      <c r="D27" s="861"/>
      <c r="E27" s="280"/>
    </row>
    <row r="28" spans="2:8">
      <c r="B28" s="861"/>
      <c r="C28" s="861"/>
      <c r="D28" s="861"/>
      <c r="E28" s="280"/>
    </row>
    <row r="29" spans="2:8" ht="15" customHeight="1">
      <c r="E29" s="280"/>
    </row>
  </sheetData>
  <sheetProtection password="EEBB" sheet="1" objects="1" scenarios="1"/>
  <sortState ref="B8:H25">
    <sortCondition descending="1" ref="G8:G25"/>
  </sortState>
  <mergeCells count="6">
    <mergeCell ref="C4:H4"/>
    <mergeCell ref="B4:B6"/>
    <mergeCell ref="B27:D28"/>
    <mergeCell ref="C5:D5"/>
    <mergeCell ref="E5:F5"/>
    <mergeCell ref="G5:H5"/>
  </mergeCells>
  <hyperlinks>
    <hyperlink ref="J5" location="INDICE!A1" display="(volver a índice)"/>
  </hyperlinks>
  <pageMargins left="0.7" right="0.7" top="0.75" bottom="0.75" header="0.3" footer="0.3"/>
  <pageSetup paperSize="9" orientation="portrait" horizontalDpi="360" verticalDpi="360" r:id="rId1"/>
  <ignoredErrors>
    <ignoredError sqref="D25 F25" formula="1"/>
  </ignoredError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3"/>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10.7109375" style="37" customWidth="1"/>
    <col min="4" max="8" width="11.5703125" style="37"/>
    <col min="9" max="9" width="11.5703125" style="37" customWidth="1"/>
    <col min="10" max="16384" width="11.5703125" style="37"/>
  </cols>
  <sheetData>
    <row r="2" spans="2:10">
      <c r="B2" s="37" t="s">
        <v>782</v>
      </c>
    </row>
    <row r="4" spans="2:10" ht="14.45" customHeight="1">
      <c r="B4" s="792" t="s">
        <v>350</v>
      </c>
      <c r="C4" s="824" t="s">
        <v>879</v>
      </c>
      <c r="D4" s="794"/>
      <c r="E4" s="794"/>
      <c r="F4" s="794"/>
      <c r="G4" s="794"/>
      <c r="H4" s="794"/>
    </row>
    <row r="5" spans="2:10">
      <c r="B5" s="792"/>
      <c r="C5" s="831" t="s">
        <v>153</v>
      </c>
      <c r="D5" s="832"/>
      <c r="E5" s="833"/>
      <c r="F5" s="831" t="s">
        <v>154</v>
      </c>
      <c r="G5" s="832"/>
      <c r="H5" s="833"/>
      <c r="J5" s="21" t="s">
        <v>42</v>
      </c>
    </row>
    <row r="6" spans="2:10">
      <c r="B6" s="793"/>
      <c r="C6" s="257" t="s">
        <v>149</v>
      </c>
      <c r="D6" s="266" t="s">
        <v>150</v>
      </c>
      <c r="E6" s="257" t="s">
        <v>12</v>
      </c>
      <c r="F6" s="257" t="s">
        <v>149</v>
      </c>
      <c r="G6" s="266" t="s">
        <v>150</v>
      </c>
      <c r="H6" s="257" t="s">
        <v>12</v>
      </c>
    </row>
    <row r="7" spans="2:10">
      <c r="B7" s="267" t="s">
        <v>155</v>
      </c>
      <c r="C7" s="48">
        <v>119.00000000000017</v>
      </c>
      <c r="D7" s="48">
        <v>51.999999999999964</v>
      </c>
      <c r="E7" s="268">
        <f>SUM(C7:D7)</f>
        <v>171.00000000000014</v>
      </c>
      <c r="F7" s="48">
        <v>55.000000000000021</v>
      </c>
      <c r="G7" s="269">
        <v>22</v>
      </c>
      <c r="H7" s="268">
        <f>SUM(F7:G7)</f>
        <v>77.000000000000028</v>
      </c>
    </row>
    <row r="8" spans="2:10">
      <c r="B8" s="201" t="s">
        <v>156</v>
      </c>
      <c r="C8" s="51">
        <v>844.00000000000125</v>
      </c>
      <c r="D8" s="270">
        <v>453.00000000000011</v>
      </c>
      <c r="E8" s="55">
        <f t="shared" ref="E8:E13" si="0">SUM(C8:D8)</f>
        <v>1297.0000000000014</v>
      </c>
      <c r="F8" s="51">
        <v>373.00000000000017</v>
      </c>
      <c r="G8" s="51">
        <v>138.99999999999989</v>
      </c>
      <c r="H8" s="55">
        <f t="shared" ref="H8:H13" si="1">SUM(F8:G8)</f>
        <v>512</v>
      </c>
    </row>
    <row r="9" spans="2:10">
      <c r="B9" s="201" t="s">
        <v>157</v>
      </c>
      <c r="C9" s="51">
        <v>976.00000000000057</v>
      </c>
      <c r="D9" s="270">
        <v>497.99999999999903</v>
      </c>
      <c r="E9" s="55">
        <f t="shared" si="0"/>
        <v>1473.9999999999995</v>
      </c>
      <c r="F9" s="51">
        <v>407.9999999999996</v>
      </c>
      <c r="G9" s="270">
        <v>124.99999999999996</v>
      </c>
      <c r="H9" s="55">
        <f t="shared" si="1"/>
        <v>532.99999999999955</v>
      </c>
    </row>
    <row r="10" spans="2:10">
      <c r="B10" s="201" t="s">
        <v>159</v>
      </c>
      <c r="C10" s="51">
        <v>423.00000000000017</v>
      </c>
      <c r="D10" s="270">
        <v>229.00000000000026</v>
      </c>
      <c r="E10" s="55">
        <f t="shared" si="0"/>
        <v>652.00000000000045</v>
      </c>
      <c r="F10" s="51">
        <v>291.00000000000006</v>
      </c>
      <c r="G10" s="270">
        <v>66</v>
      </c>
      <c r="H10" s="55">
        <f t="shared" si="1"/>
        <v>357.00000000000006</v>
      </c>
    </row>
    <row r="11" spans="2:10">
      <c r="B11" s="201" t="s">
        <v>158</v>
      </c>
      <c r="C11" s="51">
        <v>215.00000000000006</v>
      </c>
      <c r="D11" s="270">
        <v>53.000000000000028</v>
      </c>
      <c r="E11" s="55">
        <f t="shared" si="0"/>
        <v>268.00000000000011</v>
      </c>
      <c r="F11" s="51">
        <v>149.99999999999983</v>
      </c>
      <c r="G11" s="270">
        <v>26.000000000000011</v>
      </c>
      <c r="H11" s="55">
        <f t="shared" si="1"/>
        <v>175.99999999999983</v>
      </c>
    </row>
    <row r="12" spans="2:10">
      <c r="B12" s="271" t="s">
        <v>160</v>
      </c>
      <c r="C12" s="272">
        <v>56.000000000000007</v>
      </c>
      <c r="D12" s="273">
        <v>6</v>
      </c>
      <c r="E12" s="53">
        <f t="shared" si="0"/>
        <v>62.000000000000007</v>
      </c>
      <c r="F12" s="272">
        <v>54.999999999999986</v>
      </c>
      <c r="G12" s="273">
        <v>8.9999999999999893</v>
      </c>
      <c r="H12" s="53">
        <f t="shared" si="1"/>
        <v>63.999999999999972</v>
      </c>
    </row>
    <row r="13" spans="2:10">
      <c r="B13" s="260" t="s">
        <v>12</v>
      </c>
      <c r="C13" s="261">
        <f>SUM(C7:C12)</f>
        <v>2633.0000000000018</v>
      </c>
      <c r="D13" s="274">
        <f>SUM(D7:D12)</f>
        <v>1290.9999999999993</v>
      </c>
      <c r="E13" s="261">
        <f t="shared" si="0"/>
        <v>3924.0000000000009</v>
      </c>
      <c r="F13" s="261">
        <f>SUM(F7:F12)</f>
        <v>1331.9999999999995</v>
      </c>
      <c r="G13" s="274">
        <f>SUM(G7:G12)</f>
        <v>386.99999999999983</v>
      </c>
      <c r="H13" s="261">
        <f t="shared" si="1"/>
        <v>1718.9999999999993</v>
      </c>
    </row>
    <row r="14" spans="2:10" ht="15" customHeight="1"/>
    <row r="15" spans="2:10">
      <c r="B15" s="275" t="s">
        <v>368</v>
      </c>
      <c r="C15" s="276"/>
      <c r="E15" s="43"/>
    </row>
    <row r="16" spans="2:10">
      <c r="E16" s="43"/>
      <c r="F16" s="43"/>
    </row>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sheetData>
  <sheetProtection password="EEBB" sheet="1" objects="1" scenarios="1"/>
  <mergeCells count="4">
    <mergeCell ref="C5:E5"/>
    <mergeCell ref="F5:H5"/>
    <mergeCell ref="C4:H4"/>
    <mergeCell ref="B4:B6"/>
  </mergeCells>
  <hyperlinks>
    <hyperlink ref="J5" location="INDICE!A1" display="(volver a índice)"/>
  </hyperlinks>
  <pageMargins left="0.7" right="0.7" top="0.75" bottom="0.75" header="0.3" footer="0.3"/>
  <pageSetup paperSize="9" orientation="portrait" horizontalDpi="360" verticalDpi="360" r:id="rId1"/>
  <ignoredErrors>
    <ignoredError sqref="E13" formula="1"/>
  </ignoredError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showGridLines="0" workbookViewId="0">
      <selection activeCell="G13" sqref="G13"/>
    </sheetView>
  </sheetViews>
  <sheetFormatPr baseColWidth="10" defaultColWidth="11.5703125" defaultRowHeight="12.75"/>
  <cols>
    <col min="1" max="1" width="11.5703125" style="37"/>
    <col min="2" max="2" width="15.140625" style="37" customWidth="1"/>
    <col min="3" max="4" width="8" style="37" customWidth="1"/>
    <col min="5" max="6" width="7.85546875" style="37" customWidth="1"/>
    <col min="7" max="8" width="8.7109375" style="37" customWidth="1"/>
    <col min="9" max="9" width="9.28515625" style="37" customWidth="1"/>
    <col min="10" max="10" width="8.42578125" style="37" customWidth="1"/>
    <col min="11" max="16384" width="11.5703125" style="37"/>
  </cols>
  <sheetData>
    <row r="2" spans="2:9">
      <c r="B2" s="37" t="s">
        <v>783</v>
      </c>
    </row>
    <row r="3" spans="2:9">
      <c r="B3" s="256"/>
    </row>
    <row r="4" spans="2:9" ht="14.45" customHeight="1">
      <c r="B4" s="819" t="s">
        <v>161</v>
      </c>
      <c r="C4" s="823" t="s">
        <v>134</v>
      </c>
      <c r="D4" s="834"/>
      <c r="E4" s="834"/>
      <c r="F4" s="834"/>
      <c r="G4" s="847"/>
      <c r="I4" s="21" t="s">
        <v>42</v>
      </c>
    </row>
    <row r="5" spans="2:9" ht="14.45" customHeight="1">
      <c r="B5" s="844"/>
      <c r="C5" s="841"/>
      <c r="D5" s="839"/>
      <c r="E5" s="839"/>
      <c r="F5" s="839"/>
      <c r="G5" s="875"/>
      <c r="I5" s="21"/>
    </row>
    <row r="6" spans="2:9">
      <c r="B6" s="844"/>
      <c r="C6" s="859" t="s">
        <v>149</v>
      </c>
      <c r="D6" s="860"/>
      <c r="E6" s="859" t="s">
        <v>150</v>
      </c>
      <c r="F6" s="860"/>
      <c r="G6" s="257" t="s">
        <v>12</v>
      </c>
    </row>
    <row r="7" spans="2:9">
      <c r="B7" s="112"/>
      <c r="C7" s="258" t="s">
        <v>12</v>
      </c>
      <c r="D7" s="258" t="s">
        <v>6</v>
      </c>
      <c r="E7" s="258" t="s">
        <v>12</v>
      </c>
      <c r="F7" s="258" t="s">
        <v>6</v>
      </c>
      <c r="G7" s="258"/>
    </row>
    <row r="8" spans="2:9" ht="15" customHeight="1">
      <c r="B8" s="124" t="s">
        <v>162</v>
      </c>
      <c r="C8" s="114">
        <v>2457.0000000000005</v>
      </c>
      <c r="D8" s="259">
        <f>+C8/C$12</f>
        <v>0.61967213114754116</v>
      </c>
      <c r="E8" s="114">
        <v>1105.9999999999995</v>
      </c>
      <c r="F8" s="259">
        <f>+E8/E$12</f>
        <v>0.65911799761620982</v>
      </c>
      <c r="G8" s="114">
        <f>SUM(C8,E8)</f>
        <v>3563</v>
      </c>
    </row>
    <row r="9" spans="2:9" ht="15" customHeight="1">
      <c r="B9" s="124" t="s">
        <v>163</v>
      </c>
      <c r="C9" s="114">
        <v>439.99999999999972</v>
      </c>
      <c r="D9" s="259">
        <f t="shared" ref="D9:F12" si="0">+C9/C$12</f>
        <v>0.11097099621689779</v>
      </c>
      <c r="E9" s="114">
        <v>212.99999999999991</v>
      </c>
      <c r="F9" s="259">
        <f t="shared" si="0"/>
        <v>0.12693682955899882</v>
      </c>
      <c r="G9" s="114">
        <f t="shared" ref="G9:G11" si="1">SUM(C9,E9)</f>
        <v>652.99999999999966</v>
      </c>
    </row>
    <row r="10" spans="2:9">
      <c r="B10" s="124" t="s">
        <v>164</v>
      </c>
      <c r="C10" s="114">
        <v>325.99999999999955</v>
      </c>
      <c r="D10" s="259">
        <f t="shared" si="0"/>
        <v>8.2219419924337858E-2</v>
      </c>
      <c r="E10" s="114">
        <v>199.99999999999986</v>
      </c>
      <c r="F10" s="259">
        <f t="shared" si="0"/>
        <v>0.11918951132300354</v>
      </c>
      <c r="G10" s="114">
        <f t="shared" si="1"/>
        <v>525.99999999999943</v>
      </c>
    </row>
    <row r="11" spans="2:9">
      <c r="B11" s="124" t="s">
        <v>165</v>
      </c>
      <c r="C11" s="114">
        <v>742</v>
      </c>
      <c r="D11" s="259">
        <f t="shared" si="0"/>
        <v>0.18713745271122323</v>
      </c>
      <c r="E11" s="114">
        <v>158.99999999999991</v>
      </c>
      <c r="F11" s="259">
        <f t="shared" si="0"/>
        <v>9.4755661501787825E-2</v>
      </c>
      <c r="G11" s="114">
        <f t="shared" si="1"/>
        <v>900.99999999999989</v>
      </c>
    </row>
    <row r="12" spans="2:9">
      <c r="B12" s="260" t="s">
        <v>12</v>
      </c>
      <c r="C12" s="261">
        <f>SUM(C8:C11)</f>
        <v>3964.9999999999995</v>
      </c>
      <c r="D12" s="262">
        <f t="shared" si="0"/>
        <v>1</v>
      </c>
      <c r="E12" s="261">
        <f>SUM(E8:E11)</f>
        <v>1677.9999999999993</v>
      </c>
      <c r="F12" s="262">
        <f t="shared" si="0"/>
        <v>1</v>
      </c>
      <c r="G12" s="261">
        <f>SUM(C12,E12)</f>
        <v>5642.9999999999991</v>
      </c>
    </row>
    <row r="14" spans="2:9">
      <c r="B14" s="263" t="s">
        <v>473</v>
      </c>
    </row>
    <row r="16" spans="2:9" ht="15" customHeight="1"/>
    <row r="19" spans="3:7">
      <c r="G19" s="264"/>
    </row>
    <row r="20" spans="3:7">
      <c r="G20" s="264"/>
    </row>
    <row r="21" spans="3:7">
      <c r="G21" s="264"/>
    </row>
    <row r="22" spans="3:7">
      <c r="G22" s="264"/>
    </row>
    <row r="23" spans="3:7" ht="15" customHeight="1">
      <c r="G23" s="264"/>
    </row>
    <row r="24" spans="3:7">
      <c r="G24" s="264"/>
    </row>
    <row r="25" spans="3:7">
      <c r="G25" s="264"/>
    </row>
    <row r="26" spans="3:7">
      <c r="C26" s="874"/>
      <c r="D26" s="874"/>
      <c r="E26" s="874"/>
      <c r="F26" s="265"/>
      <c r="G26" s="264"/>
    </row>
  </sheetData>
  <sheetProtection password="EEBB" sheet="1" objects="1" scenarios="1"/>
  <mergeCells count="5">
    <mergeCell ref="B4:B6"/>
    <mergeCell ref="C26:E26"/>
    <mergeCell ref="C6:D6"/>
    <mergeCell ref="E6:F6"/>
    <mergeCell ref="C4:G5"/>
  </mergeCells>
  <hyperlinks>
    <hyperlink ref="I4" location="INDICE!A1" display="(volver a índice)"/>
  </hyperlinks>
  <pageMargins left="0.7" right="0.7" top="0.75" bottom="0.75" header="0.3" footer="0.3"/>
  <pageSetup paperSize="9" orientation="portrait" horizontalDpi="360" verticalDpi="36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M10" sqref="M10"/>
    </sheetView>
  </sheetViews>
  <sheetFormatPr baseColWidth="10" defaultColWidth="11.5703125" defaultRowHeight="12.75"/>
  <cols>
    <col min="1" max="1" width="42.28515625" style="37" customWidth="1"/>
    <col min="2" max="2" width="17.28515625" style="214" bestFit="1" customWidth="1"/>
    <col min="3" max="3" width="28.7109375" style="214" customWidth="1"/>
    <col min="4" max="4" width="27.7109375" style="214" customWidth="1"/>
    <col min="5" max="6" width="17.7109375" style="37" customWidth="1"/>
    <col min="7" max="7" width="11.5703125" style="37"/>
    <col min="8" max="10" width="23" style="37" customWidth="1"/>
    <col min="11" max="16384" width="11.5703125" style="37"/>
  </cols>
  <sheetData>
    <row r="1" spans="1:11">
      <c r="A1" s="237"/>
      <c r="B1" s="238"/>
      <c r="C1" s="238"/>
      <c r="D1" s="238"/>
      <c r="E1" s="121"/>
      <c r="F1" s="121"/>
      <c r="G1" s="121"/>
    </row>
    <row r="2" spans="1:11">
      <c r="A2" s="239"/>
      <c r="B2" s="240"/>
      <c r="C2" s="241"/>
      <c r="D2" s="241"/>
      <c r="E2" s="242"/>
      <c r="F2" s="243"/>
      <c r="G2" s="242"/>
      <c r="H2" s="244" t="s">
        <v>878</v>
      </c>
    </row>
    <row r="3" spans="1:11">
      <c r="A3" s="245"/>
      <c r="B3" s="246"/>
      <c r="C3" s="246"/>
      <c r="D3" s="246"/>
      <c r="E3" s="247"/>
      <c r="F3" s="247"/>
      <c r="G3" s="248"/>
    </row>
    <row r="4" spans="1:11">
      <c r="A4" s="245"/>
      <c r="B4" s="246"/>
      <c r="C4" s="246"/>
      <c r="D4" s="246"/>
      <c r="E4" s="247"/>
      <c r="F4" s="247"/>
      <c r="G4" s="248"/>
      <c r="H4" s="805" t="s">
        <v>147</v>
      </c>
      <c r="I4" s="821" t="s">
        <v>558</v>
      </c>
      <c r="J4" s="840"/>
      <c r="K4" s="822"/>
    </row>
    <row r="5" spans="1:11" ht="25.5">
      <c r="A5" s="245"/>
      <c r="B5" s="246"/>
      <c r="C5" s="246"/>
      <c r="D5" s="246"/>
      <c r="E5" s="247"/>
      <c r="F5" s="247"/>
      <c r="G5" s="248"/>
      <c r="H5" s="839"/>
      <c r="I5" s="249" t="s">
        <v>559</v>
      </c>
      <c r="J5" s="250" t="s">
        <v>375</v>
      </c>
      <c r="K5" s="251" t="s">
        <v>12</v>
      </c>
    </row>
    <row r="6" spans="1:11">
      <c r="A6" s="245"/>
      <c r="B6" s="246"/>
      <c r="C6" s="246"/>
      <c r="D6" s="246"/>
      <c r="E6" s="247"/>
      <c r="F6" s="247"/>
      <c r="G6" s="248"/>
      <c r="H6" s="47" t="s">
        <v>60</v>
      </c>
      <c r="I6" s="51">
        <v>1719</v>
      </c>
      <c r="J6" s="51">
        <v>2633</v>
      </c>
      <c r="K6" s="51">
        <f>SUM(I6:J6)</f>
        <v>4352</v>
      </c>
    </row>
    <row r="7" spans="1:11">
      <c r="A7" s="245"/>
      <c r="B7" s="246"/>
      <c r="C7" s="246"/>
      <c r="D7" s="246"/>
      <c r="E7" s="247"/>
      <c r="F7" s="247"/>
      <c r="G7" s="248"/>
      <c r="H7" s="50" t="s">
        <v>61</v>
      </c>
      <c r="I7" s="51">
        <v>6</v>
      </c>
      <c r="J7" s="51">
        <v>18</v>
      </c>
      <c r="K7" s="51">
        <f t="shared" ref="K7:K29" si="0">SUM(I7:J7)</f>
        <v>24</v>
      </c>
    </row>
    <row r="8" spans="1:11">
      <c r="A8" s="245"/>
      <c r="B8" s="246"/>
      <c r="C8" s="246"/>
      <c r="D8" s="246"/>
      <c r="E8" s="247"/>
      <c r="F8" s="247"/>
      <c r="G8" s="248"/>
      <c r="H8" s="50" t="s">
        <v>62</v>
      </c>
      <c r="I8" s="51">
        <v>6</v>
      </c>
      <c r="J8" s="51">
        <v>16</v>
      </c>
      <c r="K8" s="51">
        <f t="shared" si="0"/>
        <v>22</v>
      </c>
    </row>
    <row r="9" spans="1:11">
      <c r="A9" s="245"/>
      <c r="B9" s="246"/>
      <c r="C9" s="246"/>
      <c r="D9" s="246"/>
      <c r="E9" s="247"/>
      <c r="F9" s="247"/>
      <c r="G9" s="248"/>
      <c r="H9" s="50" t="s">
        <v>63</v>
      </c>
      <c r="I9" s="51">
        <v>42</v>
      </c>
      <c r="J9" s="51">
        <v>54</v>
      </c>
      <c r="K9" s="51">
        <f t="shared" si="0"/>
        <v>96</v>
      </c>
    </row>
    <row r="10" spans="1:11">
      <c r="A10" s="245"/>
      <c r="B10" s="246"/>
      <c r="C10" s="246"/>
      <c r="D10" s="246"/>
      <c r="E10" s="247"/>
      <c r="F10" s="247"/>
      <c r="G10" s="248"/>
      <c r="H10" s="50" t="s">
        <v>64</v>
      </c>
      <c r="I10" s="51">
        <v>1242</v>
      </c>
      <c r="J10" s="51">
        <v>2395</v>
      </c>
      <c r="K10" s="51">
        <f t="shared" si="0"/>
        <v>3637</v>
      </c>
    </row>
    <row r="11" spans="1:11">
      <c r="A11" s="245"/>
      <c r="B11" s="246"/>
      <c r="C11" s="246"/>
      <c r="D11" s="246"/>
      <c r="E11" s="247"/>
      <c r="F11" s="247"/>
      <c r="G11" s="248"/>
      <c r="H11" s="50" t="s">
        <v>65</v>
      </c>
      <c r="I11" s="51">
        <v>496</v>
      </c>
      <c r="J11" s="51">
        <v>809</v>
      </c>
      <c r="K11" s="51">
        <f t="shared" si="0"/>
        <v>1305</v>
      </c>
    </row>
    <row r="12" spans="1:11">
      <c r="A12" s="245"/>
      <c r="B12" s="246"/>
      <c r="C12" s="246"/>
      <c r="D12" s="246"/>
      <c r="E12" s="247"/>
      <c r="F12" s="247"/>
      <c r="G12" s="248"/>
      <c r="H12" s="50" t="s">
        <v>66</v>
      </c>
      <c r="I12" s="51">
        <v>8</v>
      </c>
      <c r="J12" s="51">
        <v>38</v>
      </c>
      <c r="K12" s="51">
        <f t="shared" si="0"/>
        <v>46</v>
      </c>
    </row>
    <row r="13" spans="1:11">
      <c r="A13" s="245"/>
      <c r="B13" s="246"/>
      <c r="C13" s="246"/>
      <c r="D13" s="246"/>
      <c r="E13" s="247"/>
      <c r="F13" s="247"/>
      <c r="G13" s="248"/>
      <c r="H13" s="50" t="s">
        <v>67</v>
      </c>
      <c r="I13" s="51">
        <v>92</v>
      </c>
      <c r="J13" s="51">
        <v>29</v>
      </c>
      <c r="K13" s="51">
        <f t="shared" si="0"/>
        <v>121</v>
      </c>
    </row>
    <row r="14" spans="1:11">
      <c r="A14" s="245"/>
      <c r="B14" s="246"/>
      <c r="C14" s="246"/>
      <c r="D14" s="246"/>
      <c r="E14" s="247"/>
      <c r="F14" s="247"/>
      <c r="G14" s="248"/>
      <c r="H14" s="50" t="s">
        <v>68</v>
      </c>
      <c r="I14" s="51">
        <v>1</v>
      </c>
      <c r="J14" s="51">
        <v>3</v>
      </c>
      <c r="K14" s="51">
        <f t="shared" si="0"/>
        <v>4</v>
      </c>
    </row>
    <row r="15" spans="1:11">
      <c r="A15" s="245"/>
      <c r="B15" s="246"/>
      <c r="C15" s="246"/>
      <c r="D15" s="246"/>
      <c r="E15" s="247"/>
      <c r="F15" s="247"/>
      <c r="G15" s="248"/>
      <c r="H15" s="50" t="s">
        <v>69</v>
      </c>
      <c r="I15" s="51">
        <v>3</v>
      </c>
      <c r="J15" s="51">
        <v>5</v>
      </c>
      <c r="K15" s="51">
        <f t="shared" si="0"/>
        <v>8</v>
      </c>
    </row>
    <row r="16" spans="1:11">
      <c r="A16" s="245"/>
      <c r="B16" s="246"/>
      <c r="C16" s="246"/>
      <c r="D16" s="246"/>
      <c r="E16" s="247"/>
      <c r="F16" s="247"/>
      <c r="G16" s="248"/>
      <c r="H16" s="50" t="s">
        <v>70</v>
      </c>
      <c r="I16" s="51">
        <v>4</v>
      </c>
      <c r="J16" s="51">
        <v>5</v>
      </c>
      <c r="K16" s="51">
        <f t="shared" si="0"/>
        <v>9</v>
      </c>
    </row>
    <row r="17" spans="1:11">
      <c r="A17" s="245"/>
      <c r="B17" s="246"/>
      <c r="C17" s="246"/>
      <c r="D17" s="246"/>
      <c r="E17" s="247"/>
      <c r="F17" s="247"/>
      <c r="G17" s="248"/>
      <c r="H17" s="50" t="s">
        <v>71</v>
      </c>
      <c r="I17" s="51">
        <v>6</v>
      </c>
      <c r="J17" s="51">
        <v>19</v>
      </c>
      <c r="K17" s="51">
        <f t="shared" si="0"/>
        <v>25</v>
      </c>
    </row>
    <row r="18" spans="1:11">
      <c r="A18" s="245"/>
      <c r="B18" s="246"/>
      <c r="C18" s="246"/>
      <c r="D18" s="246"/>
      <c r="E18" s="247"/>
      <c r="F18" s="247"/>
      <c r="G18" s="248"/>
      <c r="H18" s="50" t="s">
        <v>72</v>
      </c>
      <c r="I18" s="51">
        <v>100</v>
      </c>
      <c r="J18" s="51">
        <v>105</v>
      </c>
      <c r="K18" s="51">
        <f t="shared" si="0"/>
        <v>205</v>
      </c>
    </row>
    <row r="19" spans="1:11">
      <c r="A19" s="245"/>
      <c r="B19" s="246"/>
      <c r="C19" s="246"/>
      <c r="D19" s="246"/>
      <c r="E19" s="247"/>
      <c r="F19" s="247"/>
      <c r="G19" s="248"/>
      <c r="H19" s="50" t="s">
        <v>73</v>
      </c>
      <c r="I19" s="51">
        <v>8</v>
      </c>
      <c r="J19" s="51">
        <v>24</v>
      </c>
      <c r="K19" s="51">
        <f t="shared" si="0"/>
        <v>32</v>
      </c>
    </row>
    <row r="20" spans="1:11">
      <c r="A20" s="245"/>
      <c r="B20" s="246"/>
      <c r="C20" s="246"/>
      <c r="D20" s="246"/>
      <c r="E20" s="247"/>
      <c r="F20" s="247"/>
      <c r="G20" s="248"/>
      <c r="H20" s="50" t="s">
        <v>74</v>
      </c>
      <c r="I20" s="51">
        <v>12</v>
      </c>
      <c r="J20" s="51">
        <v>20</v>
      </c>
      <c r="K20" s="51">
        <f t="shared" si="0"/>
        <v>32</v>
      </c>
    </row>
    <row r="21" spans="1:11">
      <c r="A21" s="245"/>
      <c r="B21" s="246"/>
      <c r="C21" s="246"/>
      <c r="D21" s="246"/>
      <c r="E21" s="247"/>
      <c r="F21" s="247"/>
      <c r="G21" s="248"/>
      <c r="H21" s="50" t="s">
        <v>75</v>
      </c>
      <c r="I21" s="51">
        <v>42</v>
      </c>
      <c r="J21" s="51">
        <v>90</v>
      </c>
      <c r="K21" s="51">
        <f t="shared" si="0"/>
        <v>132</v>
      </c>
    </row>
    <row r="22" spans="1:11">
      <c r="A22" s="245"/>
      <c r="B22" s="246"/>
      <c r="C22" s="246"/>
      <c r="D22" s="246"/>
      <c r="E22" s="247"/>
      <c r="F22" s="247"/>
      <c r="G22" s="248"/>
      <c r="H22" s="50" t="s">
        <v>76</v>
      </c>
      <c r="I22" s="51">
        <v>21</v>
      </c>
      <c r="J22" s="51">
        <v>51</v>
      </c>
      <c r="K22" s="51">
        <f t="shared" si="0"/>
        <v>72</v>
      </c>
    </row>
    <row r="23" spans="1:11">
      <c r="A23" s="245"/>
      <c r="B23" s="246"/>
      <c r="C23" s="246"/>
      <c r="D23" s="246"/>
      <c r="E23" s="247"/>
      <c r="F23" s="247"/>
      <c r="G23" s="248"/>
      <c r="H23" s="50" t="s">
        <v>77</v>
      </c>
      <c r="I23" s="51">
        <v>7</v>
      </c>
      <c r="J23" s="51">
        <v>12</v>
      </c>
      <c r="K23" s="51">
        <f t="shared" si="0"/>
        <v>19</v>
      </c>
    </row>
    <row r="24" spans="1:11">
      <c r="A24" s="245"/>
      <c r="B24" s="246"/>
      <c r="C24" s="246"/>
      <c r="D24" s="246"/>
      <c r="E24" s="247"/>
      <c r="F24" s="247"/>
      <c r="G24" s="248"/>
      <c r="H24" s="50" t="s">
        <v>78</v>
      </c>
      <c r="I24" s="51">
        <v>26</v>
      </c>
      <c r="J24" s="51">
        <v>29</v>
      </c>
      <c r="K24" s="51">
        <f t="shared" si="0"/>
        <v>55</v>
      </c>
    </row>
    <row r="25" spans="1:11">
      <c r="A25" s="245"/>
      <c r="B25" s="246"/>
      <c r="C25" s="246"/>
      <c r="D25" s="246"/>
      <c r="E25" s="247"/>
      <c r="F25" s="247"/>
      <c r="G25" s="248"/>
      <c r="H25" s="50" t="s">
        <v>79</v>
      </c>
      <c r="I25" s="51">
        <v>9</v>
      </c>
      <c r="J25" s="51">
        <v>8</v>
      </c>
      <c r="K25" s="51">
        <f t="shared" si="0"/>
        <v>17</v>
      </c>
    </row>
    <row r="26" spans="1:11">
      <c r="A26" s="245"/>
      <c r="B26" s="246"/>
      <c r="C26" s="246"/>
      <c r="D26" s="246"/>
      <c r="E26" s="247"/>
      <c r="F26" s="247"/>
      <c r="G26" s="248"/>
      <c r="H26" s="50" t="s">
        <v>80</v>
      </c>
      <c r="I26" s="51">
        <v>459</v>
      </c>
      <c r="J26" s="51">
        <v>717</v>
      </c>
      <c r="K26" s="51">
        <f t="shared" si="0"/>
        <v>1176</v>
      </c>
    </row>
    <row r="27" spans="1:11">
      <c r="A27" s="252"/>
      <c r="B27" s="253"/>
      <c r="C27" s="253"/>
      <c r="D27" s="253"/>
      <c r="E27" s="239"/>
      <c r="F27" s="239"/>
      <c r="G27" s="239"/>
      <c r="H27" s="50" t="s">
        <v>81</v>
      </c>
      <c r="I27" s="51">
        <v>10</v>
      </c>
      <c r="J27" s="51">
        <v>14</v>
      </c>
      <c r="K27" s="51">
        <f t="shared" si="0"/>
        <v>24</v>
      </c>
    </row>
    <row r="28" spans="1:11">
      <c r="A28" s="121"/>
      <c r="B28" s="238"/>
      <c r="C28" s="238"/>
      <c r="D28" s="238"/>
      <c r="E28" s="121"/>
      <c r="F28" s="121"/>
      <c r="G28" s="239"/>
      <c r="H28" s="50" t="s">
        <v>82</v>
      </c>
      <c r="I28" s="51">
        <v>4</v>
      </c>
      <c r="J28" s="51">
        <v>9</v>
      </c>
      <c r="K28" s="51">
        <f t="shared" si="0"/>
        <v>13</v>
      </c>
    </row>
    <row r="29" spans="1:11">
      <c r="A29" s="121"/>
      <c r="B29" s="238"/>
      <c r="C29" s="238"/>
      <c r="D29" s="238"/>
      <c r="E29" s="121"/>
      <c r="F29" s="121"/>
      <c r="G29" s="121"/>
      <c r="H29" s="50" t="s">
        <v>83</v>
      </c>
      <c r="I29" s="51">
        <v>31</v>
      </c>
      <c r="J29" s="51">
        <v>63</v>
      </c>
      <c r="K29" s="51">
        <f t="shared" si="0"/>
        <v>94</v>
      </c>
    </row>
    <row r="30" spans="1:11">
      <c r="A30" s="253"/>
      <c r="B30" s="238"/>
      <c r="C30" s="238"/>
      <c r="D30" s="238"/>
      <c r="E30" s="121"/>
      <c r="F30" s="121"/>
      <c r="G30" s="121"/>
      <c r="H30" s="254" t="s">
        <v>12</v>
      </c>
      <c r="I30" s="255">
        <f>SUM(I6:I29)</f>
        <v>4354</v>
      </c>
      <c r="J30" s="255">
        <f>SUM(J6:J29)</f>
        <v>7166</v>
      </c>
      <c r="K30" s="255">
        <f>SUM(K6:K29)</f>
        <v>11520</v>
      </c>
    </row>
    <row r="31" spans="1:11">
      <c r="A31" s="121"/>
      <c r="B31" s="238"/>
      <c r="C31" s="238"/>
      <c r="D31" s="238"/>
      <c r="E31" s="121"/>
      <c r="F31" s="121"/>
      <c r="G31" s="121"/>
    </row>
    <row r="32" spans="1:11">
      <c r="A32" s="121"/>
      <c r="B32" s="238"/>
      <c r="C32" s="238"/>
      <c r="D32" s="238"/>
      <c r="E32" s="121"/>
      <c r="F32" s="121"/>
      <c r="G32" s="121"/>
      <c r="H32" s="37" t="s">
        <v>877</v>
      </c>
    </row>
    <row r="33" spans="1:7">
      <c r="A33" s="121"/>
      <c r="B33" s="238"/>
      <c r="C33" s="238"/>
      <c r="D33" s="238"/>
      <c r="E33" s="121"/>
      <c r="F33" s="121"/>
      <c r="G33" s="121"/>
    </row>
    <row r="36" spans="1:7">
      <c r="F36" s="21" t="s">
        <v>42</v>
      </c>
    </row>
  </sheetData>
  <sheetProtection password="EEBB" sheet="1" objects="1" scenarios="1"/>
  <mergeCells count="2">
    <mergeCell ref="H4:H5"/>
    <mergeCell ref="I4:K4"/>
  </mergeCells>
  <hyperlinks>
    <hyperlink ref="F36" location="INDICE!A1" display="(volver a índice)"/>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219</v>
      </c>
    </row>
    <row r="7" spans="2:3" ht="21">
      <c r="B7" s="40" t="s">
        <v>553</v>
      </c>
    </row>
    <row r="9" spans="2:3">
      <c r="B9" s="41" t="s">
        <v>42</v>
      </c>
      <c r="C9" s="41"/>
    </row>
  </sheetData>
  <hyperlinks>
    <hyperlink ref="B9" location="INDICE!A1" display="(volver a índice)"/>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4"/>
  <sheetViews>
    <sheetView showGridLines="0" zoomScaleNormal="100" workbookViewId="0">
      <selection activeCell="J4" sqref="J4"/>
    </sheetView>
  </sheetViews>
  <sheetFormatPr baseColWidth="10" defaultColWidth="11.42578125" defaultRowHeight="12.75"/>
  <cols>
    <col min="1" max="1" width="11.42578125" style="17"/>
    <col min="2" max="2" width="47" style="17" customWidth="1"/>
    <col min="3" max="4" width="11.42578125" style="17"/>
    <col min="5" max="5" width="9.28515625" style="17" customWidth="1"/>
    <col min="6" max="11" width="11.42578125" style="17"/>
    <col min="12" max="12" width="24.85546875" style="17" customWidth="1"/>
    <col min="13" max="13" width="12.85546875" style="17" customWidth="1"/>
    <col min="14" max="16384" width="11.42578125" style="17"/>
  </cols>
  <sheetData>
    <row r="2" spans="1:18" ht="27" customHeight="1">
      <c r="B2" s="37" t="s">
        <v>561</v>
      </c>
      <c r="C2" s="220"/>
      <c r="D2" s="220"/>
      <c r="E2" s="220"/>
    </row>
    <row r="3" spans="1:18">
      <c r="A3" s="221"/>
      <c r="G3" s="37"/>
      <c r="H3" s="37"/>
    </row>
    <row r="4" spans="1:18" ht="14.45" customHeight="1">
      <c r="B4" s="792" t="s">
        <v>876</v>
      </c>
      <c r="C4" s="831" t="s">
        <v>225</v>
      </c>
      <c r="D4" s="832"/>
      <c r="E4" s="832"/>
      <c r="F4" s="832"/>
      <c r="G4" s="833"/>
      <c r="H4" s="844" t="s">
        <v>795</v>
      </c>
      <c r="J4" s="21" t="s">
        <v>42</v>
      </c>
    </row>
    <row r="5" spans="1:18" ht="32.25" customHeight="1">
      <c r="B5" s="876"/>
      <c r="C5" s="122">
        <v>2013</v>
      </c>
      <c r="D5" s="122">
        <v>2014</v>
      </c>
      <c r="E5" s="222">
        <v>2015</v>
      </c>
      <c r="F5" s="122">
        <v>2016</v>
      </c>
      <c r="G5" s="122">
        <v>2017</v>
      </c>
      <c r="H5" s="871"/>
    </row>
    <row r="6" spans="1:18" s="42" customFormat="1" ht="18" customHeight="1">
      <c r="B6" s="223" t="s">
        <v>222</v>
      </c>
      <c r="C6" s="224">
        <v>22072.103894495602</v>
      </c>
      <c r="D6" s="224">
        <v>29585.584794817107</v>
      </c>
      <c r="E6" s="224">
        <v>39389.8252347815</v>
      </c>
      <c r="F6" s="224">
        <v>49455.610178999996</v>
      </c>
      <c r="G6" s="224">
        <v>64012.1343634</v>
      </c>
      <c r="H6" s="191">
        <f>+(G6-F6)/F6</f>
        <v>0.29433514482409612</v>
      </c>
    </row>
    <row r="7" spans="1:18" s="42" customFormat="1" ht="18" customHeight="1">
      <c r="A7" s="225"/>
      <c r="B7" s="226" t="s">
        <v>797</v>
      </c>
      <c r="C7" s="227">
        <v>6.5920162291204813E-3</v>
      </c>
      <c r="D7" s="228">
        <v>6.4610234545130788E-3</v>
      </c>
      <c r="E7" s="227">
        <v>6.6151235466337284E-3</v>
      </c>
      <c r="F7" s="229">
        <v>6.0394587005896559E-3</v>
      </c>
      <c r="G7" s="229">
        <v>6.0641404401724887E-3</v>
      </c>
      <c r="H7" s="230">
        <f>+G7-F7</f>
        <v>2.4681739582832832E-5</v>
      </c>
    </row>
    <row r="8" spans="1:18" s="42" customFormat="1" ht="18" customHeight="1">
      <c r="A8" s="225"/>
      <c r="B8" s="231" t="s">
        <v>796</v>
      </c>
      <c r="C8" s="232">
        <v>4748.9353297298649</v>
      </c>
      <c r="D8" s="232">
        <v>4537.6158352156426</v>
      </c>
      <c r="E8" s="232">
        <v>4772.7266123188774</v>
      </c>
      <c r="F8" s="233">
        <v>4277.976521576591</v>
      </c>
      <c r="G8" s="233">
        <v>4418.0699491715768</v>
      </c>
      <c r="H8" s="191">
        <f>+(G8-F8)/F8</f>
        <v>3.2747591504629442E-2</v>
      </c>
    </row>
    <row r="9" spans="1:18">
      <c r="B9" s="234"/>
      <c r="C9" s="37"/>
      <c r="D9" s="37"/>
      <c r="E9" s="37"/>
      <c r="F9" s="148"/>
      <c r="G9" s="148"/>
    </row>
    <row r="10" spans="1:18" s="37" customFormat="1">
      <c r="B10" s="186" t="s">
        <v>799</v>
      </c>
      <c r="C10" s="17"/>
      <c r="D10" s="17"/>
      <c r="E10" s="17"/>
      <c r="F10" s="17"/>
      <c r="G10" s="17"/>
      <c r="H10" s="17"/>
      <c r="I10" s="17"/>
      <c r="J10" s="17"/>
      <c r="K10" s="17"/>
      <c r="L10" s="17"/>
      <c r="M10" s="17"/>
      <c r="N10" s="17"/>
      <c r="O10" s="17"/>
      <c r="P10" s="17"/>
      <c r="Q10" s="17"/>
      <c r="R10" s="17"/>
    </row>
    <row r="11" spans="1:18" s="37" customFormat="1">
      <c r="B11" s="186" t="s">
        <v>800</v>
      </c>
      <c r="C11" s="17"/>
      <c r="D11" s="17"/>
      <c r="E11" s="17"/>
      <c r="F11" s="17"/>
      <c r="G11" s="17"/>
      <c r="H11" s="17"/>
      <c r="I11" s="17"/>
      <c r="J11" s="17"/>
      <c r="K11" s="17"/>
      <c r="L11" s="17"/>
      <c r="M11" s="17"/>
      <c r="N11" s="17"/>
      <c r="O11" s="17"/>
      <c r="P11" s="17"/>
      <c r="Q11" s="17"/>
      <c r="R11" s="17"/>
    </row>
    <row r="12" spans="1:18" s="37" customFormat="1">
      <c r="B12" s="186" t="s">
        <v>798</v>
      </c>
      <c r="C12" s="17"/>
      <c r="D12" s="17"/>
      <c r="E12" s="17"/>
      <c r="F12" s="17"/>
      <c r="G12" s="17"/>
      <c r="H12" s="235"/>
      <c r="I12" s="17"/>
      <c r="J12" s="17"/>
      <c r="K12" s="17"/>
      <c r="L12" s="17"/>
      <c r="M12" s="17"/>
      <c r="N12" s="17"/>
      <c r="O12" s="17"/>
      <c r="P12" s="17"/>
      <c r="Q12" s="17"/>
      <c r="R12" s="17"/>
    </row>
    <row r="13" spans="1:18">
      <c r="I13" s="236"/>
    </row>
    <row r="21" spans="2:2" ht="25.5" customHeight="1"/>
    <row r="23" spans="2:2">
      <c r="B23" s="37"/>
    </row>
    <row r="24" spans="2:2">
      <c r="B24" s="203"/>
    </row>
  </sheetData>
  <sheetProtection password="EEBB" sheet="1" objects="1" scenarios="1"/>
  <mergeCells count="3">
    <mergeCell ref="C4:G4"/>
    <mergeCell ref="B4:B5"/>
    <mergeCell ref="H4:H5"/>
  </mergeCells>
  <hyperlinks>
    <hyperlink ref="J4" location="INDICE!A1" display="(volver a índice)"/>
  </hyperlinks>
  <pageMargins left="0.7" right="0.7" top="0.75" bottom="0.75" header="0.3" footer="0.3"/>
  <pageSetup paperSize="9" orientation="portrait" r:id="rId1"/>
  <ignoredErrors>
    <ignoredError sqref="H7" formula="1"/>
  </ignoredError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showGridLines="0" zoomScaleNormal="100" workbookViewId="0">
      <selection activeCell="M10" sqref="M10"/>
    </sheetView>
  </sheetViews>
  <sheetFormatPr baseColWidth="10" defaultColWidth="11.42578125" defaultRowHeight="12.75"/>
  <cols>
    <col min="1" max="1" width="10.28515625" style="37" customWidth="1"/>
    <col min="2" max="2" width="10.85546875" style="37" customWidth="1"/>
    <col min="3" max="11" width="11.42578125" style="37"/>
    <col min="12" max="12" width="0" style="37" hidden="1" customWidth="1"/>
    <col min="13" max="13" width="15.140625" style="37" hidden="1" customWidth="1"/>
    <col min="14" max="14" width="0" style="37" hidden="1" customWidth="1"/>
    <col min="15" max="15" width="16" style="37" hidden="1" customWidth="1"/>
    <col min="16" max="16" width="0" style="37" hidden="1" customWidth="1"/>
    <col min="17" max="16384" width="11.42578125" style="37"/>
  </cols>
  <sheetData>
    <row r="1" spans="2:15" s="121" customFormat="1">
      <c r="L1" s="37"/>
      <c r="M1" s="37"/>
      <c r="N1" s="37"/>
      <c r="O1" s="37"/>
    </row>
    <row r="2" spans="2:15">
      <c r="B2" s="196" t="s">
        <v>562</v>
      </c>
    </row>
    <row r="3" spans="2:15" ht="14.45" customHeight="1">
      <c r="C3" s="196"/>
      <c r="D3" s="196"/>
      <c r="E3" s="196"/>
      <c r="F3" s="196"/>
      <c r="G3" s="196"/>
      <c r="H3" s="196"/>
      <c r="J3" s="21" t="s">
        <v>42</v>
      </c>
      <c r="L3" s="17" t="s">
        <v>562</v>
      </c>
    </row>
    <row r="4" spans="2:15">
      <c r="B4" s="196"/>
      <c r="C4" s="196"/>
      <c r="D4" s="196"/>
      <c r="E4" s="196"/>
      <c r="F4" s="196"/>
      <c r="G4" s="196"/>
      <c r="H4" s="196"/>
      <c r="L4" s="877" t="s">
        <v>378</v>
      </c>
      <c r="M4" s="878"/>
      <c r="N4" s="878"/>
      <c r="O4" s="878"/>
    </row>
    <row r="5" spans="2:15" ht="40.5">
      <c r="L5" s="46" t="s">
        <v>95</v>
      </c>
      <c r="M5" s="46" t="s">
        <v>222</v>
      </c>
      <c r="N5" s="204" t="s">
        <v>223</v>
      </c>
      <c r="O5" s="46" t="s">
        <v>875</v>
      </c>
    </row>
    <row r="6" spans="2:15">
      <c r="L6" s="205">
        <v>2013</v>
      </c>
      <c r="M6" s="206">
        <v>22072.103894495602</v>
      </c>
      <c r="N6" s="207">
        <v>6.5920162291204813E-3</v>
      </c>
      <c r="O6" s="206">
        <v>4748.9353297298649</v>
      </c>
    </row>
    <row r="7" spans="2:15">
      <c r="L7" s="205">
        <v>2014</v>
      </c>
      <c r="M7" s="206">
        <v>29585.584794817107</v>
      </c>
      <c r="N7" s="207">
        <v>6.4610234545130788E-3</v>
      </c>
      <c r="O7" s="206">
        <v>4537.6158352156426</v>
      </c>
    </row>
    <row r="8" spans="2:15">
      <c r="L8" s="208">
        <v>2015</v>
      </c>
      <c r="M8" s="206">
        <v>39389.8252347815</v>
      </c>
      <c r="N8" s="209">
        <v>6.6151235466337284E-3</v>
      </c>
      <c r="O8" s="210">
        <v>4772.7266123188774</v>
      </c>
    </row>
    <row r="9" spans="2:15">
      <c r="L9" s="208">
        <v>2016</v>
      </c>
      <c r="M9" s="206">
        <v>49455.610178999996</v>
      </c>
      <c r="N9" s="211">
        <v>6.0394587005896559E-3</v>
      </c>
      <c r="O9" s="210">
        <v>4277.976521576591</v>
      </c>
    </row>
    <row r="10" spans="2:15">
      <c r="L10" s="208">
        <v>2017</v>
      </c>
      <c r="M10" s="206">
        <v>64012.1343634</v>
      </c>
      <c r="N10" s="212">
        <v>6.0641404401724887E-3</v>
      </c>
      <c r="O10" s="210">
        <v>4418.0699491715768</v>
      </c>
    </row>
    <row r="11" spans="2:15">
      <c r="M11" s="213"/>
    </row>
    <row r="12" spans="2:15">
      <c r="L12" s="203" t="s">
        <v>377</v>
      </c>
    </row>
    <row r="13" spans="2:15">
      <c r="H13" s="214"/>
      <c r="L13" s="186" t="s">
        <v>799</v>
      </c>
    </row>
    <row r="14" spans="2:15">
      <c r="L14" s="186"/>
      <c r="M14" s="17"/>
      <c r="N14" s="17"/>
      <c r="O14" s="17"/>
    </row>
    <row r="15" spans="2:15">
      <c r="J15" s="215"/>
      <c r="L15" s="186" t="s">
        <v>798</v>
      </c>
    </row>
    <row r="16" spans="2:15">
      <c r="L16" s="17"/>
    </row>
    <row r="17" spans="12:13">
      <c r="L17" s="148"/>
    </row>
    <row r="18" spans="12:13">
      <c r="L18" s="148"/>
    </row>
    <row r="19" spans="12:13">
      <c r="L19" s="148"/>
      <c r="M19" s="216"/>
    </row>
    <row r="20" spans="12:13">
      <c r="L20" s="213"/>
      <c r="M20" s="217"/>
    </row>
    <row r="21" spans="12:13">
      <c r="L21" s="218"/>
      <c r="M21" s="219"/>
    </row>
  </sheetData>
  <sheetProtection password="EEBB" sheet="1" objects="1" scenarios="1"/>
  <mergeCells count="1">
    <mergeCell ref="L4:O4"/>
  </mergeCells>
  <hyperlinks>
    <hyperlink ref="J3" location="INDICE!A1" display="(volver a índic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5"/>
  <sheetViews>
    <sheetView showGridLines="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5" width="0" style="5" hidden="1" customWidth="1"/>
    <col min="26" max="16384" width="11.5703125" style="5"/>
  </cols>
  <sheetData>
    <row r="2" spans="2:23">
      <c r="B2" s="414" t="s">
        <v>362</v>
      </c>
    </row>
    <row r="3" spans="2:23" ht="33" customHeight="1">
      <c r="C3" s="529"/>
      <c r="D3" s="529"/>
      <c r="E3" s="529"/>
      <c r="F3" s="529"/>
      <c r="G3" s="529"/>
      <c r="U3" s="166" t="s">
        <v>244</v>
      </c>
      <c r="V3" s="166"/>
    </row>
    <row r="4" spans="2:23" ht="24">
      <c r="U4" s="415" t="s">
        <v>4</v>
      </c>
      <c r="V4" s="415" t="s">
        <v>5</v>
      </c>
      <c r="W4" s="415" t="s">
        <v>6</v>
      </c>
    </row>
    <row r="5" spans="2:23" ht="19.149999999999999" customHeight="1">
      <c r="U5" s="683" t="s">
        <v>7</v>
      </c>
      <c r="V5" s="417"/>
      <c r="W5" s="425"/>
    </row>
    <row r="6" spans="2:23" ht="13.15" customHeight="1">
      <c r="U6" s="684" t="s">
        <v>8</v>
      </c>
      <c r="V6" s="419">
        <v>39955.070670900008</v>
      </c>
      <c r="W6" s="426">
        <f>V6/$V$12</f>
        <v>0.69314093916886843</v>
      </c>
    </row>
    <row r="7" spans="2:23" ht="24">
      <c r="U7" s="684" t="s">
        <v>242</v>
      </c>
      <c r="V7" s="419">
        <v>7874.5625312000029</v>
      </c>
      <c r="W7" s="426">
        <f>V7/$V$12</f>
        <v>0.13660798433764862</v>
      </c>
    </row>
    <row r="8" spans="2:23">
      <c r="U8" s="683" t="s">
        <v>10</v>
      </c>
      <c r="V8" s="419"/>
      <c r="W8" s="426"/>
    </row>
    <row r="9" spans="2:23" ht="24">
      <c r="U9" s="684" t="s">
        <v>15</v>
      </c>
      <c r="V9" s="419">
        <v>5929.8513621999991</v>
      </c>
      <c r="W9" s="426">
        <f>V9/$V$12</f>
        <v>0.10287111681473385</v>
      </c>
    </row>
    <row r="10" spans="2:23">
      <c r="U10" s="684" t="s">
        <v>11</v>
      </c>
      <c r="V10" s="419">
        <v>2906.5473358000031</v>
      </c>
      <c r="W10" s="426">
        <f>V10/$V$12</f>
        <v>5.0422810327863839E-2</v>
      </c>
    </row>
    <row r="11" spans="2:23" ht="24">
      <c r="U11" s="685" t="s">
        <v>243</v>
      </c>
      <c r="V11" s="419">
        <v>977.46946170000001</v>
      </c>
      <c r="W11" s="426">
        <f>V11/$V$12</f>
        <v>1.6957149350885246E-2</v>
      </c>
    </row>
    <row r="12" spans="2:23" ht="15" customHeight="1">
      <c r="U12" s="421" t="s">
        <v>12</v>
      </c>
      <c r="V12" s="422">
        <v>57643.501361800016</v>
      </c>
      <c r="W12" s="423">
        <f>V12/$V$12</f>
        <v>1</v>
      </c>
    </row>
    <row r="14" spans="2:23" ht="15" customHeight="1"/>
    <row r="15" spans="2:23">
      <c r="I15" s="41" t="s">
        <v>42</v>
      </c>
    </row>
  </sheetData>
  <sheetProtection password="EEBB" sheet="1" objects="1" scenarios="1"/>
  <hyperlinks>
    <hyperlink ref="I15" location="INDICE!A1" display="(volver a índice)"/>
  </hyperlink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showGridLines="0" workbookViewId="0">
      <selection activeCell="M10" sqref="M10"/>
    </sheetView>
  </sheetViews>
  <sheetFormatPr baseColWidth="10" defaultColWidth="11.42578125" defaultRowHeight="12.75"/>
  <cols>
    <col min="1" max="1" width="9.5703125" style="109" customWidth="1"/>
    <col min="2" max="2" width="30.85546875" style="109" customWidth="1"/>
    <col min="3" max="3" width="11.42578125" style="109"/>
    <col min="4" max="4" width="12.5703125" style="109" bestFit="1" customWidth="1"/>
    <col min="5" max="10" width="11.42578125" style="109"/>
    <col min="11" max="11" width="36.28515625" style="109" hidden="1" customWidth="1"/>
    <col min="12" max="12" width="0" style="109" hidden="1" customWidth="1"/>
    <col min="13" max="13" width="13.85546875" style="109" hidden="1" customWidth="1"/>
    <col min="14" max="14" width="11.5703125" style="109" hidden="1" customWidth="1"/>
    <col min="15" max="15" width="13.85546875" style="109" hidden="1" customWidth="1"/>
    <col min="16" max="16" width="0" style="109" hidden="1" customWidth="1"/>
    <col min="17" max="17" width="13.85546875" style="109" bestFit="1" customWidth="1"/>
    <col min="18" max="16384" width="11.42578125" style="109"/>
  </cols>
  <sheetData>
    <row r="2" spans="2:16">
      <c r="B2" s="196" t="s">
        <v>563</v>
      </c>
    </row>
    <row r="4" spans="2:16" ht="14.45" customHeight="1">
      <c r="C4" s="196"/>
      <c r="D4" s="196"/>
      <c r="E4" s="196"/>
      <c r="F4" s="196"/>
      <c r="G4" s="196"/>
      <c r="H4" s="197"/>
      <c r="I4" s="198" t="s">
        <v>42</v>
      </c>
      <c r="K4" s="109" t="s">
        <v>563</v>
      </c>
    </row>
    <row r="5" spans="2:16">
      <c r="B5" s="196"/>
      <c r="C5" s="196"/>
      <c r="D5" s="196"/>
      <c r="E5" s="196"/>
      <c r="F5" s="196"/>
      <c r="G5" s="196"/>
      <c r="H5" s="197"/>
      <c r="K5" s="879" t="s">
        <v>379</v>
      </c>
      <c r="L5" s="881" t="s">
        <v>225</v>
      </c>
      <c r="M5" s="882"/>
      <c r="N5" s="882"/>
      <c r="O5" s="882"/>
      <c r="P5" s="883"/>
    </row>
    <row r="6" spans="2:16" ht="15" customHeight="1" thickBot="1">
      <c r="K6" s="880"/>
      <c r="L6" s="199">
        <v>2013</v>
      </c>
      <c r="M6" s="199">
        <v>2014</v>
      </c>
      <c r="N6" s="199">
        <v>2015</v>
      </c>
      <c r="O6" s="199">
        <v>2016</v>
      </c>
      <c r="P6" s="200">
        <v>2017</v>
      </c>
    </row>
    <row r="7" spans="2:16">
      <c r="K7" s="201" t="s">
        <v>550</v>
      </c>
      <c r="L7" s="202">
        <v>6.5920162291204813E-3</v>
      </c>
      <c r="M7" s="202">
        <v>6.4610234545130788E-3</v>
      </c>
      <c r="N7" s="202">
        <v>6.6151235466337284E-3</v>
      </c>
      <c r="O7" s="202">
        <v>6.0394587005896559E-3</v>
      </c>
      <c r="P7" s="202">
        <v>6.0641404401724887E-3</v>
      </c>
    </row>
    <row r="8" spans="2:16">
      <c r="K8" s="201" t="s">
        <v>551</v>
      </c>
      <c r="L8" s="202">
        <v>4.9136034083618182E-3</v>
      </c>
      <c r="M8" s="202">
        <v>5.0606496246518506E-3</v>
      </c>
      <c r="N8" s="202">
        <v>5.0724522180067549E-3</v>
      </c>
      <c r="O8" s="202">
        <v>4.4821006117581252E-3</v>
      </c>
      <c r="P8" s="202">
        <v>4.5500000000000002E-3</v>
      </c>
    </row>
    <row r="9" spans="2:16">
      <c r="K9" s="201" t="s">
        <v>552</v>
      </c>
      <c r="L9" s="202">
        <v>1.6784128207586629E-3</v>
      </c>
      <c r="M9" s="202">
        <v>1.400373829861228E-3</v>
      </c>
      <c r="N9" s="202">
        <v>1.5426713286269742E-3</v>
      </c>
      <c r="O9" s="202">
        <v>1.54735808883153E-3</v>
      </c>
      <c r="P9" s="202">
        <v>1.5145065514976738E-3</v>
      </c>
    </row>
    <row r="10" spans="2:16">
      <c r="K10" s="203" t="s">
        <v>366</v>
      </c>
    </row>
    <row r="15" spans="2:16" ht="15" customHeight="1"/>
    <row r="18" ht="15" customHeight="1"/>
  </sheetData>
  <sheetProtection password="EEBB" sheet="1" objects="1" scenarios="1"/>
  <mergeCells count="2">
    <mergeCell ref="K5:K6"/>
    <mergeCell ref="L5:P5"/>
  </mergeCells>
  <hyperlinks>
    <hyperlink ref="I4" location="INDICE!A1" display="(volver a índice)"/>
  </hyperlinks>
  <pageMargins left="0.7" right="0.7" top="0.75" bottom="0.75" header="0.3" footer="0.3"/>
  <pageSetup paperSize="9"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showGridLines="0" zoomScaleNormal="100" workbookViewId="0">
      <selection activeCell="M10" sqref="M10"/>
    </sheetView>
  </sheetViews>
  <sheetFormatPr baseColWidth="10" defaultColWidth="11.42578125" defaultRowHeight="12.75"/>
  <cols>
    <col min="1" max="1" width="5.42578125" style="17" customWidth="1"/>
    <col min="2" max="2" width="29.85546875" style="17" customWidth="1"/>
    <col min="3" max="6" width="11.42578125" style="17"/>
    <col min="7" max="7" width="11.7109375" style="17" customWidth="1"/>
    <col min="8" max="16384" width="11.42578125" style="17"/>
  </cols>
  <sheetData>
    <row r="2" spans="1:11" ht="26.25" customHeight="1">
      <c r="B2" s="37" t="s">
        <v>564</v>
      </c>
      <c r="C2" s="37"/>
      <c r="D2" s="37"/>
      <c r="E2" s="37"/>
      <c r="F2" s="37"/>
      <c r="G2" s="37"/>
    </row>
    <row r="4" spans="1:11">
      <c r="B4" s="792" t="s">
        <v>235</v>
      </c>
      <c r="C4" s="823" t="s">
        <v>380</v>
      </c>
      <c r="D4" s="832"/>
      <c r="E4" s="832"/>
      <c r="F4" s="832"/>
      <c r="G4" s="833"/>
      <c r="H4" s="792" t="s">
        <v>351</v>
      </c>
    </row>
    <row r="5" spans="1:11">
      <c r="B5" s="805"/>
      <c r="C5" s="187">
        <v>2013</v>
      </c>
      <c r="D5" s="188">
        <v>2014</v>
      </c>
      <c r="E5" s="188">
        <v>2015</v>
      </c>
      <c r="F5" s="188">
        <v>2016</v>
      </c>
      <c r="G5" s="188">
        <v>2017</v>
      </c>
      <c r="H5" s="792"/>
      <c r="K5" s="21" t="s">
        <v>42</v>
      </c>
    </row>
    <row r="6" spans="1:11" s="37" customFormat="1">
      <c r="A6" s="17"/>
      <c r="B6" s="189" t="s">
        <v>247</v>
      </c>
      <c r="C6" s="190">
        <v>10505.993</v>
      </c>
      <c r="D6" s="190">
        <v>14973.781000000001</v>
      </c>
      <c r="E6" s="190">
        <v>20703.537</v>
      </c>
      <c r="F6" s="190">
        <v>24569.072</v>
      </c>
      <c r="G6" s="190">
        <v>32796.19200000001</v>
      </c>
      <c r="H6" s="191">
        <f t="shared" ref="H6:H11" si="0">+G6/F6-1</f>
        <v>0.33485676626288563</v>
      </c>
    </row>
    <row r="7" spans="1:11">
      <c r="B7" s="189" t="s">
        <v>248</v>
      </c>
      <c r="C7" s="190">
        <v>5946.2669999999998</v>
      </c>
      <c r="D7" s="190">
        <v>8199.3709999999992</v>
      </c>
      <c r="E7" s="190">
        <v>9500.4349999999995</v>
      </c>
      <c r="F7" s="190">
        <v>12133.724</v>
      </c>
      <c r="G7" s="190">
        <v>15229.044000000002</v>
      </c>
      <c r="H7" s="191">
        <f t="shared" si="0"/>
        <v>0.25510057753085547</v>
      </c>
      <c r="I7" s="37"/>
    </row>
    <row r="8" spans="1:11">
      <c r="B8" s="189" t="s">
        <v>249</v>
      </c>
      <c r="C8" s="190">
        <v>322.43099999999998</v>
      </c>
      <c r="D8" s="190">
        <v>408.18</v>
      </c>
      <c r="E8" s="190">
        <v>488.15499999999997</v>
      </c>
      <c r="F8" s="190">
        <v>596.4</v>
      </c>
      <c r="G8" s="190">
        <v>966.72399999999993</v>
      </c>
      <c r="H8" s="191">
        <f t="shared" si="0"/>
        <v>0.62093226022803472</v>
      </c>
    </row>
    <row r="9" spans="1:11">
      <c r="B9" s="189" t="s">
        <v>234</v>
      </c>
      <c r="C9" s="190">
        <v>250.03200000000001</v>
      </c>
      <c r="D9" s="190">
        <v>266.81</v>
      </c>
      <c r="E9" s="190">
        <v>364.21600000000001</v>
      </c>
      <c r="F9" s="190">
        <v>353.09800000000001</v>
      </c>
      <c r="G9" s="190">
        <v>627.02200000000005</v>
      </c>
      <c r="H9" s="191">
        <f t="shared" si="0"/>
        <v>0.77577329806455997</v>
      </c>
    </row>
    <row r="10" spans="1:11">
      <c r="B10" s="189" t="s">
        <v>376</v>
      </c>
      <c r="C10" s="190">
        <v>5047.3808944955981</v>
      </c>
      <c r="D10" s="190">
        <v>5737.4427948171015</v>
      </c>
      <c r="E10" s="190">
        <v>8333.4822347814988</v>
      </c>
      <c r="F10" s="190">
        <v>11803.316178999994</v>
      </c>
      <c r="G10" s="190">
        <v>14393.152361799999</v>
      </c>
      <c r="H10" s="191">
        <f t="shared" si="0"/>
        <v>0.21941597967253834</v>
      </c>
    </row>
    <row r="11" spans="1:11">
      <c r="B11" s="192" t="s">
        <v>12</v>
      </c>
      <c r="C11" s="193">
        <f t="shared" ref="C11:E11" si="1">SUM(C6:C10)</f>
        <v>22072.103894495602</v>
      </c>
      <c r="D11" s="193">
        <f t="shared" si="1"/>
        <v>29585.584794817107</v>
      </c>
      <c r="E11" s="193">
        <f t="shared" si="1"/>
        <v>39389.8252347815</v>
      </c>
      <c r="F11" s="193">
        <f>SUM(F6:F10)</f>
        <v>49455.610178999996</v>
      </c>
      <c r="G11" s="194">
        <f>SUM(G6:G10)</f>
        <v>64012.13436180001</v>
      </c>
      <c r="H11" s="195">
        <f t="shared" si="0"/>
        <v>0.29433514479174394</v>
      </c>
    </row>
    <row r="12" spans="1:11">
      <c r="F12" s="148"/>
      <c r="G12" s="148"/>
    </row>
    <row r="13" spans="1:11">
      <c r="B13" s="186" t="s">
        <v>366</v>
      </c>
      <c r="G13" s="148"/>
    </row>
    <row r="15" spans="1:11">
      <c r="G15" s="148"/>
    </row>
    <row r="17" ht="12" customHeight="1"/>
  </sheetData>
  <sheetProtection password="EEBB" sheet="1" objects="1" scenarios="1"/>
  <mergeCells count="3">
    <mergeCell ref="C4:G4"/>
    <mergeCell ref="H4:H5"/>
    <mergeCell ref="B4:B5"/>
  </mergeCells>
  <hyperlinks>
    <hyperlink ref="K5" location="INDICE!A1" display="(volver a índice)"/>
  </hyperlinks>
  <pageMargins left="0.7" right="0.7" top="0.75" bottom="0.75" header="0.3" footer="0.3"/>
  <pageSetup paperSize="9" orientation="portrait" r:id="rId1"/>
  <ignoredErrors>
    <ignoredError sqref="C11:G11" formulaRange="1"/>
  </ignoredError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showGridLines="0" workbookViewId="0">
      <selection activeCell="M10" sqref="M10"/>
    </sheetView>
  </sheetViews>
  <sheetFormatPr baseColWidth="10" defaultColWidth="11.5703125" defaultRowHeight="12.75"/>
  <cols>
    <col min="1" max="9" width="11.5703125" style="37"/>
    <col min="10" max="12" width="11.5703125" style="37" customWidth="1"/>
    <col min="13" max="13" width="23" style="37" hidden="1" customWidth="1"/>
    <col min="14" max="14" width="0" style="37" hidden="1" customWidth="1"/>
    <col min="15" max="15" width="13" style="37" hidden="1" customWidth="1"/>
    <col min="16" max="16" width="0" style="37" hidden="1" customWidth="1"/>
    <col min="17" max="16384" width="11.5703125" style="37"/>
  </cols>
  <sheetData>
    <row r="2" spans="2:15">
      <c r="B2" s="176" t="s">
        <v>565</v>
      </c>
      <c r="C2" s="176"/>
      <c r="D2" s="176"/>
      <c r="E2" s="176"/>
      <c r="F2" s="176"/>
      <c r="G2" s="176"/>
    </row>
    <row r="3" spans="2:15" ht="15.75" customHeight="1">
      <c r="M3" s="17" t="s">
        <v>358</v>
      </c>
      <c r="O3" s="17"/>
    </row>
    <row r="4" spans="2:15" ht="25.5">
      <c r="M4" s="46" t="s">
        <v>4</v>
      </c>
      <c r="N4" s="46" t="s">
        <v>6</v>
      </c>
      <c r="O4" s="46" t="s">
        <v>379</v>
      </c>
    </row>
    <row r="5" spans="2:15" ht="19.149999999999999" customHeight="1">
      <c r="M5" s="177"/>
      <c r="N5" s="178"/>
      <c r="O5" s="179"/>
    </row>
    <row r="6" spans="2:15" ht="13.15" customHeight="1">
      <c r="J6" s="21" t="s">
        <v>42</v>
      </c>
      <c r="M6" s="180" t="s">
        <v>8</v>
      </c>
      <c r="N6" s="181">
        <f>O6/$O$12</f>
        <v>0.70207950600252844</v>
      </c>
      <c r="O6" s="182">
        <v>44941.607670900034</v>
      </c>
    </row>
    <row r="7" spans="2:15" ht="25.5">
      <c r="M7" s="180" t="s">
        <v>242</v>
      </c>
      <c r="N7" s="181">
        <f>O7/$O$12</f>
        <v>0.13798500267585245</v>
      </c>
      <c r="O7" s="182">
        <v>8832.714531200003</v>
      </c>
    </row>
    <row r="8" spans="2:15" ht="25.5">
      <c r="M8" s="180" t="s">
        <v>15</v>
      </c>
      <c r="N8" s="181">
        <f>O8/$O$12</f>
        <v>9.6198204037307819E-2</v>
      </c>
      <c r="O8" s="182">
        <v>6157.8523622000012</v>
      </c>
    </row>
    <row r="9" spans="2:15">
      <c r="M9" s="180" t="s">
        <v>11</v>
      </c>
      <c r="N9" s="181">
        <f>O9/$O$12</f>
        <v>4.738305269836518E-2</v>
      </c>
      <c r="O9" s="182">
        <v>3033.0903358000028</v>
      </c>
    </row>
    <row r="10" spans="2:15" ht="25.5">
      <c r="M10" s="183" t="s">
        <v>243</v>
      </c>
      <c r="N10" s="181">
        <f>O10/$O$12</f>
        <v>1.6354234585946429E-2</v>
      </c>
      <c r="O10" s="182">
        <v>1046.8694616999996</v>
      </c>
    </row>
    <row r="12" spans="2:15" ht="15" customHeight="1">
      <c r="M12" s="126" t="s">
        <v>12</v>
      </c>
      <c r="N12" s="184">
        <f>O12/$O$12</f>
        <v>1</v>
      </c>
      <c r="O12" s="185">
        <v>64012.134361800017</v>
      </c>
    </row>
    <row r="13" spans="2:15">
      <c r="M13" s="186" t="s">
        <v>366</v>
      </c>
    </row>
    <row r="14" spans="2:15" ht="15" customHeight="1">
      <c r="O14" s="148"/>
    </row>
    <row r="20" spans="2:2">
      <c r="B20" s="186" t="s">
        <v>799</v>
      </c>
    </row>
  </sheetData>
  <sheetProtection password="EEBB" sheet="1" objects="1" scenarios="1"/>
  <hyperlinks>
    <hyperlink ref="J6" location="INDICE!A1" display="(volver a índice)"/>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352</v>
      </c>
    </row>
    <row r="7" spans="2:3" ht="21">
      <c r="B7" s="40" t="s">
        <v>555</v>
      </c>
    </row>
    <row r="9" spans="2:3">
      <c r="B9" s="41" t="s">
        <v>42</v>
      </c>
      <c r="C9" s="41"/>
    </row>
  </sheetData>
  <hyperlinks>
    <hyperlink ref="B9" location="INDICE!A1" display="(volver a índice)"/>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5"/>
  <sheetViews>
    <sheetView showGridLines="0" workbookViewId="0">
      <selection activeCell="M16" sqref="M16"/>
    </sheetView>
  </sheetViews>
  <sheetFormatPr baseColWidth="10" defaultColWidth="11.42578125" defaultRowHeight="12.75"/>
  <cols>
    <col min="1" max="16384" width="11.42578125" style="37"/>
  </cols>
  <sheetData>
    <row r="2" spans="2:19">
      <c r="B2" s="884" t="s">
        <v>675</v>
      </c>
      <c r="C2" s="884"/>
      <c r="D2" s="884"/>
      <c r="E2" s="884"/>
      <c r="F2" s="884"/>
      <c r="G2" s="884"/>
      <c r="H2" s="884"/>
      <c r="I2" s="884"/>
      <c r="J2" s="884"/>
      <c r="K2" s="884"/>
      <c r="L2" s="884"/>
      <c r="M2" s="884"/>
      <c r="N2" s="884"/>
      <c r="O2" s="884"/>
      <c r="P2" s="884"/>
      <c r="Q2" s="884"/>
    </row>
    <row r="4" spans="2:19">
      <c r="B4" s="823" t="s">
        <v>95</v>
      </c>
      <c r="C4" s="855" t="s">
        <v>595</v>
      </c>
      <c r="D4" s="885"/>
      <c r="E4" s="856"/>
      <c r="F4" s="885" t="s">
        <v>596</v>
      </c>
      <c r="G4" s="885"/>
      <c r="H4" s="856"/>
      <c r="I4" s="885" t="s">
        <v>597</v>
      </c>
      <c r="J4" s="885"/>
      <c r="K4" s="856"/>
      <c r="L4" s="885" t="s">
        <v>598</v>
      </c>
      <c r="M4" s="885"/>
      <c r="N4" s="856"/>
      <c r="O4" s="885" t="s">
        <v>599</v>
      </c>
      <c r="P4" s="885"/>
      <c r="Q4" s="856"/>
    </row>
    <row r="5" spans="2:19">
      <c r="B5" s="841"/>
      <c r="C5" s="118" t="s">
        <v>600</v>
      </c>
      <c r="D5" s="95" t="s">
        <v>601</v>
      </c>
      <c r="E5" s="104" t="s">
        <v>12</v>
      </c>
      <c r="F5" s="95" t="s">
        <v>600</v>
      </c>
      <c r="G5" s="95" t="s">
        <v>601</v>
      </c>
      <c r="H5" s="104" t="s">
        <v>12</v>
      </c>
      <c r="I5" s="95" t="s">
        <v>600</v>
      </c>
      <c r="J5" s="95" t="s">
        <v>601</v>
      </c>
      <c r="K5" s="104" t="s">
        <v>12</v>
      </c>
      <c r="L5" s="95" t="s">
        <v>600</v>
      </c>
      <c r="M5" s="167" t="s">
        <v>601</v>
      </c>
      <c r="N5" s="104" t="s">
        <v>12</v>
      </c>
      <c r="O5" s="167" t="s">
        <v>600</v>
      </c>
      <c r="P5" s="167" t="s">
        <v>601</v>
      </c>
      <c r="Q5" s="168" t="s">
        <v>12</v>
      </c>
      <c r="S5" s="21" t="s">
        <v>42</v>
      </c>
    </row>
    <row r="6" spans="2:19">
      <c r="B6" s="135">
        <v>2013</v>
      </c>
      <c r="C6" s="169">
        <v>643</v>
      </c>
      <c r="D6" s="170">
        <v>4129</v>
      </c>
      <c r="E6" s="171">
        <v>4772</v>
      </c>
      <c r="F6" s="169">
        <v>161</v>
      </c>
      <c r="G6" s="172">
        <v>23</v>
      </c>
      <c r="H6" s="173">
        <v>184</v>
      </c>
      <c r="I6" s="170">
        <v>703</v>
      </c>
      <c r="J6" s="170">
        <v>762</v>
      </c>
      <c r="K6" s="171">
        <v>1465</v>
      </c>
      <c r="L6" s="170">
        <v>65434</v>
      </c>
      <c r="M6" s="170">
        <v>22487</v>
      </c>
      <c r="N6" s="171">
        <v>87921</v>
      </c>
      <c r="O6" s="139" t="s">
        <v>602</v>
      </c>
      <c r="P6" s="139" t="s">
        <v>602</v>
      </c>
      <c r="Q6" s="174" t="s">
        <v>602</v>
      </c>
    </row>
    <row r="7" spans="2:19">
      <c r="B7" s="135">
        <v>2014</v>
      </c>
      <c r="C7" s="169">
        <v>509</v>
      </c>
      <c r="D7" s="170">
        <v>4173</v>
      </c>
      <c r="E7" s="171">
        <v>4682</v>
      </c>
      <c r="F7" s="169">
        <v>157</v>
      </c>
      <c r="G7" s="172">
        <v>15</v>
      </c>
      <c r="H7" s="173">
        <v>172</v>
      </c>
      <c r="I7" s="170">
        <v>798</v>
      </c>
      <c r="J7" s="170">
        <v>586</v>
      </c>
      <c r="K7" s="171">
        <v>1384</v>
      </c>
      <c r="L7" s="170">
        <v>57386</v>
      </c>
      <c r="M7" s="170">
        <v>19376</v>
      </c>
      <c r="N7" s="171">
        <v>76762</v>
      </c>
      <c r="O7" s="139">
        <v>169</v>
      </c>
      <c r="P7" s="139">
        <v>84</v>
      </c>
      <c r="Q7" s="174">
        <v>253</v>
      </c>
    </row>
    <row r="8" spans="2:19">
      <c r="B8" s="135">
        <v>2015</v>
      </c>
      <c r="C8" s="169">
        <v>546</v>
      </c>
      <c r="D8" s="170">
        <v>3579</v>
      </c>
      <c r="E8" s="171">
        <v>4125</v>
      </c>
      <c r="F8" s="169">
        <v>132</v>
      </c>
      <c r="G8" s="172">
        <v>22</v>
      </c>
      <c r="H8" s="173">
        <v>154</v>
      </c>
      <c r="I8" s="170">
        <v>1017</v>
      </c>
      <c r="J8" s="170">
        <v>564</v>
      </c>
      <c r="K8" s="171">
        <v>1581</v>
      </c>
      <c r="L8" s="170">
        <v>69209</v>
      </c>
      <c r="M8" s="170">
        <v>20429</v>
      </c>
      <c r="N8" s="171">
        <v>89638</v>
      </c>
      <c r="O8" s="139">
        <v>212</v>
      </c>
      <c r="P8" s="139">
        <v>73</v>
      </c>
      <c r="Q8" s="174">
        <v>285</v>
      </c>
    </row>
    <row r="9" spans="2:19">
      <c r="B9" s="135">
        <v>2016</v>
      </c>
      <c r="C9" s="169">
        <v>884</v>
      </c>
      <c r="D9" s="170">
        <v>2925</v>
      </c>
      <c r="E9" s="171">
        <v>3809</v>
      </c>
      <c r="F9" s="169">
        <v>184</v>
      </c>
      <c r="G9" s="172">
        <v>21</v>
      </c>
      <c r="H9" s="173">
        <v>205</v>
      </c>
      <c r="I9" s="170">
        <v>1115</v>
      </c>
      <c r="J9" s="170">
        <v>538</v>
      </c>
      <c r="K9" s="171">
        <v>1653</v>
      </c>
      <c r="L9" s="170">
        <v>55739</v>
      </c>
      <c r="M9" s="170">
        <v>15319</v>
      </c>
      <c r="N9" s="171">
        <v>71058</v>
      </c>
      <c r="O9" s="139">
        <v>171</v>
      </c>
      <c r="P9" s="139">
        <v>67</v>
      </c>
      <c r="Q9" s="174">
        <v>238</v>
      </c>
    </row>
    <row r="10" spans="2:19">
      <c r="B10" s="135">
        <v>2017</v>
      </c>
      <c r="C10" s="136">
        <v>393</v>
      </c>
      <c r="D10" s="137">
        <v>3050</v>
      </c>
      <c r="E10" s="138">
        <v>3443</v>
      </c>
      <c r="F10" s="136">
        <v>195</v>
      </c>
      <c r="G10" s="139">
        <v>30</v>
      </c>
      <c r="H10" s="140">
        <v>225</v>
      </c>
      <c r="I10" s="137">
        <v>972</v>
      </c>
      <c r="J10" s="137">
        <v>677</v>
      </c>
      <c r="K10" s="138">
        <v>1649</v>
      </c>
      <c r="L10" s="137">
        <v>72611</v>
      </c>
      <c r="M10" s="137">
        <v>15190</v>
      </c>
      <c r="N10" s="138">
        <v>87801</v>
      </c>
      <c r="O10" s="139" t="s">
        <v>602</v>
      </c>
      <c r="P10" s="139" t="s">
        <v>602</v>
      </c>
      <c r="Q10" s="174" t="s">
        <v>602</v>
      </c>
    </row>
    <row r="11" spans="2:19">
      <c r="B11" s="141" t="s">
        <v>226</v>
      </c>
      <c r="C11" s="142"/>
      <c r="D11" s="17"/>
      <c r="E11" s="17"/>
      <c r="F11" s="17"/>
      <c r="G11" s="17"/>
      <c r="H11" s="17"/>
      <c r="I11" s="17"/>
      <c r="J11" s="17"/>
      <c r="K11" s="17"/>
      <c r="L11" s="17"/>
      <c r="M11" s="17"/>
      <c r="N11" s="17"/>
      <c r="O11" s="17"/>
      <c r="P11" s="17"/>
      <c r="Q11" s="17"/>
    </row>
    <row r="12" spans="2:19">
      <c r="B12" s="144" t="s">
        <v>872</v>
      </c>
      <c r="C12" s="17"/>
      <c r="D12" s="17"/>
      <c r="E12" s="17"/>
      <c r="F12" s="17"/>
      <c r="G12" s="17"/>
      <c r="H12" s="17"/>
      <c r="I12" s="17"/>
      <c r="J12" s="17"/>
      <c r="K12" s="17"/>
      <c r="L12" s="17"/>
      <c r="M12" s="17"/>
      <c r="N12" s="17"/>
      <c r="O12" s="17"/>
      <c r="P12" s="17"/>
      <c r="Q12" s="17"/>
    </row>
    <row r="13" spans="2:19">
      <c r="B13" s="144" t="s">
        <v>873</v>
      </c>
      <c r="C13" s="17"/>
      <c r="D13" s="17"/>
      <c r="E13" s="17"/>
      <c r="F13" s="17"/>
      <c r="G13" s="17"/>
      <c r="H13" s="17"/>
      <c r="I13" s="17"/>
      <c r="J13" s="17"/>
      <c r="K13" s="17"/>
      <c r="L13" s="17"/>
      <c r="M13" s="17"/>
      <c r="N13" s="17"/>
      <c r="O13" s="17"/>
      <c r="P13" s="17"/>
      <c r="Q13" s="17"/>
    </row>
    <row r="14" spans="2:19">
      <c r="B14" s="145" t="s">
        <v>874</v>
      </c>
      <c r="C14" s="17"/>
      <c r="D14" s="17"/>
      <c r="E14" s="17"/>
      <c r="F14" s="17"/>
      <c r="G14" s="17"/>
      <c r="H14" s="17"/>
      <c r="I14" s="17"/>
      <c r="J14" s="17"/>
      <c r="K14" s="17"/>
      <c r="L14" s="17"/>
      <c r="M14" s="17"/>
      <c r="N14" s="17"/>
      <c r="O14" s="17"/>
      <c r="P14" s="17"/>
      <c r="Q14" s="17"/>
    </row>
    <row r="15" spans="2:19">
      <c r="B15" s="141" t="s">
        <v>603</v>
      </c>
      <c r="C15" s="17"/>
      <c r="D15" s="17"/>
      <c r="E15" s="17"/>
      <c r="F15" s="17"/>
      <c r="G15" s="17"/>
      <c r="H15" s="17"/>
      <c r="I15" s="17"/>
      <c r="J15" s="175"/>
      <c r="O15" s="17"/>
      <c r="P15" s="17"/>
      <c r="Q15" s="17"/>
    </row>
  </sheetData>
  <sheetProtection password="EEBB" sheet="1" objects="1" scenarios="1"/>
  <mergeCells count="7">
    <mergeCell ref="B2:Q2"/>
    <mergeCell ref="B4:B5"/>
    <mergeCell ref="C4:E4"/>
    <mergeCell ref="F4:H4"/>
    <mergeCell ref="I4:K4"/>
    <mergeCell ref="L4:N4"/>
    <mergeCell ref="O4:Q4"/>
  </mergeCells>
  <hyperlinks>
    <hyperlink ref="S5" location="INDICE!A1" display="(volver a índice)"/>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showGridLines="0" workbookViewId="0">
      <selection activeCell="M10" sqref="M10"/>
    </sheetView>
  </sheetViews>
  <sheetFormatPr baseColWidth="10" defaultColWidth="11.42578125" defaultRowHeight="15"/>
  <cols>
    <col min="1" max="14" width="11.42578125" style="5"/>
    <col min="15" max="17" width="0" style="5" hidden="1" customWidth="1"/>
    <col min="18" max="16384" width="11.42578125" style="5"/>
  </cols>
  <sheetData>
    <row r="2" spans="2:16" ht="15" customHeight="1">
      <c r="B2" s="154" t="s">
        <v>862</v>
      </c>
      <c r="C2" s="154"/>
      <c r="D2" s="154"/>
      <c r="E2" s="154"/>
      <c r="O2" s="155" t="s">
        <v>863</v>
      </c>
      <c r="P2" s="155"/>
    </row>
    <row r="3" spans="2:16" ht="24" customHeight="1">
      <c r="O3" s="156" t="s">
        <v>609</v>
      </c>
      <c r="P3" s="156" t="s">
        <v>607</v>
      </c>
    </row>
    <row r="4" spans="2:16" ht="36">
      <c r="J4" s="41" t="s">
        <v>42</v>
      </c>
      <c r="O4" s="157" t="s">
        <v>608</v>
      </c>
      <c r="P4" s="158">
        <v>0.42551604078587418</v>
      </c>
    </row>
    <row r="5" spans="2:16" ht="24">
      <c r="O5" s="157" t="s">
        <v>40</v>
      </c>
      <c r="P5" s="158">
        <v>0.37801541904998759</v>
      </c>
    </row>
    <row r="6" spans="2:16" ht="24">
      <c r="O6" s="157" t="s">
        <v>36</v>
      </c>
      <c r="P6" s="158">
        <v>0.15642874906739618</v>
      </c>
    </row>
    <row r="7" spans="2:16" ht="24">
      <c r="O7" s="157" t="s">
        <v>37</v>
      </c>
      <c r="P7" s="158">
        <v>3.3076349166873915E-2</v>
      </c>
    </row>
    <row r="8" spans="2:16" ht="24">
      <c r="O8" s="157" t="s">
        <v>39</v>
      </c>
      <c r="P8" s="158">
        <v>4.9738870927629941E-3</v>
      </c>
    </row>
    <row r="9" spans="2:16" ht="24">
      <c r="O9" s="157" t="s">
        <v>38</v>
      </c>
      <c r="P9" s="158">
        <v>1.9895548371051978E-3</v>
      </c>
    </row>
    <row r="10" spans="2:16">
      <c r="O10" s="159"/>
      <c r="P10" s="160"/>
    </row>
    <row r="11" spans="2:16">
      <c r="O11" s="161" t="s">
        <v>12</v>
      </c>
      <c r="P11" s="162">
        <v>100</v>
      </c>
    </row>
    <row r="13" spans="2:16">
      <c r="J13" s="163"/>
    </row>
    <row r="18" spans="2:10" ht="26.25">
      <c r="I18" s="164"/>
      <c r="J18" s="165"/>
    </row>
    <row r="19" spans="2:10">
      <c r="B19" s="166" t="s">
        <v>606</v>
      </c>
      <c r="I19" s="165"/>
      <c r="J19" s="165"/>
    </row>
  </sheetData>
  <sheetProtection password="EEBB" sheet="1" objects="1" scenarios="1"/>
  <hyperlinks>
    <hyperlink ref="J4" location="INDICE!A1" display="(volver a índice)"/>
  </hyperlinks>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4"/>
  <sheetViews>
    <sheetView showGridLines="0" workbookViewId="0">
      <selection activeCell="M10" sqref="M10"/>
    </sheetView>
  </sheetViews>
  <sheetFormatPr baseColWidth="10" defaultColWidth="11.42578125" defaultRowHeight="12.75"/>
  <cols>
    <col min="1" max="2" width="11.42578125" style="37"/>
    <col min="3" max="3" width="44.85546875" style="37" customWidth="1"/>
    <col min="4" max="4" width="11.42578125" style="37"/>
    <col min="5" max="5" width="24.42578125" style="37" customWidth="1"/>
    <col min="6" max="6" width="11.42578125" style="37"/>
    <col min="7" max="13" width="11.42578125" style="37" customWidth="1"/>
    <col min="14" max="14" width="11.42578125" style="37"/>
    <col min="15" max="15" width="0" style="37" hidden="1" customWidth="1"/>
    <col min="16" max="16" width="45.140625" style="37" hidden="1" customWidth="1"/>
    <col min="17" max="17" width="0" style="37" hidden="1" customWidth="1"/>
    <col min="18" max="16384" width="11.42578125" style="37"/>
  </cols>
  <sheetData>
    <row r="2" spans="2:17">
      <c r="B2" s="42" t="s">
        <v>864</v>
      </c>
      <c r="C2" s="42"/>
      <c r="D2" s="42"/>
      <c r="E2" s="42"/>
      <c r="F2" s="42"/>
    </row>
    <row r="3" spans="2:17">
      <c r="P3" s="886" t="s">
        <v>865</v>
      </c>
      <c r="Q3" s="886"/>
    </row>
    <row r="4" spans="2:17" ht="25.5" customHeight="1">
      <c r="P4" s="94" t="s">
        <v>622</v>
      </c>
      <c r="Q4" s="94" t="s">
        <v>607</v>
      </c>
    </row>
    <row r="5" spans="2:17">
      <c r="O5" s="37">
        <v>1</v>
      </c>
      <c r="P5" s="146" t="s">
        <v>610</v>
      </c>
      <c r="Q5" s="147">
        <v>0.37254414324794827</v>
      </c>
    </row>
    <row r="6" spans="2:17">
      <c r="H6" s="21" t="s">
        <v>42</v>
      </c>
      <c r="O6" s="37">
        <v>2</v>
      </c>
      <c r="P6" s="146" t="s">
        <v>611</v>
      </c>
      <c r="Q6" s="147">
        <v>0.16214871922407362</v>
      </c>
    </row>
    <row r="7" spans="2:17">
      <c r="O7" s="37">
        <v>3</v>
      </c>
      <c r="P7" s="146" t="s">
        <v>612</v>
      </c>
      <c r="Q7" s="147">
        <v>0.15642874906739618</v>
      </c>
    </row>
    <row r="8" spans="2:17">
      <c r="O8" s="37">
        <v>4</v>
      </c>
      <c r="P8" s="146" t="s">
        <v>499</v>
      </c>
      <c r="Q8" s="147">
        <v>5.371798060184034E-2</v>
      </c>
    </row>
    <row r="9" spans="2:17">
      <c r="O9" s="37">
        <v>5</v>
      </c>
      <c r="P9" s="146" t="s">
        <v>613</v>
      </c>
      <c r="Q9" s="147">
        <v>8.2566525739865698E-2</v>
      </c>
    </row>
    <row r="10" spans="2:17">
      <c r="O10" s="37">
        <v>6</v>
      </c>
      <c r="P10" s="146" t="s">
        <v>614</v>
      </c>
      <c r="Q10" s="147">
        <v>5.6204924148221834E-2</v>
      </c>
    </row>
    <row r="11" spans="2:17">
      <c r="O11" s="37">
        <v>7</v>
      </c>
      <c r="P11" s="146" t="s">
        <v>615</v>
      </c>
      <c r="Q11" s="147">
        <v>3.3076349166873915E-2</v>
      </c>
    </row>
    <row r="12" spans="2:17">
      <c r="O12" s="37">
        <v>8</v>
      </c>
      <c r="P12" s="146" t="s">
        <v>616</v>
      </c>
      <c r="Q12" s="147">
        <v>2.9345933847301667E-2</v>
      </c>
    </row>
    <row r="13" spans="2:17">
      <c r="O13" s="37">
        <v>9</v>
      </c>
      <c r="P13" s="146" t="s">
        <v>619</v>
      </c>
      <c r="Q13" s="147">
        <v>6.9634419298681919E-3</v>
      </c>
    </row>
    <row r="14" spans="2:17">
      <c r="O14" s="37">
        <v>10</v>
      </c>
      <c r="P14" s="146" t="s">
        <v>618</v>
      </c>
      <c r="Q14" s="147">
        <v>1.5916438696841582E-2</v>
      </c>
    </row>
    <row r="15" spans="2:17">
      <c r="O15" s="37">
        <v>11</v>
      </c>
      <c r="P15" s="146" t="s">
        <v>621</v>
      </c>
      <c r="Q15" s="147">
        <v>5.4712758020392938E-3</v>
      </c>
    </row>
    <row r="16" spans="2:17">
      <c r="O16" s="37">
        <v>12</v>
      </c>
      <c r="P16" s="146" t="s">
        <v>620</v>
      </c>
      <c r="Q16" s="147">
        <v>5.7199701566774432E-3</v>
      </c>
    </row>
    <row r="17" spans="2:17">
      <c r="O17" s="37">
        <v>13</v>
      </c>
      <c r="P17" s="146" t="s">
        <v>617</v>
      </c>
      <c r="Q17" s="147">
        <v>1.9895548371051976E-2</v>
      </c>
    </row>
    <row r="18" spans="2:17">
      <c r="G18" s="148"/>
      <c r="P18" s="149" t="s">
        <v>12</v>
      </c>
      <c r="Q18" s="150">
        <v>100</v>
      </c>
    </row>
    <row r="19" spans="2:17">
      <c r="B19" s="17" t="s">
        <v>606</v>
      </c>
      <c r="P19" s="109" t="s">
        <v>623</v>
      </c>
      <c r="Q19" s="17"/>
    </row>
    <row r="21" spans="2:17">
      <c r="B21" s="887" t="s">
        <v>624</v>
      </c>
      <c r="C21" s="887"/>
    </row>
    <row r="22" spans="2:17">
      <c r="B22" s="151">
        <v>1</v>
      </c>
      <c r="C22" s="152" t="s">
        <v>610</v>
      </c>
      <c r="D22" s="153">
        <v>0.37254414324794827</v>
      </c>
      <c r="E22" s="152"/>
      <c r="G22" s="121"/>
      <c r="H22" s="121"/>
      <c r="I22" s="121"/>
      <c r="J22" s="121"/>
      <c r="K22" s="121"/>
      <c r="L22" s="121"/>
      <c r="M22" s="121"/>
    </row>
    <row r="23" spans="2:17">
      <c r="B23" s="151">
        <v>2</v>
      </c>
      <c r="C23" s="152" t="s">
        <v>611</v>
      </c>
      <c r="D23" s="153">
        <v>0.16214871922407362</v>
      </c>
      <c r="E23" s="152"/>
      <c r="G23" s="121"/>
      <c r="H23" s="121"/>
      <c r="I23" s="121"/>
      <c r="J23" s="121"/>
      <c r="K23" s="121"/>
      <c r="L23" s="121"/>
      <c r="M23" s="121"/>
    </row>
    <row r="24" spans="2:17">
      <c r="B24" s="151">
        <v>3</v>
      </c>
      <c r="C24" s="152" t="s">
        <v>612</v>
      </c>
      <c r="D24" s="153">
        <v>0.15642874906739618</v>
      </c>
      <c r="E24" s="152"/>
      <c r="G24" s="121"/>
      <c r="H24" s="117"/>
      <c r="I24" s="117"/>
      <c r="J24" s="117"/>
      <c r="K24" s="117"/>
      <c r="L24" s="117"/>
      <c r="M24" s="117"/>
    </row>
    <row r="25" spans="2:17">
      <c r="B25" s="151">
        <v>4</v>
      </c>
      <c r="C25" s="152" t="s">
        <v>613</v>
      </c>
      <c r="D25" s="153">
        <v>8.2566525739865698E-2</v>
      </c>
      <c r="E25" s="152"/>
      <c r="G25" s="121"/>
      <c r="H25" s="117"/>
      <c r="I25" s="117"/>
      <c r="J25" s="117"/>
      <c r="K25" s="117"/>
      <c r="L25" s="117"/>
      <c r="M25" s="117"/>
    </row>
    <row r="26" spans="2:17">
      <c r="B26" s="151">
        <v>5</v>
      </c>
      <c r="C26" s="152" t="s">
        <v>614</v>
      </c>
      <c r="D26" s="153">
        <v>5.6204924148221834E-2</v>
      </c>
      <c r="E26" s="152"/>
      <c r="G26" s="121"/>
      <c r="H26" s="121"/>
      <c r="I26" s="121"/>
      <c r="J26" s="121"/>
      <c r="K26" s="121"/>
      <c r="L26" s="121"/>
      <c r="M26" s="121"/>
    </row>
    <row r="27" spans="2:17">
      <c r="B27" s="151">
        <v>6</v>
      </c>
      <c r="C27" s="152" t="s">
        <v>499</v>
      </c>
      <c r="D27" s="153">
        <v>5.371798060184034E-2</v>
      </c>
      <c r="E27" s="152"/>
      <c r="G27" s="121"/>
      <c r="H27" s="121"/>
      <c r="I27" s="121"/>
      <c r="J27" s="121"/>
      <c r="K27" s="121"/>
      <c r="L27" s="121"/>
      <c r="M27" s="121"/>
    </row>
    <row r="28" spans="2:17">
      <c r="B28" s="151">
        <v>7</v>
      </c>
      <c r="C28" s="152" t="s">
        <v>615</v>
      </c>
      <c r="D28" s="153">
        <v>3.3076349166873915E-2</v>
      </c>
      <c r="E28" s="152"/>
      <c r="G28" s="121"/>
      <c r="H28" s="121"/>
      <c r="I28" s="121"/>
      <c r="J28" s="121"/>
      <c r="K28" s="121"/>
      <c r="L28" s="121"/>
      <c r="M28" s="121"/>
    </row>
    <row r="29" spans="2:17">
      <c r="B29" s="151">
        <v>8</v>
      </c>
      <c r="C29" s="152" t="s">
        <v>616</v>
      </c>
      <c r="D29" s="153">
        <v>2.9345933847301667E-2</v>
      </c>
      <c r="E29" s="152"/>
    </row>
    <row r="30" spans="2:17">
      <c r="B30" s="151">
        <v>9</v>
      </c>
      <c r="C30" s="152" t="s">
        <v>617</v>
      </c>
      <c r="D30" s="153">
        <v>1.9895548371051976E-2</v>
      </c>
      <c r="E30" s="152"/>
    </row>
    <row r="31" spans="2:17">
      <c r="B31" s="151">
        <v>10</v>
      </c>
      <c r="C31" s="152" t="s">
        <v>618</v>
      </c>
      <c r="D31" s="153">
        <v>1.5916438696841582E-2</v>
      </c>
      <c r="E31" s="152"/>
    </row>
    <row r="32" spans="2:17">
      <c r="B32" s="151">
        <v>11</v>
      </c>
      <c r="C32" s="152" t="s">
        <v>619</v>
      </c>
      <c r="D32" s="153">
        <v>6.9634419298681919E-3</v>
      </c>
      <c r="E32" s="152"/>
    </row>
    <row r="33" spans="2:5">
      <c r="B33" s="151">
        <v>12</v>
      </c>
      <c r="C33" s="152" t="s">
        <v>620</v>
      </c>
      <c r="D33" s="153">
        <v>5.7199701566774432E-3</v>
      </c>
      <c r="E33" s="152"/>
    </row>
    <row r="34" spans="2:5">
      <c r="B34" s="151">
        <v>13</v>
      </c>
      <c r="C34" s="152" t="s">
        <v>621</v>
      </c>
      <c r="D34" s="153">
        <v>5.4712758020392938E-3</v>
      </c>
      <c r="E34" s="152"/>
    </row>
  </sheetData>
  <sheetProtection password="EEBB" sheet="1" objects="1" scenarios="1"/>
  <mergeCells count="2">
    <mergeCell ref="P3:Q3"/>
    <mergeCell ref="B21:C21"/>
  </mergeCells>
  <hyperlinks>
    <hyperlink ref="H6" location="INDICE!A1" display="(volver a índice)"/>
  </hyperlinks>
  <pageMargins left="0.7" right="0.7" top="0.75" bottom="0.75" header="0.3" footer="0.3"/>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1"/>
  <sheetViews>
    <sheetView showGridLines="0" workbookViewId="0">
      <selection activeCell="M21" sqref="M21"/>
    </sheetView>
  </sheetViews>
  <sheetFormatPr baseColWidth="10" defaultColWidth="11.42578125" defaultRowHeight="12.75"/>
  <cols>
    <col min="1" max="1" width="11.42578125" style="17"/>
    <col min="2" max="2" width="9.85546875" style="17" customWidth="1"/>
    <col min="3" max="17" width="7.7109375" style="17" customWidth="1"/>
    <col min="18" max="16384" width="11.42578125" style="17"/>
  </cols>
  <sheetData>
    <row r="2" spans="2:23">
      <c r="B2" s="884" t="s">
        <v>676</v>
      </c>
      <c r="C2" s="884"/>
      <c r="D2" s="884"/>
      <c r="E2" s="884"/>
      <c r="F2" s="884"/>
      <c r="G2" s="884"/>
      <c r="H2" s="884"/>
      <c r="I2" s="884"/>
      <c r="J2" s="884"/>
      <c r="K2" s="884"/>
      <c r="L2" s="884"/>
      <c r="M2" s="884"/>
      <c r="N2" s="884"/>
      <c r="O2" s="884"/>
      <c r="P2" s="884"/>
      <c r="Q2" s="884"/>
    </row>
    <row r="4" spans="2:23">
      <c r="B4" s="819" t="s">
        <v>95</v>
      </c>
      <c r="C4" s="885" t="s">
        <v>595</v>
      </c>
      <c r="D4" s="885"/>
      <c r="E4" s="856"/>
      <c r="F4" s="885" t="s">
        <v>596</v>
      </c>
      <c r="G4" s="885"/>
      <c r="H4" s="856"/>
      <c r="I4" s="885" t="s">
        <v>604</v>
      </c>
      <c r="J4" s="885"/>
      <c r="K4" s="856"/>
      <c r="L4" s="834" t="s">
        <v>598</v>
      </c>
      <c r="M4" s="834"/>
      <c r="N4" s="847"/>
      <c r="O4" s="834" t="s">
        <v>605</v>
      </c>
      <c r="P4" s="834"/>
      <c r="Q4" s="847"/>
    </row>
    <row r="5" spans="2:23">
      <c r="B5" s="854"/>
      <c r="C5" s="95" t="s">
        <v>600</v>
      </c>
      <c r="D5" s="95" t="s">
        <v>601</v>
      </c>
      <c r="E5" s="104" t="s">
        <v>12</v>
      </c>
      <c r="F5" s="95" t="s">
        <v>600</v>
      </c>
      <c r="G5" s="95" t="s">
        <v>601</v>
      </c>
      <c r="H5" s="104" t="s">
        <v>12</v>
      </c>
      <c r="I5" s="95" t="s">
        <v>600</v>
      </c>
      <c r="J5" s="133" t="s">
        <v>601</v>
      </c>
      <c r="K5" s="104" t="s">
        <v>12</v>
      </c>
      <c r="L5" s="95" t="s">
        <v>600</v>
      </c>
      <c r="M5" s="95" t="s">
        <v>601</v>
      </c>
      <c r="N5" s="104" t="s">
        <v>12</v>
      </c>
      <c r="O5" s="95" t="s">
        <v>600</v>
      </c>
      <c r="P5" s="95" t="s">
        <v>601</v>
      </c>
      <c r="Q5" s="134" t="s">
        <v>12</v>
      </c>
    </row>
    <row r="6" spans="2:23">
      <c r="B6" s="135">
        <v>2013</v>
      </c>
      <c r="C6" s="136">
        <v>228</v>
      </c>
      <c r="D6" s="137">
        <v>1069</v>
      </c>
      <c r="E6" s="138">
        <v>1297</v>
      </c>
      <c r="F6" s="139">
        <v>44</v>
      </c>
      <c r="G6" s="139">
        <v>9</v>
      </c>
      <c r="H6" s="140">
        <v>53</v>
      </c>
      <c r="I6" s="139">
        <v>689</v>
      </c>
      <c r="J6" s="139">
        <v>856</v>
      </c>
      <c r="K6" s="138">
        <v>1545</v>
      </c>
      <c r="L6" s="137">
        <v>55166</v>
      </c>
      <c r="M6" s="137">
        <v>19985</v>
      </c>
      <c r="N6" s="138">
        <v>75151</v>
      </c>
      <c r="O6" s="139" t="s">
        <v>602</v>
      </c>
      <c r="P6" s="139" t="s">
        <v>602</v>
      </c>
      <c r="Q6" s="140" t="s">
        <v>602</v>
      </c>
      <c r="S6" s="21" t="s">
        <v>42</v>
      </c>
    </row>
    <row r="7" spans="2:23">
      <c r="B7" s="135">
        <v>2014</v>
      </c>
      <c r="C7" s="136">
        <v>265</v>
      </c>
      <c r="D7" s="137">
        <v>1095</v>
      </c>
      <c r="E7" s="138">
        <v>1360</v>
      </c>
      <c r="F7" s="139">
        <v>41</v>
      </c>
      <c r="G7" s="139">
        <v>6</v>
      </c>
      <c r="H7" s="140">
        <v>47</v>
      </c>
      <c r="I7" s="139">
        <v>677</v>
      </c>
      <c r="J7" s="139">
        <v>594</v>
      </c>
      <c r="K7" s="138">
        <v>1271</v>
      </c>
      <c r="L7" s="137">
        <v>62070</v>
      </c>
      <c r="M7" s="137">
        <v>21809</v>
      </c>
      <c r="N7" s="138">
        <v>83879</v>
      </c>
      <c r="O7" s="139">
        <v>91</v>
      </c>
      <c r="P7" s="139">
        <v>36</v>
      </c>
      <c r="Q7" s="140">
        <v>127</v>
      </c>
    </row>
    <row r="8" spans="2:23">
      <c r="B8" s="135">
        <v>2015</v>
      </c>
      <c r="C8" s="136">
        <v>214</v>
      </c>
      <c r="D8" s="137">
        <v>1345</v>
      </c>
      <c r="E8" s="138">
        <v>1559</v>
      </c>
      <c r="F8" s="139">
        <v>42</v>
      </c>
      <c r="G8" s="139">
        <v>3</v>
      </c>
      <c r="H8" s="140">
        <v>45</v>
      </c>
      <c r="I8" s="139">
        <v>899</v>
      </c>
      <c r="J8" s="139">
        <v>583</v>
      </c>
      <c r="K8" s="138">
        <v>1482</v>
      </c>
      <c r="L8" s="137">
        <v>58555</v>
      </c>
      <c r="M8" s="137">
        <v>20373</v>
      </c>
      <c r="N8" s="138">
        <v>78928</v>
      </c>
      <c r="O8" s="139">
        <v>112</v>
      </c>
      <c r="P8" s="139">
        <v>37</v>
      </c>
      <c r="Q8" s="140">
        <v>149</v>
      </c>
    </row>
    <row r="9" spans="2:23">
      <c r="B9" s="135">
        <v>2016</v>
      </c>
      <c r="C9" s="136">
        <v>201</v>
      </c>
      <c r="D9" s="137">
        <v>1678</v>
      </c>
      <c r="E9" s="138">
        <v>1879</v>
      </c>
      <c r="F9" s="139">
        <v>34</v>
      </c>
      <c r="G9" s="139">
        <v>8</v>
      </c>
      <c r="H9" s="140">
        <v>42</v>
      </c>
      <c r="I9" s="139">
        <v>1014</v>
      </c>
      <c r="J9" s="139">
        <v>462</v>
      </c>
      <c r="K9" s="138">
        <v>1476</v>
      </c>
      <c r="L9" s="137">
        <v>43674</v>
      </c>
      <c r="M9" s="137">
        <v>15391</v>
      </c>
      <c r="N9" s="138">
        <v>59065</v>
      </c>
      <c r="O9" s="139">
        <v>75</v>
      </c>
      <c r="P9" s="139">
        <v>31</v>
      </c>
      <c r="Q9" s="140">
        <v>106</v>
      </c>
    </row>
    <row r="10" spans="2:23">
      <c r="B10" s="135">
        <v>2017</v>
      </c>
      <c r="C10" s="136">
        <v>176</v>
      </c>
      <c r="D10" s="137">
        <v>2126</v>
      </c>
      <c r="E10" s="138">
        <v>2302</v>
      </c>
      <c r="F10" s="139">
        <v>33</v>
      </c>
      <c r="G10" s="139">
        <v>6</v>
      </c>
      <c r="H10" s="140">
        <v>39</v>
      </c>
      <c r="I10" s="139">
        <v>851</v>
      </c>
      <c r="J10" s="139">
        <v>703</v>
      </c>
      <c r="K10" s="138">
        <v>1554</v>
      </c>
      <c r="L10" s="137">
        <v>27066</v>
      </c>
      <c r="M10" s="137">
        <v>9428</v>
      </c>
      <c r="N10" s="138">
        <v>36494</v>
      </c>
      <c r="O10" s="139" t="s">
        <v>602</v>
      </c>
      <c r="P10" s="139" t="s">
        <v>602</v>
      </c>
      <c r="Q10" s="140" t="s">
        <v>602</v>
      </c>
    </row>
    <row r="11" spans="2:23">
      <c r="B11" s="141" t="s">
        <v>226</v>
      </c>
      <c r="C11" s="142"/>
      <c r="N11" s="143"/>
      <c r="S11" s="27"/>
      <c r="T11" s="27"/>
      <c r="U11" s="27"/>
      <c r="V11" s="27"/>
      <c r="W11" s="27"/>
    </row>
    <row r="12" spans="2:23">
      <c r="B12" s="144" t="s">
        <v>872</v>
      </c>
      <c r="C12" s="141"/>
      <c r="D12" s="141"/>
      <c r="E12" s="141"/>
      <c r="F12" s="141"/>
      <c r="G12" s="141"/>
      <c r="S12" s="27"/>
      <c r="T12" s="27"/>
      <c r="U12" s="27"/>
      <c r="V12" s="27"/>
      <c r="W12" s="27"/>
    </row>
    <row r="13" spans="2:23">
      <c r="B13" s="144" t="s">
        <v>873</v>
      </c>
      <c r="S13" s="27"/>
      <c r="T13" s="27"/>
      <c r="U13" s="27"/>
      <c r="V13" s="27"/>
      <c r="W13" s="27"/>
    </row>
    <row r="14" spans="2:23">
      <c r="B14" s="145" t="s">
        <v>874</v>
      </c>
      <c r="S14" s="27"/>
      <c r="T14" s="27"/>
      <c r="U14" s="27"/>
      <c r="V14" s="27"/>
      <c r="W14" s="27"/>
    </row>
    <row r="15" spans="2:23">
      <c r="B15" s="141" t="s">
        <v>603</v>
      </c>
      <c r="S15" s="27"/>
      <c r="T15" s="27"/>
      <c r="U15" s="27"/>
      <c r="V15" s="27"/>
      <c r="W15" s="27"/>
    </row>
    <row r="16" spans="2:23">
      <c r="S16" s="27"/>
      <c r="T16" s="27"/>
      <c r="U16" s="27"/>
      <c r="V16" s="27"/>
      <c r="W16" s="27"/>
    </row>
    <row r="19" spans="12:17">
      <c r="L19" s="117"/>
      <c r="M19" s="117"/>
      <c r="N19" s="117"/>
      <c r="O19" s="117"/>
      <c r="P19" s="117"/>
      <c r="Q19" s="117"/>
    </row>
    <row r="20" spans="12:17">
      <c r="L20" s="117"/>
      <c r="M20" s="117"/>
      <c r="N20" s="117"/>
      <c r="O20" s="117"/>
      <c r="P20" s="117"/>
      <c r="Q20" s="117"/>
    </row>
    <row r="21" spans="12:17">
      <c r="L21" s="128"/>
      <c r="M21" s="128"/>
      <c r="N21" s="128"/>
      <c r="O21" s="128"/>
      <c r="P21" s="128"/>
      <c r="Q21" s="128"/>
    </row>
  </sheetData>
  <sheetProtection password="EEBB" sheet="1" objects="1" scenarios="1"/>
  <mergeCells count="7">
    <mergeCell ref="B2:Q2"/>
    <mergeCell ref="B4:B5"/>
    <mergeCell ref="C4:E4"/>
    <mergeCell ref="F4:H4"/>
    <mergeCell ref="I4:K4"/>
    <mergeCell ref="L4:N4"/>
    <mergeCell ref="O4:Q4"/>
  </mergeCells>
  <hyperlinks>
    <hyperlink ref="S6" location="INDICE!A1" display="(volver a índice)"/>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showGridLines="0" workbookViewId="0">
      <selection activeCell="K19" sqref="K19"/>
    </sheetView>
  </sheetViews>
  <sheetFormatPr baseColWidth="10" defaultColWidth="11.42578125" defaultRowHeight="12.75"/>
  <cols>
    <col min="1" max="1" width="11.42578125" style="17"/>
    <col min="2" max="2" width="25.42578125" style="17" customWidth="1"/>
    <col min="3" max="4" width="11.42578125" style="17"/>
    <col min="5" max="5" width="12" style="17" bestFit="1" customWidth="1"/>
    <col min="6" max="16384" width="11.42578125" style="17"/>
  </cols>
  <sheetData>
    <row r="2" spans="2:9" ht="12.75" customHeight="1">
      <c r="B2" s="111" t="s">
        <v>677</v>
      </c>
      <c r="C2" s="111"/>
      <c r="D2" s="111"/>
      <c r="E2" s="111"/>
      <c r="F2" s="111"/>
    </row>
    <row r="4" spans="2:9">
      <c r="B4" s="94" t="s">
        <v>625</v>
      </c>
      <c r="C4" s="104">
        <v>2013</v>
      </c>
      <c r="D4" s="104">
        <v>2014</v>
      </c>
      <c r="E4" s="104">
        <v>2015</v>
      </c>
      <c r="F4" s="104">
        <v>2016</v>
      </c>
      <c r="G4" s="104">
        <v>2017</v>
      </c>
    </row>
    <row r="5" spans="2:9">
      <c r="B5" s="47" t="s">
        <v>626</v>
      </c>
      <c r="C5" s="129">
        <v>6.421461897356143</v>
      </c>
      <c r="D5" s="129">
        <v>8.1984282907662074</v>
      </c>
      <c r="E5" s="129">
        <v>6.55</v>
      </c>
      <c r="F5" s="129">
        <v>3.3088235294117645</v>
      </c>
      <c r="G5" s="129">
        <v>7.76</v>
      </c>
    </row>
    <row r="6" spans="2:9">
      <c r="B6" s="50" t="s">
        <v>627</v>
      </c>
      <c r="C6" s="130">
        <v>0.13474434199497065</v>
      </c>
      <c r="D6" s="130">
        <v>0.10871422469030328</v>
      </c>
      <c r="E6" s="130">
        <v>0.13</v>
      </c>
      <c r="F6" s="130">
        <v>0.23208191126279865</v>
      </c>
      <c r="G6" s="130">
        <v>0.11</v>
      </c>
      <c r="I6" s="21" t="s">
        <v>42</v>
      </c>
    </row>
    <row r="7" spans="2:9">
      <c r="B7" s="131" t="s">
        <v>628</v>
      </c>
      <c r="C7" s="130">
        <v>1.5497015350320607</v>
      </c>
      <c r="D7" s="130">
        <v>1.2130455955606345</v>
      </c>
      <c r="E7" s="130">
        <v>1.29</v>
      </c>
      <c r="F7" s="130">
        <v>2.0279709499126044</v>
      </c>
      <c r="G7" s="130">
        <v>0.89</v>
      </c>
    </row>
    <row r="8" spans="2:9">
      <c r="B8" s="109" t="s">
        <v>629</v>
      </c>
    </row>
    <row r="10" spans="2:9">
      <c r="B10" s="17" t="s">
        <v>630</v>
      </c>
    </row>
    <row r="11" spans="2:9">
      <c r="B11" s="17" t="s">
        <v>631</v>
      </c>
      <c r="E11" s="37"/>
    </row>
    <row r="12" spans="2:9">
      <c r="B12" s="17" t="s">
        <v>632</v>
      </c>
      <c r="E12" s="37"/>
    </row>
    <row r="13" spans="2:9">
      <c r="B13" s="17" t="s">
        <v>633</v>
      </c>
      <c r="E13" s="37"/>
    </row>
    <row r="14" spans="2:9">
      <c r="E14" s="37"/>
    </row>
    <row r="15" spans="2:9">
      <c r="E15" s="37"/>
    </row>
    <row r="16" spans="2:9">
      <c r="E16" s="37"/>
      <c r="H16" s="132"/>
    </row>
    <row r="17" spans="5:11">
      <c r="E17" s="37"/>
      <c r="H17" s="132"/>
      <c r="I17" s="132"/>
    </row>
    <row r="18" spans="5:11">
      <c r="E18" s="37"/>
      <c r="H18" s="132"/>
      <c r="I18" s="132"/>
    </row>
    <row r="19" spans="5:11">
      <c r="H19" s="132"/>
      <c r="I19" s="132"/>
    </row>
    <row r="20" spans="5:11">
      <c r="H20" s="132"/>
      <c r="I20" s="132"/>
    </row>
    <row r="21" spans="5:11">
      <c r="I21" s="132"/>
    </row>
    <row r="26" spans="5:11">
      <c r="F26" s="117"/>
      <c r="G26" s="117"/>
      <c r="H26" s="117"/>
      <c r="I26" s="117"/>
      <c r="J26" s="117"/>
      <c r="K26" s="117"/>
    </row>
    <row r="27" spans="5:11">
      <c r="F27" s="117"/>
      <c r="G27" s="117"/>
      <c r="H27" s="117"/>
      <c r="I27" s="117"/>
      <c r="J27" s="117"/>
      <c r="K27" s="117"/>
    </row>
  </sheetData>
  <sheetProtection password="EEBB" sheet="1" objects="1" scenarios="1"/>
  <hyperlinks>
    <hyperlink ref="I6" location="INDICE!A1" display="(volver a índice)"/>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3"/>
  <sheetViews>
    <sheetView showGridLines="0" workbookViewId="0">
      <selection activeCell="M10" sqref="M10"/>
    </sheetView>
  </sheetViews>
  <sheetFormatPr baseColWidth="10" defaultColWidth="11.42578125" defaultRowHeight="12.75"/>
  <cols>
    <col min="1" max="1" width="9" style="17" customWidth="1"/>
    <col min="2" max="2" width="28" style="17" customWidth="1"/>
    <col min="3" max="5" width="9.28515625" style="17" customWidth="1"/>
    <col min="6" max="16384" width="11.42578125" style="17"/>
  </cols>
  <sheetData>
    <row r="2" spans="2:13">
      <c r="B2" s="17" t="s">
        <v>678</v>
      </c>
    </row>
    <row r="4" spans="2:13">
      <c r="B4" s="122" t="s">
        <v>634</v>
      </c>
      <c r="C4" s="123">
        <v>2013</v>
      </c>
      <c r="D4" s="123">
        <v>2014</v>
      </c>
      <c r="E4" s="123">
        <v>2015</v>
      </c>
      <c r="F4" s="123">
        <v>2016</v>
      </c>
      <c r="G4" s="123">
        <v>2017</v>
      </c>
    </row>
    <row r="5" spans="2:13" s="109" customFormat="1">
      <c r="B5" s="124" t="s">
        <v>635</v>
      </c>
      <c r="C5" s="125">
        <v>9772</v>
      </c>
      <c r="D5" s="125">
        <v>10134</v>
      </c>
      <c r="E5" s="125">
        <v>10003</v>
      </c>
      <c r="F5" s="125">
        <v>10489</v>
      </c>
      <c r="G5" s="125">
        <v>10893</v>
      </c>
      <c r="L5" s="17"/>
      <c r="M5" s="17"/>
    </row>
    <row r="6" spans="2:13" s="109" customFormat="1">
      <c r="B6" s="124" t="s">
        <v>636</v>
      </c>
      <c r="C6" s="125">
        <v>711</v>
      </c>
      <c r="D6" s="125">
        <v>971</v>
      </c>
      <c r="E6" s="125">
        <v>835</v>
      </c>
      <c r="F6" s="125">
        <v>1038</v>
      </c>
      <c r="G6" s="125">
        <v>1026</v>
      </c>
      <c r="I6" s="21" t="s">
        <v>42</v>
      </c>
    </row>
    <row r="7" spans="2:13" s="109" customFormat="1">
      <c r="B7" s="124" t="s">
        <v>637</v>
      </c>
      <c r="C7" s="125">
        <v>491</v>
      </c>
      <c r="D7" s="125">
        <v>618</v>
      </c>
      <c r="E7" s="125">
        <v>631</v>
      </c>
      <c r="F7" s="125">
        <v>823</v>
      </c>
      <c r="G7" s="125">
        <v>972</v>
      </c>
    </row>
    <row r="8" spans="2:13" s="109" customFormat="1">
      <c r="B8" s="124" t="s">
        <v>638</v>
      </c>
      <c r="C8" s="125">
        <v>183</v>
      </c>
      <c r="D8" s="125">
        <v>209</v>
      </c>
      <c r="E8" s="125">
        <v>202</v>
      </c>
      <c r="F8" s="125">
        <v>207</v>
      </c>
      <c r="G8" s="125">
        <v>192</v>
      </c>
    </row>
    <row r="9" spans="2:13" s="109" customFormat="1">
      <c r="B9" s="124" t="s">
        <v>639</v>
      </c>
      <c r="C9" s="125">
        <v>164</v>
      </c>
      <c r="D9" s="125">
        <v>185</v>
      </c>
      <c r="E9" s="125">
        <v>193</v>
      </c>
      <c r="F9" s="125">
        <v>221</v>
      </c>
      <c r="G9" s="125">
        <v>141</v>
      </c>
    </row>
    <row r="10" spans="2:13" s="109" customFormat="1">
      <c r="B10" s="124" t="s">
        <v>640</v>
      </c>
      <c r="C10" s="125">
        <v>246</v>
      </c>
      <c r="D10" s="125">
        <v>386</v>
      </c>
      <c r="E10" s="125">
        <v>503</v>
      </c>
      <c r="F10" s="125">
        <v>354</v>
      </c>
      <c r="G10" s="125">
        <v>556</v>
      </c>
    </row>
    <row r="11" spans="2:13" s="109" customFormat="1">
      <c r="B11" s="124" t="s">
        <v>641</v>
      </c>
      <c r="C11" s="125">
        <v>115</v>
      </c>
      <c r="D11" s="125">
        <v>114</v>
      </c>
      <c r="E11" s="125">
        <v>140</v>
      </c>
      <c r="F11" s="125">
        <v>141</v>
      </c>
      <c r="G11" s="125">
        <v>161</v>
      </c>
    </row>
    <row r="12" spans="2:13" s="109" customFormat="1">
      <c r="B12" s="124" t="s">
        <v>642</v>
      </c>
      <c r="C12" s="125">
        <v>45</v>
      </c>
      <c r="D12" s="125">
        <v>84</v>
      </c>
      <c r="E12" s="125">
        <v>50</v>
      </c>
      <c r="F12" s="125">
        <v>18</v>
      </c>
      <c r="G12" s="125">
        <v>59</v>
      </c>
    </row>
    <row r="13" spans="2:13" s="109" customFormat="1">
      <c r="B13" s="124" t="s">
        <v>102</v>
      </c>
      <c r="C13" s="125">
        <v>62</v>
      </c>
      <c r="D13" s="125">
        <v>110</v>
      </c>
      <c r="E13" s="125">
        <v>115</v>
      </c>
      <c r="F13" s="125">
        <v>119</v>
      </c>
      <c r="G13" s="125">
        <v>132</v>
      </c>
    </row>
    <row r="14" spans="2:13">
      <c r="B14" s="126" t="s">
        <v>12</v>
      </c>
      <c r="C14" s="127">
        <f>SUM(C5:C13)</f>
        <v>11789</v>
      </c>
      <c r="D14" s="127">
        <f>SUM(D5:D13)</f>
        <v>12811</v>
      </c>
      <c r="E14" s="127">
        <f>SUM(E5:E13)</f>
        <v>12672</v>
      </c>
      <c r="F14" s="127">
        <f>SUM(F5:F13)</f>
        <v>13410</v>
      </c>
      <c r="G14" s="127">
        <f>SUM(G5:G13)</f>
        <v>14132</v>
      </c>
      <c r="L14" s="109"/>
      <c r="M14" s="109"/>
    </row>
    <row r="15" spans="2:13">
      <c r="B15" s="888" t="s">
        <v>871</v>
      </c>
      <c r="C15" s="888"/>
      <c r="D15" s="888"/>
      <c r="E15" s="888"/>
      <c r="F15" s="888"/>
      <c r="G15" s="888"/>
    </row>
    <row r="22" spans="5:12">
      <c r="E22" s="128"/>
      <c r="F22" s="117"/>
      <c r="G22" s="117"/>
      <c r="H22" s="117"/>
      <c r="I22" s="117"/>
      <c r="J22" s="117"/>
      <c r="K22" s="117"/>
      <c r="L22" s="128"/>
    </row>
    <row r="23" spans="5:12">
      <c r="E23" s="128"/>
      <c r="F23" s="117"/>
      <c r="G23" s="117"/>
      <c r="H23" s="117"/>
      <c r="I23" s="117"/>
      <c r="J23" s="117"/>
      <c r="K23" s="117"/>
      <c r="L23" s="128"/>
    </row>
  </sheetData>
  <sheetProtection password="EEBB" sheet="1" objects="1" scenarios="1"/>
  <mergeCells count="1">
    <mergeCell ref="B15:G15"/>
  </mergeCells>
  <hyperlinks>
    <hyperlink ref="I6" location="INDICE!A1" display="(volver a índice)"/>
  </hyperlinks>
  <pageMargins left="0.7" right="0.7" top="0.75" bottom="0.75" header="0.3" footer="0.3"/>
  <ignoredErrors>
    <ignoredError sqref="C14:G14"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showGridLines="0" workbookViewId="0">
      <selection activeCell="M10" sqref="M10"/>
    </sheetView>
  </sheetViews>
  <sheetFormatPr baseColWidth="10" defaultColWidth="11.42578125" defaultRowHeight="15"/>
  <cols>
    <col min="1" max="1" width="16.28515625" style="5" customWidth="1"/>
    <col min="2" max="2" width="30.85546875" style="5" customWidth="1"/>
    <col min="3" max="3" width="11.42578125" style="5"/>
    <col min="4" max="4" width="12.5703125" style="5" bestFit="1" customWidth="1"/>
    <col min="5" max="10" width="11.42578125" style="5"/>
    <col min="11" max="11" width="22.140625" style="5" hidden="1" customWidth="1"/>
    <col min="12" max="12" width="13.7109375" style="5" hidden="1" customWidth="1"/>
    <col min="13" max="13" width="16.42578125" style="5" hidden="1" customWidth="1"/>
    <col min="14" max="14" width="14.5703125" style="5" hidden="1" customWidth="1"/>
    <col min="15" max="15" width="17.7109375" style="5" hidden="1" customWidth="1"/>
    <col min="16" max="16" width="21.140625" style="5" hidden="1" customWidth="1"/>
    <col min="17" max="17" width="0" style="5" hidden="1" customWidth="1"/>
    <col min="18" max="16384" width="11.42578125" style="5"/>
  </cols>
  <sheetData>
    <row r="2" spans="2:16" ht="14.45" customHeight="1">
      <c r="B2" s="414" t="s">
        <v>252</v>
      </c>
      <c r="C2" s="529"/>
      <c r="D2" s="529"/>
      <c r="E2" s="529"/>
      <c r="F2" s="529"/>
      <c r="G2" s="529"/>
      <c r="H2" s="654"/>
      <c r="I2" s="41" t="s">
        <v>42</v>
      </c>
      <c r="K2" s="166" t="s">
        <v>251</v>
      </c>
      <c r="L2" s="166"/>
    </row>
    <row r="3" spans="2:16">
      <c r="B3" s="529"/>
      <c r="C3" s="529"/>
      <c r="D3" s="529"/>
      <c r="E3" s="529"/>
      <c r="F3" s="529"/>
      <c r="G3" s="529"/>
      <c r="H3" s="654"/>
      <c r="K3" s="166"/>
      <c r="L3" s="166"/>
    </row>
    <row r="4" spans="2:16" ht="26.45" customHeight="1">
      <c r="K4" s="803" t="s">
        <v>235</v>
      </c>
      <c r="L4" s="809" t="s">
        <v>387</v>
      </c>
      <c r="M4" s="810"/>
      <c r="N4" s="811"/>
      <c r="O4" s="809" t="s">
        <v>388</v>
      </c>
      <c r="P4" s="811"/>
    </row>
    <row r="5" spans="2:16" ht="24">
      <c r="K5" s="808"/>
      <c r="L5" s="415" t="s">
        <v>245</v>
      </c>
      <c r="M5" s="415" t="s">
        <v>246</v>
      </c>
      <c r="N5" s="415" t="s">
        <v>250</v>
      </c>
      <c r="O5" s="415" t="s">
        <v>245</v>
      </c>
      <c r="P5" s="415" t="s">
        <v>246</v>
      </c>
    </row>
    <row r="6" spans="2:16">
      <c r="K6" s="660" t="s">
        <v>247</v>
      </c>
      <c r="L6" s="661">
        <v>17310.733</v>
      </c>
      <c r="M6" s="661">
        <v>10449.017</v>
      </c>
      <c r="N6" s="662">
        <v>27759.75</v>
      </c>
      <c r="O6" s="663">
        <f t="shared" ref="O6:P11" si="0">L6/$N6</f>
        <v>0.62359109862300632</v>
      </c>
      <c r="P6" s="664">
        <f t="shared" si="0"/>
        <v>0.37640890137699368</v>
      </c>
    </row>
    <row r="7" spans="2:16">
      <c r="K7" s="660" t="s">
        <v>248</v>
      </c>
      <c r="L7" s="661">
        <v>13492.488999999998</v>
      </c>
      <c r="M7" s="661">
        <v>752.55099999999993</v>
      </c>
      <c r="N7" s="662">
        <v>14245.039999999997</v>
      </c>
      <c r="O7" s="663">
        <f t="shared" si="0"/>
        <v>0.9471710153148043</v>
      </c>
      <c r="P7" s="664">
        <f t="shared" si="0"/>
        <v>5.2828984685195694E-2</v>
      </c>
    </row>
    <row r="8" spans="2:16">
      <c r="K8" s="660" t="s">
        <v>249</v>
      </c>
      <c r="L8" s="661">
        <v>531.90300000000002</v>
      </c>
      <c r="M8" s="661">
        <v>181.56700000000001</v>
      </c>
      <c r="N8" s="662">
        <v>713.47</v>
      </c>
      <c r="O8" s="663">
        <f t="shared" si="0"/>
        <v>0.74551557879097929</v>
      </c>
      <c r="P8" s="664">
        <f t="shared" si="0"/>
        <v>0.25448442120902071</v>
      </c>
    </row>
    <row r="9" spans="2:16" ht="24.75">
      <c r="K9" s="660" t="s">
        <v>234</v>
      </c>
      <c r="L9" s="661">
        <v>293.87799999999999</v>
      </c>
      <c r="M9" s="661">
        <v>238.21100000000001</v>
      </c>
      <c r="N9" s="662">
        <v>532.08899999999994</v>
      </c>
      <c r="O9" s="663">
        <f t="shared" si="0"/>
        <v>0.55230985793730003</v>
      </c>
      <c r="P9" s="664">
        <f t="shared" si="0"/>
        <v>0.44769014206270014</v>
      </c>
    </row>
    <row r="10" spans="2:16">
      <c r="K10" s="660" t="s">
        <v>233</v>
      </c>
      <c r="L10" s="661">
        <v>8326.0676709000145</v>
      </c>
      <c r="M10" s="661">
        <v>6067.0846909000065</v>
      </c>
      <c r="N10" s="662">
        <v>14393.152361800021</v>
      </c>
      <c r="O10" s="663">
        <f t="shared" si="0"/>
        <v>0.57847422591021258</v>
      </c>
      <c r="P10" s="664">
        <f t="shared" si="0"/>
        <v>0.42152577408978747</v>
      </c>
    </row>
    <row r="11" spans="2:16">
      <c r="K11" s="421" t="s">
        <v>84</v>
      </c>
      <c r="L11" s="422">
        <f>SUM(L6:L10)</f>
        <v>39955.070670900008</v>
      </c>
      <c r="M11" s="422">
        <f>SUM(M6:M10)</f>
        <v>17688.430690900004</v>
      </c>
      <c r="N11" s="422">
        <f>SUM(N6:N10)</f>
        <v>57643.501361800016</v>
      </c>
      <c r="O11" s="423">
        <f t="shared" si="0"/>
        <v>0.69314093916886843</v>
      </c>
      <c r="P11" s="423">
        <f t="shared" si="0"/>
        <v>0.30685906083113151</v>
      </c>
    </row>
    <row r="14" spans="2:16">
      <c r="K14" s="545"/>
    </row>
    <row r="15" spans="2:16">
      <c r="J15" s="37"/>
      <c r="K15" s="545"/>
    </row>
  </sheetData>
  <sheetProtection password="EEBB" sheet="1" objects="1" scenarios="1"/>
  <mergeCells count="3">
    <mergeCell ref="K4:K5"/>
    <mergeCell ref="L4:N4"/>
    <mergeCell ref="O4:P4"/>
  </mergeCells>
  <hyperlinks>
    <hyperlink ref="I2" location="INDICE!A1" display="(volver a índice)"/>
  </hyperlinks>
  <pageMargins left="0.7" right="0.7" top="0.75" bottom="0.75" header="0.3" footer="0.3"/>
  <pageSetup paperSize="9"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3"/>
  <sheetViews>
    <sheetView showGridLines="0" workbookViewId="0">
      <selection activeCell="M10" sqref="M10"/>
    </sheetView>
  </sheetViews>
  <sheetFormatPr baseColWidth="10" defaultColWidth="11.42578125" defaultRowHeight="12.75"/>
  <cols>
    <col min="1" max="1" width="11.42578125" style="37"/>
    <col min="2" max="2" width="44.85546875" style="37" customWidth="1"/>
    <col min="3" max="8" width="11.42578125" style="37"/>
    <col min="9" max="9" width="42.140625" style="37" bestFit="1" customWidth="1"/>
    <col min="10" max="10" width="27.140625" style="37" customWidth="1"/>
    <col min="11" max="11" width="8.140625" style="37" customWidth="1"/>
    <col min="12" max="12" width="16.28515625" style="37" bestFit="1" customWidth="1"/>
    <col min="13" max="16384" width="11.42578125" style="37"/>
  </cols>
  <sheetData>
    <row r="2" spans="2:9">
      <c r="B2" s="111" t="s">
        <v>870</v>
      </c>
      <c r="C2" s="111"/>
      <c r="D2" s="111"/>
      <c r="E2" s="111"/>
      <c r="F2" s="111"/>
      <c r="G2" s="111"/>
    </row>
    <row r="4" spans="2:9">
      <c r="B4" s="118" t="s">
        <v>643</v>
      </c>
      <c r="C4" s="112">
        <v>2013</v>
      </c>
      <c r="D4" s="112">
        <v>2014</v>
      </c>
      <c r="E4" s="94">
        <v>2015</v>
      </c>
      <c r="F4" s="94">
        <v>2016</v>
      </c>
      <c r="G4" s="94">
        <v>2017</v>
      </c>
    </row>
    <row r="5" spans="2:9">
      <c r="B5" s="119" t="s">
        <v>644</v>
      </c>
      <c r="C5" s="120">
        <v>2701</v>
      </c>
      <c r="D5" s="120">
        <v>2784</v>
      </c>
      <c r="E5" s="120">
        <v>2729</v>
      </c>
      <c r="F5" s="120">
        <v>2975</v>
      </c>
      <c r="G5" s="120">
        <v>3074</v>
      </c>
    </row>
    <row r="6" spans="2:9">
      <c r="B6" s="119" t="s">
        <v>645</v>
      </c>
      <c r="C6" s="120">
        <v>435</v>
      </c>
      <c r="D6" s="120">
        <v>590</v>
      </c>
      <c r="E6" s="120">
        <v>579</v>
      </c>
      <c r="F6" s="120">
        <v>820</v>
      </c>
      <c r="G6" s="120">
        <v>998</v>
      </c>
    </row>
    <row r="7" spans="2:9">
      <c r="B7" s="119" t="s">
        <v>646</v>
      </c>
      <c r="C7" s="120">
        <v>1776</v>
      </c>
      <c r="D7" s="120">
        <v>1646</v>
      </c>
      <c r="E7" s="120">
        <v>1606</v>
      </c>
      <c r="F7" s="120">
        <v>1865</v>
      </c>
      <c r="G7" s="120">
        <v>1890</v>
      </c>
    </row>
    <row r="8" spans="2:9">
      <c r="B8" s="119" t="s">
        <v>647</v>
      </c>
      <c r="C8" s="120">
        <v>54</v>
      </c>
      <c r="D8" s="120">
        <v>63</v>
      </c>
      <c r="E8" s="120">
        <v>60</v>
      </c>
      <c r="F8" s="120">
        <v>74</v>
      </c>
      <c r="G8" s="120">
        <v>110</v>
      </c>
      <c r="I8" s="21" t="s">
        <v>42</v>
      </c>
    </row>
    <row r="9" spans="2:9">
      <c r="B9" s="119" t="s">
        <v>648</v>
      </c>
      <c r="C9" s="120">
        <v>814</v>
      </c>
      <c r="D9" s="120">
        <v>914</v>
      </c>
      <c r="E9" s="120">
        <v>854</v>
      </c>
      <c r="F9" s="120">
        <v>1065</v>
      </c>
      <c r="G9" s="120">
        <v>1134</v>
      </c>
    </row>
    <row r="10" spans="2:9">
      <c r="B10" s="119" t="s">
        <v>649</v>
      </c>
      <c r="C10" s="120">
        <v>617</v>
      </c>
      <c r="D10" s="120">
        <v>741</v>
      </c>
      <c r="E10" s="120">
        <v>501</v>
      </c>
      <c r="F10" s="120">
        <v>933</v>
      </c>
      <c r="G10" s="120">
        <v>980</v>
      </c>
    </row>
    <row r="11" spans="2:9">
      <c r="B11" s="119" t="s">
        <v>650</v>
      </c>
      <c r="C11" s="120">
        <v>981</v>
      </c>
      <c r="D11" s="120">
        <v>915</v>
      </c>
      <c r="E11" s="120">
        <v>988</v>
      </c>
      <c r="F11" s="120">
        <v>1131</v>
      </c>
      <c r="G11" s="120">
        <v>1170</v>
      </c>
    </row>
    <row r="12" spans="2:9">
      <c r="B12" s="119" t="s">
        <v>651</v>
      </c>
      <c r="C12" s="120">
        <v>723</v>
      </c>
      <c r="D12" s="120">
        <v>710</v>
      </c>
      <c r="E12" s="120">
        <v>772</v>
      </c>
      <c r="F12" s="120">
        <v>778</v>
      </c>
      <c r="G12" s="120">
        <v>839</v>
      </c>
    </row>
    <row r="13" spans="2:9">
      <c r="B13" s="119" t="s">
        <v>652</v>
      </c>
      <c r="C13" s="120">
        <v>63</v>
      </c>
      <c r="D13" s="120">
        <v>67</v>
      </c>
      <c r="E13" s="120">
        <v>100</v>
      </c>
      <c r="F13" s="120">
        <v>157</v>
      </c>
      <c r="G13" s="120">
        <v>227</v>
      </c>
    </row>
    <row r="14" spans="2:9">
      <c r="B14" s="119" t="s">
        <v>112</v>
      </c>
      <c r="C14" s="120">
        <v>740</v>
      </c>
      <c r="D14" s="120">
        <v>962</v>
      </c>
      <c r="E14" s="120">
        <v>1014</v>
      </c>
      <c r="F14" s="120">
        <v>1243</v>
      </c>
      <c r="G14" s="120">
        <v>1474</v>
      </c>
    </row>
    <row r="15" spans="2:9">
      <c r="B15" s="119" t="s">
        <v>653</v>
      </c>
      <c r="C15" s="120">
        <v>105</v>
      </c>
      <c r="D15" s="120">
        <v>128</v>
      </c>
      <c r="E15" s="120">
        <v>124</v>
      </c>
      <c r="F15" s="120">
        <v>159</v>
      </c>
      <c r="G15" s="120">
        <v>168</v>
      </c>
    </row>
    <row r="16" spans="2:9">
      <c r="B16" s="119" t="s">
        <v>51</v>
      </c>
      <c r="C16" s="120">
        <v>194</v>
      </c>
      <c r="D16" s="120">
        <v>238</v>
      </c>
      <c r="E16" s="120">
        <v>189</v>
      </c>
      <c r="F16" s="120">
        <v>277</v>
      </c>
      <c r="G16" s="120">
        <v>274</v>
      </c>
    </row>
    <row r="17" spans="2:17">
      <c r="B17" s="119" t="s">
        <v>654</v>
      </c>
      <c r="C17" s="120">
        <v>69</v>
      </c>
      <c r="D17" s="120">
        <v>90</v>
      </c>
      <c r="E17" s="120">
        <v>95</v>
      </c>
      <c r="F17" s="120">
        <v>97</v>
      </c>
      <c r="G17" s="120">
        <v>101</v>
      </c>
      <c r="L17" s="117"/>
      <c r="M17" s="117"/>
      <c r="N17" s="117"/>
      <c r="O17" s="117"/>
      <c r="P17" s="117"/>
      <c r="Q17" s="121"/>
    </row>
    <row r="18" spans="2:17">
      <c r="B18" s="119" t="s">
        <v>655</v>
      </c>
      <c r="C18" s="120">
        <v>355</v>
      </c>
      <c r="D18" s="120">
        <v>366</v>
      </c>
      <c r="E18" s="120">
        <v>313</v>
      </c>
      <c r="F18" s="120">
        <v>395</v>
      </c>
      <c r="G18" s="120">
        <v>395</v>
      </c>
      <c r="L18" s="117"/>
      <c r="M18" s="117"/>
      <c r="N18" s="117"/>
      <c r="O18" s="117"/>
      <c r="P18" s="117"/>
      <c r="Q18" s="121"/>
    </row>
    <row r="19" spans="2:17">
      <c r="B19" s="119" t="s">
        <v>656</v>
      </c>
      <c r="C19" s="120">
        <v>1350</v>
      </c>
      <c r="D19" s="120">
        <v>1459</v>
      </c>
      <c r="E19" s="120">
        <v>1480</v>
      </c>
      <c r="F19" s="120">
        <v>1522</v>
      </c>
      <c r="G19" s="120">
        <v>1518</v>
      </c>
      <c r="L19" s="121"/>
      <c r="M19" s="121"/>
      <c r="N19" s="121"/>
      <c r="O19" s="121"/>
      <c r="P19" s="121"/>
      <c r="Q19" s="121"/>
    </row>
    <row r="20" spans="2:17">
      <c r="B20" s="119" t="s">
        <v>657</v>
      </c>
      <c r="C20" s="120">
        <v>985</v>
      </c>
      <c r="D20" s="120">
        <v>932</v>
      </c>
      <c r="E20" s="120">
        <v>888</v>
      </c>
      <c r="F20" s="120">
        <v>1359</v>
      </c>
      <c r="G20" s="120">
        <v>1169</v>
      </c>
      <c r="L20" s="121"/>
      <c r="M20" s="121"/>
      <c r="N20" s="121"/>
      <c r="O20" s="121"/>
      <c r="P20" s="121"/>
      <c r="Q20" s="121"/>
    </row>
    <row r="21" spans="2:17">
      <c r="B21" s="119" t="s">
        <v>658</v>
      </c>
      <c r="C21" s="120">
        <v>502</v>
      </c>
      <c r="D21" s="120">
        <v>600</v>
      </c>
      <c r="E21" s="120">
        <v>579</v>
      </c>
      <c r="F21" s="120">
        <v>548</v>
      </c>
      <c r="G21" s="120">
        <v>645</v>
      </c>
    </row>
    <row r="22" spans="2:17">
      <c r="B22" s="119" t="s">
        <v>659</v>
      </c>
      <c r="C22" s="120">
        <v>677</v>
      </c>
      <c r="D22" s="120">
        <v>690</v>
      </c>
      <c r="E22" s="120">
        <v>620</v>
      </c>
      <c r="F22" s="120">
        <v>757</v>
      </c>
      <c r="G22" s="120">
        <v>760</v>
      </c>
    </row>
    <row r="23" spans="2:17">
      <c r="B23" s="119" t="s">
        <v>660</v>
      </c>
      <c r="C23" s="120">
        <v>560</v>
      </c>
      <c r="D23" s="120">
        <v>617</v>
      </c>
      <c r="E23" s="120">
        <v>591</v>
      </c>
      <c r="F23" s="120">
        <v>721</v>
      </c>
      <c r="G23" s="120">
        <v>858</v>
      </c>
    </row>
    <row r="24" spans="2:17">
      <c r="B24" s="119" t="s">
        <v>661</v>
      </c>
      <c r="C24" s="120">
        <v>3137</v>
      </c>
      <c r="D24" s="120">
        <v>3253</v>
      </c>
      <c r="E24" s="120">
        <v>3258</v>
      </c>
      <c r="F24" s="120">
        <v>3148</v>
      </c>
      <c r="G24" s="120">
        <v>3138</v>
      </c>
    </row>
    <row r="25" spans="2:17">
      <c r="B25" s="119" t="s">
        <v>662</v>
      </c>
      <c r="C25" s="120">
        <v>86</v>
      </c>
      <c r="D25" s="120">
        <v>91</v>
      </c>
      <c r="E25" s="120">
        <v>69</v>
      </c>
      <c r="F25" s="120">
        <v>155</v>
      </c>
      <c r="G25" s="120">
        <v>155</v>
      </c>
    </row>
    <row r="26" spans="2:17">
      <c r="B26" s="119" t="s">
        <v>663</v>
      </c>
      <c r="C26" s="120">
        <v>346</v>
      </c>
      <c r="D26" s="120">
        <v>322</v>
      </c>
      <c r="E26" s="120">
        <v>343</v>
      </c>
      <c r="F26" s="120">
        <v>363</v>
      </c>
      <c r="G26" s="120">
        <v>370</v>
      </c>
    </row>
    <row r="27" spans="2:17">
      <c r="B27" s="119" t="s">
        <v>664</v>
      </c>
      <c r="C27" s="120">
        <v>31</v>
      </c>
      <c r="D27" s="120">
        <v>24</v>
      </c>
      <c r="E27" s="120">
        <v>21</v>
      </c>
      <c r="F27" s="120">
        <v>26</v>
      </c>
      <c r="G27" s="120">
        <v>17</v>
      </c>
    </row>
    <row r="28" spans="2:17">
      <c r="B28" s="119" t="s">
        <v>665</v>
      </c>
      <c r="C28" s="120">
        <v>57</v>
      </c>
      <c r="D28" s="120">
        <v>55</v>
      </c>
      <c r="E28" s="120">
        <v>84</v>
      </c>
      <c r="F28" s="120">
        <v>78</v>
      </c>
      <c r="G28" s="120">
        <v>81</v>
      </c>
    </row>
    <row r="29" spans="2:17">
      <c r="B29" s="119" t="s">
        <v>666</v>
      </c>
      <c r="C29" s="120">
        <v>183</v>
      </c>
      <c r="D29" s="120">
        <v>211</v>
      </c>
      <c r="E29" s="120">
        <v>230</v>
      </c>
      <c r="F29" s="120">
        <v>231</v>
      </c>
      <c r="G29" s="120">
        <v>288</v>
      </c>
    </row>
    <row r="30" spans="2:17">
      <c r="B30" s="119" t="s">
        <v>667</v>
      </c>
      <c r="C30" s="120">
        <v>969</v>
      </c>
      <c r="D30" s="120">
        <v>1025</v>
      </c>
      <c r="E30" s="120">
        <v>1016</v>
      </c>
      <c r="F30" s="120">
        <v>1096</v>
      </c>
      <c r="G30" s="120">
        <v>1203</v>
      </c>
    </row>
    <row r="31" spans="2:17">
      <c r="B31" s="119" t="s">
        <v>668</v>
      </c>
      <c r="C31" s="120">
        <v>207</v>
      </c>
      <c r="D31" s="120">
        <v>214</v>
      </c>
      <c r="E31" s="120">
        <v>205</v>
      </c>
      <c r="F31" s="120">
        <v>216</v>
      </c>
      <c r="G31" s="120">
        <v>236</v>
      </c>
    </row>
    <row r="33" spans="2:7">
      <c r="B33" s="888" t="s">
        <v>869</v>
      </c>
      <c r="C33" s="888"/>
      <c r="D33" s="888"/>
      <c r="E33" s="888"/>
      <c r="F33" s="888"/>
      <c r="G33" s="888"/>
    </row>
  </sheetData>
  <sheetProtection password="EEBB" sheet="1" objects="1" scenarios="1"/>
  <mergeCells count="1">
    <mergeCell ref="B33:G33"/>
  </mergeCells>
  <hyperlinks>
    <hyperlink ref="I8" location="INDICE!A1" display="(volver a índice)"/>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showGridLines="0" workbookViewId="0">
      <selection activeCell="M10" sqref="M10"/>
    </sheetView>
  </sheetViews>
  <sheetFormatPr baseColWidth="10" defaultColWidth="11.42578125" defaultRowHeight="12.75"/>
  <cols>
    <col min="1" max="1" width="6.5703125" style="37" customWidth="1"/>
    <col min="2" max="2" width="22.42578125" style="37" customWidth="1"/>
    <col min="3" max="16384" width="11.42578125" style="37"/>
  </cols>
  <sheetData>
    <row r="2" spans="2:9" ht="15" customHeight="1">
      <c r="B2" s="111" t="s">
        <v>687</v>
      </c>
      <c r="C2" s="111"/>
      <c r="D2" s="111"/>
      <c r="E2" s="111"/>
      <c r="F2" s="111"/>
      <c r="G2" s="111"/>
    </row>
    <row r="4" spans="2:9">
      <c r="B4" s="94" t="s">
        <v>284</v>
      </c>
      <c r="C4" s="112">
        <v>2013</v>
      </c>
      <c r="D4" s="112">
        <v>2014</v>
      </c>
      <c r="E4" s="112">
        <v>2015</v>
      </c>
      <c r="F4" s="112">
        <v>2016</v>
      </c>
      <c r="G4" s="112">
        <v>2017</v>
      </c>
    </row>
    <row r="5" spans="2:9">
      <c r="B5" s="113" t="s">
        <v>267</v>
      </c>
      <c r="C5" s="114">
        <v>1603</v>
      </c>
      <c r="D5" s="114">
        <v>1700</v>
      </c>
      <c r="E5" s="114">
        <v>1847</v>
      </c>
      <c r="F5" s="114">
        <v>1966</v>
      </c>
      <c r="G5" s="114">
        <v>2042</v>
      </c>
    </row>
    <row r="6" spans="2:9">
      <c r="B6" s="115" t="s">
        <v>272</v>
      </c>
      <c r="C6" s="114">
        <v>1063</v>
      </c>
      <c r="D6" s="114">
        <v>1133</v>
      </c>
      <c r="E6" s="114">
        <v>1123</v>
      </c>
      <c r="F6" s="114">
        <v>1335</v>
      </c>
      <c r="G6" s="114">
        <v>1347</v>
      </c>
      <c r="I6" s="21" t="s">
        <v>42</v>
      </c>
    </row>
    <row r="7" spans="2:9">
      <c r="B7" s="115" t="s">
        <v>274</v>
      </c>
      <c r="C7" s="114">
        <v>846</v>
      </c>
      <c r="D7" s="114">
        <v>970</v>
      </c>
      <c r="E7" s="114">
        <v>1023</v>
      </c>
      <c r="F7" s="114">
        <v>1177</v>
      </c>
      <c r="G7" s="114">
        <v>1201</v>
      </c>
    </row>
    <row r="8" spans="2:9">
      <c r="B8" s="115" t="s">
        <v>266</v>
      </c>
      <c r="C8" s="114">
        <v>591</v>
      </c>
      <c r="D8" s="114">
        <v>708</v>
      </c>
      <c r="E8" s="114">
        <v>749</v>
      </c>
      <c r="F8" s="114">
        <v>903</v>
      </c>
      <c r="G8" s="114">
        <v>919</v>
      </c>
    </row>
    <row r="9" spans="2:9">
      <c r="B9" s="115" t="s">
        <v>268</v>
      </c>
      <c r="C9" s="114">
        <v>559</v>
      </c>
      <c r="D9" s="114">
        <v>649</v>
      </c>
      <c r="E9" s="114">
        <v>736</v>
      </c>
      <c r="F9" s="114">
        <v>811</v>
      </c>
      <c r="G9" s="114">
        <v>894</v>
      </c>
    </row>
    <row r="10" spans="2:9">
      <c r="B10" s="115" t="s">
        <v>670</v>
      </c>
      <c r="C10" s="114">
        <v>512</v>
      </c>
      <c r="D10" s="114">
        <v>591</v>
      </c>
      <c r="E10" s="114">
        <v>602</v>
      </c>
      <c r="F10" s="114">
        <v>754</v>
      </c>
      <c r="G10" s="114">
        <v>779</v>
      </c>
    </row>
    <row r="11" spans="2:9">
      <c r="B11" s="115" t="s">
        <v>669</v>
      </c>
      <c r="C11" s="114">
        <v>493</v>
      </c>
      <c r="D11" s="114">
        <v>544</v>
      </c>
      <c r="E11" s="114">
        <v>619</v>
      </c>
      <c r="F11" s="114">
        <v>654</v>
      </c>
      <c r="G11" s="114">
        <v>708</v>
      </c>
    </row>
    <row r="12" spans="2:9">
      <c r="B12" s="115" t="s">
        <v>277</v>
      </c>
      <c r="C12" s="114">
        <v>430</v>
      </c>
      <c r="D12" s="114">
        <v>523</v>
      </c>
      <c r="E12" s="114">
        <v>558</v>
      </c>
      <c r="F12" s="114">
        <v>681</v>
      </c>
      <c r="G12" s="114">
        <v>635</v>
      </c>
    </row>
    <row r="13" spans="2:9">
      <c r="B13" s="115" t="s">
        <v>270</v>
      </c>
      <c r="C13" s="114">
        <v>406</v>
      </c>
      <c r="D13" s="114">
        <v>455</v>
      </c>
      <c r="E13" s="114">
        <v>497</v>
      </c>
      <c r="F13" s="114">
        <v>589</v>
      </c>
      <c r="G13" s="114">
        <v>584</v>
      </c>
    </row>
    <row r="14" spans="2:9">
      <c r="B14" s="115" t="s">
        <v>671</v>
      </c>
      <c r="C14" s="114">
        <v>285</v>
      </c>
      <c r="D14" s="114">
        <v>373</v>
      </c>
      <c r="E14" s="114">
        <v>417</v>
      </c>
      <c r="F14" s="114">
        <v>522</v>
      </c>
      <c r="G14" s="114">
        <v>500</v>
      </c>
    </row>
    <row r="15" spans="2:9">
      <c r="B15" s="115" t="s">
        <v>279</v>
      </c>
      <c r="C15" s="114">
        <v>235</v>
      </c>
      <c r="D15" s="114">
        <v>274</v>
      </c>
      <c r="E15" s="114">
        <v>336</v>
      </c>
      <c r="F15" s="114">
        <v>420</v>
      </c>
      <c r="G15" s="114">
        <v>469</v>
      </c>
    </row>
    <row r="16" spans="2:9">
      <c r="B16" s="115" t="s">
        <v>276</v>
      </c>
      <c r="C16" s="114">
        <v>292</v>
      </c>
      <c r="D16" s="114">
        <v>321</v>
      </c>
      <c r="E16" s="114">
        <v>385</v>
      </c>
      <c r="F16" s="114">
        <v>450</v>
      </c>
      <c r="G16" s="114">
        <v>430</v>
      </c>
    </row>
    <row r="17" spans="2:7">
      <c r="B17" s="115" t="s">
        <v>673</v>
      </c>
      <c r="C17" s="114">
        <v>245</v>
      </c>
      <c r="D17" s="114">
        <v>317</v>
      </c>
      <c r="E17" s="114">
        <v>329</v>
      </c>
      <c r="F17" s="114">
        <v>402</v>
      </c>
      <c r="G17" s="114">
        <v>410</v>
      </c>
    </row>
    <row r="18" spans="2:7">
      <c r="B18" s="115" t="s">
        <v>672</v>
      </c>
      <c r="C18" s="114">
        <v>262</v>
      </c>
      <c r="D18" s="114">
        <v>278</v>
      </c>
      <c r="E18" s="114">
        <v>332</v>
      </c>
      <c r="F18" s="114">
        <v>405</v>
      </c>
      <c r="G18" s="114">
        <v>399</v>
      </c>
    </row>
    <row r="19" spans="2:7">
      <c r="B19" s="115" t="s">
        <v>269</v>
      </c>
      <c r="C19" s="114">
        <v>180</v>
      </c>
      <c r="D19" s="114">
        <v>206</v>
      </c>
      <c r="E19" s="114">
        <v>278</v>
      </c>
      <c r="F19" s="114">
        <v>354</v>
      </c>
      <c r="G19" s="114">
        <v>339</v>
      </c>
    </row>
    <row r="20" spans="2:7">
      <c r="B20" s="116" t="s">
        <v>674</v>
      </c>
      <c r="C20" s="114">
        <v>189</v>
      </c>
      <c r="D20" s="114">
        <v>239</v>
      </c>
      <c r="E20" s="114">
        <v>266</v>
      </c>
      <c r="F20" s="114">
        <v>354</v>
      </c>
      <c r="G20" s="114">
        <v>306</v>
      </c>
    </row>
    <row r="21" spans="2:7">
      <c r="B21" s="888" t="s">
        <v>869</v>
      </c>
      <c r="C21" s="888"/>
      <c r="D21" s="888"/>
      <c r="E21" s="888"/>
      <c r="F21" s="888"/>
      <c r="G21" s="888"/>
    </row>
    <row r="25" spans="2:7">
      <c r="B25" s="117"/>
      <c r="C25" s="117"/>
      <c r="D25" s="117"/>
      <c r="E25" s="117"/>
      <c r="F25" s="117"/>
      <c r="G25" s="117"/>
    </row>
    <row r="26" spans="2:7">
      <c r="B26" s="117"/>
      <c r="C26" s="117"/>
      <c r="D26" s="117"/>
      <c r="E26" s="117"/>
      <c r="F26" s="117"/>
      <c r="G26" s="117"/>
    </row>
  </sheetData>
  <sheetProtection password="EEBB" sheet="1" objects="1" scenarios="1"/>
  <sortState ref="B6:G21">
    <sortCondition descending="1" ref="G6:G21"/>
  </sortState>
  <mergeCells count="1">
    <mergeCell ref="B21:G21"/>
  </mergeCells>
  <hyperlinks>
    <hyperlink ref="I6" location="INDICE!A1" display="(volver a índice)"/>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7:C10"/>
  <sheetViews>
    <sheetView workbookViewId="0">
      <selection activeCell="M10" sqref="M10"/>
    </sheetView>
  </sheetViews>
  <sheetFormatPr baseColWidth="10" defaultColWidth="11.42578125" defaultRowHeight="15"/>
  <cols>
    <col min="1" max="16384" width="11.42578125" style="110"/>
  </cols>
  <sheetData>
    <row r="7" spans="2:3" ht="31.5">
      <c r="B7" s="38" t="s">
        <v>352</v>
      </c>
      <c r="C7" s="39"/>
    </row>
    <row r="8" spans="2:3" ht="21">
      <c r="B8" s="40" t="s">
        <v>573</v>
      </c>
      <c r="C8" s="39"/>
    </row>
    <row r="9" spans="2:3">
      <c r="B9" s="39"/>
      <c r="C9" s="39"/>
    </row>
    <row r="10" spans="2:3">
      <c r="B10" s="41" t="s">
        <v>42</v>
      </c>
      <c r="C10" s="41"/>
    </row>
  </sheetData>
  <hyperlinks>
    <hyperlink ref="B10" location="INDICE!A1" display="(volver a índice)"/>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13</v>
      </c>
    </row>
    <row r="7" spans="2:3" ht="21">
      <c r="B7" s="40" t="s">
        <v>570</v>
      </c>
    </row>
    <row r="10" spans="2:3">
      <c r="B10" s="41" t="s">
        <v>42</v>
      </c>
      <c r="C10" s="41"/>
    </row>
  </sheetData>
  <hyperlinks>
    <hyperlink ref="B10" location="INDICE!A1" display="(volver a índice)"/>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showGridLines="0" workbookViewId="0">
      <selection activeCell="G5" sqref="G5"/>
    </sheetView>
  </sheetViews>
  <sheetFormatPr baseColWidth="10" defaultColWidth="11.42578125" defaultRowHeight="12.75"/>
  <cols>
    <col min="1" max="1" width="5.42578125" style="37" customWidth="1"/>
    <col min="2" max="16384" width="11.42578125" style="37"/>
  </cols>
  <sheetData>
    <row r="2" spans="2:7">
      <c r="B2" s="17" t="s">
        <v>784</v>
      </c>
    </row>
    <row r="3" spans="2:7">
      <c r="C3" s="17"/>
      <c r="D3" s="17"/>
      <c r="E3" s="17"/>
    </row>
    <row r="4" spans="2:7">
      <c r="B4" s="819" t="s">
        <v>585</v>
      </c>
      <c r="C4" s="855" t="s">
        <v>586</v>
      </c>
      <c r="D4" s="885"/>
      <c r="E4" s="856"/>
    </row>
    <row r="5" spans="2:7">
      <c r="B5" s="854"/>
      <c r="C5" s="94" t="s">
        <v>347</v>
      </c>
      <c r="D5" s="104" t="s">
        <v>348</v>
      </c>
      <c r="E5" s="94" t="s">
        <v>12</v>
      </c>
      <c r="G5" s="21" t="s">
        <v>42</v>
      </c>
    </row>
    <row r="6" spans="2:7">
      <c r="B6" s="105">
        <v>2013</v>
      </c>
      <c r="C6" s="106">
        <v>20659037</v>
      </c>
      <c r="D6" s="107">
        <v>21543898</v>
      </c>
      <c r="E6" s="108">
        <v>42202935</v>
      </c>
    </row>
    <row r="7" spans="2:7">
      <c r="B7" s="105">
        <v>2014</v>
      </c>
      <c r="C7" s="106">
        <v>20896203</v>
      </c>
      <c r="D7" s="107">
        <v>21773297</v>
      </c>
      <c r="E7" s="108">
        <v>42669500</v>
      </c>
    </row>
    <row r="8" spans="2:7">
      <c r="B8" s="105">
        <v>2015</v>
      </c>
      <c r="C8" s="106">
        <v>21131346</v>
      </c>
      <c r="D8" s="107">
        <v>22000620</v>
      </c>
      <c r="E8" s="108">
        <v>43131966</v>
      </c>
    </row>
    <row r="9" spans="2:7">
      <c r="B9" s="105">
        <v>2016</v>
      </c>
      <c r="C9" s="106">
        <v>21364470</v>
      </c>
      <c r="D9" s="107">
        <v>22225898</v>
      </c>
      <c r="E9" s="108">
        <v>43590368</v>
      </c>
    </row>
    <row r="10" spans="2:7">
      <c r="B10" s="105">
        <v>2017</v>
      </c>
      <c r="C10" s="106">
        <v>21595623</v>
      </c>
      <c r="D10" s="107">
        <v>22449188</v>
      </c>
      <c r="E10" s="108">
        <v>44044811</v>
      </c>
    </row>
    <row r="11" spans="2:7">
      <c r="B11" s="109" t="s">
        <v>587</v>
      </c>
      <c r="C11" s="17"/>
      <c r="D11" s="17"/>
      <c r="E11" s="17"/>
    </row>
  </sheetData>
  <sheetProtection password="EEBB" sheet="1" objects="1" scenarios="1"/>
  <mergeCells count="2">
    <mergeCell ref="B4:B5"/>
    <mergeCell ref="C4:E4"/>
  </mergeCells>
  <hyperlinks>
    <hyperlink ref="G5" location="INDICE!A1" display="(volver a índice)"/>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showGridLines="0" zoomScaleNormal="100" workbookViewId="0">
      <selection activeCell="M10" sqref="M10"/>
    </sheetView>
  </sheetViews>
  <sheetFormatPr baseColWidth="10" defaultColWidth="11.42578125" defaultRowHeight="12.75"/>
  <cols>
    <col min="1" max="16384" width="11.42578125" style="37"/>
  </cols>
  <sheetData>
    <row r="2" spans="2:7">
      <c r="B2" s="17" t="s">
        <v>592</v>
      </c>
    </row>
    <row r="3" spans="2:7">
      <c r="C3" s="17"/>
      <c r="D3" s="17"/>
      <c r="E3" s="17"/>
      <c r="F3" s="17"/>
      <c r="G3" s="17"/>
    </row>
    <row r="4" spans="2:7">
      <c r="B4" s="102" t="s">
        <v>95</v>
      </c>
      <c r="C4" s="102" t="s">
        <v>588</v>
      </c>
      <c r="D4" s="17"/>
      <c r="E4" s="17"/>
      <c r="F4" s="17"/>
      <c r="G4" s="17"/>
    </row>
    <row r="5" spans="2:7">
      <c r="B5" s="96">
        <v>2013</v>
      </c>
      <c r="C5" s="98">
        <v>17199.522748248815</v>
      </c>
      <c r="D5" s="17"/>
      <c r="E5" s="17"/>
      <c r="F5" s="17"/>
      <c r="G5" s="17"/>
    </row>
    <row r="6" spans="2:7">
      <c r="B6" s="96">
        <v>2014</v>
      </c>
      <c r="C6" s="98">
        <v>17388.16146540027</v>
      </c>
      <c r="D6" s="17"/>
      <c r="E6" s="17"/>
      <c r="F6" s="21" t="s">
        <v>42</v>
      </c>
      <c r="G6" s="17"/>
    </row>
    <row r="7" spans="2:7">
      <c r="B7" s="96">
        <v>2015</v>
      </c>
      <c r="C7" s="98">
        <v>17448.450927182272</v>
      </c>
      <c r="D7" s="17"/>
      <c r="E7" s="17"/>
      <c r="F7" s="17"/>
      <c r="G7" s="17"/>
    </row>
    <row r="8" spans="2:7">
      <c r="B8" s="96">
        <v>2016</v>
      </c>
      <c r="C8" s="98">
        <v>17718</v>
      </c>
      <c r="D8" s="17"/>
      <c r="E8" s="17"/>
      <c r="F8" s="17"/>
      <c r="G8" s="17"/>
    </row>
    <row r="9" spans="2:7">
      <c r="B9" s="96">
        <v>2017</v>
      </c>
      <c r="C9" s="98">
        <v>17964</v>
      </c>
      <c r="D9" s="17"/>
      <c r="E9" s="17"/>
      <c r="F9" s="17"/>
      <c r="G9" s="17"/>
    </row>
    <row r="10" spans="2:7" ht="52.5" customHeight="1">
      <c r="B10" s="888" t="s">
        <v>786</v>
      </c>
      <c r="C10" s="888"/>
      <c r="D10" s="888"/>
      <c r="E10" s="888"/>
      <c r="F10" s="888"/>
      <c r="G10" s="888"/>
    </row>
    <row r="11" spans="2:7">
      <c r="B11" s="100" t="s">
        <v>787</v>
      </c>
      <c r="C11" s="100"/>
      <c r="D11" s="100"/>
      <c r="E11" s="100"/>
      <c r="F11" s="103"/>
      <c r="G11" s="103"/>
    </row>
  </sheetData>
  <sheetProtection password="EEBB" sheet="1" objects="1" scenarios="1"/>
  <mergeCells count="1">
    <mergeCell ref="B10:G10"/>
  </mergeCells>
  <hyperlinks>
    <hyperlink ref="F6" location="INDICE!A1" display="(volver a índice)"/>
  </hyperlinks>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showGridLines="0" workbookViewId="0">
      <selection activeCell="H5" sqref="H5"/>
    </sheetView>
  </sheetViews>
  <sheetFormatPr baseColWidth="10" defaultColWidth="11.42578125" defaultRowHeight="12.75"/>
  <cols>
    <col min="1" max="1" width="6.5703125" style="37" customWidth="1"/>
    <col min="2" max="2" width="11.42578125" style="37"/>
    <col min="3" max="3" width="20.42578125" style="37" customWidth="1"/>
    <col min="4" max="4" width="27.28515625" style="37" customWidth="1"/>
    <col min="5" max="5" width="24.7109375" style="37" customWidth="1"/>
    <col min="6" max="16384" width="11.42578125" style="37"/>
  </cols>
  <sheetData>
    <row r="2" spans="2:8">
      <c r="B2" s="65" t="s">
        <v>591</v>
      </c>
      <c r="C2" s="65"/>
      <c r="D2" s="65"/>
      <c r="E2" s="65"/>
    </row>
    <row r="3" spans="2:8">
      <c r="B3" s="65"/>
      <c r="C3" s="65"/>
      <c r="D3" s="65"/>
      <c r="E3" s="65"/>
    </row>
    <row r="4" spans="2:8" ht="40.5">
      <c r="B4" s="94" t="s">
        <v>95</v>
      </c>
      <c r="C4" s="95" t="s">
        <v>589</v>
      </c>
      <c r="D4" s="94" t="s">
        <v>867</v>
      </c>
      <c r="E4" s="94" t="s">
        <v>590</v>
      </c>
    </row>
    <row r="5" spans="2:8">
      <c r="B5" s="96">
        <v>2013</v>
      </c>
      <c r="C5" s="97">
        <v>3348308.4882272054</v>
      </c>
      <c r="D5" s="98">
        <v>464.78004777864885</v>
      </c>
      <c r="E5" s="98">
        <f>+C5/D5*100</f>
        <v>720407.10530281509</v>
      </c>
      <c r="H5" s="21" t="s">
        <v>42</v>
      </c>
    </row>
    <row r="6" spans="2:8">
      <c r="B6" s="96">
        <v>2014</v>
      </c>
      <c r="C6" s="97">
        <v>4579086.4254100993</v>
      </c>
      <c r="D6" s="98">
        <v>652.00726260712861</v>
      </c>
      <c r="E6" s="98">
        <f>+C6/D6*100</f>
        <v>702306.04596336512</v>
      </c>
    </row>
    <row r="7" spans="2:8">
      <c r="B7" s="96">
        <v>2015</v>
      </c>
      <c r="C7" s="97">
        <v>5954510.895692341</v>
      </c>
      <c r="D7" s="98">
        <v>825.31073816615594</v>
      </c>
      <c r="E7" s="98">
        <f t="shared" ref="E7:E9" si="0">+C7/D7*100</f>
        <v>721487.14663803962</v>
      </c>
    </row>
    <row r="8" spans="2:8">
      <c r="B8" s="96">
        <v>2016</v>
      </c>
      <c r="C8" s="97">
        <v>8188748.7986583058</v>
      </c>
      <c r="D8" s="98">
        <v>1156.0514633393498</v>
      </c>
      <c r="E8" s="98">
        <f t="shared" si="0"/>
        <v>708337.73913528305</v>
      </c>
    </row>
    <row r="9" spans="2:8">
      <c r="B9" s="96">
        <v>2017</v>
      </c>
      <c r="C9" s="97">
        <v>10555846.289334822</v>
      </c>
      <c r="D9" s="98">
        <v>1448.8710024929051</v>
      </c>
      <c r="E9" s="98">
        <f t="shared" si="0"/>
        <v>728556.66730665439</v>
      </c>
    </row>
    <row r="10" spans="2:8">
      <c r="B10" s="65"/>
      <c r="C10" s="65"/>
      <c r="D10" s="65"/>
      <c r="E10" s="65"/>
    </row>
    <row r="11" spans="2:8" ht="15">
      <c r="B11" s="99" t="s">
        <v>868</v>
      </c>
      <c r="C11" s="65"/>
      <c r="D11" s="65"/>
      <c r="E11" s="65"/>
    </row>
    <row r="12" spans="2:8">
      <c r="B12" s="100" t="s">
        <v>941</v>
      </c>
      <c r="C12" s="65"/>
      <c r="D12" s="65"/>
      <c r="E12" s="101"/>
    </row>
  </sheetData>
  <sheetProtection password="EEBB" sheet="1" objects="1" scenarios="1"/>
  <hyperlinks>
    <hyperlink ref="H5" location="INDICE!A1" display="(volver a índice)"/>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151</v>
      </c>
    </row>
    <row r="7" spans="2:3" ht="21">
      <c r="B7" s="40" t="s">
        <v>571</v>
      </c>
    </row>
    <row r="10" spans="2:3">
      <c r="B10" s="41" t="s">
        <v>42</v>
      </c>
      <c r="C10" s="41"/>
    </row>
  </sheetData>
  <hyperlinks>
    <hyperlink ref="B10" location="INDICE!A1" display="(volver a índice)"/>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showGridLines="0" zoomScaleNormal="100" workbookViewId="0">
      <selection activeCell="M10" sqref="M10"/>
    </sheetView>
  </sheetViews>
  <sheetFormatPr baseColWidth="10" defaultColWidth="11.42578125" defaultRowHeight="12.75"/>
  <cols>
    <col min="1" max="1" width="6.28515625" style="17" customWidth="1"/>
    <col min="2" max="2" width="6.42578125" style="17" customWidth="1"/>
    <col min="3" max="3" width="10.42578125" style="17" bestFit="1" customWidth="1"/>
    <col min="4" max="4" width="9" style="17" bestFit="1" customWidth="1"/>
    <col min="5" max="5" width="11.42578125" style="17" bestFit="1" customWidth="1"/>
    <col min="6" max="6" width="10.42578125" style="17" bestFit="1" customWidth="1"/>
    <col min="7" max="9" width="11.42578125" style="17" bestFit="1" customWidth="1"/>
    <col min="10" max="12" width="10.42578125" style="17" bestFit="1" customWidth="1"/>
    <col min="13" max="13" width="11.42578125" style="17" bestFit="1" customWidth="1"/>
    <col min="14" max="14" width="10.42578125" style="17" bestFit="1" customWidth="1"/>
    <col min="15" max="16" width="11.5703125" style="17" bestFit="1" customWidth="1"/>
    <col min="17" max="16384" width="11.42578125" style="17"/>
  </cols>
  <sheetData>
    <row r="1" spans="2:18">
      <c r="B1" s="64"/>
    </row>
    <row r="2" spans="2:18">
      <c r="B2" s="17" t="s">
        <v>574</v>
      </c>
      <c r="C2" s="37"/>
      <c r="D2" s="37"/>
      <c r="E2" s="37"/>
      <c r="F2" s="37"/>
      <c r="G2" s="37"/>
      <c r="H2" s="37"/>
      <c r="I2" s="37"/>
      <c r="J2" s="37"/>
      <c r="K2" s="37"/>
      <c r="L2" s="37"/>
      <c r="M2" s="37"/>
      <c r="N2" s="37"/>
      <c r="O2" s="37"/>
      <c r="P2" s="37"/>
    </row>
    <row r="3" spans="2:18">
      <c r="B3" s="65"/>
      <c r="C3" s="37"/>
      <c r="D3" s="37"/>
      <c r="E3" s="37"/>
      <c r="F3" s="37"/>
      <c r="G3" s="37"/>
      <c r="H3" s="37"/>
      <c r="I3" s="37"/>
      <c r="J3" s="37"/>
      <c r="K3" s="37"/>
      <c r="L3" s="37"/>
      <c r="M3" s="37"/>
      <c r="N3" s="37"/>
      <c r="O3" s="37"/>
      <c r="P3" s="37"/>
    </row>
    <row r="4" spans="2:18" ht="39" customHeight="1">
      <c r="B4" s="891" t="s">
        <v>95</v>
      </c>
      <c r="C4" s="889" t="s">
        <v>109</v>
      </c>
      <c r="D4" s="890"/>
      <c r="E4" s="889" t="s">
        <v>105</v>
      </c>
      <c r="F4" s="890"/>
      <c r="G4" s="889" t="s">
        <v>112</v>
      </c>
      <c r="H4" s="890"/>
      <c r="I4" s="889" t="s">
        <v>510</v>
      </c>
      <c r="J4" s="890"/>
      <c r="K4" s="889" t="s">
        <v>39</v>
      </c>
      <c r="L4" s="890"/>
      <c r="M4" s="889" t="s">
        <v>509</v>
      </c>
      <c r="N4" s="890"/>
      <c r="O4" s="889" t="s">
        <v>12</v>
      </c>
      <c r="P4" s="890"/>
      <c r="R4" s="21" t="s">
        <v>42</v>
      </c>
    </row>
    <row r="5" spans="2:18">
      <c r="B5" s="891"/>
      <c r="C5" s="18" t="s">
        <v>508</v>
      </c>
      <c r="D5" s="66" t="s">
        <v>506</v>
      </c>
      <c r="E5" s="66" t="s">
        <v>507</v>
      </c>
      <c r="F5" s="66" t="s">
        <v>506</v>
      </c>
      <c r="G5" s="66" t="s">
        <v>507</v>
      </c>
      <c r="H5" s="66" t="s">
        <v>506</v>
      </c>
      <c r="I5" s="66" t="s">
        <v>507</v>
      </c>
      <c r="J5" s="66" t="s">
        <v>506</v>
      </c>
      <c r="K5" s="66" t="s">
        <v>507</v>
      </c>
      <c r="L5" s="66" t="s">
        <v>506</v>
      </c>
      <c r="M5" s="66" t="s">
        <v>507</v>
      </c>
      <c r="N5" s="66" t="s">
        <v>506</v>
      </c>
      <c r="O5" s="66" t="s">
        <v>507</v>
      </c>
      <c r="P5" s="67" t="s">
        <v>506</v>
      </c>
    </row>
    <row r="6" spans="2:18" ht="12.75" customHeight="1">
      <c r="B6" s="68">
        <v>2013</v>
      </c>
      <c r="C6" s="69">
        <v>2925.0000000000005</v>
      </c>
      <c r="D6" s="70">
        <v>385.00000000000006</v>
      </c>
      <c r="E6" s="71">
        <v>14477.999999999998</v>
      </c>
      <c r="F6" s="70">
        <v>7300</v>
      </c>
      <c r="G6" s="69">
        <v>41263.000000000022</v>
      </c>
      <c r="H6" s="70">
        <v>22374.000000000015</v>
      </c>
      <c r="I6" s="69">
        <v>8766.9999999999927</v>
      </c>
      <c r="J6" s="70">
        <v>2518.0000000000009</v>
      </c>
      <c r="K6" s="69">
        <v>4098.9999999999991</v>
      </c>
      <c r="L6" s="70">
        <v>2739.0000000000005</v>
      </c>
      <c r="M6" s="69">
        <v>8808.9999999999982</v>
      </c>
      <c r="N6" s="70">
        <v>2051.9999999999991</v>
      </c>
      <c r="O6" s="72">
        <v>80340.999999999942</v>
      </c>
      <c r="P6" s="73">
        <v>37368.000000000036</v>
      </c>
    </row>
    <row r="7" spans="2:18">
      <c r="B7" s="74">
        <v>2014</v>
      </c>
      <c r="C7" s="75">
        <v>2886.9999999999995</v>
      </c>
      <c r="D7" s="76">
        <v>354</v>
      </c>
      <c r="E7" s="77">
        <v>14512.999999999991</v>
      </c>
      <c r="F7" s="76">
        <v>6279.0000000000036</v>
      </c>
      <c r="G7" s="75">
        <v>41318.999999999971</v>
      </c>
      <c r="H7" s="76">
        <v>24458</v>
      </c>
      <c r="I7" s="75">
        <v>8891.9999999999927</v>
      </c>
      <c r="J7" s="76">
        <v>2716.0000000000005</v>
      </c>
      <c r="K7" s="75">
        <v>4513.0000000000036</v>
      </c>
      <c r="L7" s="76">
        <v>2871.0000000000005</v>
      </c>
      <c r="M7" s="75">
        <v>9419.0000000000018</v>
      </c>
      <c r="N7" s="76">
        <v>2396</v>
      </c>
      <c r="O7" s="78">
        <v>81542.999999999927</v>
      </c>
      <c r="P7" s="79">
        <v>39074.000000000029</v>
      </c>
    </row>
    <row r="8" spans="2:18">
      <c r="B8" s="74">
        <v>2015</v>
      </c>
      <c r="C8" s="75">
        <v>2687.0000000000014</v>
      </c>
      <c r="D8" s="76">
        <v>441</v>
      </c>
      <c r="E8" s="77">
        <v>15481.000000000009</v>
      </c>
      <c r="F8" s="76">
        <v>7149.0000000000055</v>
      </c>
      <c r="G8" s="75">
        <v>39880.999999999964</v>
      </c>
      <c r="H8" s="76">
        <v>25596.000000000033</v>
      </c>
      <c r="I8" s="75">
        <v>9493</v>
      </c>
      <c r="J8" s="76">
        <v>2927.9999999999995</v>
      </c>
      <c r="K8" s="75">
        <v>4604</v>
      </c>
      <c r="L8" s="76">
        <v>3044.0000000000005</v>
      </c>
      <c r="M8" s="75">
        <v>10892.999999999996</v>
      </c>
      <c r="N8" s="76">
        <v>2750.9999999999995</v>
      </c>
      <c r="O8" s="78">
        <v>83039.000000000029</v>
      </c>
      <c r="P8" s="79">
        <v>41909</v>
      </c>
    </row>
    <row r="9" spans="2:18">
      <c r="B9" s="74">
        <v>2016</v>
      </c>
      <c r="C9" s="75">
        <v>2802.0000000000014</v>
      </c>
      <c r="D9" s="76">
        <v>394.00000000000006</v>
      </c>
      <c r="E9" s="77">
        <v>15535.999999999996</v>
      </c>
      <c r="F9" s="76">
        <v>7596.0000000000018</v>
      </c>
      <c r="G9" s="75">
        <v>39422.999999999971</v>
      </c>
      <c r="H9" s="76">
        <v>25351.000000000007</v>
      </c>
      <c r="I9" s="75">
        <v>8728.9999999999945</v>
      </c>
      <c r="J9" s="76">
        <v>2798.9999999999982</v>
      </c>
      <c r="K9" s="75">
        <v>4867.9999999999982</v>
      </c>
      <c r="L9" s="76">
        <v>3092.0000000000005</v>
      </c>
      <c r="M9" s="75">
        <v>11350.000000000011</v>
      </c>
      <c r="N9" s="76">
        <v>2708.0000000000005</v>
      </c>
      <c r="O9" s="78">
        <v>82707.999999999927</v>
      </c>
      <c r="P9" s="79">
        <v>41940.000000000065</v>
      </c>
    </row>
    <row r="10" spans="2:18">
      <c r="B10" s="80">
        <v>2017</v>
      </c>
      <c r="C10" s="81">
        <v>2585.0000000000005</v>
      </c>
      <c r="D10" s="82">
        <v>348</v>
      </c>
      <c r="E10" s="83">
        <v>16832.999999999989</v>
      </c>
      <c r="F10" s="82">
        <v>7983.0000000000027</v>
      </c>
      <c r="G10" s="81">
        <v>39529.999999999985</v>
      </c>
      <c r="H10" s="82">
        <v>22933.000000000011</v>
      </c>
      <c r="I10" s="81">
        <v>8819.0000000000018</v>
      </c>
      <c r="J10" s="82">
        <v>2860.9999999999982</v>
      </c>
      <c r="K10" s="81">
        <v>5743.0000000000036</v>
      </c>
      <c r="L10" s="82">
        <v>2563.0000000000005</v>
      </c>
      <c r="M10" s="81">
        <v>12616.000000000007</v>
      </c>
      <c r="N10" s="82">
        <v>2466</v>
      </c>
      <c r="O10" s="84">
        <v>86125.999999999956</v>
      </c>
      <c r="P10" s="85">
        <v>39153.99999999992</v>
      </c>
    </row>
    <row r="11" spans="2:18">
      <c r="B11" s="86"/>
      <c r="C11" s="87"/>
      <c r="D11" s="88"/>
      <c r="E11" s="89"/>
      <c r="F11" s="88"/>
      <c r="G11" s="87"/>
      <c r="H11" s="88"/>
      <c r="I11" s="87"/>
      <c r="J11" s="88"/>
      <c r="K11" s="87"/>
      <c r="L11" s="88"/>
      <c r="M11" s="90"/>
      <c r="N11" s="88"/>
      <c r="O11" s="88"/>
      <c r="P11" s="88"/>
    </row>
    <row r="12" spans="2:18">
      <c r="B12" s="91" t="s">
        <v>505</v>
      </c>
      <c r="C12" s="87"/>
      <c r="D12" s="88"/>
      <c r="E12" s="89"/>
      <c r="F12" s="88"/>
      <c r="G12" s="87"/>
      <c r="H12" s="88"/>
      <c r="I12" s="87"/>
      <c r="J12" s="88"/>
      <c r="K12" s="87"/>
      <c r="L12" s="88"/>
      <c r="M12" s="90"/>
      <c r="N12" s="88"/>
      <c r="O12" s="88"/>
      <c r="P12" s="88"/>
    </row>
    <row r="13" spans="2:18">
      <c r="B13" s="17" t="s">
        <v>504</v>
      </c>
      <c r="C13" s="92"/>
      <c r="D13" s="92"/>
      <c r="E13" s="93"/>
      <c r="F13" s="92"/>
      <c r="G13" s="92"/>
      <c r="H13" s="92"/>
      <c r="I13" s="92"/>
      <c r="J13" s="92"/>
      <c r="K13" s="92"/>
      <c r="L13" s="92"/>
      <c r="M13" s="37"/>
      <c r="N13" s="88"/>
      <c r="O13" s="88"/>
      <c r="P13" s="88"/>
    </row>
    <row r="16" spans="2:18" s="37" customFormat="1"/>
    <row r="17" s="37" customFormat="1"/>
    <row r="18" s="37" customFormat="1"/>
    <row r="19" s="37" customFormat="1"/>
    <row r="20" s="37" customFormat="1"/>
    <row r="21" s="37" customFormat="1"/>
    <row r="22" s="37" customFormat="1"/>
    <row r="23" s="37" customFormat="1"/>
    <row r="24" s="37" customFormat="1"/>
    <row r="25" s="37" customFormat="1"/>
    <row r="26" s="37" customFormat="1"/>
    <row r="27" s="37" customFormat="1"/>
    <row r="28" s="37" customFormat="1"/>
    <row r="29" s="37" customFormat="1"/>
    <row r="30" s="37" customFormat="1"/>
    <row r="31" s="37" customFormat="1"/>
    <row r="32" s="37" customFormat="1"/>
    <row r="33" s="37" customFormat="1"/>
    <row r="34" s="37" customFormat="1"/>
    <row r="35" s="37" customFormat="1"/>
    <row r="36" s="37" customFormat="1"/>
    <row r="37" s="37" customFormat="1"/>
  </sheetData>
  <sheetProtection password="EEBB" sheet="1" objects="1" scenarios="1"/>
  <mergeCells count="8">
    <mergeCell ref="I4:J4"/>
    <mergeCell ref="K4:L4"/>
    <mergeCell ref="M4:N4"/>
    <mergeCell ref="O4:P4"/>
    <mergeCell ref="B4:B5"/>
    <mergeCell ref="C4:D4"/>
    <mergeCell ref="E4:F4"/>
    <mergeCell ref="G4:H4"/>
  </mergeCells>
  <hyperlinks>
    <hyperlink ref="R4" location="INDICE!A1" display="(volver a índice)"/>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4"/>
  <sheetViews>
    <sheetView showGridLines="0" zoomScaleNormal="100" workbookViewId="0">
      <selection activeCell="M10" sqref="M10"/>
    </sheetView>
  </sheetViews>
  <sheetFormatPr baseColWidth="10" defaultColWidth="11.42578125" defaultRowHeight="12.75"/>
  <cols>
    <col min="1" max="1" width="7.42578125" style="37" customWidth="1"/>
    <col min="2" max="2" width="11.85546875" style="37" customWidth="1"/>
    <col min="3" max="16" width="11.42578125" style="37"/>
    <col min="17" max="20" width="0" style="37" hidden="1" customWidth="1"/>
    <col min="21" max="16384" width="11.42578125" style="37"/>
  </cols>
  <sheetData>
    <row r="1" spans="2:19">
      <c r="L1" s="60"/>
      <c r="M1" s="60"/>
      <c r="N1" s="60"/>
      <c r="O1" s="60"/>
      <c r="P1" s="60"/>
    </row>
    <row r="2" spans="2:19" ht="25.5" customHeight="1">
      <c r="B2" s="42" t="s">
        <v>575</v>
      </c>
      <c r="C2" s="42"/>
      <c r="D2" s="42"/>
      <c r="E2" s="42"/>
      <c r="F2" s="42"/>
      <c r="G2" s="42"/>
      <c r="H2" s="42"/>
      <c r="Q2" s="792" t="s">
        <v>513</v>
      </c>
      <c r="R2" s="61" t="s">
        <v>248</v>
      </c>
      <c r="S2" s="61" t="s">
        <v>249</v>
      </c>
    </row>
    <row r="3" spans="2:19">
      <c r="Q3" s="793"/>
      <c r="R3" s="46">
        <f>+'Cuadro 5.2.1'!B10</f>
        <v>2017</v>
      </c>
      <c r="S3" s="46">
        <f>+'Cuadro 5.2.1'!B10</f>
        <v>2017</v>
      </c>
    </row>
    <row r="4" spans="2:19" ht="25.5">
      <c r="Q4" s="54" t="s">
        <v>109</v>
      </c>
      <c r="R4" s="51">
        <f>+'Cuadro 5.2.1'!C10</f>
        <v>2585.0000000000005</v>
      </c>
      <c r="S4" s="51">
        <f>+'Cuadro 5.2.1'!D10</f>
        <v>348</v>
      </c>
    </row>
    <row r="5" spans="2:19" ht="25.5">
      <c r="Q5" s="54" t="s">
        <v>105</v>
      </c>
      <c r="R5" s="51">
        <f>+'Cuadro 5.2.1'!E10</f>
        <v>16832.999999999989</v>
      </c>
      <c r="S5" s="51">
        <f>+'Cuadro 5.2.1'!F10</f>
        <v>7983.0000000000027</v>
      </c>
    </row>
    <row r="6" spans="2:19" ht="25.5">
      <c r="K6" s="21" t="s">
        <v>42</v>
      </c>
      <c r="Q6" s="54" t="s">
        <v>112</v>
      </c>
      <c r="R6" s="51">
        <f>+'Cuadro 5.2.1'!G10</f>
        <v>39529.999999999985</v>
      </c>
      <c r="S6" s="51">
        <f>+'Cuadro 5.2.1'!H10</f>
        <v>22933.000000000011</v>
      </c>
    </row>
    <row r="7" spans="2:19" ht="38.25">
      <c r="Q7" s="54" t="s">
        <v>510</v>
      </c>
      <c r="R7" s="51">
        <f>+'Cuadro 5.2.1'!I10</f>
        <v>8819.0000000000018</v>
      </c>
      <c r="S7" s="51">
        <f>+'Cuadro 5.2.1'!J10</f>
        <v>2860.9999999999982</v>
      </c>
    </row>
    <row r="8" spans="2:19" ht="25.5">
      <c r="Q8" s="54" t="s">
        <v>39</v>
      </c>
      <c r="R8" s="51">
        <f>+'Cuadro 5.2.1'!K10</f>
        <v>5743.0000000000036</v>
      </c>
      <c r="S8" s="51">
        <f>+'Cuadro 5.2.1'!L10</f>
        <v>2563.0000000000005</v>
      </c>
    </row>
    <row r="9" spans="2:19" ht="25.5">
      <c r="Q9" s="54" t="s">
        <v>509</v>
      </c>
      <c r="R9" s="51">
        <f>+'Cuadro 5.2.1'!M10</f>
        <v>12616.000000000007</v>
      </c>
      <c r="S9" s="51">
        <f>+'Cuadro 5.2.1'!N10</f>
        <v>2466</v>
      </c>
    </row>
    <row r="10" spans="2:19">
      <c r="Q10" s="62" t="s">
        <v>84</v>
      </c>
      <c r="R10" s="63">
        <f>+'Cuadro 5.2.1'!O10</f>
        <v>86125.999999999956</v>
      </c>
      <c r="S10" s="63">
        <f>+'Cuadro 5.2.1'!P10</f>
        <v>39153.99999999992</v>
      </c>
    </row>
    <row r="11" spans="2:19">
      <c r="Q11" s="17" t="s">
        <v>512</v>
      </c>
    </row>
    <row r="14" spans="2:19">
      <c r="B14" s="17" t="s">
        <v>511</v>
      </c>
    </row>
  </sheetData>
  <sheetProtection password="EEBB" sheet="1" objects="1" scenarios="1"/>
  <mergeCells count="1">
    <mergeCell ref="Q2:Q3"/>
  </mergeCells>
  <hyperlinks>
    <hyperlink ref="K6" location="INDICE!A1" display="(volver a 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
  <sheetViews>
    <sheetView showGridLines="0" zoomScaleNormal="100" workbookViewId="0">
      <selection activeCell="M10" sqref="M10"/>
    </sheetView>
  </sheetViews>
  <sheetFormatPr baseColWidth="10" defaultColWidth="11.5703125" defaultRowHeight="15"/>
  <cols>
    <col min="1" max="9" width="11.5703125" style="5"/>
    <col min="10" max="20" width="0" style="5" hidden="1" customWidth="1"/>
    <col min="21" max="21" width="23" style="5" customWidth="1"/>
    <col min="22" max="22" width="13" style="5" bestFit="1" customWidth="1"/>
    <col min="23" max="28" width="0" style="5" hidden="1" customWidth="1"/>
    <col min="29" max="16384" width="11.5703125" style="5"/>
  </cols>
  <sheetData>
    <row r="2" spans="2:25">
      <c r="B2" s="414" t="s">
        <v>534</v>
      </c>
      <c r="C2" s="414"/>
      <c r="D2" s="414"/>
      <c r="E2" s="414"/>
      <c r="F2" s="414"/>
      <c r="G2" s="414"/>
    </row>
    <row r="3" spans="2:25" ht="33" customHeight="1"/>
    <row r="4" spans="2:25">
      <c r="W4" s="166" t="s">
        <v>253</v>
      </c>
      <c r="X4" s="166"/>
    </row>
    <row r="5" spans="2:25" ht="24">
      <c r="W5" s="415" t="s">
        <v>25</v>
      </c>
      <c r="X5" s="415" t="s">
        <v>5</v>
      </c>
      <c r="Y5" s="415" t="s">
        <v>6</v>
      </c>
    </row>
    <row r="6" spans="2:25" ht="24.75">
      <c r="W6" s="424" t="s">
        <v>26</v>
      </c>
      <c r="X6" s="417">
        <v>15161.9409197</v>
      </c>
      <c r="Y6" s="425">
        <f>X6/$X$9</f>
        <v>0.26302949267628767</v>
      </c>
    </row>
    <row r="7" spans="2:25" ht="24.75">
      <c r="W7" s="416" t="s">
        <v>27</v>
      </c>
      <c r="X7" s="419">
        <v>29256.381643300003</v>
      </c>
      <c r="Y7" s="426">
        <f>X7/$X$9</f>
        <v>0.50753998198096906</v>
      </c>
    </row>
    <row r="8" spans="2:25" ht="36.75">
      <c r="W8" s="427" t="s">
        <v>28</v>
      </c>
      <c r="X8" s="428">
        <v>13225.178800400019</v>
      </c>
      <c r="Y8" s="429">
        <f>X8/$X$9</f>
        <v>0.22943052534274358</v>
      </c>
    </row>
    <row r="9" spans="2:25">
      <c r="W9" s="421" t="s">
        <v>12</v>
      </c>
      <c r="X9" s="422">
        <v>57643.501363400006</v>
      </c>
      <c r="Y9" s="423">
        <f>X9/$X$9</f>
        <v>1</v>
      </c>
    </row>
    <row r="12" spans="2:25" ht="15" customHeight="1">
      <c r="U12" s="41" t="s">
        <v>42</v>
      </c>
    </row>
  </sheetData>
  <sheetProtection password="EEBB" sheet="1" objects="1" scenarios="1"/>
  <hyperlinks>
    <hyperlink ref="U12" location="INDICE!A1" display="(volver a índice)"/>
  </hyperlinks>
  <pageMargins left="0.7" right="0.7" top="0.75" bottom="0.75" header="0.3" footer="0.3"/>
  <pageSetup paperSize="9" orientation="portrait" horizontalDpi="360" verticalDpi="360"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5"/>
  <sheetViews>
    <sheetView showGridLines="0" zoomScaleNormal="100" workbookViewId="0">
      <selection activeCell="M10" sqref="M10"/>
    </sheetView>
  </sheetViews>
  <sheetFormatPr baseColWidth="10" defaultColWidth="11.42578125" defaultRowHeight="12.75"/>
  <cols>
    <col min="1" max="1" width="5.140625" style="37" customWidth="1"/>
    <col min="2" max="2" width="13.5703125" style="37" customWidth="1"/>
    <col min="3" max="3" width="13.85546875" style="37" customWidth="1"/>
    <col min="4" max="13" width="7.7109375" style="37" customWidth="1"/>
    <col min="14" max="16384" width="11.42578125" style="37"/>
  </cols>
  <sheetData>
    <row r="1" spans="2:23">
      <c r="B1" s="44"/>
    </row>
    <row r="2" spans="2:23">
      <c r="B2" s="37" t="s">
        <v>576</v>
      </c>
    </row>
    <row r="3" spans="2:23">
      <c r="B3" s="45"/>
    </row>
    <row r="4" spans="2:23" ht="15.75" customHeight="1">
      <c r="B4" s="895" t="s">
        <v>515</v>
      </c>
      <c r="C4" s="792" t="s">
        <v>161</v>
      </c>
      <c r="D4" s="824">
        <v>2013</v>
      </c>
      <c r="E4" s="794"/>
      <c r="F4" s="824">
        <v>2014</v>
      </c>
      <c r="G4" s="794"/>
      <c r="H4" s="824">
        <v>2015</v>
      </c>
      <c r="I4" s="794"/>
      <c r="J4" s="824">
        <v>2016</v>
      </c>
      <c r="K4" s="794"/>
      <c r="L4" s="824">
        <v>2017</v>
      </c>
      <c r="M4" s="794"/>
    </row>
    <row r="5" spans="2:23">
      <c r="B5" s="795"/>
      <c r="C5" s="793"/>
      <c r="D5" s="46" t="s">
        <v>507</v>
      </c>
      <c r="E5" s="46" t="s">
        <v>506</v>
      </c>
      <c r="F5" s="46" t="s">
        <v>507</v>
      </c>
      <c r="G5" s="46" t="s">
        <v>506</v>
      </c>
      <c r="H5" s="46" t="s">
        <v>507</v>
      </c>
      <c r="I5" s="46" t="s">
        <v>506</v>
      </c>
      <c r="J5" s="46" t="s">
        <v>507</v>
      </c>
      <c r="K5" s="46" t="s">
        <v>506</v>
      </c>
      <c r="L5" s="46" t="s">
        <v>507</v>
      </c>
      <c r="M5" s="46" t="s">
        <v>506</v>
      </c>
      <c r="O5" s="21" t="s">
        <v>42</v>
      </c>
    </row>
    <row r="6" spans="2:23" ht="15" customHeight="1">
      <c r="B6" s="892" t="s">
        <v>109</v>
      </c>
      <c r="C6" s="47" t="s">
        <v>164</v>
      </c>
      <c r="D6" s="48">
        <v>74.000000000000014</v>
      </c>
      <c r="E6" s="48">
        <v>3</v>
      </c>
      <c r="F6" s="48">
        <v>89.000000000000014</v>
      </c>
      <c r="G6" s="48">
        <v>2</v>
      </c>
      <c r="H6" s="48">
        <v>98</v>
      </c>
      <c r="I6" s="48">
        <v>1</v>
      </c>
      <c r="J6" s="48">
        <v>117</v>
      </c>
      <c r="K6" s="48">
        <v>0</v>
      </c>
      <c r="L6" s="48">
        <v>114</v>
      </c>
      <c r="M6" s="48">
        <v>3</v>
      </c>
      <c r="O6" s="49"/>
      <c r="P6" s="49"/>
      <c r="Q6" s="49"/>
      <c r="R6" s="49"/>
      <c r="S6" s="49"/>
      <c r="T6" s="49"/>
      <c r="U6" s="49"/>
      <c r="V6" s="49"/>
      <c r="W6" s="49"/>
    </row>
    <row r="7" spans="2:23" ht="15" customHeight="1">
      <c r="B7" s="893"/>
      <c r="C7" s="50" t="s">
        <v>163</v>
      </c>
      <c r="D7" s="51">
        <v>87</v>
      </c>
      <c r="E7" s="51">
        <v>0</v>
      </c>
      <c r="F7" s="51">
        <v>102</v>
      </c>
      <c r="G7" s="51">
        <v>0</v>
      </c>
      <c r="H7" s="51">
        <v>79</v>
      </c>
      <c r="I7" s="51">
        <v>0</v>
      </c>
      <c r="J7" s="51">
        <v>156</v>
      </c>
      <c r="K7" s="51">
        <v>0</v>
      </c>
      <c r="L7" s="51">
        <v>124.00000000000003</v>
      </c>
      <c r="M7" s="51">
        <v>0</v>
      </c>
      <c r="O7" s="49"/>
      <c r="P7" s="49"/>
      <c r="Q7" s="49"/>
      <c r="R7" s="49"/>
      <c r="S7" s="49"/>
      <c r="T7" s="49"/>
      <c r="U7" s="49"/>
      <c r="V7" s="49"/>
      <c r="W7" s="49"/>
    </row>
    <row r="8" spans="2:23">
      <c r="B8" s="893"/>
      <c r="C8" s="50" t="s">
        <v>514</v>
      </c>
      <c r="D8" s="51">
        <v>171.00000000000003</v>
      </c>
      <c r="E8" s="51">
        <v>38</v>
      </c>
      <c r="F8" s="51">
        <v>151</v>
      </c>
      <c r="G8" s="51">
        <v>32</v>
      </c>
      <c r="H8" s="51">
        <v>227.00000000000003</v>
      </c>
      <c r="I8" s="51">
        <v>18</v>
      </c>
      <c r="J8" s="51">
        <v>210</v>
      </c>
      <c r="K8" s="51">
        <v>32</v>
      </c>
      <c r="L8" s="51">
        <v>208.00000000000003</v>
      </c>
      <c r="M8" s="51">
        <v>37</v>
      </c>
      <c r="O8" s="49"/>
      <c r="P8" s="49"/>
      <c r="Q8" s="49"/>
      <c r="R8" s="49"/>
      <c r="S8" s="49"/>
      <c r="T8" s="49"/>
      <c r="U8" s="49"/>
      <c r="V8" s="49"/>
      <c r="W8" s="49"/>
    </row>
    <row r="9" spans="2:23" ht="15.75" customHeight="1">
      <c r="B9" s="894"/>
      <c r="C9" s="52" t="s">
        <v>12</v>
      </c>
      <c r="D9" s="53">
        <v>332</v>
      </c>
      <c r="E9" s="53">
        <v>41</v>
      </c>
      <c r="F9" s="53">
        <v>342</v>
      </c>
      <c r="G9" s="53">
        <v>34</v>
      </c>
      <c r="H9" s="53">
        <v>404.00000000000006</v>
      </c>
      <c r="I9" s="53">
        <v>19</v>
      </c>
      <c r="J9" s="53">
        <v>482.99999999999989</v>
      </c>
      <c r="K9" s="53">
        <v>32</v>
      </c>
      <c r="L9" s="53">
        <v>446</v>
      </c>
      <c r="M9" s="53">
        <v>40</v>
      </c>
      <c r="O9" s="49"/>
      <c r="P9" s="49"/>
      <c r="Q9" s="49"/>
      <c r="R9" s="49"/>
      <c r="S9" s="49"/>
      <c r="T9" s="49"/>
      <c r="U9" s="49"/>
      <c r="V9" s="49"/>
      <c r="W9" s="49"/>
    </row>
    <row r="10" spans="2:23" ht="15" customHeight="1">
      <c r="B10" s="892" t="s">
        <v>105</v>
      </c>
      <c r="C10" s="50" t="s">
        <v>164</v>
      </c>
      <c r="D10" s="51">
        <v>157</v>
      </c>
      <c r="E10" s="51">
        <v>36</v>
      </c>
      <c r="F10" s="51">
        <v>236</v>
      </c>
      <c r="G10" s="51">
        <v>23</v>
      </c>
      <c r="H10" s="51">
        <v>199</v>
      </c>
      <c r="I10" s="51">
        <v>33</v>
      </c>
      <c r="J10" s="51">
        <v>204</v>
      </c>
      <c r="K10" s="51">
        <v>51</v>
      </c>
      <c r="L10" s="51">
        <v>217</v>
      </c>
      <c r="M10" s="51">
        <v>40</v>
      </c>
      <c r="O10" s="49"/>
      <c r="P10" s="49"/>
      <c r="Q10" s="49"/>
      <c r="R10" s="49"/>
      <c r="S10" s="49"/>
      <c r="T10" s="49"/>
      <c r="U10" s="49"/>
      <c r="V10" s="49"/>
      <c r="W10" s="49"/>
    </row>
    <row r="11" spans="2:23">
      <c r="B11" s="893"/>
      <c r="C11" s="50" t="s">
        <v>163</v>
      </c>
      <c r="D11" s="51">
        <v>59.000000000000007</v>
      </c>
      <c r="E11" s="51">
        <v>78</v>
      </c>
      <c r="F11" s="51">
        <v>119</v>
      </c>
      <c r="G11" s="51">
        <v>54.000000000000007</v>
      </c>
      <c r="H11" s="51">
        <v>214.00000000000006</v>
      </c>
      <c r="I11" s="51">
        <v>62.000000000000007</v>
      </c>
      <c r="J11" s="51">
        <v>111</v>
      </c>
      <c r="K11" s="51">
        <v>131</v>
      </c>
      <c r="L11" s="51">
        <v>143</v>
      </c>
      <c r="M11" s="51">
        <v>53</v>
      </c>
      <c r="O11" s="49"/>
      <c r="P11" s="49"/>
      <c r="Q11" s="49"/>
      <c r="R11" s="49"/>
      <c r="S11" s="49"/>
      <c r="T11" s="49"/>
      <c r="U11" s="49"/>
      <c r="V11" s="49"/>
      <c r="W11" s="49"/>
    </row>
    <row r="12" spans="2:23" ht="15" customHeight="1">
      <c r="B12" s="893"/>
      <c r="C12" s="50" t="s">
        <v>514</v>
      </c>
      <c r="D12" s="51">
        <v>2152.0000000000009</v>
      </c>
      <c r="E12" s="51">
        <v>913.00000000000011</v>
      </c>
      <c r="F12" s="51">
        <v>1649.0000000000002</v>
      </c>
      <c r="G12" s="51">
        <v>846.99999999999989</v>
      </c>
      <c r="H12" s="51">
        <v>1951.0000000000002</v>
      </c>
      <c r="I12" s="51">
        <v>985.00000000000023</v>
      </c>
      <c r="J12" s="51">
        <v>2866.0000000000009</v>
      </c>
      <c r="K12" s="51">
        <v>1141</v>
      </c>
      <c r="L12" s="51">
        <v>2615</v>
      </c>
      <c r="M12" s="51">
        <v>1043.9999999999995</v>
      </c>
      <c r="O12" s="49"/>
      <c r="P12" s="49"/>
      <c r="Q12" s="49"/>
      <c r="R12" s="49"/>
      <c r="S12" s="49"/>
      <c r="T12" s="49"/>
      <c r="U12" s="49"/>
      <c r="V12" s="49"/>
      <c r="W12" s="49"/>
    </row>
    <row r="13" spans="2:23">
      <c r="B13" s="893"/>
      <c r="C13" s="54" t="s">
        <v>12</v>
      </c>
      <c r="D13" s="55">
        <v>2368.0000000000005</v>
      </c>
      <c r="E13" s="55">
        <v>1027</v>
      </c>
      <c r="F13" s="55">
        <v>2003.9999999999989</v>
      </c>
      <c r="G13" s="55">
        <v>924</v>
      </c>
      <c r="H13" s="55">
        <v>2363.9999999999986</v>
      </c>
      <c r="I13" s="55">
        <v>1080.0000000000005</v>
      </c>
      <c r="J13" s="55">
        <v>3180.9999999999991</v>
      </c>
      <c r="K13" s="55">
        <v>1323</v>
      </c>
      <c r="L13" s="55">
        <v>2974.9999999999995</v>
      </c>
      <c r="M13" s="55">
        <v>1136.9999999999998</v>
      </c>
      <c r="O13" s="49"/>
      <c r="P13" s="49"/>
      <c r="Q13" s="49"/>
      <c r="R13" s="49"/>
      <c r="S13" s="49"/>
      <c r="T13" s="49"/>
      <c r="U13" s="49"/>
      <c r="V13" s="49"/>
      <c r="W13" s="49"/>
    </row>
    <row r="14" spans="2:23" ht="15" customHeight="1">
      <c r="B14" s="892" t="s">
        <v>112</v>
      </c>
      <c r="C14" s="47" t="s">
        <v>164</v>
      </c>
      <c r="D14" s="48">
        <v>374.99999999999977</v>
      </c>
      <c r="E14" s="48">
        <v>214.00000000000003</v>
      </c>
      <c r="F14" s="48">
        <v>432.99999999999989</v>
      </c>
      <c r="G14" s="48">
        <v>220</v>
      </c>
      <c r="H14" s="48">
        <v>550.00000000000011</v>
      </c>
      <c r="I14" s="48">
        <v>273</v>
      </c>
      <c r="J14" s="48">
        <v>474.00000000000017</v>
      </c>
      <c r="K14" s="48">
        <v>211</v>
      </c>
      <c r="L14" s="48">
        <v>422.00000000000017</v>
      </c>
      <c r="M14" s="48">
        <v>233.00000000000006</v>
      </c>
      <c r="O14" s="49"/>
      <c r="P14" s="49"/>
      <c r="Q14" s="49"/>
      <c r="R14" s="49"/>
      <c r="S14" s="49"/>
      <c r="T14" s="49"/>
      <c r="U14" s="49"/>
      <c r="V14" s="49"/>
      <c r="W14" s="49"/>
    </row>
    <row r="15" spans="2:23" ht="15" customHeight="1">
      <c r="B15" s="893"/>
      <c r="C15" s="50" t="s">
        <v>163</v>
      </c>
      <c r="D15" s="51">
        <v>825.99999999999977</v>
      </c>
      <c r="E15" s="51">
        <v>1468.9999999999998</v>
      </c>
      <c r="F15" s="51">
        <v>900.99999999999977</v>
      </c>
      <c r="G15" s="51">
        <v>1364.0000000000007</v>
      </c>
      <c r="H15" s="51">
        <v>1037</v>
      </c>
      <c r="I15" s="51">
        <v>1661</v>
      </c>
      <c r="J15" s="51">
        <v>936.99999999999966</v>
      </c>
      <c r="K15" s="51">
        <v>1842.0000000000002</v>
      </c>
      <c r="L15" s="51">
        <v>845.99999999999989</v>
      </c>
      <c r="M15" s="51">
        <v>1505</v>
      </c>
      <c r="O15" s="49"/>
      <c r="P15" s="49"/>
      <c r="Q15" s="49"/>
      <c r="R15" s="49"/>
      <c r="S15" s="49"/>
      <c r="T15" s="49"/>
      <c r="U15" s="49"/>
      <c r="V15" s="49"/>
      <c r="W15" s="49"/>
    </row>
    <row r="16" spans="2:23">
      <c r="B16" s="893"/>
      <c r="C16" s="50" t="s">
        <v>514</v>
      </c>
      <c r="D16" s="51">
        <v>2344.9999999999991</v>
      </c>
      <c r="E16" s="51">
        <v>822</v>
      </c>
      <c r="F16" s="51">
        <v>1949.0000000000011</v>
      </c>
      <c r="G16" s="51">
        <v>971</v>
      </c>
      <c r="H16" s="51">
        <v>2428.9999999999995</v>
      </c>
      <c r="I16" s="51">
        <v>998.99999999999989</v>
      </c>
      <c r="J16" s="51">
        <v>2384.0000000000014</v>
      </c>
      <c r="K16" s="51">
        <v>1138.9999999999995</v>
      </c>
      <c r="L16" s="51">
        <v>2729.9999999999995</v>
      </c>
      <c r="M16" s="51">
        <v>917.00000000000023</v>
      </c>
      <c r="O16" s="49"/>
      <c r="P16" s="49"/>
      <c r="Q16" s="49"/>
      <c r="R16" s="49"/>
      <c r="S16" s="49"/>
      <c r="T16" s="49"/>
      <c r="U16" s="49"/>
      <c r="V16" s="49"/>
      <c r="W16" s="49"/>
    </row>
    <row r="17" spans="2:23">
      <c r="B17" s="894"/>
      <c r="C17" s="52" t="s">
        <v>12</v>
      </c>
      <c r="D17" s="53">
        <v>3546.0000000000041</v>
      </c>
      <c r="E17" s="53">
        <v>2505.0000000000014</v>
      </c>
      <c r="F17" s="53">
        <v>3283.0000000000041</v>
      </c>
      <c r="G17" s="53">
        <v>2554.9999999999995</v>
      </c>
      <c r="H17" s="53">
        <v>4015.9999999999982</v>
      </c>
      <c r="I17" s="53">
        <v>2933.0000000000005</v>
      </c>
      <c r="J17" s="53">
        <v>3795</v>
      </c>
      <c r="K17" s="53">
        <v>3192.0000000000005</v>
      </c>
      <c r="L17" s="53">
        <v>3998</v>
      </c>
      <c r="M17" s="53">
        <v>2654.9999999999986</v>
      </c>
      <c r="O17" s="49"/>
      <c r="P17" s="49"/>
      <c r="Q17" s="49"/>
      <c r="R17" s="49"/>
      <c r="S17" s="49"/>
      <c r="T17" s="49"/>
      <c r="U17" s="49"/>
      <c r="V17" s="49"/>
      <c r="W17" s="49"/>
    </row>
    <row r="18" spans="2:23" ht="15" customHeight="1">
      <c r="B18" s="893" t="s">
        <v>96</v>
      </c>
      <c r="C18" s="50" t="s">
        <v>164</v>
      </c>
      <c r="D18" s="51">
        <v>857.00000000000045</v>
      </c>
      <c r="E18" s="51">
        <v>0</v>
      </c>
      <c r="F18" s="51">
        <v>750.99999999999966</v>
      </c>
      <c r="G18" s="51">
        <v>1</v>
      </c>
      <c r="H18" s="51">
        <v>848</v>
      </c>
      <c r="I18" s="51">
        <v>0</v>
      </c>
      <c r="J18" s="51">
        <v>872</v>
      </c>
      <c r="K18" s="51">
        <v>0</v>
      </c>
      <c r="L18" s="51">
        <v>743</v>
      </c>
      <c r="M18" s="51">
        <v>0</v>
      </c>
      <c r="O18" s="49"/>
      <c r="P18" s="49"/>
      <c r="Q18" s="49"/>
      <c r="R18" s="49"/>
      <c r="S18" s="49"/>
      <c r="T18" s="49"/>
      <c r="U18" s="49"/>
      <c r="V18" s="49"/>
      <c r="W18" s="49"/>
    </row>
    <row r="19" spans="2:23">
      <c r="B19" s="893"/>
      <c r="C19" s="50" t="s">
        <v>163</v>
      </c>
      <c r="D19" s="51">
        <v>216</v>
      </c>
      <c r="E19" s="51">
        <v>27</v>
      </c>
      <c r="F19" s="51">
        <v>200</v>
      </c>
      <c r="G19" s="51">
        <v>21</v>
      </c>
      <c r="H19" s="51">
        <v>246.00000000000003</v>
      </c>
      <c r="I19" s="51">
        <v>25</v>
      </c>
      <c r="J19" s="51">
        <v>219</v>
      </c>
      <c r="K19" s="51">
        <v>22</v>
      </c>
      <c r="L19" s="51">
        <v>221</v>
      </c>
      <c r="M19" s="51">
        <v>20</v>
      </c>
      <c r="O19" s="49"/>
      <c r="P19" s="49"/>
      <c r="Q19" s="49"/>
      <c r="R19" s="49"/>
      <c r="S19" s="49"/>
      <c r="T19" s="49"/>
      <c r="U19" s="49"/>
      <c r="V19" s="49"/>
      <c r="W19" s="49"/>
    </row>
    <row r="20" spans="2:23">
      <c r="B20" s="893"/>
      <c r="C20" s="50" t="s">
        <v>514</v>
      </c>
      <c r="D20" s="51">
        <v>469.00000000000006</v>
      </c>
      <c r="E20" s="51">
        <v>56</v>
      </c>
      <c r="F20" s="51">
        <v>505</v>
      </c>
      <c r="G20" s="51">
        <v>35</v>
      </c>
      <c r="H20" s="51">
        <v>478.00000000000006</v>
      </c>
      <c r="I20" s="51">
        <v>46</v>
      </c>
      <c r="J20" s="51">
        <v>440.99999999999989</v>
      </c>
      <c r="K20" s="51">
        <v>54</v>
      </c>
      <c r="L20" s="51">
        <v>451.00000000000006</v>
      </c>
      <c r="M20" s="51">
        <v>31</v>
      </c>
      <c r="O20" s="49"/>
      <c r="P20" s="49"/>
      <c r="Q20" s="49"/>
      <c r="R20" s="49"/>
      <c r="S20" s="49"/>
      <c r="T20" s="49"/>
      <c r="U20" s="49"/>
      <c r="V20" s="49"/>
      <c r="W20" s="49"/>
    </row>
    <row r="21" spans="2:23" ht="15" customHeight="1">
      <c r="B21" s="893"/>
      <c r="C21" s="54" t="s">
        <v>12</v>
      </c>
      <c r="D21" s="55">
        <v>1541.9999999999993</v>
      </c>
      <c r="E21" s="55">
        <v>83</v>
      </c>
      <c r="F21" s="55">
        <v>1456.0000000000005</v>
      </c>
      <c r="G21" s="55">
        <v>57.000000000000014</v>
      </c>
      <c r="H21" s="55">
        <v>1572</v>
      </c>
      <c r="I21" s="55">
        <v>71</v>
      </c>
      <c r="J21" s="55">
        <v>1531.9999999999995</v>
      </c>
      <c r="K21" s="55">
        <v>76</v>
      </c>
      <c r="L21" s="55">
        <v>1415.0000000000007</v>
      </c>
      <c r="M21" s="55">
        <v>51</v>
      </c>
      <c r="O21" s="49"/>
      <c r="P21" s="49"/>
      <c r="Q21" s="49"/>
      <c r="R21" s="49"/>
      <c r="S21" s="49"/>
      <c r="T21" s="49"/>
      <c r="U21" s="49"/>
      <c r="V21" s="49"/>
      <c r="W21" s="49"/>
    </row>
    <row r="22" spans="2:23" ht="15" customHeight="1">
      <c r="B22" s="892" t="s">
        <v>39</v>
      </c>
      <c r="C22" s="47" t="s">
        <v>164</v>
      </c>
      <c r="D22" s="48">
        <v>196.00000000000003</v>
      </c>
      <c r="E22" s="48">
        <v>22</v>
      </c>
      <c r="F22" s="48">
        <v>260</v>
      </c>
      <c r="G22" s="48">
        <v>10</v>
      </c>
      <c r="H22" s="48">
        <v>249</v>
      </c>
      <c r="I22" s="48">
        <v>10</v>
      </c>
      <c r="J22" s="48">
        <v>206.00000000000003</v>
      </c>
      <c r="K22" s="48">
        <v>23</v>
      </c>
      <c r="L22" s="48">
        <v>175</v>
      </c>
      <c r="M22" s="48">
        <v>8</v>
      </c>
      <c r="O22" s="49"/>
      <c r="P22" s="49"/>
      <c r="Q22" s="49"/>
      <c r="R22" s="49"/>
      <c r="S22" s="49"/>
      <c r="T22" s="49"/>
      <c r="U22" s="49"/>
      <c r="V22" s="49"/>
      <c r="W22" s="49"/>
    </row>
    <row r="23" spans="2:23">
      <c r="B23" s="893"/>
      <c r="C23" s="50" t="s">
        <v>163</v>
      </c>
      <c r="D23" s="51">
        <v>116.00000000000001</v>
      </c>
      <c r="E23" s="51">
        <v>31</v>
      </c>
      <c r="F23" s="51">
        <v>261</v>
      </c>
      <c r="G23" s="51">
        <v>46</v>
      </c>
      <c r="H23" s="51">
        <v>185</v>
      </c>
      <c r="I23" s="51">
        <v>41</v>
      </c>
      <c r="J23" s="51">
        <v>195</v>
      </c>
      <c r="K23" s="51">
        <v>49</v>
      </c>
      <c r="L23" s="51">
        <v>163</v>
      </c>
      <c r="M23" s="51">
        <v>41</v>
      </c>
      <c r="O23" s="49"/>
      <c r="P23" s="49"/>
      <c r="Q23" s="49"/>
      <c r="R23" s="49"/>
      <c r="S23" s="49"/>
      <c r="T23" s="49"/>
      <c r="U23" s="49"/>
      <c r="V23" s="49"/>
      <c r="W23" s="49"/>
    </row>
    <row r="24" spans="2:23" ht="15" customHeight="1">
      <c r="B24" s="893"/>
      <c r="C24" s="50" t="s">
        <v>514</v>
      </c>
      <c r="D24" s="51">
        <v>95</v>
      </c>
      <c r="E24" s="51">
        <v>2</v>
      </c>
      <c r="F24" s="51">
        <v>157</v>
      </c>
      <c r="G24" s="51">
        <v>0</v>
      </c>
      <c r="H24" s="51">
        <v>149</v>
      </c>
      <c r="I24" s="51">
        <v>6</v>
      </c>
      <c r="J24" s="51">
        <v>110</v>
      </c>
      <c r="K24" s="51">
        <v>13</v>
      </c>
      <c r="L24" s="51">
        <v>104</v>
      </c>
      <c r="M24" s="51">
        <v>9</v>
      </c>
      <c r="O24" s="49"/>
      <c r="P24" s="49"/>
      <c r="Q24" s="49"/>
      <c r="R24" s="49"/>
      <c r="S24" s="49"/>
      <c r="T24" s="49"/>
      <c r="U24" s="49"/>
      <c r="V24" s="49"/>
      <c r="W24" s="49"/>
    </row>
    <row r="25" spans="2:23">
      <c r="B25" s="894"/>
      <c r="C25" s="52" t="s">
        <v>12</v>
      </c>
      <c r="D25" s="53">
        <v>407</v>
      </c>
      <c r="E25" s="53">
        <v>55</v>
      </c>
      <c r="F25" s="53">
        <v>677.99999999999966</v>
      </c>
      <c r="G25" s="53">
        <v>56</v>
      </c>
      <c r="H25" s="53">
        <v>582.99999999999989</v>
      </c>
      <c r="I25" s="53">
        <v>57.000000000000014</v>
      </c>
      <c r="J25" s="53">
        <v>511.00000000000011</v>
      </c>
      <c r="K25" s="53">
        <v>85</v>
      </c>
      <c r="L25" s="53">
        <v>441.99999999999983</v>
      </c>
      <c r="M25" s="53">
        <v>58</v>
      </c>
      <c r="O25" s="49"/>
      <c r="P25" s="49"/>
      <c r="Q25" s="49"/>
      <c r="R25" s="49"/>
      <c r="S25" s="49"/>
      <c r="T25" s="49"/>
      <c r="U25" s="49"/>
      <c r="V25" s="49"/>
      <c r="W25" s="49"/>
    </row>
    <row r="26" spans="2:23" ht="15" customHeight="1">
      <c r="B26" s="893" t="s">
        <v>509</v>
      </c>
      <c r="C26" s="50" t="s">
        <v>164</v>
      </c>
      <c r="D26" s="51">
        <v>149</v>
      </c>
      <c r="E26" s="51">
        <v>5</v>
      </c>
      <c r="F26" s="51">
        <v>146.00000000000003</v>
      </c>
      <c r="G26" s="51">
        <v>5</v>
      </c>
      <c r="H26" s="51">
        <v>144.00000000000003</v>
      </c>
      <c r="I26" s="51">
        <v>1</v>
      </c>
      <c r="J26" s="51">
        <v>154</v>
      </c>
      <c r="K26" s="51">
        <v>2</v>
      </c>
      <c r="L26" s="51">
        <v>144.00000000000006</v>
      </c>
      <c r="M26" s="51">
        <v>7</v>
      </c>
      <c r="O26" s="49"/>
      <c r="P26" s="49"/>
      <c r="Q26" s="49"/>
      <c r="R26" s="49"/>
      <c r="S26" s="49"/>
      <c r="T26" s="49"/>
      <c r="U26" s="49"/>
      <c r="V26" s="49"/>
      <c r="W26" s="49"/>
    </row>
    <row r="27" spans="2:23" ht="15" customHeight="1">
      <c r="B27" s="893"/>
      <c r="C27" s="50" t="s">
        <v>163</v>
      </c>
      <c r="D27" s="51">
        <v>129.00000000000006</v>
      </c>
      <c r="E27" s="51">
        <v>45</v>
      </c>
      <c r="F27" s="51">
        <v>122.00000000000003</v>
      </c>
      <c r="G27" s="51">
        <v>38</v>
      </c>
      <c r="H27" s="51">
        <v>140.00000000000003</v>
      </c>
      <c r="I27" s="51">
        <v>57.000000000000014</v>
      </c>
      <c r="J27" s="51">
        <v>135.00000000000003</v>
      </c>
      <c r="K27" s="51">
        <v>64</v>
      </c>
      <c r="L27" s="51">
        <v>117.00000000000006</v>
      </c>
      <c r="M27" s="51">
        <v>46</v>
      </c>
      <c r="O27" s="49"/>
      <c r="P27" s="49"/>
      <c r="Q27" s="49"/>
      <c r="R27" s="49"/>
      <c r="S27" s="49"/>
      <c r="T27" s="49"/>
      <c r="U27" s="49"/>
      <c r="V27" s="49"/>
      <c r="W27" s="49"/>
    </row>
    <row r="28" spans="2:23">
      <c r="B28" s="893"/>
      <c r="C28" s="50" t="s">
        <v>514</v>
      </c>
      <c r="D28" s="51">
        <v>529.99999999999977</v>
      </c>
      <c r="E28" s="51">
        <v>66</v>
      </c>
      <c r="F28" s="51">
        <v>629</v>
      </c>
      <c r="G28" s="51">
        <v>60</v>
      </c>
      <c r="H28" s="51">
        <v>407.00000000000011</v>
      </c>
      <c r="I28" s="51">
        <v>86</v>
      </c>
      <c r="J28" s="51">
        <v>606</v>
      </c>
      <c r="K28" s="51">
        <v>151</v>
      </c>
      <c r="L28" s="51">
        <v>424.99999999999989</v>
      </c>
      <c r="M28" s="51">
        <v>72</v>
      </c>
      <c r="O28" s="49"/>
      <c r="P28" s="49"/>
      <c r="Q28" s="49"/>
      <c r="R28" s="49"/>
      <c r="S28" s="49"/>
      <c r="T28" s="49"/>
      <c r="U28" s="49"/>
      <c r="V28" s="49"/>
      <c r="W28" s="49"/>
    </row>
    <row r="29" spans="2:23">
      <c r="B29" s="893"/>
      <c r="C29" s="54" t="s">
        <v>12</v>
      </c>
      <c r="D29" s="55">
        <v>808.00000000000011</v>
      </c>
      <c r="E29" s="55">
        <v>116</v>
      </c>
      <c r="F29" s="55">
        <v>897</v>
      </c>
      <c r="G29" s="55">
        <v>103</v>
      </c>
      <c r="H29" s="55">
        <v>691</v>
      </c>
      <c r="I29" s="55">
        <v>144</v>
      </c>
      <c r="J29" s="55">
        <v>894.99999999999943</v>
      </c>
      <c r="K29" s="55">
        <v>217.00000000000009</v>
      </c>
      <c r="L29" s="55">
        <v>685.99999999999977</v>
      </c>
      <c r="M29" s="55">
        <v>125</v>
      </c>
      <c r="O29" s="49"/>
      <c r="P29" s="49"/>
      <c r="Q29" s="49"/>
      <c r="R29" s="49"/>
      <c r="S29" s="49"/>
      <c r="T29" s="49"/>
      <c r="U29" s="49"/>
      <c r="V29" s="49"/>
      <c r="W29" s="49"/>
    </row>
    <row r="30" spans="2:23" ht="15" customHeight="1">
      <c r="B30" s="896" t="s">
        <v>12</v>
      </c>
      <c r="C30" s="56" t="s">
        <v>164</v>
      </c>
      <c r="D30" s="57">
        <v>1807.9999999999998</v>
      </c>
      <c r="E30" s="57">
        <v>280</v>
      </c>
      <c r="F30" s="57">
        <v>1915.0000000000002</v>
      </c>
      <c r="G30" s="57">
        <v>261</v>
      </c>
      <c r="H30" s="57">
        <v>2087.9999999999986</v>
      </c>
      <c r="I30" s="57">
        <v>318.00000000000006</v>
      </c>
      <c r="J30" s="57">
        <v>2026.9999999999984</v>
      </c>
      <c r="K30" s="57">
        <v>287</v>
      </c>
      <c r="L30" s="57">
        <v>1814.9999999999993</v>
      </c>
      <c r="M30" s="57">
        <v>291.00000000000011</v>
      </c>
      <c r="O30" s="49"/>
      <c r="P30" s="49"/>
      <c r="Q30" s="49"/>
      <c r="R30" s="49"/>
      <c r="S30" s="49"/>
      <c r="T30" s="49"/>
      <c r="U30" s="49"/>
      <c r="V30" s="49"/>
      <c r="W30" s="49"/>
    </row>
    <row r="31" spans="2:23">
      <c r="B31" s="897"/>
      <c r="C31" s="56" t="s">
        <v>163</v>
      </c>
      <c r="D31" s="57">
        <v>1433.0000000000005</v>
      </c>
      <c r="E31" s="57">
        <v>1650.0000000000005</v>
      </c>
      <c r="F31" s="57">
        <v>1704.9999999999993</v>
      </c>
      <c r="G31" s="57">
        <v>1522.9999999999998</v>
      </c>
      <c r="H31" s="57">
        <v>1901.0000000000025</v>
      </c>
      <c r="I31" s="57">
        <v>1846.0000000000014</v>
      </c>
      <c r="J31" s="57">
        <v>1753</v>
      </c>
      <c r="K31" s="57">
        <v>2107.9999999999986</v>
      </c>
      <c r="L31" s="57">
        <v>1614.0000000000007</v>
      </c>
      <c r="M31" s="57">
        <v>1665</v>
      </c>
      <c r="O31" s="49"/>
      <c r="P31" s="49"/>
      <c r="Q31" s="49"/>
      <c r="R31" s="49"/>
      <c r="S31" s="49"/>
      <c r="T31" s="49"/>
      <c r="U31" s="49"/>
      <c r="V31" s="49"/>
      <c r="W31" s="49"/>
    </row>
    <row r="32" spans="2:23">
      <c r="B32" s="897"/>
      <c r="C32" s="56" t="s">
        <v>514</v>
      </c>
      <c r="D32" s="57">
        <v>5762</v>
      </c>
      <c r="E32" s="57">
        <v>1897.0000000000007</v>
      </c>
      <c r="F32" s="57">
        <v>5039.9999999999991</v>
      </c>
      <c r="G32" s="57">
        <v>1944.9999999999993</v>
      </c>
      <c r="H32" s="57">
        <v>5640.9999999999973</v>
      </c>
      <c r="I32" s="57">
        <v>2140</v>
      </c>
      <c r="J32" s="57">
        <v>6616.9999999999945</v>
      </c>
      <c r="K32" s="57">
        <v>2529.9999999999995</v>
      </c>
      <c r="L32" s="57">
        <v>6532.9999999999991</v>
      </c>
      <c r="M32" s="57">
        <v>2110</v>
      </c>
      <c r="O32" s="49"/>
      <c r="P32" s="49"/>
      <c r="Q32" s="49"/>
      <c r="R32" s="49"/>
      <c r="S32" s="49"/>
      <c r="T32" s="49"/>
      <c r="U32" s="49"/>
      <c r="V32" s="49"/>
      <c r="W32" s="49"/>
    </row>
    <row r="33" spans="2:23">
      <c r="B33" s="898"/>
      <c r="C33" s="58" t="s">
        <v>12</v>
      </c>
      <c r="D33" s="59">
        <v>9003.0000000000018</v>
      </c>
      <c r="E33" s="59">
        <v>3826.9999999999973</v>
      </c>
      <c r="F33" s="59">
        <v>8659.9999999999982</v>
      </c>
      <c r="G33" s="59">
        <v>3728.9999999999973</v>
      </c>
      <c r="H33" s="59">
        <v>9629.9999999999982</v>
      </c>
      <c r="I33" s="59">
        <v>4303.9999999999982</v>
      </c>
      <c r="J33" s="59">
        <v>10396.999999999998</v>
      </c>
      <c r="K33" s="59">
        <v>4925.0000000000009</v>
      </c>
      <c r="L33" s="59">
        <v>9961.9999999999818</v>
      </c>
      <c r="M33" s="59">
        <v>4066</v>
      </c>
      <c r="O33" s="49"/>
      <c r="P33" s="49"/>
      <c r="Q33" s="49"/>
      <c r="R33" s="49"/>
      <c r="S33" s="49"/>
      <c r="T33" s="49"/>
      <c r="U33" s="49"/>
      <c r="V33" s="49"/>
      <c r="W33" s="49"/>
    </row>
    <row r="35" spans="2:23">
      <c r="B35" s="17" t="s">
        <v>511</v>
      </c>
    </row>
  </sheetData>
  <sheetProtection password="EEBB" sheet="1" objects="1" scenarios="1"/>
  <mergeCells count="14">
    <mergeCell ref="B18:B21"/>
    <mergeCell ref="B22:B25"/>
    <mergeCell ref="B26:B29"/>
    <mergeCell ref="B30:B33"/>
    <mergeCell ref="B10:B13"/>
    <mergeCell ref="C4:C5"/>
    <mergeCell ref="D4:E4"/>
    <mergeCell ref="B14:B17"/>
    <mergeCell ref="L4:M4"/>
    <mergeCell ref="F4:G4"/>
    <mergeCell ref="H4:I4"/>
    <mergeCell ref="J4:K4"/>
    <mergeCell ref="B6:B9"/>
    <mergeCell ref="B4:B5"/>
  </mergeCells>
  <hyperlinks>
    <hyperlink ref="O5" location="INDICE!A1" display="(volver a índice)"/>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0"/>
  <sheetViews>
    <sheetView showGridLines="0" zoomScaleNormal="100" workbookViewId="0">
      <selection activeCell="M10" sqref="M10"/>
    </sheetView>
  </sheetViews>
  <sheetFormatPr baseColWidth="10" defaultColWidth="11.42578125" defaultRowHeight="12.75"/>
  <cols>
    <col min="1" max="1" width="4.28515625" style="37" customWidth="1"/>
    <col min="2" max="2" width="13.5703125" style="37" customWidth="1"/>
    <col min="3" max="12" width="11.42578125" style="37"/>
    <col min="13" max="13" width="14.42578125" style="37" customWidth="1"/>
    <col min="14" max="15" width="11.42578125" style="37"/>
    <col min="16" max="19" width="0" style="37" hidden="1" customWidth="1"/>
    <col min="20" max="20" width="13" style="37" hidden="1" customWidth="1"/>
    <col min="21" max="16384" width="11.42578125" style="37"/>
  </cols>
  <sheetData>
    <row r="2" spans="2:20" ht="15" customHeight="1">
      <c r="B2" s="42" t="s">
        <v>577</v>
      </c>
      <c r="C2" s="42"/>
      <c r="D2" s="42"/>
      <c r="E2" s="42"/>
      <c r="F2" s="42"/>
      <c r="G2" s="42"/>
      <c r="H2" s="42"/>
    </row>
    <row r="3" spans="2:20">
      <c r="B3" s="42"/>
      <c r="C3" s="42"/>
      <c r="D3" s="42"/>
      <c r="E3" s="42"/>
      <c r="F3" s="42"/>
      <c r="G3" s="42"/>
      <c r="H3" s="42"/>
    </row>
    <row r="5" spans="2:20" ht="36" customHeight="1">
      <c r="J5" s="21" t="s">
        <v>42</v>
      </c>
      <c r="P5" s="37" t="s">
        <v>517</v>
      </c>
      <c r="S5" s="37" t="s">
        <v>516</v>
      </c>
    </row>
    <row r="6" spans="2:20">
      <c r="P6" s="37" t="s">
        <v>109</v>
      </c>
      <c r="Q6" s="43">
        <f>+'Cuadro 5.2.2'!L9</f>
        <v>446</v>
      </c>
      <c r="R6" s="43"/>
      <c r="S6" s="37" t="s">
        <v>109</v>
      </c>
      <c r="T6" s="43">
        <f>+'Cuadro 5.2.2'!M9</f>
        <v>40</v>
      </c>
    </row>
    <row r="7" spans="2:20">
      <c r="P7" s="37" t="s">
        <v>105</v>
      </c>
      <c r="Q7" s="43">
        <f>+'Cuadro 5.2.2'!L13</f>
        <v>2974.9999999999995</v>
      </c>
      <c r="R7" s="43"/>
      <c r="S7" s="37" t="s">
        <v>105</v>
      </c>
      <c r="T7" s="43">
        <f>+'Cuadro 5.2.2'!M13</f>
        <v>1136.9999999999998</v>
      </c>
    </row>
    <row r="8" spans="2:20">
      <c r="P8" s="37" t="s">
        <v>112</v>
      </c>
      <c r="Q8" s="43">
        <f>+'Cuadro 5.2.2'!L17</f>
        <v>3998</v>
      </c>
      <c r="R8" s="43"/>
      <c r="S8" s="37" t="s">
        <v>112</v>
      </c>
      <c r="T8" s="43">
        <f>+'Cuadro 5.2.2'!M17</f>
        <v>2654.9999999999986</v>
      </c>
    </row>
    <row r="9" spans="2:20">
      <c r="P9" s="37" t="s">
        <v>96</v>
      </c>
      <c r="Q9" s="43">
        <f>+'Cuadro 5.2.2'!L21</f>
        <v>1415.0000000000007</v>
      </c>
      <c r="R9" s="43"/>
      <c r="S9" s="37" t="s">
        <v>96</v>
      </c>
      <c r="T9" s="43">
        <f>+'Cuadro 5.2.2'!M21</f>
        <v>51</v>
      </c>
    </row>
    <row r="10" spans="2:20">
      <c r="P10" s="37" t="s">
        <v>39</v>
      </c>
      <c r="Q10" s="43">
        <f>+'Cuadro 5.2.2'!L25</f>
        <v>441.99999999999983</v>
      </c>
      <c r="R10" s="43"/>
      <c r="S10" s="37" t="s">
        <v>39</v>
      </c>
      <c r="T10" s="43">
        <f>+'Cuadro 5.2.2'!M25</f>
        <v>58</v>
      </c>
    </row>
    <row r="11" spans="2:20">
      <c r="P11" s="37" t="s">
        <v>509</v>
      </c>
      <c r="Q11" s="43">
        <f>+'Cuadro 5.2.2'!L29</f>
        <v>685.99999999999977</v>
      </c>
      <c r="R11" s="43"/>
      <c r="S11" s="37" t="s">
        <v>509</v>
      </c>
      <c r="T11" s="43">
        <f>+'Cuadro 5.2.2'!M29</f>
        <v>125</v>
      </c>
    </row>
    <row r="20" spans="2:2">
      <c r="B20" s="17" t="s">
        <v>511</v>
      </c>
    </row>
  </sheetData>
  <sheetProtection password="EEBB" sheet="1" objects="1" scenarios="1"/>
  <hyperlinks>
    <hyperlink ref="J5" location="INDICE!A1" display="(volver a índice)"/>
  </hyperlinks>
  <pageMargins left="0.7" right="0.7" top="0.75" bottom="0.75" header="0.3" footer="0.3"/>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151</v>
      </c>
    </row>
    <row r="7" spans="2:3" ht="21">
      <c r="B7" s="40" t="s">
        <v>572</v>
      </c>
    </row>
    <row r="10" spans="2:3">
      <c r="B10" s="41" t="s">
        <v>42</v>
      </c>
      <c r="C10" s="41"/>
    </row>
  </sheetData>
  <hyperlinks>
    <hyperlink ref="B10" location="INDICE!A1" display="(volver a índice)"/>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4"/>
  <sheetViews>
    <sheetView showGridLines="0" workbookViewId="0">
      <selection activeCell="M10" sqref="M10"/>
    </sheetView>
  </sheetViews>
  <sheetFormatPr baseColWidth="10" defaultColWidth="11.42578125" defaultRowHeight="12.75"/>
  <cols>
    <col min="1" max="16384" width="11.42578125" style="37"/>
  </cols>
  <sheetData>
    <row r="24" spans="2:2">
      <c r="B24" s="21" t="s">
        <v>42</v>
      </c>
    </row>
  </sheetData>
  <sheetProtection password="EEBB" sheet="1" objects="1" scenarios="1"/>
  <hyperlinks>
    <hyperlink ref="B24" location="INDICE!A1" display="(volver a índice)"/>
  </hyperlinks>
  <pageMargins left="0.7" right="0.7" top="0.75" bottom="0.75" header="0.3" footer="0.3"/>
  <pageSetup orientation="landscape"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1"/>
  <sheetViews>
    <sheetView showGridLines="0" zoomScaleNormal="100" workbookViewId="0">
      <selection activeCell="M10" sqref="M10"/>
    </sheetView>
  </sheetViews>
  <sheetFormatPr baseColWidth="10" defaultColWidth="11.42578125" defaultRowHeight="12.75"/>
  <cols>
    <col min="1" max="1" width="4.140625" style="17" customWidth="1"/>
    <col min="2" max="2" width="32.7109375" style="17" customWidth="1"/>
    <col min="3" max="14" width="9.28515625" style="17" customWidth="1"/>
    <col min="15" max="16384" width="11.42578125" style="17"/>
  </cols>
  <sheetData>
    <row r="2" spans="2:10">
      <c r="B2" s="17" t="s">
        <v>700</v>
      </c>
    </row>
    <row r="4" spans="2:10">
      <c r="B4" s="905" t="s">
        <v>484</v>
      </c>
      <c r="C4" s="906"/>
      <c r="D4" s="902" t="s">
        <v>483</v>
      </c>
      <c r="E4" s="903"/>
      <c r="F4" s="903"/>
      <c r="G4" s="903"/>
      <c r="H4" s="904"/>
      <c r="J4" s="21" t="s">
        <v>42</v>
      </c>
    </row>
    <row r="5" spans="2:10">
      <c r="B5" s="907"/>
      <c r="C5" s="908"/>
      <c r="D5" s="18">
        <v>2013</v>
      </c>
      <c r="E5" s="18">
        <v>2014</v>
      </c>
      <c r="F5" s="18">
        <v>2015</v>
      </c>
      <c r="G5" s="18">
        <v>2016</v>
      </c>
      <c r="H5" s="18">
        <v>2017</v>
      </c>
    </row>
    <row r="6" spans="2:10">
      <c r="B6" s="909" t="s">
        <v>482</v>
      </c>
      <c r="C6" s="32" t="s">
        <v>477</v>
      </c>
      <c r="D6" s="33">
        <v>1181.0473241700001</v>
      </c>
      <c r="E6" s="33">
        <v>219.69819086000007</v>
      </c>
      <c r="F6" s="33">
        <v>253.28642917000002</v>
      </c>
      <c r="G6" s="33">
        <v>315.5545570999999</v>
      </c>
      <c r="H6" s="33">
        <v>489.38276087999986</v>
      </c>
    </row>
    <row r="7" spans="2:10">
      <c r="B7" s="910"/>
      <c r="C7" s="32" t="s">
        <v>476</v>
      </c>
      <c r="D7" s="33">
        <v>613.16553286999999</v>
      </c>
      <c r="E7" s="33">
        <v>844.05008252000039</v>
      </c>
      <c r="F7" s="33">
        <v>662.80082398000013</v>
      </c>
      <c r="G7" s="33">
        <v>1185.6662264199999</v>
      </c>
      <c r="H7" s="33">
        <v>1114.3124245000008</v>
      </c>
    </row>
    <row r="8" spans="2:10" s="36" customFormat="1">
      <c r="B8" s="911"/>
      <c r="C8" s="29" t="s">
        <v>475</v>
      </c>
      <c r="D8" s="34">
        <f>+D6-D7</f>
        <v>567.88179130000015</v>
      </c>
      <c r="E8" s="34">
        <f>+E6-E7</f>
        <v>-624.35189166000032</v>
      </c>
      <c r="F8" s="34">
        <f>+F6-F7</f>
        <v>-409.51439481000011</v>
      </c>
      <c r="G8" s="34">
        <f>+G6-G7</f>
        <v>-870.11166932000003</v>
      </c>
      <c r="H8" s="34">
        <f>+H6-H7</f>
        <v>-624.92966362000095</v>
      </c>
    </row>
    <row r="9" spans="2:10">
      <c r="B9" s="909" t="s">
        <v>481</v>
      </c>
      <c r="C9" s="32" t="s">
        <v>477</v>
      </c>
      <c r="D9" s="33">
        <v>51.395160570000023</v>
      </c>
      <c r="E9" s="33">
        <v>96.266611410000024</v>
      </c>
      <c r="F9" s="33">
        <v>24.008767739999996</v>
      </c>
      <c r="G9" s="33">
        <v>13.011724700000004</v>
      </c>
      <c r="H9" s="33">
        <v>13.156242480000007</v>
      </c>
    </row>
    <row r="10" spans="2:10">
      <c r="B10" s="910"/>
      <c r="C10" s="32" t="s">
        <v>476</v>
      </c>
      <c r="D10" s="33">
        <v>1299.0554909600016</v>
      </c>
      <c r="E10" s="33">
        <v>988.97677095000086</v>
      </c>
      <c r="F10" s="33">
        <v>1016.1849623400009</v>
      </c>
      <c r="G10" s="33">
        <v>914.34665899000083</v>
      </c>
      <c r="H10" s="33">
        <v>1382.8516633799977</v>
      </c>
    </row>
    <row r="11" spans="2:10">
      <c r="B11" s="911"/>
      <c r="C11" s="29" t="s">
        <v>475</v>
      </c>
      <c r="D11" s="34">
        <f>+D9-D10</f>
        <v>-1247.6603303900017</v>
      </c>
      <c r="E11" s="34">
        <f>+E9-E10</f>
        <v>-892.71015954000086</v>
      </c>
      <c r="F11" s="34">
        <f>+F9-F10</f>
        <v>-992.17619460000083</v>
      </c>
      <c r="G11" s="34">
        <f>+G9-G10</f>
        <v>-901.33493429000077</v>
      </c>
      <c r="H11" s="34">
        <f>+H9-H10</f>
        <v>-1369.6954208999978</v>
      </c>
    </row>
    <row r="12" spans="2:10">
      <c r="B12" s="909" t="s">
        <v>480</v>
      </c>
      <c r="C12" s="32" t="s">
        <v>477</v>
      </c>
      <c r="D12" s="33">
        <v>75.224373020000101</v>
      </c>
      <c r="E12" s="33">
        <v>67.31215774000006</v>
      </c>
      <c r="F12" s="33">
        <v>49.164055280000099</v>
      </c>
      <c r="G12" s="33">
        <v>46.064309539999947</v>
      </c>
      <c r="H12" s="33">
        <v>62.963804950000089</v>
      </c>
    </row>
    <row r="13" spans="2:10">
      <c r="B13" s="910"/>
      <c r="C13" s="32" t="s">
        <v>476</v>
      </c>
      <c r="D13" s="33">
        <v>5099.1483306999835</v>
      </c>
      <c r="E13" s="33">
        <v>3906.0205545400058</v>
      </c>
      <c r="F13" s="33">
        <v>4677.7520758700221</v>
      </c>
      <c r="G13" s="33">
        <v>3909.2023516900063</v>
      </c>
      <c r="H13" s="33">
        <v>4480.3443855999931</v>
      </c>
    </row>
    <row r="14" spans="2:10">
      <c r="B14" s="911"/>
      <c r="C14" s="29" t="s">
        <v>475</v>
      </c>
      <c r="D14" s="34">
        <f>+D12-D13</f>
        <v>-5023.9239576799837</v>
      </c>
      <c r="E14" s="34">
        <f>+E12-E13</f>
        <v>-3838.7083968000056</v>
      </c>
      <c r="F14" s="34">
        <f>+F12-F13</f>
        <v>-4628.5880205900221</v>
      </c>
      <c r="G14" s="34">
        <f>+G12-G13</f>
        <v>-3863.1380421500062</v>
      </c>
      <c r="H14" s="34">
        <f>+H12-H13</f>
        <v>-4417.3805806499931</v>
      </c>
    </row>
    <row r="15" spans="2:10">
      <c r="B15" s="909" t="s">
        <v>479</v>
      </c>
      <c r="C15" s="32" t="s">
        <v>477</v>
      </c>
      <c r="D15" s="33">
        <v>1109.833339219995</v>
      </c>
      <c r="E15" s="33">
        <v>1063.0318548899982</v>
      </c>
      <c r="F15" s="33">
        <v>1237.3864171100029</v>
      </c>
      <c r="G15" s="33">
        <v>1127.4736966300013</v>
      </c>
      <c r="H15" s="33">
        <v>1014.7319245199998</v>
      </c>
    </row>
    <row r="16" spans="2:10">
      <c r="B16" s="910"/>
      <c r="C16" s="32" t="s">
        <v>476</v>
      </c>
      <c r="D16" s="33">
        <v>3104.4675201300033</v>
      </c>
      <c r="E16" s="33">
        <v>3204.2649998399984</v>
      </c>
      <c r="F16" s="33">
        <v>3607.0753176400185</v>
      </c>
      <c r="G16" s="33">
        <v>3253.1306559899954</v>
      </c>
      <c r="H16" s="33">
        <v>3441.5139265000157</v>
      </c>
    </row>
    <row r="17" spans="2:8">
      <c r="B17" s="911"/>
      <c r="C17" s="29" t="s">
        <v>475</v>
      </c>
      <c r="D17" s="34">
        <f>+D15-D16</f>
        <v>-1994.6341809100084</v>
      </c>
      <c r="E17" s="34">
        <f>+E15-E16</f>
        <v>-2141.2331449500002</v>
      </c>
      <c r="F17" s="34">
        <f>+F15-F16</f>
        <v>-2369.6889005300154</v>
      </c>
      <c r="G17" s="34">
        <f>+G15-G16</f>
        <v>-2125.6569593599943</v>
      </c>
      <c r="H17" s="34">
        <f>+H15-H16</f>
        <v>-2426.782001980016</v>
      </c>
    </row>
    <row r="18" spans="2:8">
      <c r="B18" s="909" t="s">
        <v>478</v>
      </c>
      <c r="C18" s="32" t="s">
        <v>477</v>
      </c>
      <c r="D18" s="33">
        <v>175.73909846999973</v>
      </c>
      <c r="E18" s="33">
        <v>150.44057835000015</v>
      </c>
      <c r="F18" s="33">
        <v>131.3559767699999</v>
      </c>
      <c r="G18" s="33">
        <v>123.80026618000015</v>
      </c>
      <c r="H18" s="33">
        <v>119.23607770000001</v>
      </c>
    </row>
    <row r="19" spans="2:8">
      <c r="B19" s="910"/>
      <c r="C19" s="32" t="s">
        <v>476</v>
      </c>
      <c r="D19" s="33">
        <v>1730.0326002200013</v>
      </c>
      <c r="E19" s="33">
        <v>1672.5732050400006</v>
      </c>
      <c r="F19" s="33">
        <v>1863.0729771400011</v>
      </c>
      <c r="G19" s="33">
        <v>1655.9177014100014</v>
      </c>
      <c r="H19" s="33">
        <v>1863.1137754199976</v>
      </c>
    </row>
    <row r="20" spans="2:8">
      <c r="B20" s="911"/>
      <c r="C20" s="29" t="s">
        <v>475</v>
      </c>
      <c r="D20" s="34">
        <f>+D18-D19</f>
        <v>-1554.2935017500015</v>
      </c>
      <c r="E20" s="34">
        <f>+E18-E19</f>
        <v>-1522.1326266900005</v>
      </c>
      <c r="F20" s="34">
        <f>+F18-F19</f>
        <v>-1731.7170003700012</v>
      </c>
      <c r="G20" s="34">
        <f>+G18-G19</f>
        <v>-1532.1174352300013</v>
      </c>
      <c r="H20" s="34">
        <f>+H18-H19</f>
        <v>-1743.8776977199977</v>
      </c>
    </row>
    <row r="21" spans="2:8">
      <c r="B21" s="899" t="s">
        <v>12</v>
      </c>
      <c r="C21" s="31" t="s">
        <v>477</v>
      </c>
      <c r="D21" s="24">
        <f t="shared" ref="D21:H22" si="0">+D18+D15+D12+D9+D6</f>
        <v>2593.2392954499946</v>
      </c>
      <c r="E21" s="24">
        <f t="shared" si="0"/>
        <v>1596.7493932499983</v>
      </c>
      <c r="F21" s="24">
        <f t="shared" si="0"/>
        <v>1695.2016460700029</v>
      </c>
      <c r="G21" s="24">
        <f t="shared" si="0"/>
        <v>1625.9045541500013</v>
      </c>
      <c r="H21" s="24">
        <f t="shared" si="0"/>
        <v>1699.4708105299997</v>
      </c>
    </row>
    <row r="22" spans="2:8">
      <c r="B22" s="900"/>
      <c r="C22" s="31" t="s">
        <v>476</v>
      </c>
      <c r="D22" s="24">
        <f t="shared" si="0"/>
        <v>11845.86947487999</v>
      </c>
      <c r="E22" s="24">
        <f t="shared" si="0"/>
        <v>10615.885612890006</v>
      </c>
      <c r="F22" s="24">
        <f t="shared" si="0"/>
        <v>11826.886156970042</v>
      </c>
      <c r="G22" s="24">
        <f t="shared" si="0"/>
        <v>10918.263594500006</v>
      </c>
      <c r="H22" s="24">
        <f t="shared" si="0"/>
        <v>12282.136175400006</v>
      </c>
    </row>
    <row r="23" spans="2:8">
      <c r="B23" s="901"/>
      <c r="C23" s="31" t="s">
        <v>475</v>
      </c>
      <c r="D23" s="24">
        <f>+D21-D22</f>
        <v>-9252.6301794299943</v>
      </c>
      <c r="E23" s="24">
        <f>+E21-E22</f>
        <v>-9019.1362196400078</v>
      </c>
      <c r="F23" s="24">
        <f>+F21-F22</f>
        <v>-10131.684510900039</v>
      </c>
      <c r="G23" s="24">
        <f>+G21-G22</f>
        <v>-9292.3590403500039</v>
      </c>
      <c r="H23" s="24">
        <f>+H21-H22</f>
        <v>-10582.665364870007</v>
      </c>
    </row>
    <row r="24" spans="2:8">
      <c r="B24" s="26" t="s">
        <v>866</v>
      </c>
    </row>
    <row r="26" spans="2:8">
      <c r="D26" s="35"/>
    </row>
    <row r="30" spans="2:8" s="37" customFormat="1"/>
    <row r="31" spans="2:8" s="37" customFormat="1"/>
    <row r="32" spans="2:8" s="37" customFormat="1"/>
    <row r="33" spans="2:11" s="37" customFormat="1"/>
    <row r="34" spans="2:11" s="37" customFormat="1"/>
    <row r="35" spans="2:11" s="37" customFormat="1"/>
    <row r="36" spans="2:11" s="37" customFormat="1"/>
    <row r="37" spans="2:11" s="37" customFormat="1"/>
    <row r="38" spans="2:11" s="37" customFormat="1"/>
    <row r="39" spans="2:11" s="37" customFormat="1"/>
    <row r="40" spans="2:11" s="37" customFormat="1"/>
    <row r="41" spans="2:11" s="37" customFormat="1"/>
    <row r="42" spans="2:11" s="37" customFormat="1"/>
    <row r="43" spans="2:11">
      <c r="B43" s="37"/>
      <c r="C43" s="37"/>
      <c r="D43" s="37"/>
      <c r="E43" s="37"/>
      <c r="F43" s="37"/>
      <c r="G43" s="37"/>
      <c r="H43" s="37"/>
      <c r="I43" s="37"/>
      <c r="J43" s="37"/>
      <c r="K43" s="37"/>
    </row>
    <row r="44" spans="2:11">
      <c r="B44" s="37"/>
      <c r="C44" s="37"/>
      <c r="D44" s="37"/>
      <c r="E44" s="37"/>
      <c r="F44" s="37"/>
      <c r="G44" s="37"/>
      <c r="H44" s="37"/>
      <c r="I44" s="37"/>
      <c r="J44" s="37"/>
      <c r="K44" s="37"/>
    </row>
    <row r="45" spans="2:11">
      <c r="B45" s="37"/>
      <c r="C45" s="37"/>
      <c r="D45" s="37"/>
      <c r="E45" s="37"/>
      <c r="F45" s="37"/>
      <c r="G45" s="37"/>
      <c r="H45" s="37"/>
      <c r="I45" s="37"/>
      <c r="J45" s="37"/>
      <c r="K45" s="37"/>
    </row>
    <row r="46" spans="2:11">
      <c r="B46" s="37"/>
      <c r="C46" s="37"/>
      <c r="D46" s="37"/>
      <c r="E46" s="37"/>
      <c r="F46" s="37"/>
      <c r="G46" s="37"/>
      <c r="H46" s="37"/>
      <c r="I46" s="37"/>
      <c r="J46" s="37"/>
      <c r="K46" s="37"/>
    </row>
    <row r="47" spans="2:11">
      <c r="B47" s="37"/>
      <c r="C47" s="37"/>
      <c r="D47" s="37"/>
      <c r="E47" s="37"/>
      <c r="F47" s="37"/>
      <c r="G47" s="37"/>
      <c r="H47" s="37"/>
      <c r="I47" s="37"/>
      <c r="J47" s="37"/>
      <c r="K47" s="37"/>
    </row>
    <row r="48" spans="2:11">
      <c r="B48" s="37"/>
      <c r="C48" s="37"/>
      <c r="D48" s="37"/>
      <c r="E48" s="37"/>
      <c r="F48" s="37"/>
      <c r="G48" s="37"/>
      <c r="H48" s="37"/>
      <c r="I48" s="37"/>
      <c r="J48" s="37"/>
      <c r="K48" s="37"/>
    </row>
    <row r="49" spans="2:11">
      <c r="B49" s="37"/>
      <c r="C49" s="37"/>
      <c r="D49" s="37"/>
      <c r="E49" s="37"/>
      <c r="F49" s="37"/>
      <c r="G49" s="37"/>
      <c r="H49" s="37"/>
      <c r="I49" s="37"/>
      <c r="J49" s="37"/>
      <c r="K49" s="37"/>
    </row>
    <row r="50" spans="2:11">
      <c r="B50" s="37"/>
      <c r="C50" s="37"/>
      <c r="D50" s="37"/>
      <c r="E50" s="37"/>
      <c r="F50" s="37"/>
      <c r="G50" s="37"/>
      <c r="H50" s="37"/>
      <c r="I50" s="37"/>
      <c r="J50" s="37"/>
      <c r="K50" s="37"/>
    </row>
    <row r="51" spans="2:11">
      <c r="B51" s="37"/>
      <c r="C51" s="37"/>
      <c r="D51" s="37"/>
      <c r="E51" s="37"/>
      <c r="F51" s="37"/>
      <c r="G51" s="37"/>
      <c r="H51" s="37"/>
      <c r="I51" s="37"/>
      <c r="J51" s="37"/>
      <c r="K51" s="37"/>
    </row>
    <row r="52" spans="2:11">
      <c r="B52" s="37"/>
      <c r="C52" s="37"/>
      <c r="D52" s="37"/>
      <c r="E52" s="37"/>
      <c r="F52" s="37"/>
      <c r="G52" s="37"/>
      <c r="H52" s="37"/>
      <c r="I52" s="37"/>
      <c r="J52" s="37"/>
      <c r="K52" s="37"/>
    </row>
    <row r="53" spans="2:11">
      <c r="B53" s="37"/>
      <c r="C53" s="37"/>
      <c r="D53" s="37"/>
      <c r="E53" s="37"/>
      <c r="F53" s="37"/>
      <c r="G53" s="37"/>
      <c r="H53" s="37"/>
      <c r="I53" s="37"/>
      <c r="J53" s="37"/>
      <c r="K53" s="37"/>
    </row>
    <row r="54" spans="2:11">
      <c r="B54" s="37"/>
      <c r="C54" s="37"/>
      <c r="D54" s="37"/>
      <c r="E54" s="37"/>
      <c r="F54" s="37"/>
      <c r="G54" s="37"/>
      <c r="H54" s="37"/>
      <c r="I54" s="37"/>
      <c r="J54" s="37"/>
      <c r="K54" s="37"/>
    </row>
    <row r="55" spans="2:11">
      <c r="B55" s="37"/>
      <c r="C55" s="37"/>
      <c r="D55" s="37"/>
      <c r="E55" s="37"/>
      <c r="F55" s="37"/>
      <c r="G55" s="37"/>
      <c r="H55" s="37"/>
      <c r="I55" s="37"/>
      <c r="J55" s="37"/>
      <c r="K55" s="37"/>
    </row>
    <row r="56" spans="2:11">
      <c r="B56" s="37"/>
      <c r="C56" s="37"/>
      <c r="D56" s="37"/>
      <c r="E56" s="37"/>
      <c r="F56" s="37"/>
      <c r="G56" s="37"/>
      <c r="H56" s="37"/>
      <c r="I56" s="37"/>
      <c r="J56" s="37"/>
      <c r="K56" s="37"/>
    </row>
    <row r="57" spans="2:11">
      <c r="B57" s="37"/>
      <c r="C57" s="37"/>
      <c r="D57" s="37"/>
      <c r="E57" s="37"/>
      <c r="F57" s="37"/>
      <c r="G57" s="37"/>
      <c r="H57" s="37"/>
      <c r="I57" s="37"/>
      <c r="J57" s="37"/>
      <c r="K57" s="37"/>
    </row>
    <row r="58" spans="2:11">
      <c r="B58" s="37"/>
      <c r="C58" s="37"/>
      <c r="D58" s="37"/>
      <c r="E58" s="37"/>
      <c r="F58" s="37"/>
      <c r="G58" s="37"/>
      <c r="H58" s="37"/>
      <c r="I58" s="37"/>
      <c r="J58" s="37"/>
      <c r="K58" s="37"/>
    </row>
    <row r="59" spans="2:11">
      <c r="B59" s="37"/>
      <c r="C59" s="37"/>
      <c r="D59" s="37"/>
      <c r="E59" s="37"/>
      <c r="F59" s="37"/>
      <c r="G59" s="37"/>
      <c r="H59" s="37"/>
      <c r="I59" s="37"/>
      <c r="J59" s="37"/>
      <c r="K59" s="37"/>
    </row>
    <row r="60" spans="2:11">
      <c r="B60" s="37"/>
      <c r="C60" s="37"/>
      <c r="D60" s="37"/>
      <c r="E60" s="37"/>
      <c r="F60" s="37"/>
      <c r="G60" s="37"/>
      <c r="H60" s="37"/>
      <c r="I60" s="37"/>
      <c r="J60" s="37"/>
      <c r="K60" s="37"/>
    </row>
    <row r="61" spans="2:11">
      <c r="B61" s="37"/>
      <c r="C61" s="37"/>
      <c r="D61" s="37"/>
      <c r="E61" s="37"/>
      <c r="F61" s="37"/>
      <c r="G61" s="37"/>
      <c r="H61" s="37"/>
      <c r="I61" s="37"/>
      <c r="J61" s="37"/>
      <c r="K61" s="37"/>
    </row>
    <row r="62" spans="2:11">
      <c r="B62" s="37"/>
      <c r="C62" s="37"/>
      <c r="D62" s="37"/>
      <c r="E62" s="37"/>
      <c r="F62" s="37"/>
      <c r="G62" s="37"/>
      <c r="H62" s="37"/>
      <c r="I62" s="37"/>
      <c r="J62" s="37"/>
      <c r="K62" s="37"/>
    </row>
    <row r="63" spans="2:11">
      <c r="B63" s="37"/>
      <c r="C63" s="37"/>
      <c r="D63" s="37"/>
      <c r="E63" s="37"/>
      <c r="F63" s="37"/>
      <c r="G63" s="37"/>
      <c r="H63" s="37"/>
      <c r="I63" s="37"/>
      <c r="J63" s="37"/>
      <c r="K63" s="37"/>
    </row>
    <row r="64" spans="2:11">
      <c r="B64" s="37"/>
      <c r="C64" s="37"/>
      <c r="D64" s="37"/>
      <c r="E64" s="37"/>
      <c r="F64" s="37"/>
      <c r="G64" s="37"/>
      <c r="H64" s="37"/>
      <c r="I64" s="37"/>
      <c r="J64" s="37"/>
      <c r="K64" s="37"/>
    </row>
    <row r="65" spans="2:11">
      <c r="B65" s="37"/>
      <c r="C65" s="37"/>
      <c r="D65" s="37"/>
      <c r="E65" s="37"/>
      <c r="F65" s="37"/>
      <c r="G65" s="37"/>
      <c r="H65" s="37"/>
      <c r="I65" s="37"/>
      <c r="J65" s="37"/>
      <c r="K65" s="37"/>
    </row>
    <row r="66" spans="2:11">
      <c r="B66" s="37"/>
      <c r="C66" s="37"/>
      <c r="D66" s="37"/>
      <c r="E66" s="37"/>
      <c r="F66" s="37"/>
      <c r="G66" s="37"/>
      <c r="H66" s="37"/>
      <c r="I66" s="37"/>
      <c r="J66" s="37"/>
      <c r="K66" s="37"/>
    </row>
    <row r="67" spans="2:11">
      <c r="B67" s="37"/>
      <c r="C67" s="37"/>
      <c r="D67" s="37"/>
      <c r="E67" s="37"/>
      <c r="F67" s="37"/>
      <c r="G67" s="37"/>
      <c r="H67" s="37"/>
      <c r="I67" s="37"/>
      <c r="J67" s="37"/>
      <c r="K67" s="37"/>
    </row>
    <row r="68" spans="2:11">
      <c r="B68" s="37"/>
      <c r="C68" s="37"/>
      <c r="D68" s="37"/>
      <c r="E68" s="37"/>
      <c r="F68" s="37"/>
      <c r="G68" s="37"/>
      <c r="H68" s="37"/>
      <c r="I68" s="37"/>
      <c r="J68" s="37"/>
      <c r="K68" s="37"/>
    </row>
    <row r="69" spans="2:11">
      <c r="B69" s="37"/>
      <c r="C69" s="37"/>
      <c r="D69" s="37"/>
      <c r="E69" s="37"/>
      <c r="F69" s="37"/>
      <c r="G69" s="37"/>
      <c r="H69" s="37"/>
      <c r="I69" s="37"/>
      <c r="J69" s="37"/>
      <c r="K69" s="37"/>
    </row>
    <row r="70" spans="2:11">
      <c r="B70" s="37"/>
      <c r="C70" s="37"/>
      <c r="D70" s="37"/>
      <c r="E70" s="37"/>
      <c r="F70" s="37"/>
      <c r="G70" s="37"/>
      <c r="H70" s="37"/>
      <c r="I70" s="37"/>
      <c r="J70" s="37"/>
      <c r="K70" s="37"/>
    </row>
    <row r="71" spans="2:11">
      <c r="B71" s="37"/>
      <c r="C71" s="37"/>
      <c r="D71" s="37"/>
      <c r="E71" s="37"/>
      <c r="F71" s="37"/>
      <c r="G71" s="37"/>
      <c r="H71" s="37"/>
      <c r="I71" s="37"/>
      <c r="J71" s="37"/>
      <c r="K71" s="37"/>
    </row>
    <row r="72" spans="2:11">
      <c r="B72" s="37"/>
      <c r="C72" s="37"/>
      <c r="D72" s="37"/>
      <c r="E72" s="37"/>
      <c r="F72" s="37"/>
      <c r="G72" s="37"/>
      <c r="H72" s="37"/>
      <c r="I72" s="37"/>
      <c r="J72" s="37"/>
      <c r="K72" s="37"/>
    </row>
    <row r="73" spans="2:11">
      <c r="B73" s="37"/>
      <c r="C73" s="37"/>
      <c r="D73" s="37"/>
      <c r="E73" s="37"/>
      <c r="F73" s="37"/>
      <c r="G73" s="37"/>
      <c r="H73" s="37"/>
      <c r="I73" s="37"/>
      <c r="J73" s="37"/>
      <c r="K73" s="37"/>
    </row>
    <row r="74" spans="2:11">
      <c r="B74" s="37"/>
      <c r="C74" s="37"/>
      <c r="D74" s="37"/>
      <c r="E74" s="37"/>
      <c r="F74" s="37"/>
      <c r="G74" s="37"/>
      <c r="H74" s="37"/>
      <c r="I74" s="37"/>
      <c r="J74" s="37"/>
      <c r="K74" s="37"/>
    </row>
    <row r="75" spans="2:11">
      <c r="B75" s="37"/>
      <c r="C75" s="37"/>
      <c r="D75" s="37"/>
      <c r="E75" s="37"/>
      <c r="F75" s="37"/>
      <c r="G75" s="37"/>
      <c r="H75" s="37"/>
      <c r="I75" s="37"/>
      <c r="J75" s="37"/>
      <c r="K75" s="37"/>
    </row>
    <row r="76" spans="2:11">
      <c r="B76" s="37"/>
      <c r="C76" s="37"/>
      <c r="D76" s="37"/>
      <c r="E76" s="37"/>
      <c r="F76" s="37"/>
      <c r="G76" s="37"/>
      <c r="H76" s="37"/>
      <c r="I76" s="37"/>
      <c r="J76" s="37"/>
      <c r="K76" s="37"/>
    </row>
    <row r="77" spans="2:11">
      <c r="B77" s="37"/>
      <c r="C77" s="37"/>
      <c r="D77" s="37"/>
      <c r="E77" s="37"/>
      <c r="F77" s="37"/>
      <c r="G77" s="37"/>
      <c r="H77" s="37"/>
      <c r="I77" s="37"/>
      <c r="J77" s="37"/>
      <c r="K77" s="37"/>
    </row>
    <row r="78" spans="2:11">
      <c r="B78" s="37"/>
      <c r="C78" s="37"/>
      <c r="D78" s="37"/>
      <c r="E78" s="37"/>
      <c r="F78" s="37"/>
      <c r="G78" s="37"/>
      <c r="H78" s="37"/>
      <c r="I78" s="37"/>
      <c r="J78" s="37"/>
      <c r="K78" s="37"/>
    </row>
    <row r="79" spans="2:11">
      <c r="B79" s="37"/>
      <c r="C79" s="37"/>
      <c r="D79" s="37"/>
      <c r="E79" s="37"/>
      <c r="F79" s="37"/>
      <c r="G79" s="37"/>
      <c r="H79" s="37"/>
      <c r="I79" s="37"/>
      <c r="J79" s="37"/>
      <c r="K79" s="37"/>
    </row>
    <row r="80" spans="2:11">
      <c r="B80" s="37"/>
      <c r="C80" s="37"/>
      <c r="D80" s="37"/>
      <c r="E80" s="37"/>
      <c r="F80" s="37"/>
      <c r="G80" s="37"/>
      <c r="H80" s="37"/>
      <c r="I80" s="37"/>
      <c r="J80" s="37"/>
      <c r="K80" s="37"/>
    </row>
    <row r="81" spans="2:11">
      <c r="B81" s="37"/>
      <c r="C81" s="37"/>
      <c r="D81" s="37"/>
      <c r="E81" s="37"/>
      <c r="F81" s="37"/>
      <c r="G81" s="37"/>
      <c r="H81" s="37"/>
      <c r="I81" s="37"/>
      <c r="J81" s="37"/>
      <c r="K81" s="37"/>
    </row>
    <row r="82" spans="2:11">
      <c r="B82" s="37"/>
      <c r="C82" s="37"/>
      <c r="D82" s="37"/>
      <c r="E82" s="37"/>
      <c r="F82" s="37"/>
      <c r="G82" s="37"/>
      <c r="H82" s="37"/>
      <c r="I82" s="37"/>
      <c r="J82" s="37"/>
      <c r="K82" s="37"/>
    </row>
    <row r="83" spans="2:11">
      <c r="B83" s="37"/>
      <c r="C83" s="37"/>
      <c r="D83" s="37"/>
      <c r="E83" s="37"/>
      <c r="F83" s="37"/>
      <c r="G83" s="37"/>
      <c r="H83" s="37"/>
      <c r="I83" s="37"/>
      <c r="J83" s="37"/>
      <c r="K83" s="37"/>
    </row>
    <row r="84" spans="2:11">
      <c r="B84" s="37"/>
      <c r="C84" s="37"/>
      <c r="D84" s="37"/>
      <c r="E84" s="37"/>
      <c r="F84" s="37"/>
      <c r="G84" s="37"/>
      <c r="H84" s="37"/>
      <c r="I84" s="37"/>
      <c r="J84" s="37"/>
      <c r="K84" s="37"/>
    </row>
    <row r="85" spans="2:11">
      <c r="B85" s="37"/>
      <c r="C85" s="37"/>
      <c r="D85" s="37"/>
      <c r="E85" s="37"/>
      <c r="F85" s="37"/>
      <c r="G85" s="37"/>
      <c r="H85" s="37"/>
      <c r="I85" s="37"/>
      <c r="J85" s="37"/>
      <c r="K85" s="37"/>
    </row>
    <row r="86" spans="2:11">
      <c r="B86" s="37"/>
      <c r="C86" s="37"/>
      <c r="D86" s="37"/>
      <c r="E86" s="37"/>
      <c r="F86" s="37"/>
      <c r="G86" s="37"/>
      <c r="H86" s="37"/>
      <c r="I86" s="37"/>
      <c r="J86" s="37"/>
      <c r="K86" s="37"/>
    </row>
    <row r="87" spans="2:11">
      <c r="B87" s="37"/>
      <c r="C87" s="37"/>
      <c r="D87" s="37"/>
      <c r="E87" s="37"/>
      <c r="F87" s="37"/>
      <c r="G87" s="37"/>
      <c r="H87" s="37"/>
      <c r="I87" s="37"/>
      <c r="J87" s="37"/>
      <c r="K87" s="37"/>
    </row>
    <row r="88" spans="2:11">
      <c r="B88" s="37"/>
      <c r="C88" s="37"/>
      <c r="D88" s="37"/>
      <c r="E88" s="37"/>
      <c r="F88" s="37"/>
      <c r="G88" s="37"/>
      <c r="H88" s="37"/>
      <c r="I88" s="37"/>
      <c r="J88" s="37"/>
      <c r="K88" s="37"/>
    </row>
    <row r="89" spans="2:11">
      <c r="B89" s="37"/>
      <c r="C89" s="37"/>
      <c r="D89" s="37"/>
      <c r="E89" s="37"/>
      <c r="F89" s="37"/>
      <c r="G89" s="37"/>
      <c r="H89" s="37"/>
      <c r="I89" s="37"/>
      <c r="J89" s="37"/>
      <c r="K89" s="37"/>
    </row>
    <row r="90" spans="2:11">
      <c r="B90" s="37"/>
      <c r="C90" s="37"/>
      <c r="D90" s="37"/>
      <c r="E90" s="37"/>
      <c r="F90" s="37"/>
      <c r="G90" s="37"/>
      <c r="H90" s="37"/>
      <c r="I90" s="37"/>
      <c r="J90" s="37"/>
      <c r="K90" s="37"/>
    </row>
    <row r="91" spans="2:11">
      <c r="B91" s="37"/>
      <c r="C91" s="37"/>
      <c r="D91" s="37"/>
      <c r="E91" s="37"/>
      <c r="F91" s="37"/>
      <c r="G91" s="37"/>
      <c r="H91" s="37"/>
      <c r="I91" s="37"/>
      <c r="J91" s="37"/>
      <c r="K91" s="37"/>
    </row>
    <row r="92" spans="2:11">
      <c r="B92" s="37"/>
      <c r="C92" s="37"/>
      <c r="D92" s="37"/>
      <c r="E92" s="37"/>
      <c r="F92" s="37"/>
      <c r="G92" s="37"/>
      <c r="H92" s="37"/>
      <c r="I92" s="37"/>
      <c r="J92" s="37"/>
      <c r="K92" s="37"/>
    </row>
    <row r="93" spans="2:11">
      <c r="B93" s="37"/>
      <c r="C93" s="37"/>
      <c r="D93" s="37"/>
      <c r="E93" s="37"/>
      <c r="F93" s="37"/>
      <c r="G93" s="37"/>
      <c r="H93" s="37"/>
      <c r="I93" s="37"/>
      <c r="J93" s="37"/>
      <c r="K93" s="37"/>
    </row>
    <row r="94" spans="2:11">
      <c r="B94" s="37"/>
      <c r="C94" s="37"/>
      <c r="D94" s="37"/>
      <c r="E94" s="37"/>
      <c r="F94" s="37"/>
      <c r="G94" s="37"/>
      <c r="H94" s="37"/>
      <c r="I94" s="37"/>
      <c r="J94" s="37"/>
      <c r="K94" s="37"/>
    </row>
    <row r="95" spans="2:11">
      <c r="B95" s="37"/>
      <c r="C95" s="37"/>
      <c r="D95" s="37"/>
      <c r="E95" s="37"/>
      <c r="F95" s="37"/>
      <c r="G95" s="37"/>
      <c r="H95" s="37"/>
      <c r="I95" s="37"/>
      <c r="J95" s="37"/>
      <c r="K95" s="37"/>
    </row>
    <row r="96" spans="2:11">
      <c r="B96" s="37"/>
      <c r="C96" s="37"/>
      <c r="D96" s="37"/>
      <c r="E96" s="37"/>
      <c r="F96" s="37"/>
      <c r="G96" s="37"/>
      <c r="H96" s="37"/>
      <c r="I96" s="37"/>
      <c r="J96" s="37"/>
      <c r="K96" s="37"/>
    </row>
    <row r="97" spans="2:11">
      <c r="B97" s="37"/>
      <c r="C97" s="37"/>
      <c r="D97" s="37"/>
      <c r="E97" s="37"/>
      <c r="F97" s="37"/>
      <c r="G97" s="37"/>
      <c r="H97" s="37"/>
      <c r="I97" s="37"/>
      <c r="J97" s="37"/>
      <c r="K97" s="37"/>
    </row>
    <row r="98" spans="2:11">
      <c r="B98" s="37"/>
      <c r="C98" s="37"/>
      <c r="D98" s="37"/>
      <c r="E98" s="37"/>
      <c r="F98" s="37"/>
      <c r="G98" s="37"/>
      <c r="H98" s="37"/>
      <c r="I98" s="37"/>
      <c r="J98" s="37"/>
      <c r="K98" s="37"/>
    </row>
    <row r="99" spans="2:11">
      <c r="B99" s="37"/>
      <c r="C99" s="37"/>
      <c r="D99" s="37"/>
      <c r="E99" s="37"/>
      <c r="F99" s="37"/>
      <c r="G99" s="37"/>
      <c r="H99" s="37"/>
      <c r="I99" s="37"/>
      <c r="J99" s="37"/>
      <c r="K99" s="37"/>
    </row>
    <row r="100" spans="2:11">
      <c r="B100" s="37"/>
      <c r="C100" s="37"/>
      <c r="D100" s="37"/>
      <c r="E100" s="37"/>
      <c r="F100" s="37"/>
      <c r="G100" s="37"/>
      <c r="H100" s="37"/>
      <c r="I100" s="37"/>
      <c r="J100" s="37"/>
      <c r="K100" s="37"/>
    </row>
    <row r="101" spans="2:11">
      <c r="B101" s="37"/>
      <c r="C101" s="37"/>
      <c r="D101" s="37"/>
      <c r="E101" s="37"/>
      <c r="F101" s="37"/>
      <c r="G101" s="37"/>
      <c r="H101" s="37"/>
      <c r="I101" s="37"/>
      <c r="J101" s="37"/>
      <c r="K101" s="37"/>
    </row>
    <row r="102" spans="2:11">
      <c r="B102" s="37"/>
      <c r="C102" s="37"/>
      <c r="D102" s="37"/>
      <c r="E102" s="37"/>
      <c r="F102" s="37"/>
      <c r="G102" s="37"/>
      <c r="H102" s="37"/>
      <c r="I102" s="37"/>
      <c r="J102" s="37"/>
      <c r="K102" s="37"/>
    </row>
    <row r="103" spans="2:11">
      <c r="B103" s="37"/>
      <c r="C103" s="37"/>
      <c r="D103" s="37"/>
      <c r="E103" s="37"/>
      <c r="F103" s="37"/>
      <c r="G103" s="37"/>
      <c r="H103" s="37"/>
      <c r="I103" s="37"/>
      <c r="J103" s="37"/>
      <c r="K103" s="37"/>
    </row>
    <row r="104" spans="2:11">
      <c r="B104" s="37"/>
      <c r="C104" s="37"/>
      <c r="D104" s="37"/>
      <c r="E104" s="37"/>
      <c r="F104" s="37"/>
      <c r="G104" s="37"/>
      <c r="H104" s="37"/>
      <c r="I104" s="37"/>
      <c r="J104" s="37"/>
      <c r="K104" s="37"/>
    </row>
    <row r="105" spans="2:11">
      <c r="B105" s="37"/>
      <c r="C105" s="37"/>
      <c r="D105" s="37"/>
      <c r="E105" s="37"/>
      <c r="F105" s="37"/>
      <c r="G105" s="37"/>
      <c r="H105" s="37"/>
      <c r="I105" s="37"/>
      <c r="J105" s="37"/>
      <c r="K105" s="37"/>
    </row>
    <row r="106" spans="2:11">
      <c r="B106" s="37"/>
      <c r="C106" s="37"/>
      <c r="D106" s="37"/>
      <c r="E106" s="37"/>
      <c r="F106" s="37"/>
      <c r="G106" s="37"/>
      <c r="H106" s="37"/>
      <c r="I106" s="37"/>
      <c r="J106" s="37"/>
      <c r="K106" s="37"/>
    </row>
    <row r="107" spans="2:11">
      <c r="B107" s="37"/>
      <c r="C107" s="37"/>
      <c r="D107" s="37"/>
      <c r="E107" s="37"/>
      <c r="F107" s="37"/>
      <c r="G107" s="37"/>
      <c r="H107" s="37"/>
      <c r="I107" s="37"/>
      <c r="J107" s="37"/>
      <c r="K107" s="37"/>
    </row>
    <row r="108" spans="2:11">
      <c r="B108" s="37"/>
      <c r="C108" s="37"/>
      <c r="D108" s="37"/>
      <c r="E108" s="37"/>
      <c r="F108" s="37"/>
      <c r="G108" s="37"/>
      <c r="H108" s="37"/>
      <c r="I108" s="37"/>
      <c r="J108" s="37"/>
      <c r="K108" s="37"/>
    </row>
    <row r="109" spans="2:11">
      <c r="B109" s="37"/>
      <c r="C109" s="37"/>
      <c r="D109" s="37"/>
      <c r="E109" s="37"/>
      <c r="F109" s="37"/>
      <c r="G109" s="37"/>
      <c r="H109" s="37"/>
      <c r="I109" s="37"/>
      <c r="J109" s="37"/>
      <c r="K109" s="37"/>
    </row>
    <row r="110" spans="2:11">
      <c r="B110" s="37"/>
      <c r="C110" s="37"/>
      <c r="D110" s="37"/>
      <c r="E110" s="37"/>
      <c r="F110" s="37"/>
      <c r="G110" s="37"/>
      <c r="H110" s="37"/>
      <c r="I110" s="37"/>
      <c r="J110" s="37"/>
      <c r="K110" s="37"/>
    </row>
    <row r="111" spans="2:11">
      <c r="B111" s="37"/>
      <c r="C111" s="37"/>
      <c r="D111" s="37"/>
      <c r="E111" s="37"/>
      <c r="F111" s="37"/>
      <c r="G111" s="37"/>
      <c r="H111" s="37"/>
      <c r="I111" s="37"/>
      <c r="J111" s="37"/>
      <c r="K111" s="37"/>
    </row>
    <row r="112" spans="2:11">
      <c r="B112" s="37"/>
      <c r="C112" s="37"/>
      <c r="D112" s="37"/>
      <c r="E112" s="37"/>
      <c r="F112" s="37"/>
      <c r="G112" s="37"/>
      <c r="H112" s="37"/>
      <c r="I112" s="37"/>
      <c r="J112" s="37"/>
      <c r="K112" s="37"/>
    </row>
    <row r="113" spans="2:11">
      <c r="B113" s="37"/>
      <c r="C113" s="37"/>
      <c r="D113" s="37"/>
      <c r="E113" s="37"/>
      <c r="F113" s="37"/>
      <c r="G113" s="37"/>
      <c r="H113" s="37"/>
      <c r="I113" s="37"/>
      <c r="J113" s="37"/>
      <c r="K113" s="37"/>
    </row>
    <row r="114" spans="2:11">
      <c r="B114" s="37"/>
      <c r="C114" s="37"/>
      <c r="D114" s="37"/>
      <c r="E114" s="37"/>
      <c r="F114" s="37"/>
      <c r="G114" s="37"/>
      <c r="H114" s="37"/>
      <c r="I114" s="37"/>
      <c r="J114" s="37"/>
      <c r="K114" s="37"/>
    </row>
    <row r="115" spans="2:11">
      <c r="B115" s="37"/>
      <c r="C115" s="37"/>
      <c r="D115" s="37"/>
      <c r="E115" s="37"/>
      <c r="F115" s="37"/>
      <c r="G115" s="37"/>
      <c r="H115" s="37"/>
      <c r="I115" s="37"/>
      <c r="J115" s="37"/>
      <c r="K115" s="37"/>
    </row>
    <row r="116" spans="2:11">
      <c r="B116" s="37"/>
      <c r="C116" s="37"/>
      <c r="D116" s="37"/>
      <c r="E116" s="37"/>
      <c r="F116" s="37"/>
      <c r="G116" s="37"/>
      <c r="H116" s="37"/>
      <c r="I116" s="37"/>
      <c r="J116" s="37"/>
      <c r="K116" s="37"/>
    </row>
    <row r="117" spans="2:11">
      <c r="B117" s="37"/>
      <c r="C117" s="37"/>
      <c r="D117" s="37"/>
      <c r="E117" s="37"/>
      <c r="F117" s="37"/>
      <c r="G117" s="37"/>
      <c r="H117" s="37"/>
      <c r="I117" s="37"/>
      <c r="J117" s="37"/>
      <c r="K117" s="37"/>
    </row>
    <row r="118" spans="2:11">
      <c r="B118" s="37"/>
      <c r="C118" s="37"/>
      <c r="D118" s="37"/>
      <c r="E118" s="37"/>
      <c r="F118" s="37"/>
      <c r="G118" s="37"/>
      <c r="H118" s="37"/>
      <c r="I118" s="37"/>
      <c r="J118" s="37"/>
      <c r="K118" s="37"/>
    </row>
    <row r="119" spans="2:11">
      <c r="B119" s="37"/>
      <c r="C119" s="37"/>
      <c r="D119" s="37"/>
      <c r="E119" s="37"/>
      <c r="F119" s="37"/>
      <c r="G119" s="37"/>
      <c r="H119" s="37"/>
      <c r="I119" s="37"/>
      <c r="J119" s="37"/>
      <c r="K119" s="37"/>
    </row>
    <row r="120" spans="2:11">
      <c r="B120" s="37"/>
      <c r="C120" s="37"/>
      <c r="D120" s="37"/>
      <c r="E120" s="37"/>
      <c r="F120" s="37"/>
      <c r="G120" s="37"/>
      <c r="H120" s="37"/>
      <c r="I120" s="37"/>
      <c r="J120" s="37"/>
      <c r="K120" s="37"/>
    </row>
    <row r="121" spans="2:11">
      <c r="B121" s="37"/>
      <c r="C121" s="37"/>
      <c r="D121" s="37"/>
      <c r="E121" s="37"/>
      <c r="F121" s="37"/>
      <c r="G121" s="37"/>
      <c r="H121" s="37"/>
      <c r="I121" s="37"/>
      <c r="J121" s="37"/>
      <c r="K121" s="37"/>
    </row>
    <row r="122" spans="2:11">
      <c r="B122" s="37"/>
      <c r="C122" s="37"/>
      <c r="D122" s="37"/>
      <c r="E122" s="37"/>
      <c r="F122" s="37"/>
      <c r="G122" s="37"/>
      <c r="H122" s="37"/>
      <c r="I122" s="37"/>
      <c r="J122" s="37"/>
      <c r="K122" s="37"/>
    </row>
    <row r="123" spans="2:11">
      <c r="B123" s="37"/>
      <c r="C123" s="37"/>
      <c r="D123" s="37"/>
      <c r="E123" s="37"/>
      <c r="F123" s="37"/>
      <c r="G123" s="37"/>
      <c r="H123" s="37"/>
      <c r="I123" s="37"/>
      <c r="J123" s="37"/>
      <c r="K123" s="37"/>
    </row>
    <row r="124" spans="2:11">
      <c r="B124" s="37"/>
      <c r="C124" s="37"/>
      <c r="D124" s="37"/>
      <c r="E124" s="37"/>
      <c r="F124" s="37"/>
      <c r="G124" s="37"/>
      <c r="H124" s="37"/>
      <c r="I124" s="37"/>
      <c r="J124" s="37"/>
      <c r="K124" s="37"/>
    </row>
    <row r="125" spans="2:11">
      <c r="B125" s="37"/>
      <c r="C125" s="37"/>
      <c r="D125" s="37"/>
      <c r="E125" s="37"/>
      <c r="F125" s="37"/>
      <c r="G125" s="37"/>
      <c r="H125" s="37"/>
      <c r="I125" s="37"/>
      <c r="J125" s="37"/>
      <c r="K125" s="37"/>
    </row>
    <row r="126" spans="2:11">
      <c r="B126" s="37"/>
      <c r="C126" s="37"/>
      <c r="D126" s="37"/>
      <c r="E126" s="37"/>
      <c r="F126" s="37"/>
      <c r="G126" s="37"/>
      <c r="H126" s="37"/>
      <c r="I126" s="37"/>
      <c r="J126" s="37"/>
      <c r="K126" s="37"/>
    </row>
    <row r="127" spans="2:11">
      <c r="B127" s="37"/>
      <c r="C127" s="37"/>
      <c r="D127" s="37"/>
      <c r="E127" s="37"/>
      <c r="F127" s="37"/>
      <c r="G127" s="37"/>
      <c r="H127" s="37"/>
      <c r="I127" s="37"/>
      <c r="J127" s="37"/>
      <c r="K127" s="37"/>
    </row>
    <row r="128" spans="2:11">
      <c r="B128" s="37"/>
      <c r="C128" s="37"/>
      <c r="D128" s="37"/>
      <c r="E128" s="37"/>
      <c r="F128" s="37"/>
      <c r="G128" s="37"/>
      <c r="H128" s="37"/>
      <c r="I128" s="37"/>
      <c r="J128" s="37"/>
      <c r="K128" s="37"/>
    </row>
    <row r="129" spans="2:11">
      <c r="B129" s="37"/>
      <c r="C129" s="37"/>
      <c r="D129" s="37"/>
      <c r="E129" s="37"/>
      <c r="F129" s="37"/>
      <c r="G129" s="37"/>
      <c r="H129" s="37"/>
      <c r="I129" s="37"/>
      <c r="J129" s="37"/>
      <c r="K129" s="37"/>
    </row>
    <row r="130" spans="2:11">
      <c r="B130" s="37"/>
      <c r="C130" s="37"/>
      <c r="D130" s="37"/>
      <c r="E130" s="37"/>
      <c r="F130" s="37"/>
      <c r="G130" s="37"/>
      <c r="H130" s="37"/>
      <c r="I130" s="37"/>
      <c r="J130" s="37"/>
      <c r="K130" s="37"/>
    </row>
    <row r="131" spans="2:11">
      <c r="B131" s="37"/>
      <c r="C131" s="37"/>
      <c r="D131" s="37"/>
      <c r="E131" s="37"/>
      <c r="F131" s="37"/>
      <c r="G131" s="37"/>
      <c r="H131" s="37"/>
      <c r="I131" s="37"/>
      <c r="J131" s="37"/>
      <c r="K131" s="37"/>
    </row>
    <row r="132" spans="2:11">
      <c r="B132" s="37"/>
      <c r="C132" s="37"/>
      <c r="D132" s="37"/>
      <c r="E132" s="37"/>
      <c r="F132" s="37"/>
      <c r="G132" s="37"/>
      <c r="H132" s="37"/>
      <c r="I132" s="37"/>
      <c r="J132" s="37"/>
      <c r="K132" s="37"/>
    </row>
    <row r="133" spans="2:11">
      <c r="B133" s="37"/>
      <c r="C133" s="37"/>
      <c r="D133" s="37"/>
      <c r="E133" s="37"/>
      <c r="F133" s="37"/>
      <c r="G133" s="37"/>
      <c r="H133" s="37"/>
      <c r="I133" s="37"/>
      <c r="J133" s="37"/>
      <c r="K133" s="37"/>
    </row>
    <row r="134" spans="2:11">
      <c r="B134" s="37"/>
      <c r="C134" s="37"/>
      <c r="D134" s="37"/>
      <c r="E134" s="37"/>
      <c r="F134" s="37"/>
      <c r="G134" s="37"/>
      <c r="H134" s="37"/>
      <c r="I134" s="37"/>
      <c r="J134" s="37"/>
      <c r="K134" s="37"/>
    </row>
    <row r="135" spans="2:11">
      <c r="B135" s="37"/>
      <c r="C135" s="37"/>
      <c r="D135" s="37"/>
      <c r="E135" s="37"/>
      <c r="F135" s="37"/>
      <c r="G135" s="37"/>
      <c r="H135" s="37"/>
      <c r="I135" s="37"/>
      <c r="J135" s="37"/>
      <c r="K135" s="37"/>
    </row>
    <row r="136" spans="2:11">
      <c r="B136" s="37"/>
      <c r="C136" s="37"/>
      <c r="D136" s="37"/>
      <c r="E136" s="37"/>
      <c r="F136" s="37"/>
      <c r="G136" s="37"/>
      <c r="H136" s="37"/>
      <c r="I136" s="37"/>
      <c r="J136" s="37"/>
      <c r="K136" s="37"/>
    </row>
    <row r="137" spans="2:11">
      <c r="B137" s="37"/>
      <c r="C137" s="37"/>
      <c r="D137" s="37"/>
      <c r="E137" s="37"/>
      <c r="F137" s="37"/>
      <c r="G137" s="37"/>
      <c r="H137" s="37"/>
      <c r="I137" s="37"/>
      <c r="J137" s="37"/>
      <c r="K137" s="37"/>
    </row>
    <row r="138" spans="2:11">
      <c r="B138" s="37"/>
      <c r="C138" s="37"/>
      <c r="D138" s="37"/>
      <c r="E138" s="37"/>
      <c r="F138" s="37"/>
      <c r="G138" s="37"/>
      <c r="H138" s="37"/>
      <c r="I138" s="37"/>
      <c r="J138" s="37"/>
      <c r="K138" s="37"/>
    </row>
    <row r="139" spans="2:11">
      <c r="B139" s="37"/>
      <c r="C139" s="37"/>
      <c r="D139" s="37"/>
      <c r="E139" s="37"/>
      <c r="F139" s="37"/>
      <c r="G139" s="37"/>
      <c r="H139" s="37"/>
      <c r="I139" s="37"/>
      <c r="J139" s="37"/>
      <c r="K139" s="37"/>
    </row>
    <row r="140" spans="2:11">
      <c r="B140" s="37"/>
      <c r="C140" s="37"/>
      <c r="D140" s="37"/>
      <c r="E140" s="37"/>
      <c r="F140" s="37"/>
      <c r="G140" s="37"/>
      <c r="H140" s="37"/>
      <c r="I140" s="37"/>
      <c r="J140" s="37"/>
      <c r="K140" s="37"/>
    </row>
    <row r="141" spans="2:11">
      <c r="B141" s="37"/>
      <c r="C141" s="37"/>
      <c r="D141" s="37"/>
      <c r="E141" s="37"/>
      <c r="F141" s="37"/>
      <c r="G141" s="37"/>
      <c r="H141" s="37"/>
      <c r="I141" s="37"/>
      <c r="J141" s="37"/>
      <c r="K141" s="37"/>
    </row>
    <row r="142" spans="2:11">
      <c r="B142" s="37"/>
      <c r="C142" s="37"/>
      <c r="D142" s="37"/>
      <c r="E142" s="37"/>
      <c r="F142" s="37"/>
      <c r="G142" s="37"/>
      <c r="H142" s="37"/>
      <c r="I142" s="37"/>
      <c r="J142" s="37"/>
      <c r="K142" s="37"/>
    </row>
    <row r="143" spans="2:11">
      <c r="B143" s="37"/>
      <c r="C143" s="37"/>
      <c r="D143" s="37"/>
      <c r="E143" s="37"/>
      <c r="F143" s="37"/>
      <c r="G143" s="37"/>
      <c r="H143" s="37"/>
      <c r="I143" s="37"/>
      <c r="J143" s="37"/>
      <c r="K143" s="37"/>
    </row>
    <row r="144" spans="2:11">
      <c r="B144" s="37"/>
      <c r="C144" s="37"/>
      <c r="D144" s="37"/>
      <c r="E144" s="37"/>
      <c r="F144" s="37"/>
      <c r="G144" s="37"/>
      <c r="H144" s="37"/>
      <c r="I144" s="37"/>
      <c r="J144" s="37"/>
      <c r="K144" s="37"/>
    </row>
    <row r="145" spans="2:11">
      <c r="B145" s="37"/>
      <c r="C145" s="37"/>
      <c r="D145" s="37"/>
      <c r="E145" s="37"/>
      <c r="F145" s="37"/>
      <c r="G145" s="37"/>
      <c r="H145" s="37"/>
      <c r="I145" s="37"/>
      <c r="J145" s="37"/>
      <c r="K145" s="37"/>
    </row>
    <row r="146" spans="2:11">
      <c r="B146" s="37"/>
      <c r="C146" s="37"/>
      <c r="D146" s="37"/>
      <c r="E146" s="37"/>
      <c r="F146" s="37"/>
      <c r="G146" s="37"/>
      <c r="H146" s="37"/>
      <c r="I146" s="37"/>
      <c r="J146" s="37"/>
      <c r="K146" s="37"/>
    </row>
    <row r="147" spans="2:11">
      <c r="B147" s="37"/>
      <c r="C147" s="37"/>
      <c r="D147" s="37"/>
      <c r="E147" s="37"/>
      <c r="F147" s="37"/>
      <c r="G147" s="37"/>
      <c r="H147" s="37"/>
      <c r="I147" s="37"/>
      <c r="J147" s="37"/>
      <c r="K147" s="37"/>
    </row>
    <row r="148" spans="2:11">
      <c r="B148" s="37"/>
      <c r="C148" s="37"/>
      <c r="D148" s="37"/>
      <c r="E148" s="37"/>
      <c r="F148" s="37"/>
      <c r="G148" s="37"/>
      <c r="H148" s="37"/>
      <c r="I148" s="37"/>
      <c r="J148" s="37"/>
      <c r="K148" s="37"/>
    </row>
    <row r="149" spans="2:11">
      <c r="B149" s="37"/>
      <c r="C149" s="37"/>
      <c r="D149" s="37"/>
      <c r="E149" s="37"/>
      <c r="F149" s="37"/>
      <c r="G149" s="37"/>
      <c r="H149" s="37"/>
      <c r="I149" s="37"/>
      <c r="J149" s="37"/>
      <c r="K149" s="37"/>
    </row>
    <row r="150" spans="2:11">
      <c r="B150" s="37"/>
      <c r="C150" s="37"/>
      <c r="D150" s="37"/>
      <c r="E150" s="37"/>
      <c r="F150" s="37"/>
      <c r="G150" s="37"/>
      <c r="H150" s="37"/>
      <c r="I150" s="37"/>
      <c r="J150" s="37"/>
      <c r="K150" s="37"/>
    </row>
    <row r="151" spans="2:11">
      <c r="B151" s="37"/>
      <c r="C151" s="37"/>
      <c r="D151" s="37"/>
      <c r="E151" s="37"/>
      <c r="F151" s="37"/>
      <c r="G151" s="37"/>
      <c r="H151" s="37"/>
      <c r="I151" s="37"/>
      <c r="J151" s="37"/>
      <c r="K151" s="37"/>
    </row>
  </sheetData>
  <sheetProtection password="EEBB" sheet="1" objects="1" scenarios="1"/>
  <mergeCells count="8">
    <mergeCell ref="B21:B23"/>
    <mergeCell ref="D4:H4"/>
    <mergeCell ref="B4:C5"/>
    <mergeCell ref="B18:B20"/>
    <mergeCell ref="B15:B17"/>
    <mergeCell ref="B12:B14"/>
    <mergeCell ref="B9:B11"/>
    <mergeCell ref="B6:B8"/>
  </mergeCells>
  <hyperlinks>
    <hyperlink ref="J4" location="INDICE!A1" display="(volver a índice)"/>
  </hyperlinks>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showGridLines="0" zoomScaleNormal="100" workbookViewId="0">
      <selection activeCell="M10" sqref="M10"/>
    </sheetView>
  </sheetViews>
  <sheetFormatPr baseColWidth="10" defaultColWidth="11.42578125" defaultRowHeight="12.75"/>
  <cols>
    <col min="1" max="1" width="4.140625" style="17" customWidth="1"/>
    <col min="2" max="2" width="32.7109375" style="17" customWidth="1"/>
    <col min="3" max="12" width="8.7109375" style="17" customWidth="1"/>
    <col min="13" max="16384" width="11.42578125" style="17"/>
  </cols>
  <sheetData>
    <row r="2" spans="2:10">
      <c r="B2" s="17" t="s">
        <v>701</v>
      </c>
    </row>
    <row r="4" spans="2:10">
      <c r="B4" s="913" t="s">
        <v>484</v>
      </c>
      <c r="C4" s="913"/>
      <c r="D4" s="913" t="s">
        <v>483</v>
      </c>
      <c r="E4" s="913"/>
      <c r="F4" s="913"/>
      <c r="G4" s="913"/>
      <c r="H4" s="913"/>
      <c r="J4" s="21" t="s">
        <v>42</v>
      </c>
    </row>
    <row r="5" spans="2:10">
      <c r="B5" s="913"/>
      <c r="C5" s="913"/>
      <c r="D5" s="18">
        <v>2013</v>
      </c>
      <c r="E5" s="18">
        <v>2014</v>
      </c>
      <c r="F5" s="18">
        <v>2015</v>
      </c>
      <c r="G5" s="18">
        <v>2016</v>
      </c>
      <c r="H5" s="18">
        <v>2017</v>
      </c>
    </row>
    <row r="6" spans="2:10">
      <c r="B6" s="912" t="s">
        <v>489</v>
      </c>
      <c r="C6" s="32" t="s">
        <v>477</v>
      </c>
      <c r="D6" s="33">
        <v>304.39672911999924</v>
      </c>
      <c r="E6" s="33">
        <v>214.94834655999958</v>
      </c>
      <c r="F6" s="33">
        <v>157.08004499999979</v>
      </c>
      <c r="G6" s="33">
        <v>136.53989037999963</v>
      </c>
      <c r="H6" s="33">
        <v>154.80489649000037</v>
      </c>
    </row>
    <row r="7" spans="2:10">
      <c r="B7" s="912"/>
      <c r="C7" s="32" t="s">
        <v>476</v>
      </c>
      <c r="D7" s="33">
        <v>3134.3516668400039</v>
      </c>
      <c r="E7" s="33">
        <v>3117.5557198900015</v>
      </c>
      <c r="F7" s="33">
        <v>2834.6615817599964</v>
      </c>
      <c r="G7" s="33">
        <v>2996.7749128000009</v>
      </c>
      <c r="H7" s="33">
        <v>3977.7201025700151</v>
      </c>
    </row>
    <row r="8" spans="2:10">
      <c r="B8" s="912"/>
      <c r="C8" s="29" t="s">
        <v>475</v>
      </c>
      <c r="D8" s="34">
        <f>+D6-D7</f>
        <v>-2829.9549377200046</v>
      </c>
      <c r="E8" s="34">
        <f t="shared" ref="E8:H8" si="0">+E6-E7</f>
        <v>-2902.6073733300018</v>
      </c>
      <c r="F8" s="34">
        <f t="shared" si="0"/>
        <v>-2677.5815367599967</v>
      </c>
      <c r="G8" s="34">
        <f t="shared" si="0"/>
        <v>-2860.2350224200013</v>
      </c>
      <c r="H8" s="34">
        <f t="shared" si="0"/>
        <v>-3822.9152060800147</v>
      </c>
    </row>
    <row r="9" spans="2:10">
      <c r="B9" s="912" t="s">
        <v>488</v>
      </c>
      <c r="C9" s="32" t="s">
        <v>477</v>
      </c>
      <c r="D9" s="33">
        <v>1478.4474242700082</v>
      </c>
      <c r="E9" s="33">
        <v>1224.1978604799992</v>
      </c>
      <c r="F9" s="33">
        <v>908.60895426000241</v>
      </c>
      <c r="G9" s="33">
        <v>829.64034997000181</v>
      </c>
      <c r="H9" s="33">
        <v>880.99045014999547</v>
      </c>
    </row>
    <row r="10" spans="2:10">
      <c r="B10" s="912"/>
      <c r="C10" s="32" t="s">
        <v>476</v>
      </c>
      <c r="D10" s="33">
        <v>7217.8351155300161</v>
      </c>
      <c r="E10" s="33">
        <v>6766.4884466999674</v>
      </c>
      <c r="F10" s="33">
        <v>6580.5910431400298</v>
      </c>
      <c r="G10" s="33">
        <v>6014.4049670600143</v>
      </c>
      <c r="H10" s="33">
        <v>7038.4606197599842</v>
      </c>
    </row>
    <row r="11" spans="2:10">
      <c r="B11" s="912"/>
      <c r="C11" s="29" t="s">
        <v>475</v>
      </c>
      <c r="D11" s="34">
        <f>+D9-D10</f>
        <v>-5739.3876912600081</v>
      </c>
      <c r="E11" s="34">
        <f t="shared" ref="E11" si="1">+E9-E10</f>
        <v>-5542.2905862199677</v>
      </c>
      <c r="F11" s="34">
        <f t="shared" ref="F11" si="2">+F9-F10</f>
        <v>-5671.9820888800277</v>
      </c>
      <c r="G11" s="34">
        <f t="shared" ref="G11" si="3">+G9-G10</f>
        <v>-5184.7646170900125</v>
      </c>
      <c r="H11" s="34">
        <f t="shared" ref="H11" si="4">+H9-H10</f>
        <v>-6157.4701696099892</v>
      </c>
    </row>
    <row r="12" spans="2:10">
      <c r="B12" s="912" t="s">
        <v>487</v>
      </c>
      <c r="C12" s="32" t="s">
        <v>477</v>
      </c>
      <c r="D12" s="33">
        <v>55.275136969999998</v>
      </c>
      <c r="E12" s="33">
        <v>42.832492250000008</v>
      </c>
      <c r="F12" s="33">
        <v>30.495544590000005</v>
      </c>
      <c r="G12" s="33">
        <v>13.60065614999999</v>
      </c>
      <c r="H12" s="33">
        <v>16.055276820000021</v>
      </c>
    </row>
    <row r="13" spans="2:10">
      <c r="B13" s="912"/>
      <c r="C13" s="32" t="s">
        <v>476</v>
      </c>
      <c r="D13" s="33">
        <v>1003.1748410600005</v>
      </c>
      <c r="E13" s="33">
        <v>1128.104012439996</v>
      </c>
      <c r="F13" s="33">
        <v>1063.5755540900004</v>
      </c>
      <c r="G13" s="33">
        <v>925.80580374000499</v>
      </c>
      <c r="H13" s="33">
        <v>1192.43044205</v>
      </c>
    </row>
    <row r="14" spans="2:10">
      <c r="B14" s="912"/>
      <c r="C14" s="29" t="s">
        <v>475</v>
      </c>
      <c r="D14" s="34">
        <f>+D12-D13</f>
        <v>-947.89970409000057</v>
      </c>
      <c r="E14" s="34">
        <f t="shared" ref="E14" si="5">+E12-E13</f>
        <v>-1085.271520189996</v>
      </c>
      <c r="F14" s="34">
        <f t="shared" ref="F14" si="6">+F12-F13</f>
        <v>-1033.0800095000004</v>
      </c>
      <c r="G14" s="34">
        <f t="shared" ref="G14" si="7">+G12-G13</f>
        <v>-912.20514759000503</v>
      </c>
      <c r="H14" s="34">
        <f t="shared" ref="H14" si="8">+H12-H13</f>
        <v>-1176.37516523</v>
      </c>
    </row>
    <row r="15" spans="2:10">
      <c r="B15" s="912" t="s">
        <v>486</v>
      </c>
      <c r="C15" s="32" t="s">
        <v>477</v>
      </c>
      <c r="D15" s="33">
        <v>3885.6468301900109</v>
      </c>
      <c r="E15" s="33">
        <v>3779.225745989997</v>
      </c>
      <c r="F15" s="33">
        <v>3319.1365964000133</v>
      </c>
      <c r="G15" s="33">
        <v>3046.6037391800069</v>
      </c>
      <c r="H15" s="33">
        <v>3083.5922486699938</v>
      </c>
    </row>
    <row r="16" spans="2:10">
      <c r="B16" s="912"/>
      <c r="C16" s="32" t="s">
        <v>476</v>
      </c>
      <c r="D16" s="33">
        <v>8061.3015867499789</v>
      </c>
      <c r="E16" s="33">
        <v>7527.3557918200077</v>
      </c>
      <c r="F16" s="33">
        <v>6891.4253483200446</v>
      </c>
      <c r="G16" s="33">
        <v>6117.1545967300408</v>
      </c>
      <c r="H16" s="33">
        <v>6610.9334195099955</v>
      </c>
    </row>
    <row r="17" spans="2:8">
      <c r="B17" s="912"/>
      <c r="C17" s="29" t="s">
        <v>475</v>
      </c>
      <c r="D17" s="34">
        <f>+D15-D16</f>
        <v>-4175.6547565599685</v>
      </c>
      <c r="E17" s="34">
        <f t="shared" ref="E17" si="9">+E15-E16</f>
        <v>-3748.1300458300107</v>
      </c>
      <c r="F17" s="34">
        <f t="shared" ref="F17" si="10">+F15-F16</f>
        <v>-3572.2887519200312</v>
      </c>
      <c r="G17" s="34">
        <f t="shared" ref="G17" si="11">+G15-G16</f>
        <v>-3070.5508575500339</v>
      </c>
      <c r="H17" s="34">
        <f t="shared" ref="H17" si="12">+H15-H16</f>
        <v>-3527.3411708400017</v>
      </c>
    </row>
    <row r="18" spans="2:8">
      <c r="B18" s="912" t="s">
        <v>485</v>
      </c>
      <c r="C18" s="32" t="s">
        <v>477</v>
      </c>
      <c r="D18" s="33">
        <v>10039.974138299967</v>
      </c>
      <c r="E18" s="33">
        <v>8297.6156332000064</v>
      </c>
      <c r="F18" s="33">
        <v>5960.4451863199729</v>
      </c>
      <c r="G18" s="33">
        <v>4995.066562360008</v>
      </c>
      <c r="H18" s="33">
        <v>5760.4192035800061</v>
      </c>
    </row>
    <row r="19" spans="2:8">
      <c r="B19" s="912"/>
      <c r="C19" s="32" t="s">
        <v>476</v>
      </c>
      <c r="D19" s="33">
        <v>13661.870916960037</v>
      </c>
      <c r="E19" s="33">
        <v>8295.9215765700046</v>
      </c>
      <c r="F19" s="33">
        <v>7841.026794110051</v>
      </c>
      <c r="G19" s="33">
        <v>9134.7265916900215</v>
      </c>
      <c r="H19" s="33">
        <v>12345.355063010018</v>
      </c>
    </row>
    <row r="20" spans="2:8">
      <c r="B20" s="912"/>
      <c r="C20" s="29" t="s">
        <v>475</v>
      </c>
      <c r="D20" s="34">
        <f>+D18-D19</f>
        <v>-3621.8967786600697</v>
      </c>
      <c r="E20" s="34">
        <f t="shared" ref="E20" si="13">+E18-E19</f>
        <v>1.6940566300017963</v>
      </c>
      <c r="F20" s="34">
        <f t="shared" ref="F20" si="14">+F18-F19</f>
        <v>-1880.5816077900781</v>
      </c>
      <c r="G20" s="34">
        <f t="shared" ref="G20" si="15">+G18-G19</f>
        <v>-4139.6600293300135</v>
      </c>
      <c r="H20" s="34">
        <f t="shared" ref="H20" si="16">+H18-H19</f>
        <v>-6584.935859430012</v>
      </c>
    </row>
    <row r="21" spans="2:8">
      <c r="B21" s="899" t="s">
        <v>12</v>
      </c>
      <c r="C21" s="31" t="s">
        <v>477</v>
      </c>
      <c r="D21" s="24">
        <f t="shared" ref="D21:H22" si="17">+D18+D15+D12+D9+D6</f>
        <v>15763.740258849986</v>
      </c>
      <c r="E21" s="24">
        <f t="shared" si="17"/>
        <v>13558.820078480001</v>
      </c>
      <c r="F21" s="24">
        <f t="shared" si="17"/>
        <v>10375.766326569988</v>
      </c>
      <c r="G21" s="24">
        <f t="shared" si="17"/>
        <v>9021.4511980400148</v>
      </c>
      <c r="H21" s="24">
        <f t="shared" si="17"/>
        <v>9895.8620757099961</v>
      </c>
    </row>
    <row r="22" spans="2:8">
      <c r="B22" s="900"/>
      <c r="C22" s="31" t="s">
        <v>476</v>
      </c>
      <c r="D22" s="24">
        <f t="shared" si="17"/>
        <v>33078.534127140032</v>
      </c>
      <c r="E22" s="24">
        <f t="shared" si="17"/>
        <v>26835.425547419978</v>
      </c>
      <c r="F22" s="24">
        <f t="shared" si="17"/>
        <v>25211.280321420119</v>
      </c>
      <c r="G22" s="24">
        <f t="shared" si="17"/>
        <v>25188.86687202008</v>
      </c>
      <c r="H22" s="24">
        <f t="shared" si="17"/>
        <v>31164.899646900016</v>
      </c>
    </row>
    <row r="23" spans="2:8">
      <c r="B23" s="901"/>
      <c r="C23" s="31" t="s">
        <v>475</v>
      </c>
      <c r="D23" s="24">
        <f>+D21-D22</f>
        <v>-17314.793868290046</v>
      </c>
      <c r="E23" s="24">
        <f t="shared" ref="E23" si="18">+E21-E22</f>
        <v>-13276.605468939977</v>
      </c>
      <c r="F23" s="24">
        <f t="shared" ref="F23" si="19">+F21-F22</f>
        <v>-14835.513994850131</v>
      </c>
      <c r="G23" s="24">
        <f t="shared" ref="G23" si="20">+G21-G22</f>
        <v>-16167.415673980066</v>
      </c>
      <c r="H23" s="24">
        <f t="shared" ref="H23" si="21">+H21-H22</f>
        <v>-21269.03757119002</v>
      </c>
    </row>
    <row r="24" spans="2:8">
      <c r="B24" s="26" t="s">
        <v>866</v>
      </c>
    </row>
  </sheetData>
  <sheetProtection password="EEBB" sheet="1" objects="1" scenarios="1"/>
  <mergeCells count="8">
    <mergeCell ref="B15:B17"/>
    <mergeCell ref="B18:B20"/>
    <mergeCell ref="B21:B23"/>
    <mergeCell ref="D4:H4"/>
    <mergeCell ref="B4:C5"/>
    <mergeCell ref="B6:B8"/>
    <mergeCell ref="B9:B11"/>
    <mergeCell ref="B12:B14"/>
  </mergeCells>
  <hyperlinks>
    <hyperlink ref="J4" location="INDICE!A1" display="(volver a índice)"/>
  </hyperlinks>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showGridLines="0" zoomScaleNormal="100" workbookViewId="0">
      <selection activeCell="M10" sqref="M10"/>
    </sheetView>
  </sheetViews>
  <sheetFormatPr baseColWidth="10" defaultColWidth="11.42578125" defaultRowHeight="12.75"/>
  <cols>
    <col min="1" max="1" width="3.5703125" style="17" customWidth="1"/>
    <col min="2" max="2" width="32.7109375" style="17" customWidth="1"/>
    <col min="3" max="17" width="8.7109375" style="17" customWidth="1"/>
    <col min="18" max="16384" width="11.42578125" style="17"/>
  </cols>
  <sheetData>
    <row r="1" spans="2:10" s="15" customFormat="1"/>
    <row r="2" spans="2:10" s="15" customFormat="1">
      <c r="B2" s="15" t="s">
        <v>702</v>
      </c>
    </row>
    <row r="3" spans="2:10" s="15" customFormat="1"/>
    <row r="4" spans="2:10">
      <c r="B4" s="913" t="s">
        <v>484</v>
      </c>
      <c r="C4" s="913"/>
      <c r="D4" s="913" t="s">
        <v>483</v>
      </c>
      <c r="E4" s="913"/>
      <c r="F4" s="913"/>
      <c r="G4" s="913"/>
      <c r="H4" s="913"/>
    </row>
    <row r="5" spans="2:10">
      <c r="B5" s="913"/>
      <c r="C5" s="913"/>
      <c r="D5" s="18">
        <v>2013</v>
      </c>
      <c r="E5" s="18">
        <v>2014</v>
      </c>
      <c r="F5" s="18">
        <v>2015</v>
      </c>
      <c r="G5" s="18">
        <v>2016</v>
      </c>
      <c r="H5" s="18">
        <v>2017</v>
      </c>
      <c r="J5" s="21" t="s">
        <v>42</v>
      </c>
    </row>
    <row r="6" spans="2:10" ht="12" customHeight="1">
      <c r="B6" s="912" t="s">
        <v>495</v>
      </c>
      <c r="C6" s="32" t="s">
        <v>477</v>
      </c>
      <c r="D6" s="33">
        <v>2728.635631680002</v>
      </c>
      <c r="E6" s="33">
        <v>2455.261007900001</v>
      </c>
      <c r="F6" s="33">
        <v>1086.4221862899997</v>
      </c>
      <c r="G6" s="33">
        <v>1142.7824450200008</v>
      </c>
      <c r="H6" s="33">
        <v>1279.8609239699997</v>
      </c>
    </row>
    <row r="7" spans="2:10">
      <c r="B7" s="912"/>
      <c r="C7" s="32" t="s">
        <v>476</v>
      </c>
      <c r="D7" s="33">
        <v>10569.015724539991</v>
      </c>
      <c r="E7" s="33">
        <v>10601.108527099985</v>
      </c>
      <c r="F7" s="33">
        <v>6604.252743290006</v>
      </c>
      <c r="G7" s="33">
        <v>4397.0558271300042</v>
      </c>
      <c r="H7" s="33">
        <v>5173.0178608999977</v>
      </c>
    </row>
    <row r="8" spans="2:10">
      <c r="B8" s="912"/>
      <c r="C8" s="29" t="s">
        <v>475</v>
      </c>
      <c r="D8" s="34">
        <f>+D6-D7</f>
        <v>-7840.3800928599894</v>
      </c>
      <c r="E8" s="34">
        <f t="shared" ref="E8:H8" si="0">+E6-E7</f>
        <v>-8145.8475191999842</v>
      </c>
      <c r="F8" s="34">
        <f t="shared" si="0"/>
        <v>-5517.8305570000066</v>
      </c>
      <c r="G8" s="34">
        <f t="shared" si="0"/>
        <v>-3254.2733821100037</v>
      </c>
      <c r="H8" s="34">
        <f t="shared" si="0"/>
        <v>-3893.1569369299978</v>
      </c>
    </row>
    <row r="9" spans="2:10">
      <c r="B9" s="912" t="s">
        <v>494</v>
      </c>
      <c r="C9" s="32" t="s">
        <v>477</v>
      </c>
      <c r="D9" s="33">
        <v>83.746922880000014</v>
      </c>
      <c r="E9" s="33">
        <v>48.694093220000006</v>
      </c>
      <c r="F9" s="33">
        <v>36.991872129999997</v>
      </c>
      <c r="G9" s="33">
        <v>25.078549969999997</v>
      </c>
      <c r="H9" s="33">
        <v>93.620408489999988</v>
      </c>
    </row>
    <row r="10" spans="2:10">
      <c r="B10" s="912"/>
      <c r="C10" s="32" t="s">
        <v>476</v>
      </c>
      <c r="D10" s="33">
        <v>26.784230059999999</v>
      </c>
      <c r="E10" s="33">
        <v>84.104175910000023</v>
      </c>
      <c r="F10" s="33">
        <v>34.777891819999979</v>
      </c>
      <c r="G10" s="33">
        <v>123.85968948999998</v>
      </c>
      <c r="H10" s="33">
        <v>120.66764935000002</v>
      </c>
    </row>
    <row r="11" spans="2:10">
      <c r="B11" s="912"/>
      <c r="C11" s="29" t="s">
        <v>475</v>
      </c>
      <c r="D11" s="34">
        <f>+D9-D10</f>
        <v>56.962692820000015</v>
      </c>
      <c r="E11" s="34">
        <f t="shared" ref="E11:H11" si="1">+E9-E10</f>
        <v>-35.410082690000017</v>
      </c>
      <c r="F11" s="34">
        <f t="shared" si="1"/>
        <v>2.2139803100000179</v>
      </c>
      <c r="G11" s="34">
        <f t="shared" si="1"/>
        <v>-98.781139519999982</v>
      </c>
      <c r="H11" s="34">
        <f t="shared" si="1"/>
        <v>-27.047240860000031</v>
      </c>
    </row>
    <row r="12" spans="2:10">
      <c r="B12" s="912" t="s">
        <v>493</v>
      </c>
      <c r="C12" s="32" t="s">
        <v>477</v>
      </c>
      <c r="D12" s="33">
        <v>2443.4246647000082</v>
      </c>
      <c r="E12" s="33">
        <v>2182.2576790800026</v>
      </c>
      <c r="F12" s="33">
        <v>1273.714713939997</v>
      </c>
      <c r="G12" s="33">
        <v>1187.4192413600026</v>
      </c>
      <c r="H12" s="33">
        <v>1652.128655690002</v>
      </c>
    </row>
    <row r="13" spans="2:10">
      <c r="B13" s="912"/>
      <c r="C13" s="32" t="s">
        <v>476</v>
      </c>
      <c r="D13" s="33">
        <v>3025.2783336099956</v>
      </c>
      <c r="E13" s="33">
        <v>2846.2930138599886</v>
      </c>
      <c r="F13" s="33">
        <v>2859.7910108599935</v>
      </c>
      <c r="G13" s="33">
        <v>2074.7037209400137</v>
      </c>
      <c r="H13" s="33">
        <v>2950.2539244000091</v>
      </c>
    </row>
    <row r="14" spans="2:10">
      <c r="B14" s="912"/>
      <c r="C14" s="29" t="s">
        <v>475</v>
      </c>
      <c r="D14" s="34">
        <f>+D12-D13</f>
        <v>-581.85366890998739</v>
      </c>
      <c r="E14" s="34">
        <f t="shared" ref="E14:H14" si="2">+E12-E13</f>
        <v>-664.03533477998599</v>
      </c>
      <c r="F14" s="34">
        <f t="shared" si="2"/>
        <v>-1586.0762969199966</v>
      </c>
      <c r="G14" s="34">
        <f t="shared" si="2"/>
        <v>-887.28447958001107</v>
      </c>
      <c r="H14" s="34">
        <f t="shared" si="2"/>
        <v>-1298.125268710007</v>
      </c>
    </row>
    <row r="15" spans="2:10">
      <c r="B15" s="912" t="s">
        <v>492</v>
      </c>
      <c r="C15" s="32" t="s">
        <v>477</v>
      </c>
      <c r="D15" s="33">
        <v>904.01823845999877</v>
      </c>
      <c r="E15" s="33">
        <v>833.5596333399991</v>
      </c>
      <c r="F15" s="33">
        <v>614.0765408700006</v>
      </c>
      <c r="G15" s="33">
        <v>584.96450814000002</v>
      </c>
      <c r="H15" s="33">
        <v>623.28991282000163</v>
      </c>
    </row>
    <row r="16" spans="2:10">
      <c r="B16" s="912"/>
      <c r="C16" s="32" t="s">
        <v>476</v>
      </c>
      <c r="D16" s="33">
        <v>2452.5606960299951</v>
      </c>
      <c r="E16" s="33">
        <v>2113.4796080600117</v>
      </c>
      <c r="F16" s="33">
        <v>1999.0064193799844</v>
      </c>
      <c r="G16" s="33">
        <v>1847.1794819199949</v>
      </c>
      <c r="H16" s="33">
        <v>2085.2972753899958</v>
      </c>
    </row>
    <row r="17" spans="2:8">
      <c r="B17" s="912"/>
      <c r="C17" s="29" t="s">
        <v>475</v>
      </c>
      <c r="D17" s="34">
        <f>+D15-D16</f>
        <v>-1548.5424575699963</v>
      </c>
      <c r="E17" s="34">
        <f t="shared" ref="E17:H17" si="3">+E15-E16</f>
        <v>-1279.9199747200128</v>
      </c>
      <c r="F17" s="34">
        <f t="shared" si="3"/>
        <v>-1384.9298785099838</v>
      </c>
      <c r="G17" s="34">
        <f t="shared" si="3"/>
        <v>-1262.214973779995</v>
      </c>
      <c r="H17" s="34">
        <f t="shared" si="3"/>
        <v>-1462.0073625699943</v>
      </c>
    </row>
    <row r="18" spans="2:8">
      <c r="B18" s="912" t="s">
        <v>491</v>
      </c>
      <c r="C18" s="32" t="s">
        <v>477</v>
      </c>
      <c r="D18" s="33">
        <v>96.191138500000079</v>
      </c>
      <c r="E18" s="33">
        <v>77.606798620000021</v>
      </c>
      <c r="F18" s="33">
        <v>66.411648309999933</v>
      </c>
      <c r="G18" s="33">
        <v>67.362233519999933</v>
      </c>
      <c r="H18" s="33">
        <v>66.270394390000064</v>
      </c>
    </row>
    <row r="19" spans="2:8">
      <c r="B19" s="912"/>
      <c r="C19" s="32" t="s">
        <v>476</v>
      </c>
      <c r="D19" s="33">
        <v>793.53648133000081</v>
      </c>
      <c r="E19" s="33">
        <v>714.97865368000055</v>
      </c>
      <c r="F19" s="33">
        <v>678.16547899000659</v>
      </c>
      <c r="G19" s="33">
        <v>549.91084862000002</v>
      </c>
      <c r="H19" s="33">
        <v>624.30704650999996</v>
      </c>
    </row>
    <row r="20" spans="2:8">
      <c r="B20" s="912"/>
      <c r="C20" s="29" t="s">
        <v>475</v>
      </c>
      <c r="D20" s="34">
        <f>+D18-D19</f>
        <v>-697.34534283000073</v>
      </c>
      <c r="E20" s="34">
        <f t="shared" ref="E20:H20" si="4">+E18-E19</f>
        <v>-637.37185506000048</v>
      </c>
      <c r="F20" s="34">
        <f t="shared" si="4"/>
        <v>-611.75383068000667</v>
      </c>
      <c r="G20" s="34">
        <f t="shared" si="4"/>
        <v>-482.54861510000012</v>
      </c>
      <c r="H20" s="34">
        <f t="shared" si="4"/>
        <v>-558.03665211999987</v>
      </c>
    </row>
    <row r="21" spans="2:8">
      <c r="B21" s="912" t="s">
        <v>490</v>
      </c>
      <c r="C21" s="32" t="s">
        <v>477</v>
      </c>
      <c r="D21" s="33">
        <v>217.0661358800003</v>
      </c>
      <c r="E21" s="33">
        <v>187.86596778000006</v>
      </c>
      <c r="F21" s="33">
        <v>163.43117837000011</v>
      </c>
      <c r="G21" s="33">
        <v>149.93998472000064</v>
      </c>
      <c r="H21" s="33">
        <v>148.23220159000013</v>
      </c>
    </row>
    <row r="22" spans="2:8">
      <c r="B22" s="912"/>
      <c r="C22" s="32" t="s">
        <v>476</v>
      </c>
      <c r="D22" s="33">
        <v>592.49631832999955</v>
      </c>
      <c r="E22" s="33">
        <v>560.37561910999818</v>
      </c>
      <c r="F22" s="33">
        <v>640.7855582999988</v>
      </c>
      <c r="G22" s="33">
        <v>594.04838630999836</v>
      </c>
      <c r="H22" s="33">
        <v>712.27174439000146</v>
      </c>
    </row>
    <row r="23" spans="2:8">
      <c r="B23" s="912"/>
      <c r="C23" s="29" t="s">
        <v>475</v>
      </c>
      <c r="D23" s="34">
        <f>+D21-D22</f>
        <v>-375.43018244999928</v>
      </c>
      <c r="E23" s="34">
        <f t="shared" ref="E23:H23" si="5">+E21-E22</f>
        <v>-372.50965132999812</v>
      </c>
      <c r="F23" s="34">
        <f t="shared" si="5"/>
        <v>-477.35437992999869</v>
      </c>
      <c r="G23" s="34">
        <f t="shared" si="5"/>
        <v>-444.1084015899977</v>
      </c>
      <c r="H23" s="34">
        <f t="shared" si="5"/>
        <v>-564.0395428000013</v>
      </c>
    </row>
    <row r="24" spans="2:8">
      <c r="B24" s="899" t="s">
        <v>12</v>
      </c>
      <c r="C24" s="31" t="s">
        <v>477</v>
      </c>
      <c r="D24" s="24">
        <f t="shared" ref="D24:H25" si="6">+D6+D9+D12+D15+D18+D21</f>
        <v>6473.0827321000097</v>
      </c>
      <c r="E24" s="24">
        <f t="shared" si="6"/>
        <v>5785.2451799400014</v>
      </c>
      <c r="F24" s="24">
        <f t="shared" si="6"/>
        <v>3241.0481399099972</v>
      </c>
      <c r="G24" s="24">
        <f t="shared" si="6"/>
        <v>3157.5469627300035</v>
      </c>
      <c r="H24" s="24">
        <f t="shared" si="6"/>
        <v>3863.4024969500033</v>
      </c>
    </row>
    <row r="25" spans="2:8">
      <c r="B25" s="900"/>
      <c r="C25" s="31" t="s">
        <v>476</v>
      </c>
      <c r="D25" s="24">
        <f t="shared" si="6"/>
        <v>17459.671783899983</v>
      </c>
      <c r="E25" s="24">
        <f t="shared" si="6"/>
        <v>16920.339597719983</v>
      </c>
      <c r="F25" s="24">
        <f t="shared" si="6"/>
        <v>12816.779102639988</v>
      </c>
      <c r="G25" s="24">
        <f t="shared" si="6"/>
        <v>9586.7579544100117</v>
      </c>
      <c r="H25" s="24">
        <f t="shared" si="6"/>
        <v>11665.815500940005</v>
      </c>
    </row>
    <row r="26" spans="2:8">
      <c r="B26" s="901"/>
      <c r="C26" s="31" t="s">
        <v>475</v>
      </c>
      <c r="D26" s="24">
        <f>+D24-D25</f>
        <v>-10986.589051799972</v>
      </c>
      <c r="E26" s="24">
        <f t="shared" ref="E26:H26" si="7">+E24-E25</f>
        <v>-11135.094417779983</v>
      </c>
      <c r="F26" s="24">
        <f t="shared" si="7"/>
        <v>-9575.730962729991</v>
      </c>
      <c r="G26" s="24">
        <f t="shared" si="7"/>
        <v>-6429.2109916800082</v>
      </c>
      <c r="H26" s="24">
        <f t="shared" si="7"/>
        <v>-7802.4130039900019</v>
      </c>
    </row>
    <row r="27" spans="2:8">
      <c r="B27" s="26" t="s">
        <v>866</v>
      </c>
    </row>
    <row r="28" spans="2:8">
      <c r="D28" s="35"/>
      <c r="E28" s="35"/>
      <c r="F28" s="35"/>
      <c r="G28" s="35"/>
    </row>
    <row r="29" spans="2:8">
      <c r="D29" s="35"/>
      <c r="E29" s="35"/>
      <c r="F29" s="35"/>
      <c r="G29" s="35"/>
    </row>
  </sheetData>
  <sheetProtection password="EEBB" sheet="1" objects="1" scenarios="1"/>
  <mergeCells count="9">
    <mergeCell ref="B24:B26"/>
    <mergeCell ref="D4:H4"/>
    <mergeCell ref="B4:C5"/>
    <mergeCell ref="B6:B8"/>
    <mergeCell ref="B9:B11"/>
    <mergeCell ref="B12:B14"/>
    <mergeCell ref="B15:B17"/>
    <mergeCell ref="B18:B20"/>
    <mergeCell ref="B21:B23"/>
  </mergeCells>
  <hyperlinks>
    <hyperlink ref="J5" location="INDICE!A1" display="(volver a índice)"/>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showGridLines="0" zoomScaleNormal="100" workbookViewId="0">
      <selection activeCell="M10" sqref="M10"/>
    </sheetView>
  </sheetViews>
  <sheetFormatPr baseColWidth="10" defaultColWidth="11.42578125" defaultRowHeight="12.75"/>
  <cols>
    <col min="1" max="1" width="1.7109375" style="17" customWidth="1"/>
    <col min="2" max="2" width="45.28515625" style="17" customWidth="1"/>
    <col min="3" max="9" width="8.7109375" style="17" customWidth="1"/>
    <col min="10" max="16384" width="11.42578125" style="17"/>
  </cols>
  <sheetData>
    <row r="2" spans="2:10" ht="14.25" customHeight="1">
      <c r="B2" s="17" t="s">
        <v>703</v>
      </c>
    </row>
    <row r="4" spans="2:10">
      <c r="B4" s="913" t="s">
        <v>484</v>
      </c>
      <c r="C4" s="913"/>
      <c r="D4" s="913" t="s">
        <v>483</v>
      </c>
      <c r="E4" s="913"/>
      <c r="F4" s="913"/>
      <c r="G4" s="913"/>
      <c r="H4" s="913"/>
    </row>
    <row r="5" spans="2:10">
      <c r="B5" s="913"/>
      <c r="C5" s="913"/>
      <c r="D5" s="18">
        <v>2013</v>
      </c>
      <c r="E5" s="18">
        <v>2014</v>
      </c>
      <c r="F5" s="18">
        <v>2015</v>
      </c>
      <c r="G5" s="18">
        <v>2016</v>
      </c>
      <c r="H5" s="18">
        <v>2017</v>
      </c>
    </row>
    <row r="6" spans="2:10">
      <c r="B6" s="912" t="s">
        <v>499</v>
      </c>
      <c r="C6" s="28" t="s">
        <v>477</v>
      </c>
      <c r="D6" s="20">
        <v>21358.610919350052</v>
      </c>
      <c r="E6" s="20">
        <v>26069.97109633002</v>
      </c>
      <c r="F6" s="20">
        <v>22884.662674219999</v>
      </c>
      <c r="G6" s="20">
        <v>23589.801928469988</v>
      </c>
      <c r="H6" s="20">
        <v>22822.246573069973</v>
      </c>
    </row>
    <row r="7" spans="2:10">
      <c r="B7" s="912"/>
      <c r="C7" s="28" t="s">
        <v>476</v>
      </c>
      <c r="D7" s="20">
        <v>1502.7445616299976</v>
      </c>
      <c r="E7" s="20">
        <v>1366.265200959999</v>
      </c>
      <c r="F7" s="20">
        <v>1357.9942936500024</v>
      </c>
      <c r="G7" s="20">
        <v>1455.2152464000008</v>
      </c>
      <c r="H7" s="20">
        <v>1791.3430843300021</v>
      </c>
      <c r="J7" s="21" t="s">
        <v>42</v>
      </c>
    </row>
    <row r="8" spans="2:10">
      <c r="B8" s="912"/>
      <c r="C8" s="29" t="s">
        <v>475</v>
      </c>
      <c r="D8" s="23">
        <f>+D6-D7</f>
        <v>19855.866357720053</v>
      </c>
      <c r="E8" s="23">
        <f t="shared" ref="E8:H8" si="0">+E6-E7</f>
        <v>24703.705895370022</v>
      </c>
      <c r="F8" s="23">
        <f t="shared" si="0"/>
        <v>21526.668380569998</v>
      </c>
      <c r="G8" s="23">
        <f t="shared" si="0"/>
        <v>22134.586682069988</v>
      </c>
      <c r="H8" s="23">
        <f t="shared" si="0"/>
        <v>21030.903488739972</v>
      </c>
      <c r="J8" s="21"/>
    </row>
    <row r="9" spans="2:10" ht="12" customHeight="1">
      <c r="B9" s="912" t="s">
        <v>498</v>
      </c>
      <c r="C9" s="28" t="s">
        <v>477</v>
      </c>
      <c r="D9" s="20">
        <v>682.07599549999986</v>
      </c>
      <c r="E9" s="20">
        <v>635.9567195900006</v>
      </c>
      <c r="F9" s="20">
        <v>519.24705306999908</v>
      </c>
      <c r="G9" s="20">
        <v>441.80462138000087</v>
      </c>
      <c r="H9" s="20">
        <v>511.13891108999815</v>
      </c>
    </row>
    <row r="10" spans="2:10">
      <c r="B10" s="912"/>
      <c r="C10" s="28" t="s">
        <v>476</v>
      </c>
      <c r="D10" s="20">
        <v>1385.5363636500008</v>
      </c>
      <c r="E10" s="20">
        <v>1272.9241714399984</v>
      </c>
      <c r="F10" s="20">
        <v>1367.4034581899982</v>
      </c>
      <c r="G10" s="20">
        <v>1192.1117209200029</v>
      </c>
      <c r="H10" s="20">
        <v>1283.8934527999966</v>
      </c>
    </row>
    <row r="11" spans="2:10">
      <c r="B11" s="912"/>
      <c r="C11" s="29" t="s">
        <v>475</v>
      </c>
      <c r="D11" s="23">
        <f>+D9-D10</f>
        <v>-703.46036815000093</v>
      </c>
      <c r="E11" s="23">
        <f t="shared" ref="E11:H11" si="1">+E9-E10</f>
        <v>-636.96745184999781</v>
      </c>
      <c r="F11" s="23">
        <f t="shared" si="1"/>
        <v>-848.15640511999914</v>
      </c>
      <c r="G11" s="23">
        <f t="shared" si="1"/>
        <v>-750.30709954000201</v>
      </c>
      <c r="H11" s="23">
        <f t="shared" si="1"/>
        <v>-772.75454170999842</v>
      </c>
    </row>
    <row r="12" spans="2:10">
      <c r="B12" s="912" t="s">
        <v>497</v>
      </c>
      <c r="C12" s="28" t="s">
        <v>477</v>
      </c>
      <c r="D12" s="20">
        <v>2079.4332264499958</v>
      </c>
      <c r="E12" s="20">
        <v>2090.6177441699961</v>
      </c>
      <c r="F12" s="20">
        <v>2534.3544230700086</v>
      </c>
      <c r="G12" s="20">
        <v>2259.9627761399997</v>
      </c>
      <c r="H12" s="20">
        <v>2531.7547334200012</v>
      </c>
    </row>
    <row r="13" spans="2:10">
      <c r="B13" s="912"/>
      <c r="C13" s="28" t="s">
        <v>476</v>
      </c>
      <c r="D13" s="20">
        <v>543.74479493000126</v>
      </c>
      <c r="E13" s="20">
        <v>535.88869939999972</v>
      </c>
      <c r="F13" s="20">
        <v>537.92634439999915</v>
      </c>
      <c r="G13" s="20">
        <v>579.44050695000124</v>
      </c>
      <c r="H13" s="20">
        <v>654.07956677999755</v>
      </c>
    </row>
    <row r="14" spans="2:10">
      <c r="B14" s="912"/>
      <c r="C14" s="29" t="s">
        <v>475</v>
      </c>
      <c r="D14" s="23">
        <f>+D12-D13</f>
        <v>1535.6884315199945</v>
      </c>
      <c r="E14" s="23">
        <f t="shared" ref="E14:H14" si="2">+E12-E13</f>
        <v>1554.7290447699963</v>
      </c>
      <c r="F14" s="23">
        <f t="shared" si="2"/>
        <v>1996.4280786700094</v>
      </c>
      <c r="G14" s="23">
        <f t="shared" si="2"/>
        <v>1680.5222691899985</v>
      </c>
      <c r="H14" s="23">
        <f t="shared" si="2"/>
        <v>1877.6751666400037</v>
      </c>
    </row>
    <row r="15" spans="2:10">
      <c r="B15" s="912" t="s">
        <v>496</v>
      </c>
      <c r="C15" s="28" t="s">
        <v>477</v>
      </c>
      <c r="D15" s="20">
        <v>640.36652088999585</v>
      </c>
      <c r="E15" s="20">
        <v>667.79060209999739</v>
      </c>
      <c r="F15" s="20">
        <v>480.14190995000178</v>
      </c>
      <c r="G15" s="20">
        <v>517.06011582000042</v>
      </c>
      <c r="H15" s="20">
        <v>516.28979014000072</v>
      </c>
    </row>
    <row r="16" spans="2:10">
      <c r="B16" s="912"/>
      <c r="C16" s="28" t="s">
        <v>476</v>
      </c>
      <c r="D16" s="20">
        <v>2079.021853760004</v>
      </c>
      <c r="E16" s="20">
        <v>1868.7622874799954</v>
      </c>
      <c r="F16" s="20">
        <v>1969.8837418599967</v>
      </c>
      <c r="G16" s="20">
        <v>2156.7495201700058</v>
      </c>
      <c r="H16" s="20">
        <v>2353.4259600299924</v>
      </c>
    </row>
    <row r="17" spans="2:8">
      <c r="B17" s="912"/>
      <c r="C17" s="29" t="s">
        <v>475</v>
      </c>
      <c r="D17" s="23">
        <f>+D15-D16</f>
        <v>-1438.6553328700081</v>
      </c>
      <c r="E17" s="23">
        <f t="shared" ref="E17:H17" si="3">+E15-E16</f>
        <v>-1200.971685379998</v>
      </c>
      <c r="F17" s="23">
        <f t="shared" si="3"/>
        <v>-1489.741831909995</v>
      </c>
      <c r="G17" s="23">
        <f t="shared" si="3"/>
        <v>-1639.6894043500054</v>
      </c>
      <c r="H17" s="23">
        <f t="shared" si="3"/>
        <v>-1837.1361698899918</v>
      </c>
    </row>
    <row r="18" spans="2:8">
      <c r="B18" s="899" t="s">
        <v>12</v>
      </c>
      <c r="C18" s="30" t="s">
        <v>477</v>
      </c>
      <c r="D18" s="24">
        <f t="shared" ref="D18:H19" si="4">+D15+D12+D9+D6</f>
        <v>24760.486662190044</v>
      </c>
      <c r="E18" s="24">
        <f t="shared" si="4"/>
        <v>29464.336162190015</v>
      </c>
      <c r="F18" s="24">
        <f t="shared" si="4"/>
        <v>26418.406060310008</v>
      </c>
      <c r="G18" s="24">
        <f t="shared" si="4"/>
        <v>26808.62944180999</v>
      </c>
      <c r="H18" s="24">
        <f t="shared" si="4"/>
        <v>26381.430007719973</v>
      </c>
    </row>
    <row r="19" spans="2:8">
      <c r="B19" s="900"/>
      <c r="C19" s="30" t="s">
        <v>476</v>
      </c>
      <c r="D19" s="24">
        <f t="shared" si="4"/>
        <v>5511.0475739700032</v>
      </c>
      <c r="E19" s="24">
        <f t="shared" si="4"/>
        <v>5043.8403592799923</v>
      </c>
      <c r="F19" s="24">
        <f t="shared" si="4"/>
        <v>5233.2078380999965</v>
      </c>
      <c r="G19" s="24">
        <f t="shared" si="4"/>
        <v>5383.5169944400104</v>
      </c>
      <c r="H19" s="24">
        <f t="shared" si="4"/>
        <v>6082.7420639399888</v>
      </c>
    </row>
    <row r="20" spans="2:8">
      <c r="B20" s="901"/>
      <c r="C20" s="31" t="s">
        <v>475</v>
      </c>
      <c r="D20" s="24">
        <f>+D18-D19</f>
        <v>19249.439088220039</v>
      </c>
      <c r="E20" s="24">
        <f t="shared" ref="E20:H20" si="5">+E18-E19</f>
        <v>24420.495802910023</v>
      </c>
      <c r="F20" s="24">
        <f t="shared" si="5"/>
        <v>21185.198222210012</v>
      </c>
      <c r="G20" s="24">
        <f t="shared" si="5"/>
        <v>21425.112447369978</v>
      </c>
      <c r="H20" s="24">
        <f t="shared" si="5"/>
        <v>20298.687943779983</v>
      </c>
    </row>
    <row r="21" spans="2:8">
      <c r="B21" s="26" t="s">
        <v>866</v>
      </c>
    </row>
  </sheetData>
  <sheetProtection password="EEBB" sheet="1" objects="1" scenarios="1"/>
  <mergeCells count="7">
    <mergeCell ref="B15:B17"/>
    <mergeCell ref="B18:B20"/>
    <mergeCell ref="B4:C5"/>
    <mergeCell ref="D4:H4"/>
    <mergeCell ref="B6:B8"/>
    <mergeCell ref="B9:B11"/>
    <mergeCell ref="B12:B14"/>
  </mergeCells>
  <hyperlinks>
    <hyperlink ref="J7" location="INDICE!A1" display="(volver a índice)"/>
  </hyperlink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J36"/>
  <sheetViews>
    <sheetView showGridLines="0" zoomScaleNormal="100" zoomScaleSheetLayoutView="100" workbookViewId="0">
      <selection activeCell="M10" sqref="M10"/>
    </sheetView>
  </sheetViews>
  <sheetFormatPr baseColWidth="10" defaultColWidth="11.42578125" defaultRowHeight="12.75"/>
  <cols>
    <col min="1" max="1" width="4" style="17" customWidth="1"/>
    <col min="2" max="2" width="32.85546875" style="17" customWidth="1"/>
    <col min="3" max="3" width="8.7109375" style="27" customWidth="1"/>
    <col min="4" max="4" width="9.5703125" style="17" customWidth="1"/>
    <col min="5" max="5" width="10.42578125" style="17" customWidth="1"/>
    <col min="6" max="7" width="11.42578125" style="17"/>
    <col min="8" max="8" width="12" style="17" customWidth="1"/>
    <col min="9" max="16384" width="11.42578125" style="17"/>
  </cols>
  <sheetData>
    <row r="2" spans="2:10" ht="12.75" customHeight="1">
      <c r="B2" s="15" t="s">
        <v>704</v>
      </c>
      <c r="C2" s="16"/>
      <c r="D2" s="16"/>
      <c r="E2" s="16"/>
      <c r="F2" s="16"/>
      <c r="G2" s="16"/>
      <c r="H2" s="16"/>
    </row>
    <row r="4" spans="2:10">
      <c r="B4" s="913" t="s">
        <v>503</v>
      </c>
      <c r="C4" s="913"/>
      <c r="D4" s="913" t="s">
        <v>483</v>
      </c>
      <c r="E4" s="913"/>
      <c r="F4" s="913"/>
      <c r="G4" s="913"/>
      <c r="H4" s="913"/>
    </row>
    <row r="5" spans="2:10">
      <c r="B5" s="913"/>
      <c r="C5" s="913"/>
      <c r="D5" s="18">
        <v>2013</v>
      </c>
      <c r="E5" s="18">
        <v>2014</v>
      </c>
      <c r="F5" s="18">
        <v>2015</v>
      </c>
      <c r="G5" s="18">
        <v>2016</v>
      </c>
      <c r="H5" s="18">
        <v>2017</v>
      </c>
    </row>
    <row r="6" spans="2:10">
      <c r="B6" s="912" t="s">
        <v>482</v>
      </c>
      <c r="C6" s="19" t="s">
        <v>477</v>
      </c>
      <c r="D6" s="20">
        <v>1176.32936692</v>
      </c>
      <c r="E6" s="20">
        <v>218.68666225999999</v>
      </c>
      <c r="F6" s="20">
        <v>253.37945158999997</v>
      </c>
      <c r="G6" s="20">
        <v>315.19655848999997</v>
      </c>
      <c r="H6" s="20">
        <v>489.36955819999986</v>
      </c>
      <c r="J6" s="21" t="s">
        <v>42</v>
      </c>
    </row>
    <row r="7" spans="2:10">
      <c r="B7" s="912"/>
      <c r="C7" s="19" t="s">
        <v>476</v>
      </c>
      <c r="D7" s="20">
        <v>594.51341134000063</v>
      </c>
      <c r="E7" s="20">
        <v>845.7441245</v>
      </c>
      <c r="F7" s="20">
        <v>665.12726115000009</v>
      </c>
      <c r="G7" s="20">
        <v>1189.2629006900004</v>
      </c>
      <c r="H7" s="20">
        <v>1119.3982358599999</v>
      </c>
    </row>
    <row r="8" spans="2:10">
      <c r="B8" s="912"/>
      <c r="C8" s="22" t="s">
        <v>475</v>
      </c>
      <c r="D8" s="23">
        <f>+D6-D7</f>
        <v>581.81595557999935</v>
      </c>
      <c r="E8" s="23">
        <f t="shared" ref="E8:H8" si="0">+E6-E7</f>
        <v>-627.05746223999995</v>
      </c>
      <c r="F8" s="23">
        <f t="shared" si="0"/>
        <v>-411.74780956000012</v>
      </c>
      <c r="G8" s="23">
        <f t="shared" si="0"/>
        <v>-874.06634220000046</v>
      </c>
      <c r="H8" s="23">
        <f t="shared" si="0"/>
        <v>-630.02867766000008</v>
      </c>
    </row>
    <row r="9" spans="2:10">
      <c r="B9" s="912" t="s">
        <v>502</v>
      </c>
      <c r="C9" s="19" t="s">
        <v>477</v>
      </c>
      <c r="D9" s="20">
        <v>19.186382050000002</v>
      </c>
      <c r="E9" s="20">
        <v>12.142263869999997</v>
      </c>
      <c r="F9" s="20">
        <v>9.5618176499999947</v>
      </c>
      <c r="G9" s="20">
        <v>13.557323660000002</v>
      </c>
      <c r="H9" s="20">
        <v>9.3640066099999952</v>
      </c>
    </row>
    <row r="10" spans="2:10">
      <c r="B10" s="912"/>
      <c r="C10" s="19" t="s">
        <v>476</v>
      </c>
      <c r="D10" s="20">
        <v>16.327215570000003</v>
      </c>
      <c r="E10" s="20">
        <v>15.24905981</v>
      </c>
      <c r="F10" s="20">
        <v>17.589102950000012</v>
      </c>
      <c r="G10" s="20">
        <v>21.324594890000004</v>
      </c>
      <c r="H10" s="20">
        <v>28.653766270000009</v>
      </c>
    </row>
    <row r="11" spans="2:10">
      <c r="B11" s="912"/>
      <c r="C11" s="22" t="s">
        <v>475</v>
      </c>
      <c r="D11" s="23">
        <f>+D9-D10</f>
        <v>2.859166479999999</v>
      </c>
      <c r="E11" s="23">
        <f t="shared" ref="E11:H11" si="1">+E9-E10</f>
        <v>-3.1067959400000031</v>
      </c>
      <c r="F11" s="23">
        <f t="shared" si="1"/>
        <v>-8.0272853000000168</v>
      </c>
      <c r="G11" s="23">
        <f t="shared" si="1"/>
        <v>-7.7672712300000022</v>
      </c>
      <c r="H11" s="23">
        <f t="shared" si="1"/>
        <v>-19.289759660000016</v>
      </c>
    </row>
    <row r="12" spans="2:10">
      <c r="B12" s="912" t="s">
        <v>481</v>
      </c>
      <c r="C12" s="19" t="s">
        <v>477</v>
      </c>
      <c r="D12" s="20">
        <v>48.453484559999978</v>
      </c>
      <c r="E12" s="20">
        <v>93.809617869999926</v>
      </c>
      <c r="F12" s="20">
        <v>22.610513959999984</v>
      </c>
      <c r="G12" s="20">
        <v>11.495191720000005</v>
      </c>
      <c r="H12" s="20">
        <v>11.636769840000001</v>
      </c>
    </row>
    <row r="13" spans="2:10">
      <c r="B13" s="912"/>
      <c r="C13" s="19" t="s">
        <v>476</v>
      </c>
      <c r="D13" s="20">
        <v>1220.2664766299999</v>
      </c>
      <c r="E13" s="20">
        <v>921.40671829999997</v>
      </c>
      <c r="F13" s="20">
        <v>933.51010612999789</v>
      </c>
      <c r="G13" s="20">
        <v>786.4887680000005</v>
      </c>
      <c r="H13" s="20">
        <v>1266.6112883499977</v>
      </c>
    </row>
    <row r="14" spans="2:10">
      <c r="B14" s="912"/>
      <c r="C14" s="22" t="s">
        <v>475</v>
      </c>
      <c r="D14" s="23">
        <f>+D12-D13</f>
        <v>-1171.8129920700001</v>
      </c>
      <c r="E14" s="23">
        <f t="shared" ref="E14:H14" si="2">+E12-E13</f>
        <v>-827.59710043000007</v>
      </c>
      <c r="F14" s="23">
        <f t="shared" si="2"/>
        <v>-910.89959216999796</v>
      </c>
      <c r="G14" s="23">
        <f t="shared" si="2"/>
        <v>-774.99357628000053</v>
      </c>
      <c r="H14" s="23">
        <f t="shared" si="2"/>
        <v>-1254.9745185099978</v>
      </c>
    </row>
    <row r="15" spans="2:10">
      <c r="B15" s="912" t="s">
        <v>480</v>
      </c>
      <c r="C15" s="19" t="s">
        <v>477</v>
      </c>
      <c r="D15" s="20">
        <v>168.48666377999976</v>
      </c>
      <c r="E15" s="20">
        <v>132.09867540000022</v>
      </c>
      <c r="F15" s="20">
        <v>98.956734190000077</v>
      </c>
      <c r="G15" s="20">
        <v>94.032318749999973</v>
      </c>
      <c r="H15" s="20">
        <v>92.617720180000035</v>
      </c>
    </row>
    <row r="16" spans="2:10">
      <c r="B16" s="912"/>
      <c r="C16" s="19" t="s">
        <v>476</v>
      </c>
      <c r="D16" s="20">
        <v>4384.3327426200094</v>
      </c>
      <c r="E16" s="20">
        <v>3441.9516420300001</v>
      </c>
      <c r="F16" s="20">
        <v>4143.912951820018</v>
      </c>
      <c r="G16" s="20">
        <v>3405.7166436199705</v>
      </c>
      <c r="H16" s="20">
        <v>3907.4451432899928</v>
      </c>
    </row>
    <row r="17" spans="2:8">
      <c r="B17" s="912"/>
      <c r="C17" s="22" t="s">
        <v>475</v>
      </c>
      <c r="D17" s="23">
        <f>+D15-D16</f>
        <v>-4215.8460788400098</v>
      </c>
      <c r="E17" s="23">
        <f t="shared" ref="E17:H17" si="3">+E15-E16</f>
        <v>-3309.8529666300001</v>
      </c>
      <c r="F17" s="23">
        <f t="shared" si="3"/>
        <v>-4044.9562176300178</v>
      </c>
      <c r="G17" s="23">
        <f t="shared" si="3"/>
        <v>-3311.6843248699706</v>
      </c>
      <c r="H17" s="23">
        <f t="shared" si="3"/>
        <v>-3814.8274231099927</v>
      </c>
    </row>
    <row r="18" spans="2:8">
      <c r="B18" s="912" t="s">
        <v>501</v>
      </c>
      <c r="C18" s="19" t="s">
        <v>477</v>
      </c>
      <c r="D18" s="20">
        <v>970.7724623799985</v>
      </c>
      <c r="E18" s="20">
        <v>914.74249952999833</v>
      </c>
      <c r="F18" s="20">
        <v>1111.9834387600017</v>
      </c>
      <c r="G18" s="20">
        <v>1002.3154582800003</v>
      </c>
      <c r="H18" s="20">
        <v>865.62972612999954</v>
      </c>
    </row>
    <row r="19" spans="2:8">
      <c r="B19" s="912"/>
      <c r="C19" s="19" t="s">
        <v>476</v>
      </c>
      <c r="D19" s="20">
        <v>2192.5938080999986</v>
      </c>
      <c r="E19" s="20">
        <v>2176.9118449799998</v>
      </c>
      <c r="F19" s="20">
        <v>2442.3549905999985</v>
      </c>
      <c r="G19" s="20">
        <v>2205.1372602800056</v>
      </c>
      <c r="H19" s="20">
        <v>2400.1756696200009</v>
      </c>
    </row>
    <row r="20" spans="2:8">
      <c r="B20" s="912"/>
      <c r="C20" s="22" t="s">
        <v>475</v>
      </c>
      <c r="D20" s="23">
        <f>+D18-D19</f>
        <v>-1221.82134572</v>
      </c>
      <c r="E20" s="23">
        <f t="shared" ref="E20:H20" si="4">+E18-E19</f>
        <v>-1262.1693454500014</v>
      </c>
      <c r="F20" s="23">
        <f t="shared" si="4"/>
        <v>-1330.3715518399968</v>
      </c>
      <c r="G20" s="23">
        <f t="shared" si="4"/>
        <v>-1202.8218020000054</v>
      </c>
      <c r="H20" s="23">
        <f t="shared" si="4"/>
        <v>-1534.5459434900013</v>
      </c>
    </row>
    <row r="21" spans="2:8">
      <c r="B21" s="912" t="s">
        <v>478</v>
      </c>
      <c r="C21" s="19" t="s">
        <v>477</v>
      </c>
      <c r="D21" s="20">
        <v>115.29414718000005</v>
      </c>
      <c r="E21" s="20">
        <v>88.692972939999976</v>
      </c>
      <c r="F21" s="20">
        <v>81.425909060000052</v>
      </c>
      <c r="G21" s="20">
        <v>87.99994788000005</v>
      </c>
      <c r="H21" s="20">
        <v>86.952698570000081</v>
      </c>
    </row>
    <row r="22" spans="2:8">
      <c r="B22" s="912"/>
      <c r="C22" s="19" t="s">
        <v>476</v>
      </c>
      <c r="D22" s="20">
        <v>1509.508904480002</v>
      </c>
      <c r="E22" s="20">
        <v>1477.3705517599999</v>
      </c>
      <c r="F22" s="20">
        <v>1657.3024004800116</v>
      </c>
      <c r="G22" s="20">
        <v>1453.146211430002</v>
      </c>
      <c r="H22" s="20">
        <v>1632.4937827999893</v>
      </c>
    </row>
    <row r="23" spans="2:8">
      <c r="B23" s="912"/>
      <c r="C23" s="22" t="s">
        <v>475</v>
      </c>
      <c r="D23" s="23">
        <f>+D21-D22</f>
        <v>-1394.214757300002</v>
      </c>
      <c r="E23" s="23">
        <f t="shared" ref="E23:H23" si="5">+E21-E22</f>
        <v>-1388.67757882</v>
      </c>
      <c r="F23" s="23">
        <f t="shared" si="5"/>
        <v>-1575.8764914200115</v>
      </c>
      <c r="G23" s="23">
        <f t="shared" si="5"/>
        <v>-1365.146263550002</v>
      </c>
      <c r="H23" s="23">
        <f t="shared" si="5"/>
        <v>-1545.5410842299891</v>
      </c>
    </row>
    <row r="24" spans="2:8">
      <c r="B24" s="912" t="s">
        <v>489</v>
      </c>
      <c r="C24" s="19" t="s">
        <v>477</v>
      </c>
      <c r="D24" s="20">
        <v>14.588554900000005</v>
      </c>
      <c r="E24" s="20">
        <v>10.366854729999984</v>
      </c>
      <c r="F24" s="20">
        <v>7.7466733699999972</v>
      </c>
      <c r="G24" s="20">
        <v>7.5432711400000025</v>
      </c>
      <c r="H24" s="20">
        <v>10.083012980000008</v>
      </c>
    </row>
    <row r="25" spans="2:8">
      <c r="B25" s="912"/>
      <c r="C25" s="19" t="s">
        <v>476</v>
      </c>
      <c r="D25" s="20">
        <v>304.22496331999986</v>
      </c>
      <c r="E25" s="20">
        <v>258.16002542000001</v>
      </c>
      <c r="F25" s="20">
        <v>275.63474568999931</v>
      </c>
      <c r="G25" s="20">
        <v>295.88556663999992</v>
      </c>
      <c r="H25" s="20">
        <v>324.25364043999957</v>
      </c>
    </row>
    <row r="26" spans="2:8">
      <c r="B26" s="912"/>
      <c r="C26" s="22" t="s">
        <v>475</v>
      </c>
      <c r="D26" s="23">
        <f>+D24-D25</f>
        <v>-289.63640841999984</v>
      </c>
      <c r="E26" s="23">
        <f t="shared" ref="E26:H26" si="6">+E24-E25</f>
        <v>-247.79317069000004</v>
      </c>
      <c r="F26" s="23">
        <f t="shared" si="6"/>
        <v>-267.88807231999931</v>
      </c>
      <c r="G26" s="23">
        <f t="shared" si="6"/>
        <v>-288.34229549999992</v>
      </c>
      <c r="H26" s="23">
        <f t="shared" si="6"/>
        <v>-314.17062745999954</v>
      </c>
    </row>
    <row r="27" spans="2:8">
      <c r="B27" s="912" t="s">
        <v>488</v>
      </c>
      <c r="C27" s="19" t="s">
        <v>477</v>
      </c>
      <c r="D27" s="20">
        <v>33.918576020000039</v>
      </c>
      <c r="E27" s="20">
        <v>18.546128710000001</v>
      </c>
      <c r="F27" s="20">
        <v>27.952038299999973</v>
      </c>
      <c r="G27" s="20">
        <v>26.498242880000028</v>
      </c>
      <c r="H27" s="20">
        <v>24.948741619999996</v>
      </c>
    </row>
    <row r="28" spans="2:8">
      <c r="B28" s="912"/>
      <c r="C28" s="19" t="s">
        <v>476</v>
      </c>
      <c r="D28" s="20">
        <v>469.07045402000045</v>
      </c>
      <c r="E28" s="20">
        <v>501.99610699999999</v>
      </c>
      <c r="F28" s="20">
        <v>642.53987665000204</v>
      </c>
      <c r="G28" s="20">
        <v>481.15931385000044</v>
      </c>
      <c r="H28" s="20">
        <v>427.4577714000003</v>
      </c>
    </row>
    <row r="29" spans="2:8">
      <c r="B29" s="912"/>
      <c r="C29" s="22" t="s">
        <v>475</v>
      </c>
      <c r="D29" s="23">
        <f>+D27-D28</f>
        <v>-435.15187800000041</v>
      </c>
      <c r="E29" s="23">
        <f t="shared" ref="E29:H29" si="7">+E27-E28</f>
        <v>-483.44997828999999</v>
      </c>
      <c r="F29" s="23">
        <f t="shared" si="7"/>
        <v>-614.58783835000202</v>
      </c>
      <c r="G29" s="23">
        <f t="shared" si="7"/>
        <v>-454.66107097000042</v>
      </c>
      <c r="H29" s="23">
        <f t="shared" si="7"/>
        <v>-402.50902978000028</v>
      </c>
    </row>
    <row r="30" spans="2:8">
      <c r="B30" s="912" t="s">
        <v>500</v>
      </c>
      <c r="C30" s="19" t="s">
        <v>477</v>
      </c>
      <c r="D30" s="20">
        <v>750.16879759999983</v>
      </c>
      <c r="E30" s="20">
        <v>722.18649901999845</v>
      </c>
      <c r="F30" s="20">
        <v>651.41191551000031</v>
      </c>
      <c r="G30" s="20">
        <v>486.34441990000153</v>
      </c>
      <c r="H30" s="20">
        <v>455.65516777000028</v>
      </c>
    </row>
    <row r="31" spans="2:8">
      <c r="B31" s="912"/>
      <c r="C31" s="19" t="s">
        <v>476</v>
      </c>
      <c r="D31" s="20">
        <v>1255.9988473399999</v>
      </c>
      <c r="E31" s="20">
        <v>1202.32216614</v>
      </c>
      <c r="F31" s="20">
        <v>1161.1233620499991</v>
      </c>
      <c r="G31" s="20">
        <v>980.39733033000016</v>
      </c>
      <c r="H31" s="20">
        <v>1092.2141326099998</v>
      </c>
    </row>
    <row r="32" spans="2:8">
      <c r="B32" s="912"/>
      <c r="C32" s="22" t="s">
        <v>475</v>
      </c>
      <c r="D32" s="23">
        <f>+D30-D31</f>
        <v>-505.83004974000005</v>
      </c>
      <c r="E32" s="23">
        <f t="shared" ref="E32:H32" si="8">+E30-E31</f>
        <v>-480.13566712000159</v>
      </c>
      <c r="F32" s="23">
        <f t="shared" si="8"/>
        <v>-509.71144653999875</v>
      </c>
      <c r="G32" s="23">
        <f t="shared" si="8"/>
        <v>-494.05291042999863</v>
      </c>
      <c r="H32" s="23">
        <f t="shared" si="8"/>
        <v>-636.55896483999948</v>
      </c>
    </row>
    <row r="33" spans="2:8">
      <c r="B33" s="899" t="s">
        <v>12</v>
      </c>
      <c r="C33" s="18" t="s">
        <v>477</v>
      </c>
      <c r="D33" s="24">
        <f t="shared" ref="D33:H34" si="9">+D15+D12+D9+D6+D18+D21+D24+D27+D30</f>
        <v>3297.1984353899979</v>
      </c>
      <c r="E33" s="24">
        <f t="shared" si="9"/>
        <v>2211.2721743299967</v>
      </c>
      <c r="F33" s="24">
        <f t="shared" si="9"/>
        <v>2265.0284923900022</v>
      </c>
      <c r="G33" s="24">
        <f t="shared" si="9"/>
        <v>2044.9827327000021</v>
      </c>
      <c r="H33" s="24">
        <f t="shared" si="9"/>
        <v>2046.2574018999999</v>
      </c>
    </row>
    <row r="34" spans="2:8">
      <c r="B34" s="900"/>
      <c r="C34" s="18" t="s">
        <v>476</v>
      </c>
      <c r="D34" s="24">
        <f t="shared" si="9"/>
        <v>11946.83682342001</v>
      </c>
      <c r="E34" s="24">
        <f t="shared" si="9"/>
        <v>10841.112239940001</v>
      </c>
      <c r="F34" s="24">
        <f t="shared" si="9"/>
        <v>11939.094797520025</v>
      </c>
      <c r="G34" s="24">
        <f t="shared" si="9"/>
        <v>10818.518589729982</v>
      </c>
      <c r="H34" s="24">
        <f t="shared" si="9"/>
        <v>12198.70343063998</v>
      </c>
    </row>
    <row r="35" spans="2:8">
      <c r="B35" s="901"/>
      <c r="C35" s="18" t="s">
        <v>475</v>
      </c>
      <c r="D35" s="25">
        <f>+D33-D34</f>
        <v>-8649.6383880300127</v>
      </c>
      <c r="E35" s="25">
        <f t="shared" ref="E35:H35" si="10">+E33-E34</f>
        <v>-8629.8400656100039</v>
      </c>
      <c r="F35" s="25">
        <f t="shared" si="10"/>
        <v>-9674.0663051300235</v>
      </c>
      <c r="G35" s="25">
        <f t="shared" si="10"/>
        <v>-8773.5358570299795</v>
      </c>
      <c r="H35" s="25">
        <f t="shared" si="10"/>
        <v>-10152.44602873998</v>
      </c>
    </row>
    <row r="36" spans="2:8">
      <c r="B36" s="26" t="s">
        <v>866</v>
      </c>
    </row>
  </sheetData>
  <sheetProtection password="EEBB" sheet="1" objects="1" scenarios="1"/>
  <mergeCells count="12">
    <mergeCell ref="B33:B35"/>
    <mergeCell ref="B6:B8"/>
    <mergeCell ref="B9:B11"/>
    <mergeCell ref="B12:B14"/>
    <mergeCell ref="B15:B17"/>
    <mergeCell ref="B27:B29"/>
    <mergeCell ref="B30:B32"/>
    <mergeCell ref="B4:C5"/>
    <mergeCell ref="D4:H4"/>
    <mergeCell ref="B18:B20"/>
    <mergeCell ref="B21:B23"/>
    <mergeCell ref="B24:B26"/>
  </mergeCells>
  <hyperlinks>
    <hyperlink ref="J6" location="INDICE!A1" display="(volver a índice)"/>
  </hyperlinks>
  <pageMargins left="0.7" right="0.7" top="0.75" bottom="0.75" header="0.3" footer="0.3"/>
  <pageSetup paperSize="9" scale="83" orientation="portrait" r:id="rId1"/>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7"/>
  <sheetViews>
    <sheetView showGridLines="0" workbookViewId="0">
      <selection activeCell="M10" sqref="M10"/>
    </sheetView>
  </sheetViews>
  <sheetFormatPr baseColWidth="10" defaultColWidth="11.42578125" defaultRowHeight="15"/>
  <cols>
    <col min="1" max="1" width="16.28515625" style="5" customWidth="1"/>
    <col min="2" max="2" width="30.85546875" style="5" customWidth="1"/>
    <col min="3" max="3" width="11.42578125" style="5"/>
    <col min="4" max="4" width="12.5703125" style="5" bestFit="1" customWidth="1"/>
    <col min="5" max="9" width="11.42578125" style="5"/>
    <col min="10" max="10" width="23.7109375" style="5" hidden="1" customWidth="1"/>
    <col min="11" max="12" width="11.28515625" style="5" hidden="1" customWidth="1"/>
    <col min="13" max="13" width="12.7109375" style="5" hidden="1" customWidth="1"/>
    <col min="14" max="14" width="9.7109375" style="5" hidden="1" customWidth="1"/>
    <col min="15" max="15" width="13.42578125" style="5" hidden="1" customWidth="1"/>
    <col min="16" max="16" width="14.140625" style="5" hidden="1" customWidth="1"/>
    <col min="17" max="17" width="12.42578125" style="5" hidden="1" customWidth="1"/>
    <col min="18" max="18" width="7.85546875" style="5" hidden="1" customWidth="1"/>
    <col min="19" max="19" width="0" style="5" hidden="1" customWidth="1"/>
    <col min="20" max="16384" width="11.42578125" style="5"/>
  </cols>
  <sheetData>
    <row r="2" spans="2:18" ht="14.45" customHeight="1">
      <c r="B2" s="414" t="s">
        <v>529</v>
      </c>
      <c r="C2" s="414"/>
      <c r="D2" s="414"/>
      <c r="E2" s="414"/>
      <c r="F2" s="414"/>
      <c r="G2" s="414"/>
      <c r="H2" s="654"/>
      <c r="J2" s="166" t="s">
        <v>532</v>
      </c>
      <c r="K2" s="166"/>
    </row>
    <row r="3" spans="2:18">
      <c r="B3" s="414"/>
      <c r="C3" s="414"/>
      <c r="D3" s="414"/>
      <c r="E3" s="414"/>
      <c r="F3" s="414"/>
      <c r="G3" s="414"/>
      <c r="H3" s="654"/>
      <c r="J3" s="166"/>
      <c r="K3" s="166"/>
    </row>
    <row r="4" spans="2:18" ht="26.45" customHeight="1">
      <c r="J4" s="803" t="s">
        <v>235</v>
      </c>
      <c r="K4" s="809" t="s">
        <v>530</v>
      </c>
      <c r="L4" s="810"/>
      <c r="M4" s="810"/>
      <c r="N4" s="811"/>
      <c r="O4" s="812" t="s">
        <v>531</v>
      </c>
      <c r="P4" s="803"/>
      <c r="Q4" s="803"/>
      <c r="R4" s="803"/>
    </row>
    <row r="5" spans="2:18" ht="24">
      <c r="J5" s="808"/>
      <c r="K5" s="415" t="s">
        <v>254</v>
      </c>
      <c r="L5" s="415" t="s">
        <v>27</v>
      </c>
      <c r="M5" s="415" t="s">
        <v>28</v>
      </c>
      <c r="N5" s="415" t="s">
        <v>12</v>
      </c>
      <c r="O5" s="415" t="s">
        <v>254</v>
      </c>
      <c r="P5" s="415" t="s">
        <v>27</v>
      </c>
      <c r="Q5" s="415" t="s">
        <v>28</v>
      </c>
      <c r="R5" s="415" t="s">
        <v>12</v>
      </c>
    </row>
    <row r="6" spans="2:18">
      <c r="J6" s="660" t="s">
        <v>247</v>
      </c>
      <c r="K6" s="661">
        <v>8655.1997699999993</v>
      </c>
      <c r="L6" s="661">
        <v>15496.203020000001</v>
      </c>
      <c r="M6" s="661">
        <v>3608.3472099999999</v>
      </c>
      <c r="N6" s="662">
        <v>27759.750000000004</v>
      </c>
      <c r="O6" s="663">
        <f>K6/$N6</f>
        <v>0.31178954313349355</v>
      </c>
      <c r="P6" s="663">
        <f t="shared" ref="O6:R11" si="0">L6/$N6</f>
        <v>0.55822559713253894</v>
      </c>
      <c r="Q6" s="663">
        <f t="shared" si="0"/>
        <v>0.12998485973396731</v>
      </c>
      <c r="R6" s="664">
        <f t="shared" si="0"/>
        <v>1</v>
      </c>
    </row>
    <row r="7" spans="2:18">
      <c r="J7" s="660" t="s">
        <v>248</v>
      </c>
      <c r="K7" s="661">
        <v>5530.5012000000006</v>
      </c>
      <c r="L7" s="661">
        <v>7656.2584400000023</v>
      </c>
      <c r="M7" s="661">
        <v>1058.28036</v>
      </c>
      <c r="N7" s="662">
        <v>14245.039999999995</v>
      </c>
      <c r="O7" s="663">
        <f t="shared" si="0"/>
        <v>0.38824048230120817</v>
      </c>
      <c r="P7" s="663">
        <f t="shared" si="0"/>
        <v>0.53746837074518605</v>
      </c>
      <c r="Q7" s="663">
        <f t="shared" si="0"/>
        <v>7.4291146953606335E-2</v>
      </c>
      <c r="R7" s="664">
        <f t="shared" si="0"/>
        <v>1</v>
      </c>
    </row>
    <row r="8" spans="2:18">
      <c r="J8" s="660" t="s">
        <v>249</v>
      </c>
      <c r="K8" s="661">
        <v>264.2116200000001</v>
      </c>
      <c r="L8" s="661">
        <v>424.31319999999999</v>
      </c>
      <c r="M8" s="661">
        <v>24.945180000000001</v>
      </c>
      <c r="N8" s="662">
        <v>713.47000000000025</v>
      </c>
      <c r="O8" s="663">
        <f t="shared" si="0"/>
        <v>0.3703191724949893</v>
      </c>
      <c r="P8" s="663">
        <f t="shared" si="0"/>
        <v>0.59471764755350587</v>
      </c>
      <c r="Q8" s="663">
        <f t="shared" si="0"/>
        <v>3.4963179951504608E-2</v>
      </c>
      <c r="R8" s="664">
        <f t="shared" si="0"/>
        <v>1</v>
      </c>
    </row>
    <row r="9" spans="2:18">
      <c r="J9" s="660" t="s">
        <v>234</v>
      </c>
      <c r="K9" s="661">
        <v>129.99432999999999</v>
      </c>
      <c r="L9" s="661">
        <v>345.43932000000007</v>
      </c>
      <c r="M9" s="661">
        <v>56.655349999999999</v>
      </c>
      <c r="N9" s="662">
        <v>532.08900000000006</v>
      </c>
      <c r="O9" s="663">
        <f t="shared" si="0"/>
        <v>0.24430937305601128</v>
      </c>
      <c r="P9" s="663">
        <f t="shared" si="0"/>
        <v>0.64921342106301771</v>
      </c>
      <c r="Q9" s="663">
        <f t="shared" si="0"/>
        <v>0.10647720588097102</v>
      </c>
      <c r="R9" s="664">
        <f t="shared" si="0"/>
        <v>1</v>
      </c>
    </row>
    <row r="10" spans="2:18">
      <c r="J10" s="660" t="s">
        <v>233</v>
      </c>
      <c r="K10" s="661">
        <v>582.03399970000066</v>
      </c>
      <c r="L10" s="661">
        <v>5334.1676632999979</v>
      </c>
      <c r="M10" s="661">
        <v>8476.9507004000188</v>
      </c>
      <c r="N10" s="662">
        <v>14393.1523634</v>
      </c>
      <c r="O10" s="663">
        <f t="shared" si="0"/>
        <v>4.0438257374391509E-2</v>
      </c>
      <c r="P10" s="663">
        <f t="shared" si="0"/>
        <v>0.37060454364841744</v>
      </c>
      <c r="Q10" s="663">
        <f t="shared" si="0"/>
        <v>0.58895719897719223</v>
      </c>
      <c r="R10" s="664">
        <f t="shared" si="0"/>
        <v>1</v>
      </c>
    </row>
    <row r="11" spans="2:18">
      <c r="J11" s="421" t="s">
        <v>84</v>
      </c>
      <c r="K11" s="422">
        <f>SUM(K6:K10)</f>
        <v>15161.9409197</v>
      </c>
      <c r="L11" s="422">
        <f>SUM(L6:L10)</f>
        <v>29256.381643300003</v>
      </c>
      <c r="M11" s="422">
        <f>SUM(M6:M10)</f>
        <v>13225.178800400019</v>
      </c>
      <c r="N11" s="422">
        <f>SUM(N6:N10)</f>
        <v>57643.501363400006</v>
      </c>
      <c r="O11" s="423">
        <f t="shared" si="0"/>
        <v>0.26302949267628767</v>
      </c>
      <c r="P11" s="423">
        <f t="shared" si="0"/>
        <v>0.50753998198096906</v>
      </c>
      <c r="Q11" s="423">
        <f t="shared" si="0"/>
        <v>0.22943052534274358</v>
      </c>
      <c r="R11" s="423">
        <f t="shared" si="0"/>
        <v>1</v>
      </c>
    </row>
    <row r="15" spans="2:18">
      <c r="I15" s="37"/>
    </row>
    <row r="17" spans="9:9">
      <c r="I17" s="41" t="s">
        <v>42</v>
      </c>
    </row>
  </sheetData>
  <sheetProtection password="EEBB" sheet="1" objects="1" scenarios="1"/>
  <mergeCells count="3">
    <mergeCell ref="J4:J5"/>
    <mergeCell ref="K4:N4"/>
    <mergeCell ref="O4:R4"/>
  </mergeCells>
  <hyperlinks>
    <hyperlink ref="I17" location="INDICE!A1" display="(volver a índic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showGridLines="0" zoomScaleNormal="100" workbookViewId="0">
      <selection activeCell="M10" sqref="M10"/>
    </sheetView>
  </sheetViews>
  <sheetFormatPr baseColWidth="10" defaultColWidth="11.42578125" defaultRowHeight="12.75"/>
  <cols>
    <col min="1" max="1" width="11.42578125" style="17"/>
    <col min="2" max="2" width="32.85546875" style="17" customWidth="1"/>
    <col min="3" max="3" width="27.140625" style="17" customWidth="1"/>
    <col min="4" max="4" width="12.5703125" style="17" bestFit="1" customWidth="1"/>
    <col min="5" max="5" width="11.5703125" style="17" bestFit="1" customWidth="1"/>
    <col min="6" max="6" width="11.42578125" style="17"/>
    <col min="7" max="7" width="17.28515625" style="17" customWidth="1"/>
    <col min="8" max="8" width="13.7109375" style="17" bestFit="1" customWidth="1"/>
    <col min="9" max="9" width="15" style="17" bestFit="1" customWidth="1"/>
    <col min="10" max="10" width="11.42578125" style="17"/>
    <col min="11" max="11" width="16.28515625" style="17" customWidth="1"/>
    <col min="12" max="12" width="12.85546875" style="17" bestFit="1" customWidth="1"/>
    <col min="13" max="16384" width="11.42578125" style="17"/>
  </cols>
  <sheetData>
    <row r="2" spans="1:9" ht="14.45" customHeight="1">
      <c r="B2" s="665" t="s">
        <v>706</v>
      </c>
      <c r="C2" s="665"/>
      <c r="D2" s="665"/>
      <c r="E2" s="665"/>
      <c r="F2" s="665"/>
    </row>
    <row r="3" spans="1:9">
      <c r="B3" s="675"/>
      <c r="C3" s="675"/>
      <c r="D3" s="676"/>
      <c r="E3" s="676"/>
      <c r="F3" s="676"/>
      <c r="G3" s="37"/>
      <c r="H3" s="21"/>
      <c r="I3" s="37"/>
    </row>
    <row r="4" spans="1:9" ht="25.5" customHeight="1">
      <c r="A4" s="65"/>
      <c r="B4" s="813" t="s">
        <v>235</v>
      </c>
      <c r="C4" s="813" t="s">
        <v>255</v>
      </c>
      <c r="D4" s="677"/>
    </row>
    <row r="5" spans="1:9" ht="10.15" customHeight="1">
      <c r="A5" s="65"/>
      <c r="B5" s="814"/>
      <c r="C5" s="814"/>
      <c r="D5" s="37"/>
    </row>
    <row r="6" spans="1:9" ht="24.75" customHeight="1">
      <c r="A6" s="65"/>
      <c r="B6" s="815"/>
      <c r="C6" s="678" t="s">
        <v>707</v>
      </c>
      <c r="D6" s="636"/>
      <c r="F6" s="21" t="s">
        <v>42</v>
      </c>
    </row>
    <row r="7" spans="1:9">
      <c r="A7" s="221"/>
      <c r="B7" s="679" t="s">
        <v>233</v>
      </c>
      <c r="C7" s="680">
        <v>3.3059207262245147</v>
      </c>
      <c r="D7" s="37"/>
      <c r="F7" s="21"/>
    </row>
    <row r="8" spans="1:9">
      <c r="A8" s="221"/>
      <c r="B8" s="282" t="s">
        <v>359</v>
      </c>
      <c r="C8" s="681">
        <v>1.5930808383233532</v>
      </c>
      <c r="D8" s="37"/>
    </row>
    <row r="9" spans="1:9">
      <c r="A9" s="221"/>
      <c r="B9" s="282" t="s">
        <v>232</v>
      </c>
      <c r="C9" s="681">
        <v>1.0291012891685742</v>
      </c>
      <c r="D9" s="37"/>
    </row>
    <row r="10" spans="1:9">
      <c r="A10" s="65"/>
      <c r="B10" s="282" t="s">
        <v>180</v>
      </c>
      <c r="C10" s="681">
        <v>0.74426079619223695</v>
      </c>
      <c r="D10" s="37"/>
    </row>
    <row r="11" spans="1:9">
      <c r="B11" s="282" t="s">
        <v>179</v>
      </c>
      <c r="C11" s="681">
        <v>0.45151471044254748</v>
      </c>
      <c r="D11" s="37"/>
      <c r="E11" s="148"/>
    </row>
    <row r="12" spans="1:9">
      <c r="B12" s="126" t="s">
        <v>393</v>
      </c>
      <c r="C12" s="682">
        <v>1.1004339111940387</v>
      </c>
      <c r="D12" s="37"/>
      <c r="E12" s="148"/>
    </row>
    <row r="13" spans="1:9" ht="15">
      <c r="B13" s="203" t="s">
        <v>919</v>
      </c>
      <c r="D13" s="37"/>
      <c r="E13" s="37"/>
      <c r="F13" s="37"/>
    </row>
    <row r="14" spans="1:9" ht="15" customHeight="1">
      <c r="C14" s="37"/>
      <c r="D14" s="37"/>
      <c r="E14" s="37"/>
      <c r="F14" s="148"/>
    </row>
    <row r="15" spans="1:9">
      <c r="D15" s="37"/>
      <c r="E15" s="37"/>
    </row>
    <row r="16" spans="1:9">
      <c r="D16" s="37"/>
      <c r="E16" s="37"/>
    </row>
    <row r="17" spans="4:5">
      <c r="D17" s="37"/>
      <c r="E17" s="37"/>
    </row>
    <row r="18" spans="4:5">
      <c r="D18" s="37"/>
      <c r="E18" s="37"/>
    </row>
    <row r="19" spans="4:5">
      <c r="D19" s="37"/>
      <c r="E19" s="37"/>
    </row>
    <row r="20" spans="4:5">
      <c r="D20" s="37"/>
      <c r="E20" s="37"/>
    </row>
    <row r="21" spans="4:5">
      <c r="D21" s="37"/>
      <c r="E21" s="37"/>
    </row>
    <row r="22" spans="4:5">
      <c r="D22" s="37"/>
      <c r="E22" s="37"/>
    </row>
    <row r="23" spans="4:5">
      <c r="D23" s="37"/>
      <c r="E23" s="37"/>
    </row>
    <row r="24" spans="4:5">
      <c r="D24" s="37"/>
      <c r="E24" s="37"/>
    </row>
    <row r="25" spans="4:5">
      <c r="D25" s="37"/>
      <c r="E25" s="37"/>
    </row>
    <row r="26" spans="4:5">
      <c r="D26" s="37"/>
      <c r="E26" s="37"/>
    </row>
    <row r="27" spans="4:5">
      <c r="D27" s="37"/>
      <c r="E27" s="37"/>
    </row>
    <row r="28" spans="4:5">
      <c r="D28" s="37"/>
      <c r="E28" s="37"/>
    </row>
    <row r="29" spans="4:5">
      <c r="D29" s="37"/>
      <c r="E29" s="37"/>
    </row>
    <row r="30" spans="4:5">
      <c r="D30" s="37"/>
      <c r="E30" s="37"/>
    </row>
    <row r="31" spans="4:5">
      <c r="D31" s="37"/>
      <c r="E31" s="37"/>
    </row>
    <row r="32" spans="4:5">
      <c r="D32" s="37"/>
      <c r="E32" s="37"/>
    </row>
    <row r="33" spans="4:5">
      <c r="D33" s="37"/>
      <c r="E33" s="37"/>
    </row>
    <row r="34" spans="4:5">
      <c r="D34" s="37"/>
      <c r="E34" s="37"/>
    </row>
    <row r="35" spans="4:5">
      <c r="D35" s="37"/>
      <c r="E35" s="37"/>
    </row>
    <row r="36" spans="4:5">
      <c r="D36" s="37"/>
      <c r="E36" s="37"/>
    </row>
    <row r="37" spans="4:5">
      <c r="D37" s="37"/>
      <c r="E37" s="37"/>
    </row>
    <row r="38" spans="4:5">
      <c r="D38" s="37"/>
      <c r="E38" s="37"/>
    </row>
    <row r="39" spans="4:5">
      <c r="D39" s="37"/>
      <c r="E39" s="37"/>
    </row>
    <row r="40" spans="4:5">
      <c r="D40" s="37"/>
      <c r="E40" s="37"/>
    </row>
    <row r="41" spans="4:5">
      <c r="D41" s="37"/>
      <c r="E41" s="37"/>
    </row>
    <row r="42" spans="4:5">
      <c r="D42" s="37"/>
      <c r="E42" s="37"/>
    </row>
    <row r="43" spans="4:5">
      <c r="D43" s="37"/>
      <c r="E43" s="37"/>
    </row>
    <row r="44" spans="4:5">
      <c r="D44" s="37"/>
      <c r="E44" s="37"/>
    </row>
    <row r="45" spans="4:5">
      <c r="D45" s="37"/>
      <c r="E45" s="37"/>
    </row>
    <row r="46" spans="4:5">
      <c r="D46" s="37"/>
      <c r="E46" s="37"/>
    </row>
    <row r="47" spans="4:5">
      <c r="D47" s="37"/>
      <c r="E47" s="37"/>
    </row>
    <row r="48" spans="4:5">
      <c r="D48" s="37"/>
      <c r="E48" s="37"/>
    </row>
    <row r="49" spans="4:5">
      <c r="D49" s="37"/>
      <c r="E49" s="37"/>
    </row>
    <row r="50" spans="4:5">
      <c r="D50" s="37"/>
      <c r="E50" s="37"/>
    </row>
    <row r="51" spans="4:5">
      <c r="D51" s="37"/>
      <c r="E51" s="37"/>
    </row>
    <row r="52" spans="4:5">
      <c r="D52" s="37"/>
      <c r="E52" s="37"/>
    </row>
    <row r="53" spans="4:5">
      <c r="D53" s="37"/>
      <c r="E53" s="37"/>
    </row>
    <row r="54" spans="4:5">
      <c r="D54" s="37"/>
      <c r="E54" s="37"/>
    </row>
    <row r="55" spans="4:5">
      <c r="D55" s="37"/>
      <c r="E55" s="37"/>
    </row>
    <row r="56" spans="4:5">
      <c r="D56" s="37"/>
      <c r="E56" s="37"/>
    </row>
    <row r="57" spans="4:5">
      <c r="D57" s="37"/>
      <c r="E57" s="37"/>
    </row>
    <row r="58" spans="4:5">
      <c r="D58" s="37"/>
      <c r="E58" s="37"/>
    </row>
    <row r="59" spans="4:5">
      <c r="D59" s="37"/>
      <c r="E59" s="37"/>
    </row>
    <row r="60" spans="4:5">
      <c r="D60" s="37"/>
      <c r="E60" s="37"/>
    </row>
    <row r="61" spans="4:5">
      <c r="D61" s="37"/>
      <c r="E61" s="37"/>
    </row>
    <row r="62" spans="4:5">
      <c r="D62" s="37"/>
      <c r="E62" s="37"/>
    </row>
    <row r="63" spans="4:5">
      <c r="D63" s="37"/>
      <c r="E63" s="37"/>
    </row>
    <row r="64" spans="4:5">
      <c r="D64" s="37"/>
      <c r="E64" s="37"/>
    </row>
    <row r="65" spans="4:5">
      <c r="D65" s="37"/>
      <c r="E65" s="37"/>
    </row>
    <row r="66" spans="4:5">
      <c r="D66" s="37"/>
      <c r="E66" s="37"/>
    </row>
    <row r="67" spans="4:5">
      <c r="D67" s="37"/>
      <c r="E67" s="37"/>
    </row>
    <row r="68" spans="4:5">
      <c r="D68" s="37"/>
      <c r="E68" s="37"/>
    </row>
    <row r="69" spans="4:5">
      <c r="D69" s="37"/>
      <c r="E69" s="37"/>
    </row>
  </sheetData>
  <sheetProtection password="EEBB" sheet="1" objects="1" scenarios="1"/>
  <sortState ref="B11:C15">
    <sortCondition descending="1" ref="C11:C15"/>
  </sortState>
  <mergeCells count="2">
    <mergeCell ref="C4:C5"/>
    <mergeCell ref="B4:B6"/>
  </mergeCells>
  <hyperlinks>
    <hyperlink ref="F6" location="INDICE!A1" display="(volver a í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7"/>
  <sheetViews>
    <sheetView showGridLines="0" workbookViewId="0">
      <selection activeCell="M10" sqref="M10"/>
    </sheetView>
  </sheetViews>
  <sheetFormatPr baseColWidth="10" defaultColWidth="11.5703125" defaultRowHeight="12.75"/>
  <cols>
    <col min="1" max="1" width="11.5703125" style="37"/>
    <col min="2" max="2" width="60" style="37" customWidth="1"/>
    <col min="3" max="3" width="14.28515625" style="37" customWidth="1"/>
    <col min="4" max="5" width="11.5703125" style="37"/>
    <col min="6" max="6" width="47" style="37" customWidth="1"/>
    <col min="7" max="16384" width="11.5703125" style="37"/>
  </cols>
  <sheetData>
    <row r="2" spans="1:6" ht="15" customHeight="1">
      <c r="B2" s="665" t="s">
        <v>259</v>
      </c>
      <c r="C2" s="665"/>
      <c r="D2" s="665"/>
      <c r="E2" s="665"/>
      <c r="F2" s="665"/>
    </row>
    <row r="3" spans="1:6">
      <c r="B3" s="666"/>
      <c r="C3" s="666"/>
      <c r="F3" s="148"/>
    </row>
    <row r="4" spans="1:6">
      <c r="A4" s="479"/>
      <c r="B4" s="818" t="s">
        <v>257</v>
      </c>
      <c r="C4" s="816" t="s">
        <v>5</v>
      </c>
      <c r="D4" s="817"/>
      <c r="F4" s="21" t="s">
        <v>42</v>
      </c>
    </row>
    <row r="5" spans="1:6">
      <c r="A5" s="479"/>
      <c r="B5" s="795"/>
      <c r="C5" s="340" t="s">
        <v>12</v>
      </c>
      <c r="D5" s="340" t="s">
        <v>6</v>
      </c>
    </row>
    <row r="6" spans="1:6">
      <c r="A6" s="479"/>
      <c r="B6" s="667" t="s">
        <v>19</v>
      </c>
      <c r="C6" s="668"/>
      <c r="D6" s="669"/>
    </row>
    <row r="7" spans="1:6" ht="13.9" customHeight="1">
      <c r="A7" s="479"/>
      <c r="B7" s="670" t="s">
        <v>918</v>
      </c>
      <c r="C7" s="270">
        <v>41871.994532799981</v>
      </c>
      <c r="D7" s="671">
        <f>+C7/$C$15</f>
        <v>0.72639575221608432</v>
      </c>
    </row>
    <row r="8" spans="1:6">
      <c r="A8" s="479"/>
      <c r="B8" s="670" t="s">
        <v>248</v>
      </c>
      <c r="C8" s="270">
        <v>394.33204230000001</v>
      </c>
      <c r="D8" s="671">
        <f t="shared" ref="D8:D15" si="0">+C8/$C$15</f>
        <v>6.8408759526616941E-3</v>
      </c>
    </row>
    <row r="9" spans="1:6">
      <c r="A9" s="479"/>
      <c r="B9" s="667" t="s">
        <v>256</v>
      </c>
      <c r="C9" s="668"/>
      <c r="D9" s="671"/>
    </row>
    <row r="10" spans="1:6">
      <c r="A10" s="479"/>
      <c r="B10" s="670" t="s">
        <v>365</v>
      </c>
      <c r="C10" s="270">
        <v>9520.4644239000063</v>
      </c>
      <c r="D10" s="671">
        <f t="shared" si="0"/>
        <v>0.16516110574164397</v>
      </c>
    </row>
    <row r="11" spans="1:6">
      <c r="A11" s="479"/>
      <c r="B11" s="670" t="s">
        <v>234</v>
      </c>
      <c r="C11" s="270">
        <v>325.91091349999999</v>
      </c>
      <c r="D11" s="671">
        <f t="shared" si="0"/>
        <v>5.65390557122412E-3</v>
      </c>
    </row>
    <row r="12" spans="1:6">
      <c r="A12" s="479"/>
      <c r="B12" s="670" t="s">
        <v>249</v>
      </c>
      <c r="C12" s="270">
        <v>616.8130000000001</v>
      </c>
      <c r="D12" s="671">
        <f t="shared" si="0"/>
        <v>1.0700477684689328E-2</v>
      </c>
    </row>
    <row r="13" spans="1:6">
      <c r="A13" s="479"/>
      <c r="B13" s="667" t="s">
        <v>21</v>
      </c>
      <c r="C13" s="672"/>
      <c r="D13" s="671"/>
    </row>
    <row r="14" spans="1:6" ht="25.5">
      <c r="A14" s="479"/>
      <c r="B14" s="673" t="s">
        <v>363</v>
      </c>
      <c r="C14" s="273">
        <v>4913.9864503000026</v>
      </c>
      <c r="D14" s="671">
        <f t="shared" si="0"/>
        <v>8.5247882833696581E-2</v>
      </c>
    </row>
    <row r="15" spans="1:6">
      <c r="A15" s="479"/>
      <c r="B15" s="354" t="s">
        <v>84</v>
      </c>
      <c r="C15" s="355">
        <f>SUM(C7:C14)</f>
        <v>57643.501362799987</v>
      </c>
      <c r="D15" s="356">
        <f t="shared" si="0"/>
        <v>1</v>
      </c>
    </row>
    <row r="17" spans="2:2">
      <c r="B17" s="440" t="s">
        <v>364</v>
      </c>
    </row>
    <row r="77" spans="7:10">
      <c r="G77" s="674">
        <v>18845152</v>
      </c>
      <c r="H77" s="674">
        <v>9129256</v>
      </c>
      <c r="I77" s="674">
        <v>438500</v>
      </c>
      <c r="J77" s="674">
        <v>593243.62811353779</v>
      </c>
    </row>
  </sheetData>
  <sheetProtection password="EEBB" sheet="1" objects="1" scenarios="1"/>
  <mergeCells count="2">
    <mergeCell ref="C4:D4"/>
    <mergeCell ref="B4:B5"/>
  </mergeCells>
  <hyperlinks>
    <hyperlink ref="F4" location="INDICE!A1" display="(volver a índice)"/>
  </hyperlinks>
  <pageMargins left="0.7" right="0.7"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
  <sheetViews>
    <sheetView showGridLines="0" workbookViewId="0">
      <selection activeCell="M10" sqref="M10"/>
    </sheetView>
  </sheetViews>
  <sheetFormatPr baseColWidth="10" defaultColWidth="11.42578125" defaultRowHeight="15"/>
  <cols>
    <col min="1" max="1" width="9.85546875" style="5" customWidth="1"/>
    <col min="2" max="2" width="30.85546875" style="5" customWidth="1"/>
    <col min="3" max="3" width="11.42578125" style="5"/>
    <col min="4" max="4" width="12.5703125" style="5" bestFit="1" customWidth="1"/>
    <col min="5" max="9" width="11.42578125" style="5"/>
    <col min="10" max="10" width="23.7109375" style="5" customWidth="1"/>
    <col min="11" max="12" width="11.28515625" style="5" hidden="1" customWidth="1"/>
    <col min="13" max="13" width="11" style="5" hidden="1" customWidth="1"/>
    <col min="14" max="14" width="9.7109375" style="5" hidden="1" customWidth="1"/>
    <col min="15" max="15" width="12.28515625" style="5" hidden="1" customWidth="1"/>
    <col min="16" max="16" width="12.42578125" style="5" hidden="1" customWidth="1"/>
    <col min="17" max="17" width="11" style="5" hidden="1" customWidth="1"/>
    <col min="18" max="20" width="0" style="5" hidden="1" customWidth="1"/>
    <col min="21" max="16384" width="11.42578125" style="5"/>
  </cols>
  <sheetData>
    <row r="2" spans="2:19" ht="15" customHeight="1">
      <c r="B2" s="414" t="s">
        <v>917</v>
      </c>
      <c r="C2" s="414"/>
      <c r="D2" s="414"/>
      <c r="E2" s="414"/>
      <c r="F2" s="414"/>
      <c r="G2" s="414"/>
    </row>
    <row r="3" spans="2:19">
      <c r="B3" s="414"/>
      <c r="C3" s="414"/>
      <c r="D3" s="414"/>
      <c r="E3" s="414"/>
      <c r="F3" s="414"/>
      <c r="G3" s="414"/>
    </row>
    <row r="4" spans="2:19" ht="14.45" customHeight="1">
      <c r="H4" s="654"/>
      <c r="K4" s="166" t="s">
        <v>708</v>
      </c>
      <c r="L4" s="166"/>
    </row>
    <row r="5" spans="2:19">
      <c r="H5" s="654"/>
      <c r="K5" s="166"/>
      <c r="L5" s="166"/>
    </row>
    <row r="6" spans="2:19" ht="26.45" customHeight="1">
      <c r="K6" s="803" t="s">
        <v>235</v>
      </c>
      <c r="L6" s="655" t="s">
        <v>389</v>
      </c>
      <c r="M6" s="656"/>
      <c r="N6" s="656"/>
      <c r="O6" s="657"/>
      <c r="P6" s="658" t="s">
        <v>390</v>
      </c>
      <c r="Q6" s="659"/>
      <c r="R6" s="659"/>
      <c r="S6" s="659"/>
    </row>
    <row r="7" spans="2:19" ht="24">
      <c r="K7" s="808"/>
      <c r="L7" s="415" t="s">
        <v>260</v>
      </c>
      <c r="M7" s="415" t="s">
        <v>20</v>
      </c>
      <c r="N7" s="415" t="s">
        <v>31</v>
      </c>
      <c r="O7" s="415" t="s">
        <v>12</v>
      </c>
      <c r="P7" s="415" t="s">
        <v>260</v>
      </c>
      <c r="Q7" s="415" t="s">
        <v>20</v>
      </c>
      <c r="R7" s="415" t="s">
        <v>31</v>
      </c>
      <c r="S7" s="415" t="s">
        <v>31</v>
      </c>
    </row>
    <row r="8" spans="2:19" ht="24.75">
      <c r="K8" s="660" t="s">
        <v>247</v>
      </c>
      <c r="L8" s="661">
        <v>27375.692999999996</v>
      </c>
      <c r="M8" s="661">
        <v>63.236000000000004</v>
      </c>
      <c r="N8" s="661">
        <v>320.82099999999997</v>
      </c>
      <c r="O8" s="662">
        <v>27759.749999999996</v>
      </c>
      <c r="P8" s="663">
        <f t="shared" ref="P8:S13" si="0">L8/$O8</f>
        <v>0.98616496906492312</v>
      </c>
      <c r="Q8" s="663">
        <f t="shared" si="0"/>
        <v>2.277974405389098E-3</v>
      </c>
      <c r="R8" s="663">
        <f t="shared" si="0"/>
        <v>1.1557056529687767E-2</v>
      </c>
      <c r="S8" s="664">
        <f t="shared" si="0"/>
        <v>1</v>
      </c>
    </row>
    <row r="9" spans="2:19" ht="24.75">
      <c r="K9" s="660" t="s">
        <v>248</v>
      </c>
      <c r="L9" s="661">
        <v>14194.810999999996</v>
      </c>
      <c r="M9" s="661">
        <v>33.838000000000001</v>
      </c>
      <c r="N9" s="661">
        <v>16.391000000000002</v>
      </c>
      <c r="O9" s="662">
        <v>14245.039999999995</v>
      </c>
      <c r="P9" s="663">
        <f t="shared" si="0"/>
        <v>0.99647393057513356</v>
      </c>
      <c r="Q9" s="663">
        <f t="shared" si="0"/>
        <v>2.375423305234665E-3</v>
      </c>
      <c r="R9" s="663">
        <f t="shared" si="0"/>
        <v>1.1506461196318161E-3</v>
      </c>
      <c r="S9" s="664">
        <f t="shared" si="0"/>
        <v>1</v>
      </c>
    </row>
    <row r="10" spans="2:19" ht="24.75">
      <c r="K10" s="660" t="s">
        <v>249</v>
      </c>
      <c r="L10" s="661">
        <v>67.113</v>
      </c>
      <c r="M10" s="661">
        <v>629.16399999999999</v>
      </c>
      <c r="N10" s="661">
        <v>17.193000000000001</v>
      </c>
      <c r="O10" s="662">
        <v>713.47</v>
      </c>
      <c r="P10" s="663">
        <f t="shared" si="0"/>
        <v>9.4065622941399071E-2</v>
      </c>
      <c r="Q10" s="663">
        <f t="shared" si="0"/>
        <v>0.88183665746282247</v>
      </c>
      <c r="R10" s="663">
        <f t="shared" si="0"/>
        <v>2.4097719595778382E-2</v>
      </c>
      <c r="S10" s="664">
        <f t="shared" si="0"/>
        <v>1</v>
      </c>
    </row>
    <row r="11" spans="2:19" ht="36.75">
      <c r="K11" s="660" t="s">
        <v>234</v>
      </c>
      <c r="L11" s="661">
        <v>114.61</v>
      </c>
      <c r="M11" s="661">
        <v>326.96299999999997</v>
      </c>
      <c r="N11" s="661">
        <v>90.515999999999991</v>
      </c>
      <c r="O11" s="662">
        <v>532.08899999999994</v>
      </c>
      <c r="P11" s="663">
        <f t="shared" si="0"/>
        <v>0.21539629648423481</v>
      </c>
      <c r="Q11" s="663">
        <f t="shared" si="0"/>
        <v>0.61448930536056934</v>
      </c>
      <c r="R11" s="663">
        <f t="shared" si="0"/>
        <v>0.17011439815519586</v>
      </c>
      <c r="S11" s="664">
        <f t="shared" si="0"/>
        <v>1</v>
      </c>
    </row>
    <row r="12" spans="2:19">
      <c r="K12" s="660" t="s">
        <v>233</v>
      </c>
      <c r="L12" s="661">
        <v>514.09957510000027</v>
      </c>
      <c r="M12" s="661">
        <v>9409.9873374000072</v>
      </c>
      <c r="N12" s="661">
        <v>4469.0654503000023</v>
      </c>
      <c r="O12" s="662">
        <v>14393.15236280001</v>
      </c>
      <c r="P12" s="663">
        <f t="shared" si="0"/>
        <v>3.5718344539221465E-2</v>
      </c>
      <c r="Q12" s="663">
        <f t="shared" si="0"/>
        <v>0.65378223617785769</v>
      </c>
      <c r="R12" s="663">
        <f t="shared" si="0"/>
        <v>0.3104994192829208</v>
      </c>
      <c r="S12" s="664">
        <f t="shared" si="0"/>
        <v>1</v>
      </c>
    </row>
    <row r="13" spans="2:19">
      <c r="K13" s="421" t="s">
        <v>84</v>
      </c>
      <c r="L13" s="422">
        <v>42266.326575099993</v>
      </c>
      <c r="M13" s="422">
        <v>10463.188337400006</v>
      </c>
      <c r="N13" s="422">
        <v>4913.9864503000026</v>
      </c>
      <c r="O13" s="422">
        <v>57643.501362800002</v>
      </c>
      <c r="P13" s="423">
        <f t="shared" si="0"/>
        <v>0.73323662816874613</v>
      </c>
      <c r="Q13" s="423">
        <f t="shared" si="0"/>
        <v>0.18151548899755734</v>
      </c>
      <c r="R13" s="423">
        <f t="shared" si="0"/>
        <v>8.5247882833696567E-2</v>
      </c>
      <c r="S13" s="423">
        <f t="shared" si="0"/>
        <v>1</v>
      </c>
    </row>
    <row r="17" spans="9:10">
      <c r="I17" s="37"/>
    </row>
    <row r="19" spans="9:10">
      <c r="J19" s="41" t="s">
        <v>42</v>
      </c>
    </row>
    <row r="24" spans="9:10" ht="14.45" customHeight="1"/>
  </sheetData>
  <sheetProtection password="EEBB" sheet="1" objects="1" scenarios="1"/>
  <mergeCells count="1">
    <mergeCell ref="K6:K7"/>
  </mergeCells>
  <hyperlinks>
    <hyperlink ref="J19" location="INDICE!A1" display="(volver a índic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V32"/>
  <sheetViews>
    <sheetView showGridLines="0" tabSelected="1" topLeftCell="D1" zoomScaleNormal="100" workbookViewId="0">
      <selection activeCell="V11" sqref="V11"/>
    </sheetView>
  </sheetViews>
  <sheetFormatPr baseColWidth="10" defaultColWidth="11.5703125" defaultRowHeight="15"/>
  <cols>
    <col min="1" max="13" width="11.5703125" style="5"/>
    <col min="14" max="14" width="17.5703125" style="5" customWidth="1"/>
    <col min="15" max="15" width="26.85546875" style="37" customWidth="1"/>
    <col min="16" max="17" width="11.5703125" style="37"/>
    <col min="18" max="18" width="17.140625" style="37" customWidth="1"/>
    <col min="19" max="20" width="11.5703125" style="37"/>
    <col min="21" max="16384" width="11.5703125" style="5"/>
  </cols>
  <sheetData>
    <row r="3" spans="14:22">
      <c r="O3" s="333" t="s">
        <v>942</v>
      </c>
    </row>
    <row r="5" spans="14:22" ht="41.25" customHeight="1">
      <c r="N5" s="41" t="s">
        <v>42</v>
      </c>
      <c r="O5" s="819" t="s">
        <v>147</v>
      </c>
      <c r="P5" s="821" t="s">
        <v>430</v>
      </c>
      <c r="Q5" s="822"/>
      <c r="R5" s="823" t="s">
        <v>431</v>
      </c>
      <c r="S5" s="652"/>
    </row>
    <row r="6" spans="14:22" ht="20.45" customHeight="1">
      <c r="O6" s="820"/>
      <c r="P6" s="407" t="s">
        <v>84</v>
      </c>
      <c r="Q6" s="408" t="s">
        <v>6</v>
      </c>
      <c r="R6" s="824"/>
      <c r="S6" s="653"/>
      <c r="V6" s="623"/>
    </row>
    <row r="7" spans="14:22">
      <c r="O7" s="47" t="s">
        <v>60</v>
      </c>
      <c r="P7" s="51">
        <v>16138.787214399999</v>
      </c>
      <c r="Q7" s="181">
        <f>P7/$P$31</f>
        <v>0.27997583131830922</v>
      </c>
      <c r="R7" s="51">
        <v>948.22419716272839</v>
      </c>
      <c r="T7" s="915"/>
    </row>
    <row r="8" spans="14:22">
      <c r="O8" s="50" t="s">
        <v>61</v>
      </c>
      <c r="P8" s="51">
        <v>210.06234759999998</v>
      </c>
      <c r="Q8" s="181">
        <f t="shared" ref="Q8:Q31" si="0">P8/$P$31</f>
        <v>3.6441635679730433E-3</v>
      </c>
      <c r="R8" s="51">
        <v>519.39962268163072</v>
      </c>
    </row>
    <row r="9" spans="14:22">
      <c r="O9" s="50" t="s">
        <v>62</v>
      </c>
      <c r="P9" s="51">
        <v>294.46457350000003</v>
      </c>
      <c r="Q9" s="181">
        <f t="shared" si="0"/>
        <v>5.1083741711330883E-3</v>
      </c>
      <c r="R9" s="51">
        <v>252.07447021610818</v>
      </c>
    </row>
    <row r="10" spans="14:22">
      <c r="O10" s="50" t="s">
        <v>63</v>
      </c>
      <c r="P10" s="51">
        <v>776.51224460000003</v>
      </c>
      <c r="Q10" s="181">
        <f t="shared" si="0"/>
        <v>1.3470941671301653E-2</v>
      </c>
      <c r="R10" s="51">
        <v>1320.6978831749316</v>
      </c>
      <c r="T10" s="916"/>
      <c r="U10" s="917"/>
      <c r="V10" s="918"/>
    </row>
    <row r="11" spans="14:22" ht="18" customHeight="1">
      <c r="O11" s="50" t="s">
        <v>64</v>
      </c>
      <c r="P11" s="51">
        <v>19020.294072500001</v>
      </c>
      <c r="Q11" s="181">
        <f t="shared" si="0"/>
        <v>0.32996423920351414</v>
      </c>
      <c r="R11" s="51">
        <v>6208.2188994910784</v>
      </c>
      <c r="T11" s="916"/>
      <c r="U11" s="917"/>
      <c r="V11" s="919"/>
    </row>
    <row r="12" spans="14:22">
      <c r="O12" s="50" t="s">
        <v>65</v>
      </c>
      <c r="P12" s="51">
        <v>4405.7994238000001</v>
      </c>
      <c r="Q12" s="181">
        <f t="shared" si="0"/>
        <v>7.6431849550597841E-2</v>
      </c>
      <c r="R12" s="51">
        <v>1208.6176838198887</v>
      </c>
      <c r="T12" s="916"/>
      <c r="U12" s="917"/>
      <c r="V12" s="920"/>
    </row>
    <row r="13" spans="14:22">
      <c r="O13" s="50" t="s">
        <v>66</v>
      </c>
      <c r="P13" s="51">
        <v>581.98880889999987</v>
      </c>
      <c r="Q13" s="181">
        <f t="shared" si="0"/>
        <v>1.0096347292090366E-2</v>
      </c>
      <c r="R13" s="51">
        <v>533.47560438815026</v>
      </c>
      <c r="T13" s="916"/>
      <c r="U13" s="917"/>
      <c r="V13" s="921"/>
    </row>
    <row r="14" spans="14:22">
      <c r="O14" s="50" t="s">
        <v>67</v>
      </c>
      <c r="P14" s="51">
        <v>672.60064510000007</v>
      </c>
      <c r="Q14" s="181">
        <f t="shared" si="0"/>
        <v>1.1668282272727428E-2</v>
      </c>
      <c r="R14" s="51">
        <v>499.14408307779991</v>
      </c>
      <c r="T14" s="916"/>
      <c r="U14" s="922"/>
      <c r="V14" s="922"/>
    </row>
    <row r="15" spans="14:22">
      <c r="O15" s="50" t="s">
        <v>68</v>
      </c>
      <c r="P15" s="51">
        <v>208.46799669999999</v>
      </c>
      <c r="Q15" s="181">
        <f t="shared" si="0"/>
        <v>3.6165047536699272E-3</v>
      </c>
      <c r="R15" s="51">
        <v>353.38590019596012</v>
      </c>
    </row>
    <row r="16" spans="14:22">
      <c r="O16" s="50" t="s">
        <v>69</v>
      </c>
      <c r="P16" s="51">
        <v>560.37052089999986</v>
      </c>
      <c r="Q16" s="181">
        <f t="shared" si="0"/>
        <v>9.7213130299694719E-3</v>
      </c>
      <c r="R16" s="51">
        <v>751.92085482494508</v>
      </c>
      <c r="S16" s="121"/>
      <c r="T16" s="121"/>
      <c r="U16" s="380"/>
    </row>
    <row r="17" spans="15:21">
      <c r="O17" s="50" t="s">
        <v>70</v>
      </c>
      <c r="P17" s="51">
        <v>188.09706629999999</v>
      </c>
      <c r="Q17" s="181">
        <f t="shared" si="0"/>
        <v>3.2631096628431191E-3</v>
      </c>
      <c r="R17" s="51">
        <v>538.49872544725292</v>
      </c>
      <c r="S17" s="121"/>
      <c r="T17" s="121"/>
      <c r="U17" s="380"/>
    </row>
    <row r="18" spans="15:21">
      <c r="O18" s="50" t="s">
        <v>71</v>
      </c>
      <c r="P18" s="51">
        <v>325.99396409999997</v>
      </c>
      <c r="Q18" s="181">
        <f t="shared" si="0"/>
        <v>5.6553463337202662E-3</v>
      </c>
      <c r="R18" s="51">
        <v>862.31067592124782</v>
      </c>
      <c r="S18" s="121"/>
      <c r="T18" s="914"/>
      <c r="U18" s="380"/>
    </row>
    <row r="19" spans="15:21">
      <c r="O19" s="50" t="s">
        <v>72</v>
      </c>
      <c r="P19" s="51">
        <v>1392.9111370000001</v>
      </c>
      <c r="Q19" s="181">
        <f t="shared" si="0"/>
        <v>2.4164235413311686E-2</v>
      </c>
      <c r="R19" s="51">
        <v>722.35038510525294</v>
      </c>
      <c r="S19" s="121"/>
      <c r="T19" s="121"/>
      <c r="U19" s="380"/>
    </row>
    <row r="20" spans="15:21">
      <c r="O20" s="50" t="s">
        <v>73</v>
      </c>
      <c r="P20" s="51">
        <v>473.57465969999998</v>
      </c>
      <c r="Q20" s="181">
        <f t="shared" si="0"/>
        <v>8.2155776192704595E-3</v>
      </c>
      <c r="R20" s="51">
        <v>388.5673844389143</v>
      </c>
      <c r="S20" s="121"/>
      <c r="T20" s="121"/>
      <c r="U20" s="380"/>
    </row>
    <row r="21" spans="15:21">
      <c r="O21" s="50" t="s">
        <v>74</v>
      </c>
      <c r="P21" s="51">
        <v>287.67163710000005</v>
      </c>
      <c r="Q21" s="181">
        <f t="shared" si="0"/>
        <v>4.990530247025492E-3</v>
      </c>
      <c r="R21" s="51">
        <v>450.95747711678536</v>
      </c>
      <c r="S21" s="121"/>
      <c r="T21" s="121"/>
      <c r="U21" s="380"/>
    </row>
    <row r="22" spans="15:21">
      <c r="O22" s="50" t="s">
        <v>75</v>
      </c>
      <c r="P22" s="51">
        <v>3084.1323802999996</v>
      </c>
      <c r="Q22" s="181">
        <f t="shared" si="0"/>
        <v>5.3503557336684937E-2</v>
      </c>
      <c r="R22" s="51">
        <v>4291.5877640729923</v>
      </c>
      <c r="S22" s="121"/>
      <c r="T22" s="121"/>
      <c r="U22" s="380"/>
    </row>
    <row r="23" spans="15:21">
      <c r="O23" s="50" t="s">
        <v>76</v>
      </c>
      <c r="P23" s="51">
        <v>671.89427100000012</v>
      </c>
      <c r="Q23" s="181">
        <f t="shared" si="0"/>
        <v>1.165602808824368E-2</v>
      </c>
      <c r="R23" s="51">
        <v>490.33248679287402</v>
      </c>
      <c r="S23" s="121"/>
      <c r="T23" s="121"/>
      <c r="U23" s="380"/>
    </row>
    <row r="24" spans="15:21">
      <c r="O24" s="50" t="s">
        <v>77</v>
      </c>
      <c r="P24" s="51">
        <v>834.00929279999991</v>
      </c>
      <c r="Q24" s="181">
        <f t="shared" si="0"/>
        <v>1.4468401000450033E-2</v>
      </c>
      <c r="R24" s="51">
        <v>1103.1956507591328</v>
      </c>
      <c r="S24" s="121"/>
      <c r="T24" s="121"/>
      <c r="U24" s="380"/>
    </row>
    <row r="25" spans="15:21">
      <c r="O25" s="50" t="s">
        <v>78</v>
      </c>
      <c r="P25" s="51">
        <v>645.07425740000008</v>
      </c>
      <c r="Q25" s="181">
        <f t="shared" si="0"/>
        <v>1.1190754241834178E-2</v>
      </c>
      <c r="R25" s="51">
        <v>1318.5635595073843</v>
      </c>
      <c r="S25" s="121"/>
      <c r="T25" s="121"/>
      <c r="U25" s="380"/>
    </row>
    <row r="26" spans="15:21">
      <c r="O26" s="50" t="s">
        <v>79</v>
      </c>
      <c r="P26" s="51">
        <v>225.23084110000005</v>
      </c>
      <c r="Q26" s="181">
        <f t="shared" si="0"/>
        <v>3.9073067348722032E-3</v>
      </c>
      <c r="R26" s="51">
        <v>665.29659864950247</v>
      </c>
      <c r="S26" s="121"/>
      <c r="T26" s="121"/>
      <c r="U26" s="380"/>
    </row>
    <row r="27" spans="15:21">
      <c r="O27" s="50" t="s">
        <v>80</v>
      </c>
      <c r="P27" s="51">
        <v>4402.3983672999984</v>
      </c>
      <c r="Q27" s="181">
        <f t="shared" si="0"/>
        <v>7.637284799067276E-2</v>
      </c>
      <c r="R27" s="51">
        <v>1274.7000346008331</v>
      </c>
      <c r="S27" s="121"/>
      <c r="T27" s="121"/>
      <c r="U27" s="380"/>
    </row>
    <row r="28" spans="15:21">
      <c r="O28" s="50" t="s">
        <v>81</v>
      </c>
      <c r="P28" s="51">
        <v>347.55573319999996</v>
      </c>
      <c r="Q28" s="181">
        <f t="shared" si="0"/>
        <v>6.0294001054361206E-3</v>
      </c>
      <c r="R28" s="51">
        <v>366.55346624873965</v>
      </c>
      <c r="S28" s="121"/>
      <c r="T28" s="121"/>
      <c r="U28" s="380"/>
    </row>
    <row r="29" spans="15:21">
      <c r="O29" s="50" t="s">
        <v>82</v>
      </c>
      <c r="P29" s="51">
        <v>236.57188740000001</v>
      </c>
      <c r="Q29" s="181">
        <f t="shared" si="0"/>
        <v>4.1040513120005765E-3</v>
      </c>
      <c r="R29" s="51">
        <v>1471.9505189148829</v>
      </c>
      <c r="S29" s="121"/>
      <c r="T29" s="121"/>
      <c r="U29" s="380"/>
    </row>
    <row r="30" spans="15:21">
      <c r="O30" s="50" t="s">
        <v>83</v>
      </c>
      <c r="P30" s="51">
        <v>1659.0380209999998</v>
      </c>
      <c r="Q30" s="181">
        <f t="shared" si="0"/>
        <v>2.8781007082348233E-2</v>
      </c>
      <c r="R30" s="51">
        <v>1015.3281172735234</v>
      </c>
      <c r="S30" s="121"/>
      <c r="T30" s="121"/>
      <c r="U30" s="380"/>
    </row>
    <row r="31" spans="15:21">
      <c r="O31" s="62" t="s">
        <v>12</v>
      </c>
      <c r="P31" s="63">
        <f>SUM(P7:P30)</f>
        <v>57643.501363700001</v>
      </c>
      <c r="Q31" s="321">
        <f t="shared" si="0"/>
        <v>1</v>
      </c>
      <c r="R31" s="63">
        <v>1308.7467071592155</v>
      </c>
      <c r="S31" s="121"/>
      <c r="T31" s="121"/>
      <c r="U31" s="380"/>
    </row>
    <row r="32" spans="15:21">
      <c r="S32" s="121"/>
      <c r="T32" s="121"/>
      <c r="U32" s="380"/>
    </row>
  </sheetData>
  <sheetProtection password="EEBB" sheet="1" objects="1" scenarios="1"/>
  <mergeCells count="3">
    <mergeCell ref="O5:O6"/>
    <mergeCell ref="P5:Q5"/>
    <mergeCell ref="R5:R6"/>
  </mergeCells>
  <hyperlinks>
    <hyperlink ref="N5" location="INDICE!A1" display="(volver a índice)"/>
  </hyperlink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sheetPr>
  <dimension ref="B1:G84"/>
  <sheetViews>
    <sheetView showGridLines="0" workbookViewId="0">
      <selection activeCell="M10" sqref="M10"/>
    </sheetView>
  </sheetViews>
  <sheetFormatPr baseColWidth="10" defaultRowHeight="15"/>
  <cols>
    <col min="1" max="1" width="7.140625" style="1" customWidth="1"/>
    <col min="2" max="2" width="64" style="1" customWidth="1"/>
    <col min="3" max="3" width="19.140625" style="1" customWidth="1"/>
    <col min="4" max="4" width="19" style="1" customWidth="1"/>
    <col min="5" max="5" width="18.42578125" style="1" customWidth="1"/>
    <col min="6" max="6" width="14.85546875" style="1" customWidth="1"/>
    <col min="7" max="7" width="19.28515625" style="1" customWidth="1"/>
    <col min="8" max="16384" width="11.42578125" style="1"/>
  </cols>
  <sheetData>
    <row r="1" spans="2:7">
      <c r="B1" s="788"/>
      <c r="C1" s="788"/>
      <c r="D1" s="788"/>
      <c r="E1" s="788"/>
      <c r="F1" s="788"/>
      <c r="G1" s="788"/>
    </row>
    <row r="2" spans="2:7">
      <c r="B2" s="2" t="s">
        <v>832</v>
      </c>
      <c r="C2" s="3"/>
      <c r="D2" s="3"/>
      <c r="E2" s="3"/>
      <c r="F2" s="3"/>
      <c r="G2" s="3"/>
    </row>
    <row r="3" spans="2:7">
      <c r="B3" s="4"/>
    </row>
    <row r="4" spans="2:7" ht="74.25" customHeight="1">
      <c r="B4" s="782" t="s">
        <v>805</v>
      </c>
      <c r="C4" s="782"/>
      <c r="D4" s="782"/>
      <c r="E4" s="782"/>
      <c r="F4" s="782"/>
      <c r="G4" s="782"/>
    </row>
    <row r="5" spans="2:7" ht="55.5" customHeight="1">
      <c r="B5" s="782" t="s">
        <v>806</v>
      </c>
      <c r="C5" s="782"/>
      <c r="D5" s="782"/>
      <c r="E5" s="782"/>
      <c r="F5" s="782"/>
      <c r="G5" s="782"/>
    </row>
    <row r="6" spans="2:7" ht="53.25" customHeight="1">
      <c r="B6" s="782" t="s">
        <v>807</v>
      </c>
      <c r="C6" s="782"/>
      <c r="D6" s="782"/>
      <c r="E6" s="782"/>
      <c r="F6" s="782"/>
      <c r="G6" s="782"/>
    </row>
    <row r="7" spans="2:7" ht="66.75" customHeight="1">
      <c r="B7" s="782" t="s">
        <v>808</v>
      </c>
      <c r="C7" s="782"/>
      <c r="D7" s="782"/>
      <c r="E7" s="782"/>
      <c r="F7" s="782"/>
      <c r="G7" s="782"/>
    </row>
    <row r="8" spans="2:7" ht="66" customHeight="1">
      <c r="B8" s="782" t="s">
        <v>809</v>
      </c>
      <c r="C8" s="782"/>
      <c r="D8" s="782"/>
      <c r="E8" s="782"/>
      <c r="F8" s="782"/>
      <c r="G8" s="782"/>
    </row>
    <row r="9" spans="2:7" ht="54.75" customHeight="1">
      <c r="B9" s="782" t="s">
        <v>847</v>
      </c>
      <c r="C9" s="782"/>
      <c r="D9" s="782"/>
      <c r="E9" s="782"/>
      <c r="F9" s="782"/>
      <c r="G9" s="782"/>
    </row>
    <row r="10" spans="2:7" ht="67.5" customHeight="1">
      <c r="B10" s="782" t="s">
        <v>810</v>
      </c>
      <c r="C10" s="782"/>
      <c r="D10" s="782"/>
      <c r="E10" s="782"/>
      <c r="F10" s="782"/>
      <c r="G10" s="782"/>
    </row>
    <row r="11" spans="2:7">
      <c r="B11" s="4"/>
    </row>
    <row r="12" spans="2:7">
      <c r="B12" s="5" t="s">
        <v>811</v>
      </c>
    </row>
    <row r="13" spans="2:7">
      <c r="B13" s="5" t="s">
        <v>812</v>
      </c>
    </row>
    <row r="16" spans="2:7">
      <c r="B16" s="2" t="s">
        <v>814</v>
      </c>
    </row>
    <row r="17" spans="2:7">
      <c r="B17" s="4"/>
    </row>
    <row r="18" spans="2:7">
      <c r="B18" s="4" t="s">
        <v>833</v>
      </c>
    </row>
    <row r="19" spans="2:7">
      <c r="B19" s="4"/>
    </row>
    <row r="20" spans="2:7" ht="55.5" customHeight="1">
      <c r="B20" s="782" t="s">
        <v>815</v>
      </c>
      <c r="C20" s="782"/>
      <c r="D20" s="782"/>
      <c r="E20" s="782"/>
      <c r="F20" s="782"/>
      <c r="G20" s="782"/>
    </row>
    <row r="21" spans="2:7" ht="72" customHeight="1">
      <c r="B21" s="782" t="s">
        <v>855</v>
      </c>
      <c r="C21" s="782"/>
      <c r="D21" s="782"/>
      <c r="E21" s="782"/>
      <c r="F21" s="782"/>
      <c r="G21" s="782"/>
    </row>
    <row r="22" spans="2:7" ht="83.25" customHeight="1">
      <c r="B22" s="782" t="s">
        <v>813</v>
      </c>
      <c r="C22" s="782"/>
      <c r="D22" s="782"/>
      <c r="E22" s="782"/>
      <c r="F22" s="782"/>
      <c r="G22" s="782"/>
    </row>
    <row r="23" spans="2:7" ht="98.25" customHeight="1">
      <c r="B23" s="782" t="s">
        <v>816</v>
      </c>
      <c r="C23" s="782"/>
      <c r="D23" s="782"/>
      <c r="E23" s="782"/>
      <c r="F23" s="782"/>
      <c r="G23" s="782"/>
    </row>
    <row r="24" spans="2:7" ht="82.5" customHeight="1">
      <c r="B24" s="782" t="s">
        <v>856</v>
      </c>
      <c r="C24" s="782"/>
      <c r="D24" s="782"/>
      <c r="E24" s="782"/>
      <c r="F24" s="782"/>
      <c r="G24" s="782"/>
    </row>
    <row r="25" spans="2:7" ht="65.25" customHeight="1">
      <c r="B25" s="782" t="s">
        <v>857</v>
      </c>
      <c r="C25" s="782"/>
      <c r="D25" s="782"/>
      <c r="E25" s="782"/>
      <c r="F25" s="782"/>
      <c r="G25" s="782"/>
    </row>
    <row r="26" spans="2:7" ht="51" customHeight="1">
      <c r="B26" s="782" t="s">
        <v>834</v>
      </c>
      <c r="C26" s="782"/>
      <c r="D26" s="782"/>
      <c r="E26" s="782"/>
      <c r="F26" s="782"/>
      <c r="G26" s="782"/>
    </row>
    <row r="27" spans="2:7" ht="77.25" customHeight="1">
      <c r="B27" s="782" t="s">
        <v>817</v>
      </c>
      <c r="C27" s="782"/>
      <c r="D27" s="782"/>
      <c r="E27" s="782"/>
      <c r="F27" s="782"/>
      <c r="G27" s="782"/>
    </row>
    <row r="28" spans="2:7">
      <c r="B28" s="4"/>
    </row>
    <row r="29" spans="2:7">
      <c r="B29" s="4" t="s">
        <v>835</v>
      </c>
    </row>
    <row r="30" spans="2:7">
      <c r="B30" s="4"/>
    </row>
    <row r="31" spans="2:7" ht="78.75" customHeight="1">
      <c r="B31" s="782" t="s">
        <v>818</v>
      </c>
      <c r="C31" s="782"/>
      <c r="D31" s="782"/>
      <c r="E31" s="782"/>
      <c r="F31" s="782"/>
      <c r="G31" s="782"/>
    </row>
    <row r="32" spans="2:7" ht="33" customHeight="1">
      <c r="B32" s="782" t="s">
        <v>858</v>
      </c>
      <c r="C32" s="782"/>
      <c r="D32" s="782"/>
      <c r="E32" s="782"/>
      <c r="F32" s="782"/>
      <c r="G32" s="782"/>
    </row>
    <row r="33" spans="2:7">
      <c r="B33" s="4"/>
    </row>
    <row r="34" spans="2:7">
      <c r="B34" s="6" t="s">
        <v>836</v>
      </c>
    </row>
    <row r="35" spans="2:7">
      <c r="B35" s="7"/>
    </row>
    <row r="36" spans="2:7" ht="36.75" customHeight="1">
      <c r="B36" s="782" t="s">
        <v>819</v>
      </c>
      <c r="C36" s="782"/>
      <c r="D36" s="782"/>
      <c r="E36" s="782"/>
      <c r="F36" s="782"/>
      <c r="G36" s="782"/>
    </row>
    <row r="37" spans="2:7">
      <c r="B37" s="4"/>
    </row>
    <row r="38" spans="2:7">
      <c r="B38" s="4" t="s">
        <v>820</v>
      </c>
    </row>
    <row r="39" spans="2:7" ht="15.75" thickBot="1">
      <c r="B39" s="4"/>
    </row>
    <row r="40" spans="2:7" ht="15.75" thickBot="1">
      <c r="B40" s="783" t="s">
        <v>821</v>
      </c>
      <c r="C40" s="785" t="s">
        <v>822</v>
      </c>
      <c r="D40" s="786"/>
      <c r="E40" s="786"/>
      <c r="F40" s="786"/>
      <c r="G40" s="787"/>
    </row>
    <row r="41" spans="2:7" ht="30.75" thickBot="1">
      <c r="B41" s="784"/>
      <c r="C41" s="8" t="s">
        <v>232</v>
      </c>
      <c r="D41" s="8" t="s">
        <v>179</v>
      </c>
      <c r="E41" s="8" t="s">
        <v>180</v>
      </c>
      <c r="F41" s="8" t="s">
        <v>233</v>
      </c>
      <c r="G41" s="8" t="s">
        <v>359</v>
      </c>
    </row>
    <row r="42" spans="2:7" ht="18" thickBot="1">
      <c r="B42" s="9" t="s">
        <v>837</v>
      </c>
      <c r="C42" s="8">
        <v>1</v>
      </c>
      <c r="D42" s="8">
        <v>0.77</v>
      </c>
      <c r="E42" s="8">
        <v>0.77</v>
      </c>
      <c r="F42" s="8">
        <v>1</v>
      </c>
      <c r="G42" s="8">
        <v>1</v>
      </c>
    </row>
    <row r="43" spans="2:7" ht="18" thickBot="1">
      <c r="B43" s="9" t="s">
        <v>838</v>
      </c>
      <c r="C43" s="8">
        <v>0.25</v>
      </c>
      <c r="D43" s="8">
        <v>0.25</v>
      </c>
      <c r="E43" s="8">
        <v>0.25</v>
      </c>
      <c r="F43" s="8">
        <v>0.25</v>
      </c>
      <c r="G43" s="8">
        <v>0.25</v>
      </c>
    </row>
    <row r="44" spans="2:7" ht="18" thickBot="1">
      <c r="B44" s="9" t="s">
        <v>839</v>
      </c>
      <c r="C44" s="8">
        <v>1</v>
      </c>
      <c r="D44" s="8">
        <v>0.77</v>
      </c>
      <c r="E44" s="8">
        <v>0.77</v>
      </c>
      <c r="F44" s="8">
        <v>1</v>
      </c>
      <c r="G44" s="8">
        <v>1</v>
      </c>
    </row>
    <row r="45" spans="2:7" ht="18" thickBot="1">
      <c r="B45" s="9" t="s">
        <v>840</v>
      </c>
      <c r="C45" s="8">
        <v>0.25</v>
      </c>
      <c r="D45" s="8">
        <v>0.25</v>
      </c>
      <c r="E45" s="8">
        <v>0.25</v>
      </c>
      <c r="F45" s="8">
        <v>0.25</v>
      </c>
      <c r="G45" s="8">
        <v>0.25</v>
      </c>
    </row>
    <row r="46" spans="2:7" ht="15.75" thickBot="1">
      <c r="B46" s="9" t="s">
        <v>823</v>
      </c>
      <c r="C46" s="8">
        <v>1</v>
      </c>
      <c r="D46" s="8">
        <v>1</v>
      </c>
      <c r="E46" s="8">
        <v>1</v>
      </c>
      <c r="F46" s="8">
        <v>1</v>
      </c>
      <c r="G46" s="8">
        <v>1</v>
      </c>
    </row>
    <row r="47" spans="2:7" ht="15.75" thickBot="1">
      <c r="B47" s="9" t="s">
        <v>824</v>
      </c>
      <c r="C47" s="8">
        <v>1</v>
      </c>
      <c r="D47" s="8">
        <v>1</v>
      </c>
      <c r="E47" s="8">
        <v>1</v>
      </c>
      <c r="F47" s="8">
        <v>1</v>
      </c>
      <c r="G47" s="8">
        <v>1</v>
      </c>
    </row>
    <row r="48" spans="2:7" ht="17.25">
      <c r="B48" s="10" t="s">
        <v>841</v>
      </c>
    </row>
    <row r="49" spans="2:7" ht="17.25">
      <c r="B49" s="10" t="s">
        <v>842</v>
      </c>
    </row>
    <row r="50" spans="2:7">
      <c r="B50" s="4"/>
    </row>
    <row r="51" spans="2:7" ht="33" customHeight="1">
      <c r="B51" s="782" t="s">
        <v>825</v>
      </c>
      <c r="C51" s="782"/>
      <c r="D51" s="782"/>
      <c r="E51" s="782"/>
      <c r="F51" s="782"/>
      <c r="G51" s="782"/>
    </row>
    <row r="52" spans="2:7" ht="34.5" customHeight="1">
      <c r="B52" s="782" t="s">
        <v>826</v>
      </c>
      <c r="C52" s="782"/>
      <c r="D52" s="782"/>
      <c r="E52" s="782"/>
      <c r="F52" s="782"/>
      <c r="G52" s="782"/>
    </row>
    <row r="53" spans="2:7" ht="33.75" customHeight="1">
      <c r="B53" s="782" t="s">
        <v>827</v>
      </c>
      <c r="C53" s="782"/>
      <c r="D53" s="782"/>
      <c r="E53" s="782"/>
      <c r="F53" s="782"/>
      <c r="G53" s="782"/>
    </row>
    <row r="54" spans="2:7">
      <c r="B54" s="4"/>
      <c r="C54" s="11"/>
      <c r="D54" s="11"/>
      <c r="E54" s="11"/>
      <c r="F54" s="11"/>
      <c r="G54" s="11"/>
    </row>
    <row r="55" spans="2:7">
      <c r="B55" s="4" t="s">
        <v>843</v>
      </c>
      <c r="C55" s="11"/>
      <c r="D55" s="11"/>
      <c r="E55" s="11"/>
      <c r="F55" s="11"/>
      <c r="G55" s="11"/>
    </row>
    <row r="56" spans="2:7">
      <c r="B56" s="4"/>
      <c r="C56" s="11"/>
      <c r="D56" s="11"/>
      <c r="E56" s="11"/>
      <c r="F56" s="11"/>
      <c r="G56" s="11"/>
    </row>
    <row r="57" spans="2:7">
      <c r="B57" s="782" t="s">
        <v>828</v>
      </c>
      <c r="C57" s="782"/>
      <c r="D57" s="782"/>
      <c r="E57" s="782"/>
      <c r="F57" s="782"/>
      <c r="G57" s="782"/>
    </row>
    <row r="58" spans="2:7">
      <c r="B58" s="782"/>
      <c r="C58" s="782"/>
      <c r="D58" s="782"/>
      <c r="E58" s="782"/>
      <c r="F58" s="782"/>
      <c r="G58" s="782"/>
    </row>
    <row r="59" spans="2:7" ht="36.75" customHeight="1">
      <c r="B59" s="782" t="s">
        <v>829</v>
      </c>
      <c r="C59" s="782"/>
      <c r="D59" s="782"/>
      <c r="E59" s="782"/>
      <c r="F59" s="782"/>
      <c r="G59" s="782"/>
    </row>
    <row r="60" spans="2:7">
      <c r="B60" s="4"/>
      <c r="C60" s="11"/>
      <c r="D60" s="11"/>
      <c r="E60" s="11"/>
      <c r="F60" s="11"/>
      <c r="G60" s="11"/>
    </row>
    <row r="61" spans="2:7">
      <c r="B61" s="12" t="s">
        <v>844</v>
      </c>
      <c r="C61" s="11"/>
      <c r="D61" s="11"/>
      <c r="E61" s="11"/>
      <c r="F61" s="11"/>
      <c r="G61" s="11"/>
    </row>
    <row r="62" spans="2:7">
      <c r="B62" s="4"/>
      <c r="C62" s="11"/>
      <c r="D62" s="11"/>
      <c r="E62" s="11"/>
      <c r="F62" s="11"/>
      <c r="G62" s="11"/>
    </row>
    <row r="63" spans="2:7" ht="67.5" customHeight="1">
      <c r="B63" s="782" t="s">
        <v>859</v>
      </c>
      <c r="C63" s="782"/>
      <c r="D63" s="782"/>
      <c r="E63" s="782"/>
      <c r="F63" s="782"/>
      <c r="G63" s="782"/>
    </row>
    <row r="64" spans="2:7" ht="96.75" customHeight="1">
      <c r="B64" s="782" t="s">
        <v>860</v>
      </c>
      <c r="C64" s="782"/>
      <c r="D64" s="782"/>
      <c r="E64" s="782"/>
      <c r="F64" s="782"/>
      <c r="G64" s="782"/>
    </row>
    <row r="65" spans="2:7">
      <c r="B65" s="4"/>
      <c r="C65" s="11"/>
      <c r="D65" s="11"/>
      <c r="E65" s="11"/>
      <c r="F65" s="11"/>
      <c r="G65" s="11"/>
    </row>
    <row r="66" spans="2:7">
      <c r="B66" s="12" t="s">
        <v>845</v>
      </c>
      <c r="C66" s="11"/>
      <c r="D66" s="11"/>
      <c r="E66" s="11"/>
      <c r="F66" s="11"/>
      <c r="G66" s="11"/>
    </row>
    <row r="67" spans="2:7">
      <c r="B67" s="13"/>
      <c r="C67" s="11"/>
      <c r="D67" s="11"/>
      <c r="E67" s="11"/>
      <c r="F67" s="11"/>
      <c r="G67" s="11"/>
    </row>
    <row r="68" spans="2:7" ht="158.25" customHeight="1">
      <c r="B68" s="782" t="s">
        <v>846</v>
      </c>
      <c r="C68" s="782"/>
      <c r="D68" s="782"/>
      <c r="E68" s="782"/>
      <c r="F68" s="782"/>
      <c r="G68" s="782"/>
    </row>
    <row r="69" spans="2:7" ht="61.5" customHeight="1">
      <c r="B69" s="782" t="s">
        <v>830</v>
      </c>
      <c r="C69" s="782"/>
      <c r="D69" s="782"/>
      <c r="E69" s="782"/>
      <c r="F69" s="782"/>
      <c r="G69" s="782"/>
    </row>
    <row r="70" spans="2:7" ht="102.75" customHeight="1">
      <c r="B70" s="782" t="s">
        <v>861</v>
      </c>
      <c r="C70" s="782"/>
      <c r="D70" s="782"/>
      <c r="E70" s="782"/>
      <c r="F70" s="782"/>
      <c r="G70" s="782"/>
    </row>
    <row r="71" spans="2:7">
      <c r="B71" s="4"/>
    </row>
    <row r="72" spans="2:7">
      <c r="B72" s="4"/>
    </row>
    <row r="73" spans="2:7">
      <c r="B73" s="4"/>
    </row>
    <row r="74" spans="2:7" ht="33" customHeight="1">
      <c r="B74" s="789" t="s">
        <v>831</v>
      </c>
      <c r="C74" s="789"/>
      <c r="D74" s="789"/>
      <c r="E74" s="789"/>
      <c r="F74" s="789"/>
      <c r="G74" s="789"/>
    </row>
    <row r="75" spans="2:7">
      <c r="B75" s="4"/>
    </row>
    <row r="78" spans="2:7">
      <c r="B78" s="790" t="s">
        <v>848</v>
      </c>
      <c r="C78" s="790"/>
      <c r="D78" s="790"/>
      <c r="E78" s="790"/>
      <c r="F78" s="790"/>
      <c r="G78" s="790"/>
    </row>
    <row r="79" spans="2:7">
      <c r="B79" s="790" t="s">
        <v>849</v>
      </c>
      <c r="C79" s="790"/>
      <c r="D79" s="790"/>
      <c r="E79" s="790"/>
      <c r="F79" s="790"/>
      <c r="G79" s="790"/>
    </row>
    <row r="80" spans="2:7">
      <c r="B80" s="14" t="s">
        <v>850</v>
      </c>
      <c r="C80" s="11"/>
      <c r="D80" s="11"/>
      <c r="E80" s="11"/>
      <c r="F80" s="11"/>
      <c r="G80" s="11"/>
    </row>
    <row r="81" spans="2:7" ht="62.25" customHeight="1">
      <c r="B81" s="790" t="s">
        <v>851</v>
      </c>
      <c r="C81" s="790"/>
      <c r="D81" s="790"/>
      <c r="E81" s="790"/>
      <c r="F81" s="790"/>
      <c r="G81" s="790"/>
    </row>
    <row r="82" spans="2:7">
      <c r="B82" s="14" t="s">
        <v>852</v>
      </c>
      <c r="C82" s="11"/>
      <c r="D82" s="11"/>
      <c r="E82" s="11"/>
      <c r="F82" s="11"/>
      <c r="G82" s="11"/>
    </row>
    <row r="83" spans="2:7" ht="46.5" customHeight="1">
      <c r="B83" s="790" t="s">
        <v>853</v>
      </c>
      <c r="C83" s="790"/>
      <c r="D83" s="790"/>
      <c r="E83" s="790"/>
      <c r="F83" s="790"/>
      <c r="G83" s="790"/>
    </row>
    <row r="84" spans="2:7">
      <c r="B84" s="14" t="s">
        <v>854</v>
      </c>
      <c r="C84" s="11"/>
      <c r="D84" s="11"/>
      <c r="E84" s="11"/>
      <c r="F84" s="11"/>
      <c r="G84" s="11"/>
    </row>
  </sheetData>
  <sheetProtection password="EEBB" sheet="1" objects="1" scenarios="1"/>
  <mergeCells count="36">
    <mergeCell ref="B74:G74"/>
    <mergeCell ref="B81:G81"/>
    <mergeCell ref="B83:G83"/>
    <mergeCell ref="B78:G78"/>
    <mergeCell ref="B79:G79"/>
    <mergeCell ref="B26:G26"/>
    <mergeCell ref="B59:G59"/>
    <mergeCell ref="B63:G63"/>
    <mergeCell ref="B64:G64"/>
    <mergeCell ref="B68:G68"/>
    <mergeCell ref="B27:G27"/>
    <mergeCell ref="B31:G31"/>
    <mergeCell ref="B69:G69"/>
    <mergeCell ref="B70:G70"/>
    <mergeCell ref="B32:G32"/>
    <mergeCell ref="B36:G36"/>
    <mergeCell ref="B51:G51"/>
    <mergeCell ref="B52:G52"/>
    <mergeCell ref="B53:G53"/>
    <mergeCell ref="B57:G58"/>
    <mergeCell ref="B22:G22"/>
    <mergeCell ref="B40:B41"/>
    <mergeCell ref="C40:G40"/>
    <mergeCell ref="B1:G1"/>
    <mergeCell ref="B4:G4"/>
    <mergeCell ref="B5:G5"/>
    <mergeCell ref="B6:G6"/>
    <mergeCell ref="B7:G7"/>
    <mergeCell ref="B8:G8"/>
    <mergeCell ref="B9:G9"/>
    <mergeCell ref="B10:G10"/>
    <mergeCell ref="B20:G20"/>
    <mergeCell ref="B21:G21"/>
    <mergeCell ref="B23:G23"/>
    <mergeCell ref="B24:G24"/>
    <mergeCell ref="B25:G25"/>
  </mergeCells>
  <hyperlinks>
    <hyperlink ref="B21" location="_ftn1" display="_ftn1"/>
    <hyperlink ref="B24" location="_ftn2" display="_ftn2"/>
    <hyperlink ref="B25" location="_ftn3" display="_ftn3"/>
    <hyperlink ref="B32" location="_ftn4" display="_ftn4"/>
    <hyperlink ref="B63" location="_ftn5" display="_ftn5"/>
    <hyperlink ref="B64" location="_ftn6" display="_ftn6"/>
    <hyperlink ref="B70" location="_ftn7" display="_ftn7"/>
    <hyperlink ref="B74" r:id="rId1" display="https://www.argentina.gob.ar/ciencia/indicadorescti"/>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7"/>
  <sheetViews>
    <sheetView showGridLines="0" zoomScaleNormal="100" workbookViewId="0">
      <selection activeCell="M10" sqref="M10"/>
    </sheetView>
  </sheetViews>
  <sheetFormatPr baseColWidth="10" defaultColWidth="11.42578125" defaultRowHeight="12.75"/>
  <cols>
    <col min="1" max="8" width="11.42578125" style="37"/>
    <col min="9" max="22" width="0" style="37" hidden="1" customWidth="1"/>
    <col min="23" max="24" width="8.140625" style="37" customWidth="1"/>
    <col min="25" max="25" width="21.7109375" style="37" hidden="1" customWidth="1"/>
    <col min="26" max="27" width="0" style="37" hidden="1" customWidth="1"/>
    <col min="28" max="16384" width="11.42578125" style="37"/>
  </cols>
  <sheetData>
    <row r="2" spans="2:31" s="121" customFormat="1">
      <c r="B2" s="196" t="s">
        <v>433</v>
      </c>
      <c r="C2" s="196"/>
      <c r="D2" s="196"/>
      <c r="E2" s="196"/>
      <c r="F2" s="196"/>
      <c r="G2" s="196"/>
      <c r="H2" s="196"/>
      <c r="I2" s="196"/>
    </row>
    <row r="3" spans="2:31" ht="26.25" customHeight="1">
      <c r="Y3" s="825"/>
      <c r="Z3" s="825"/>
      <c r="AA3" s="825"/>
      <c r="AB3" s="825"/>
      <c r="AC3" s="825"/>
    </row>
    <row r="4" spans="2:31" ht="26.25" customHeight="1">
      <c r="Y4" s="46" t="s">
        <v>283</v>
      </c>
      <c r="Z4" s="204" t="s">
        <v>95</v>
      </c>
      <c r="AA4" s="204" t="s">
        <v>263</v>
      </c>
      <c r="AB4" s="42"/>
      <c r="AC4" s="21" t="s">
        <v>42</v>
      </c>
    </row>
    <row r="5" spans="2:31">
      <c r="Y5" s="645" t="s">
        <v>280</v>
      </c>
      <c r="Z5" s="646">
        <v>2016</v>
      </c>
      <c r="AA5" s="647">
        <v>0.15</v>
      </c>
      <c r="AB5" s="17"/>
      <c r="AC5" s="17"/>
    </row>
    <row r="6" spans="2:31">
      <c r="Y6" s="645" t="s">
        <v>279</v>
      </c>
      <c r="Z6" s="646">
        <v>2016</v>
      </c>
      <c r="AA6" s="647">
        <v>0.27</v>
      </c>
      <c r="AB6" s="17"/>
      <c r="AC6" s="17"/>
    </row>
    <row r="7" spans="2:31">
      <c r="Y7" s="645" t="s">
        <v>277</v>
      </c>
      <c r="Z7" s="646">
        <v>2016</v>
      </c>
      <c r="AA7" s="647">
        <v>0.36</v>
      </c>
      <c r="AB7" s="17"/>
      <c r="AC7" s="17"/>
    </row>
    <row r="8" spans="2:31">
      <c r="Y8" s="645" t="s">
        <v>278</v>
      </c>
      <c r="Z8" s="646">
        <v>2016</v>
      </c>
      <c r="AA8" s="647">
        <v>0.41</v>
      </c>
      <c r="AB8" s="17"/>
      <c r="AC8" s="17"/>
      <c r="AE8" s="148"/>
    </row>
    <row r="9" spans="2:31">
      <c r="Y9" s="434" t="s">
        <v>276</v>
      </c>
      <c r="Z9" s="648">
        <v>2016</v>
      </c>
      <c r="AA9" s="649">
        <v>0.5</v>
      </c>
      <c r="AB9" s="17"/>
      <c r="AC9" s="17"/>
    </row>
    <row r="10" spans="2:31">
      <c r="Y10" s="650" t="s">
        <v>275</v>
      </c>
      <c r="Z10" s="411">
        <v>2017</v>
      </c>
      <c r="AA10" s="651">
        <v>0.55000000000000004</v>
      </c>
      <c r="AB10" s="17"/>
      <c r="AC10" s="17"/>
    </row>
    <row r="11" spans="2:31">
      <c r="Y11" s="434" t="s">
        <v>272</v>
      </c>
      <c r="Z11" s="648">
        <v>2016</v>
      </c>
      <c r="AA11" s="649">
        <v>1.19</v>
      </c>
      <c r="AB11" s="17"/>
      <c r="AC11" s="17"/>
    </row>
    <row r="12" spans="2:31">
      <c r="Y12" s="645" t="s">
        <v>273</v>
      </c>
      <c r="Z12" s="646">
        <v>2015</v>
      </c>
      <c r="AA12" s="647">
        <v>1.26</v>
      </c>
      <c r="AB12" s="17"/>
      <c r="AC12" s="17"/>
    </row>
    <row r="13" spans="2:31">
      <c r="Y13" s="645" t="s">
        <v>274</v>
      </c>
      <c r="Z13" s="646">
        <v>2015</v>
      </c>
      <c r="AA13" s="647">
        <v>1.28</v>
      </c>
      <c r="AB13" s="17"/>
      <c r="AC13" s="148"/>
      <c r="AD13" s="148"/>
    </row>
    <row r="14" spans="2:31">
      <c r="Y14" s="434" t="s">
        <v>271</v>
      </c>
      <c r="Z14" s="648">
        <v>2016</v>
      </c>
      <c r="AA14" s="649">
        <v>1.29</v>
      </c>
      <c r="AB14" s="17"/>
      <c r="AC14" s="17"/>
    </row>
    <row r="15" spans="2:31">
      <c r="Y15" s="434" t="s">
        <v>270</v>
      </c>
      <c r="Z15" s="648">
        <v>2016</v>
      </c>
      <c r="AA15" s="649">
        <v>1.6</v>
      </c>
      <c r="AB15" s="17"/>
      <c r="AC15" s="17"/>
    </row>
    <row r="16" spans="2:31">
      <c r="Y16" s="434" t="s">
        <v>269</v>
      </c>
      <c r="Z16" s="648">
        <v>2016</v>
      </c>
      <c r="AA16" s="649">
        <v>2.11</v>
      </c>
      <c r="AB16" s="17"/>
      <c r="AC16" s="17"/>
    </row>
    <row r="17" spans="2:29">
      <c r="Y17" s="434" t="s">
        <v>268</v>
      </c>
      <c r="Z17" s="648">
        <v>2016</v>
      </c>
      <c r="AA17" s="649">
        <v>2.25</v>
      </c>
      <c r="AB17" s="17"/>
      <c r="AC17" s="17"/>
    </row>
    <row r="18" spans="2:29">
      <c r="Y18" s="434" t="s">
        <v>267</v>
      </c>
      <c r="Z18" s="648">
        <v>2016</v>
      </c>
      <c r="AA18" s="649">
        <v>2.74</v>
      </c>
      <c r="AB18" s="17"/>
      <c r="AC18" s="17"/>
    </row>
    <row r="19" spans="2:29">
      <c r="Y19" s="434" t="s">
        <v>266</v>
      </c>
      <c r="Z19" s="648">
        <v>2016</v>
      </c>
      <c r="AA19" s="649">
        <v>2.93</v>
      </c>
      <c r="AB19" s="17"/>
      <c r="AC19" s="17"/>
    </row>
    <row r="20" spans="2:29">
      <c r="Y20" s="645" t="s">
        <v>265</v>
      </c>
      <c r="Z20" s="646">
        <v>2016</v>
      </c>
      <c r="AA20" s="647">
        <v>3.14</v>
      </c>
      <c r="AB20" s="17"/>
      <c r="AC20" s="17"/>
    </row>
    <row r="21" spans="2:29">
      <c r="Y21" s="434" t="s">
        <v>264</v>
      </c>
      <c r="Z21" s="648">
        <v>2016</v>
      </c>
      <c r="AA21" s="649">
        <v>4.2300000000000004</v>
      </c>
      <c r="AB21" s="17"/>
      <c r="AC21" s="17"/>
    </row>
    <row r="22" spans="2:29">
      <c r="Y22" s="434" t="s">
        <v>541</v>
      </c>
      <c r="Z22" s="648">
        <v>2016</v>
      </c>
      <c r="AA22" s="649">
        <v>4.25</v>
      </c>
      <c r="AB22" s="17"/>
      <c r="AC22" s="17"/>
    </row>
    <row r="23" spans="2:29">
      <c r="Y23" s="643" t="s">
        <v>281</v>
      </c>
      <c r="Z23" s="17"/>
      <c r="AA23" s="17"/>
      <c r="AB23" s="17"/>
      <c r="AC23" s="17"/>
    </row>
    <row r="24" spans="2:29">
      <c r="Y24" s="644" t="s">
        <v>282</v>
      </c>
      <c r="Z24" s="17"/>
      <c r="AA24" s="17"/>
      <c r="AB24" s="17"/>
      <c r="AC24" s="17"/>
    </row>
    <row r="25" spans="2:29">
      <c r="Y25" s="17"/>
      <c r="Z25" s="17"/>
      <c r="AA25" s="17"/>
      <c r="AB25" s="17"/>
      <c r="AC25" s="17"/>
    </row>
    <row r="26" spans="2:29">
      <c r="B26" s="644" t="s">
        <v>542</v>
      </c>
      <c r="AB26" s="17"/>
      <c r="AC26" s="17"/>
    </row>
    <row r="27" spans="2:29">
      <c r="AB27" s="17"/>
      <c r="AC27" s="17"/>
    </row>
  </sheetData>
  <sheetProtection password="EEBB" sheet="1" objects="1" scenarios="1"/>
  <sortState ref="Y5:AA22">
    <sortCondition ref="AA5:AA22"/>
  </sortState>
  <mergeCells count="1">
    <mergeCell ref="Y3:AC3"/>
  </mergeCells>
  <hyperlinks>
    <hyperlink ref="AC4" location="INDICE!A1" display="(volver a índic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showGridLines="0" zoomScale="90" zoomScaleNormal="90" workbookViewId="0">
      <selection activeCell="M10" sqref="M10"/>
    </sheetView>
  </sheetViews>
  <sheetFormatPr baseColWidth="10" defaultColWidth="11.42578125" defaultRowHeight="12.75"/>
  <cols>
    <col min="1" max="1" width="11.42578125" style="17"/>
    <col min="2" max="2" width="14.5703125" style="17" customWidth="1"/>
    <col min="3" max="3" width="9.140625" style="17" customWidth="1"/>
    <col min="4" max="4" width="22.28515625" style="17" customWidth="1"/>
    <col min="5" max="5" width="25" style="17" customWidth="1"/>
    <col min="6" max="6" width="15.85546875" style="17" customWidth="1"/>
    <col min="7" max="8" width="11.42578125" style="17"/>
    <col min="9" max="9" width="17.5703125" style="17" bestFit="1" customWidth="1"/>
    <col min="10" max="10" width="11.5703125" style="37" customWidth="1"/>
    <col min="11" max="11" width="17.7109375" style="37" customWidth="1"/>
    <col min="12" max="14" width="11.5703125" style="37" customWidth="1"/>
    <col min="15" max="16384" width="11.42578125" style="17"/>
  </cols>
  <sheetData>
    <row r="1" spans="1:15" s="128" customFormat="1">
      <c r="J1" s="121"/>
      <c r="K1" s="121"/>
      <c r="L1" s="121"/>
      <c r="M1" s="121"/>
      <c r="N1" s="121"/>
    </row>
    <row r="2" spans="1:15" ht="15" customHeight="1">
      <c r="B2" s="599" t="s">
        <v>710</v>
      </c>
      <c r="C2" s="624"/>
      <c r="D2" s="624"/>
      <c r="E2" s="624"/>
      <c r="F2" s="624"/>
      <c r="G2" s="624"/>
      <c r="H2" s="624"/>
      <c r="I2" s="148"/>
    </row>
    <row r="3" spans="1:15" ht="21" customHeight="1">
      <c r="B3" s="625"/>
      <c r="C3" s="625"/>
      <c r="D3" s="625"/>
      <c r="E3" s="625"/>
      <c r="F3" s="625"/>
      <c r="G3" s="625"/>
      <c r="H3" s="625"/>
    </row>
    <row r="4" spans="1:15" ht="38.25">
      <c r="B4" s="364" t="s">
        <v>284</v>
      </c>
      <c r="C4" s="364" t="s">
        <v>95</v>
      </c>
      <c r="D4" s="289" t="s">
        <v>709</v>
      </c>
      <c r="E4" s="294" t="s">
        <v>543</v>
      </c>
      <c r="G4" s="37"/>
      <c r="H4" s="21" t="s">
        <v>42</v>
      </c>
      <c r="I4" s="37"/>
      <c r="L4" s="17"/>
      <c r="M4" s="17"/>
      <c r="N4" s="17"/>
    </row>
    <row r="5" spans="1:15">
      <c r="B5" s="626" t="s">
        <v>267</v>
      </c>
      <c r="C5" s="627">
        <v>2015</v>
      </c>
      <c r="D5" s="628">
        <v>496585</v>
      </c>
      <c r="E5" s="370">
        <v>359850.15826680284</v>
      </c>
      <c r="G5" s="37"/>
      <c r="H5" s="37"/>
      <c r="I5" s="37"/>
      <c r="L5" s="17"/>
      <c r="M5" s="17"/>
      <c r="N5" s="17"/>
    </row>
    <row r="6" spans="1:15" ht="15" customHeight="1">
      <c r="A6" s="629"/>
      <c r="B6" s="626" t="s">
        <v>269</v>
      </c>
      <c r="C6" s="627">
        <v>2016</v>
      </c>
      <c r="D6" s="628">
        <v>451201.44772637699</v>
      </c>
      <c r="E6" s="370">
        <v>266639.81823069265</v>
      </c>
      <c r="G6" s="37"/>
      <c r="H6" s="37"/>
      <c r="I6" s="37"/>
      <c r="L6" s="17"/>
      <c r="M6" s="17"/>
      <c r="N6" s="17"/>
    </row>
    <row r="7" spans="1:15" ht="15" customHeight="1">
      <c r="A7" s="629"/>
      <c r="B7" s="626" t="s">
        <v>265</v>
      </c>
      <c r="C7" s="627">
        <v>2016</v>
      </c>
      <c r="D7" s="628">
        <v>168644.91297272901</v>
      </c>
      <c r="E7" s="370">
        <v>253385.70926509018</v>
      </c>
      <c r="G7" s="37"/>
      <c r="H7" s="37"/>
      <c r="I7" s="37"/>
      <c r="J7" s="65"/>
      <c r="L7" s="17"/>
      <c r="M7" s="17"/>
      <c r="N7" s="17"/>
    </row>
    <row r="8" spans="1:15" ht="15" customHeight="1">
      <c r="A8" s="629"/>
      <c r="B8" s="626" t="s">
        <v>266</v>
      </c>
      <c r="C8" s="627">
        <v>2016</v>
      </c>
      <c r="D8" s="628">
        <v>118158.505536034</v>
      </c>
      <c r="E8" s="370">
        <v>294791.20489204407</v>
      </c>
      <c r="G8" s="37"/>
      <c r="H8" s="37"/>
      <c r="I8" s="630"/>
      <c r="J8" s="65"/>
      <c r="K8" s="631"/>
      <c r="L8" s="630"/>
      <c r="M8" s="630"/>
      <c r="N8" s="632"/>
      <c r="O8" s="632"/>
    </row>
    <row r="9" spans="1:15" ht="15" customHeight="1">
      <c r="A9" s="629"/>
      <c r="B9" s="626" t="s">
        <v>264</v>
      </c>
      <c r="C9" s="627">
        <v>2016</v>
      </c>
      <c r="D9" s="628">
        <v>79354.275122136998</v>
      </c>
      <c r="E9" s="370">
        <v>219640.56102529564</v>
      </c>
      <c r="G9" s="37"/>
      <c r="H9" s="37"/>
      <c r="I9" s="631"/>
      <c r="J9" s="65"/>
      <c r="K9" s="633"/>
      <c r="L9" s="630"/>
      <c r="M9" s="630"/>
      <c r="N9" s="632"/>
      <c r="O9" s="632"/>
    </row>
    <row r="10" spans="1:15" ht="15" customHeight="1">
      <c r="A10" s="629"/>
      <c r="B10" s="626" t="s">
        <v>268</v>
      </c>
      <c r="C10" s="627">
        <v>2015</v>
      </c>
      <c r="D10" s="628">
        <v>61239.8</v>
      </c>
      <c r="E10" s="370">
        <v>220579.439038404</v>
      </c>
      <c r="F10" s="37"/>
      <c r="G10" s="37"/>
      <c r="H10" s="37"/>
      <c r="I10" s="634"/>
      <c r="J10" s="65"/>
      <c r="K10" s="65"/>
      <c r="L10" s="65"/>
      <c r="M10" s="17"/>
      <c r="N10" s="17"/>
    </row>
    <row r="11" spans="1:15" ht="15" customHeight="1">
      <c r="A11" s="629"/>
      <c r="B11" s="626" t="s">
        <v>274</v>
      </c>
      <c r="C11" s="627">
        <v>2014</v>
      </c>
      <c r="D11" s="628">
        <v>42553.493999999999</v>
      </c>
      <c r="E11" s="370">
        <v>236422.74805682569</v>
      </c>
      <c r="G11" s="37"/>
      <c r="H11" s="37"/>
      <c r="I11" s="634"/>
      <c r="J11" s="65"/>
      <c r="K11" s="65"/>
      <c r="L11" s="65"/>
      <c r="M11" s="17"/>
      <c r="N11" s="17"/>
    </row>
    <row r="12" spans="1:15" ht="15" customHeight="1">
      <c r="A12" s="629"/>
      <c r="B12" s="626" t="s">
        <v>270</v>
      </c>
      <c r="C12" s="627">
        <v>2014</v>
      </c>
      <c r="D12" s="628">
        <v>27793</v>
      </c>
      <c r="E12" s="370">
        <v>171466.4692454809</v>
      </c>
      <c r="G12" s="37"/>
      <c r="H12" s="37"/>
      <c r="I12" s="635"/>
      <c r="J12" s="65"/>
      <c r="K12" s="65"/>
      <c r="L12" s="65"/>
      <c r="M12" s="17"/>
      <c r="N12" s="17"/>
    </row>
    <row r="13" spans="1:15" ht="15" customHeight="1">
      <c r="A13" s="629"/>
      <c r="B13" s="626" t="s">
        <v>272</v>
      </c>
      <c r="C13" s="627">
        <v>2016</v>
      </c>
      <c r="D13" s="628">
        <v>20006.533808043401</v>
      </c>
      <c r="E13" s="370">
        <v>157988.31116725816</v>
      </c>
      <c r="G13" s="37"/>
      <c r="H13" s="37"/>
      <c r="I13" s="636"/>
      <c r="J13" s="65"/>
      <c r="K13" s="65"/>
      <c r="L13" s="65"/>
      <c r="M13" s="17"/>
      <c r="N13" s="17"/>
    </row>
    <row r="14" spans="1:15" ht="15" customHeight="1">
      <c r="A14" s="629"/>
      <c r="B14" s="626" t="s">
        <v>541</v>
      </c>
      <c r="C14" s="627">
        <v>2012</v>
      </c>
      <c r="D14" s="628">
        <v>10437.4</v>
      </c>
      <c r="E14" s="370">
        <v>164313.47315537644</v>
      </c>
      <c r="G14" s="37"/>
      <c r="H14" s="37"/>
      <c r="I14" s="636"/>
      <c r="J14" s="65"/>
      <c r="K14" s="65"/>
      <c r="L14" s="65"/>
      <c r="M14" s="17"/>
      <c r="N14" s="17"/>
    </row>
    <row r="15" spans="1:15" ht="15" customHeight="1">
      <c r="A15" s="629"/>
      <c r="B15" s="626" t="s">
        <v>276</v>
      </c>
      <c r="C15" s="627">
        <v>2013</v>
      </c>
      <c r="D15" s="628">
        <v>10292.5</v>
      </c>
      <c r="E15" s="370">
        <v>343993.48783807567</v>
      </c>
      <c r="G15" s="37"/>
      <c r="H15" s="37"/>
      <c r="I15" s="37"/>
      <c r="J15" s="65"/>
      <c r="K15" s="17"/>
      <c r="L15" s="17"/>
      <c r="M15" s="17"/>
      <c r="N15" s="17"/>
    </row>
    <row r="16" spans="1:15" ht="15" customHeight="1">
      <c r="A16" s="629"/>
      <c r="B16" s="637" t="s">
        <v>275</v>
      </c>
      <c r="C16" s="638">
        <v>2017</v>
      </c>
      <c r="D16" s="639">
        <v>5023.8366185985706</v>
      </c>
      <c r="E16" s="640">
        <v>95906.737946142501</v>
      </c>
      <c r="G16" s="37"/>
      <c r="H16" s="37"/>
      <c r="I16" s="37"/>
      <c r="J16" s="65"/>
      <c r="K16" s="17"/>
      <c r="L16" s="641"/>
      <c r="M16" s="17"/>
      <c r="N16" s="17"/>
    </row>
    <row r="17" spans="1:14" ht="15" customHeight="1">
      <c r="A17" s="629"/>
      <c r="B17" s="626" t="s">
        <v>271</v>
      </c>
      <c r="C17" s="627">
        <v>2016</v>
      </c>
      <c r="D17" s="628">
        <v>4006.5844512988701</v>
      </c>
      <c r="E17" s="370">
        <v>98330.742926885345</v>
      </c>
      <c r="G17" s="37"/>
      <c r="H17" s="37"/>
      <c r="I17" s="37"/>
      <c r="J17" s="65"/>
      <c r="K17" s="17"/>
      <c r="L17" s="17"/>
      <c r="M17" s="17"/>
      <c r="N17" s="17"/>
    </row>
    <row r="18" spans="1:14">
      <c r="B18" s="626" t="s">
        <v>273</v>
      </c>
      <c r="C18" s="627">
        <v>2015</v>
      </c>
      <c r="D18" s="628">
        <v>2197.20149755597</v>
      </c>
      <c r="E18" s="370">
        <v>117497.40628641551</v>
      </c>
      <c r="F18" s="37"/>
      <c r="G18" s="37"/>
      <c r="H18" s="37"/>
      <c r="I18" s="37"/>
      <c r="K18" s="17"/>
      <c r="L18" s="17"/>
      <c r="M18" s="17"/>
      <c r="N18" s="17"/>
    </row>
    <row r="19" spans="1:14">
      <c r="B19" s="626" t="s">
        <v>279</v>
      </c>
      <c r="C19" s="627">
        <v>2016</v>
      </c>
      <c r="D19" s="628">
        <v>1840.6331</v>
      </c>
      <c r="E19" s="370">
        <v>427557.04994192801</v>
      </c>
      <c r="G19" s="37"/>
      <c r="H19" s="37"/>
      <c r="I19" s="37"/>
      <c r="K19" s="17"/>
      <c r="L19" s="17"/>
      <c r="M19" s="17"/>
      <c r="N19" s="17"/>
    </row>
    <row r="20" spans="1:14">
      <c r="B20" s="626" t="s">
        <v>277</v>
      </c>
      <c r="C20" s="627">
        <v>2016</v>
      </c>
      <c r="D20" s="628">
        <v>1523.8936019569601</v>
      </c>
      <c r="E20" s="370">
        <v>169462.30788360836</v>
      </c>
      <c r="H20" s="37"/>
      <c r="I20" s="37"/>
      <c r="K20" s="17"/>
      <c r="L20" s="17"/>
    </row>
    <row r="21" spans="1:14">
      <c r="B21" s="626" t="s">
        <v>278</v>
      </c>
      <c r="C21" s="627">
        <v>2016</v>
      </c>
      <c r="D21" s="628">
        <v>305.6746</v>
      </c>
      <c r="E21" s="370">
        <v>137567.32673267327</v>
      </c>
      <c r="H21" s="37"/>
      <c r="I21" s="37"/>
      <c r="K21" s="17"/>
    </row>
    <row r="22" spans="1:14">
      <c r="B22" s="626" t="s">
        <v>280</v>
      </c>
      <c r="C22" s="627">
        <v>2016</v>
      </c>
      <c r="D22" s="628">
        <v>98.867099999999994</v>
      </c>
      <c r="E22" s="370">
        <v>120446.30887691089</v>
      </c>
      <c r="H22" s="37"/>
      <c r="I22" s="37"/>
      <c r="K22" s="17"/>
    </row>
    <row r="23" spans="1:14">
      <c r="F23" s="642"/>
      <c r="H23" s="37"/>
      <c r="I23" s="37"/>
      <c r="K23" s="17"/>
    </row>
    <row r="24" spans="1:14">
      <c r="E24" s="37"/>
      <c r="H24" s="37"/>
      <c r="I24" s="37"/>
      <c r="K24" s="17"/>
    </row>
    <row r="25" spans="1:14" ht="15">
      <c r="B25" s="440" t="s">
        <v>915</v>
      </c>
      <c r="E25" s="37"/>
      <c r="F25" s="37"/>
      <c r="G25" s="37"/>
      <c r="H25" s="37"/>
      <c r="I25" s="37"/>
      <c r="K25" s="17"/>
    </row>
    <row r="26" spans="1:14">
      <c r="B26" s="643" t="s">
        <v>916</v>
      </c>
      <c r="E26" s="37"/>
      <c r="F26" s="37"/>
      <c r="G26" s="37"/>
      <c r="H26" s="37"/>
      <c r="I26" s="37"/>
      <c r="K26" s="17"/>
    </row>
    <row r="27" spans="1:14">
      <c r="B27" s="644" t="s">
        <v>285</v>
      </c>
      <c r="E27" s="37"/>
      <c r="F27" s="37"/>
      <c r="G27" s="37"/>
      <c r="H27" s="37"/>
      <c r="I27" s="37"/>
      <c r="K27" s="17"/>
    </row>
    <row r="28" spans="1:14">
      <c r="E28" s="37"/>
      <c r="F28" s="37"/>
      <c r="G28" s="37"/>
      <c r="H28" s="37"/>
      <c r="I28" s="37"/>
      <c r="K28" s="17"/>
    </row>
    <row r="29" spans="1:14">
      <c r="E29" s="37"/>
      <c r="F29" s="37"/>
      <c r="G29" s="37"/>
      <c r="H29" s="37"/>
      <c r="I29" s="37"/>
    </row>
    <row r="30" spans="1:14">
      <c r="D30" s="37"/>
      <c r="E30" s="37"/>
      <c r="F30" s="37"/>
      <c r="G30" s="37"/>
      <c r="H30" s="37"/>
      <c r="I30" s="37"/>
    </row>
    <row r="31" spans="1:14">
      <c r="D31" s="37"/>
      <c r="E31" s="37"/>
      <c r="F31" s="37"/>
      <c r="G31" s="37"/>
      <c r="H31" s="37"/>
      <c r="I31" s="37"/>
    </row>
    <row r="32" spans="1:14">
      <c r="D32" s="37"/>
      <c r="E32" s="37"/>
      <c r="F32" s="37"/>
      <c r="G32" s="37"/>
      <c r="H32" s="37"/>
      <c r="I32" s="37"/>
    </row>
    <row r="33" spans="4:9">
      <c r="D33" s="37"/>
      <c r="E33" s="37"/>
      <c r="F33" s="37"/>
      <c r="G33" s="37"/>
      <c r="H33" s="37"/>
      <c r="I33" s="37"/>
    </row>
    <row r="34" spans="4:9">
      <c r="D34" s="37"/>
      <c r="E34" s="37"/>
      <c r="F34" s="37"/>
      <c r="G34" s="37"/>
      <c r="H34" s="37"/>
      <c r="I34" s="37"/>
    </row>
    <row r="35" spans="4:9">
      <c r="D35" s="37"/>
      <c r="E35" s="37"/>
      <c r="F35" s="37"/>
      <c r="G35" s="37"/>
      <c r="H35" s="37"/>
      <c r="I35" s="37"/>
    </row>
    <row r="36" spans="4:9">
      <c r="D36" s="37"/>
      <c r="E36" s="37"/>
      <c r="F36" s="37"/>
      <c r="G36" s="37"/>
      <c r="H36" s="37"/>
      <c r="I36" s="37"/>
    </row>
    <row r="37" spans="4:9">
      <c r="D37" s="37"/>
      <c r="E37" s="37"/>
      <c r="F37" s="37"/>
      <c r="G37" s="37"/>
      <c r="H37" s="37"/>
      <c r="I37" s="37"/>
    </row>
    <row r="38" spans="4:9">
      <c r="D38" s="37"/>
      <c r="E38" s="37"/>
      <c r="F38" s="37"/>
      <c r="G38" s="37"/>
      <c r="H38" s="37"/>
      <c r="I38" s="37"/>
    </row>
    <row r="39" spans="4:9">
      <c r="D39" s="37"/>
      <c r="E39" s="37"/>
      <c r="F39" s="37"/>
      <c r="G39" s="37"/>
      <c r="H39" s="37"/>
      <c r="I39" s="37"/>
    </row>
    <row r="40" spans="4:9">
      <c r="D40" s="37"/>
      <c r="E40" s="37"/>
      <c r="F40" s="37"/>
      <c r="G40" s="37"/>
      <c r="H40" s="37"/>
      <c r="I40" s="37"/>
    </row>
    <row r="41" spans="4:9">
      <c r="D41" s="37"/>
      <c r="E41" s="37"/>
      <c r="F41" s="37"/>
      <c r="G41" s="37"/>
      <c r="H41" s="37"/>
      <c r="I41" s="37"/>
    </row>
    <row r="42" spans="4:9">
      <c r="D42" s="37"/>
      <c r="E42" s="37"/>
      <c r="F42" s="37"/>
      <c r="G42" s="37"/>
      <c r="H42" s="37"/>
      <c r="I42" s="37"/>
    </row>
    <row r="43" spans="4:9">
      <c r="D43" s="37"/>
      <c r="E43" s="37"/>
      <c r="F43" s="37"/>
      <c r="G43" s="37"/>
      <c r="H43" s="37"/>
      <c r="I43" s="37"/>
    </row>
    <row r="44" spans="4:9">
      <c r="D44" s="37"/>
      <c r="E44" s="37"/>
      <c r="F44" s="37"/>
      <c r="G44" s="37"/>
      <c r="H44" s="37"/>
      <c r="I44" s="37"/>
    </row>
    <row r="45" spans="4:9">
      <c r="D45" s="37"/>
      <c r="E45" s="37"/>
      <c r="F45" s="37"/>
      <c r="G45" s="37"/>
      <c r="H45" s="37"/>
      <c r="I45" s="37"/>
    </row>
    <row r="46" spans="4:9">
      <c r="D46" s="37"/>
      <c r="E46" s="37"/>
      <c r="F46" s="37"/>
      <c r="G46" s="37"/>
      <c r="H46" s="37"/>
      <c r="I46" s="37"/>
    </row>
    <row r="47" spans="4:9">
      <c r="D47" s="37"/>
      <c r="E47" s="37"/>
      <c r="F47" s="37"/>
      <c r="G47" s="37"/>
      <c r="H47" s="37"/>
      <c r="I47" s="37"/>
    </row>
    <row r="48" spans="4:9">
      <c r="D48" s="37"/>
      <c r="E48" s="37"/>
      <c r="F48" s="37"/>
      <c r="G48" s="37"/>
      <c r="H48" s="37"/>
      <c r="I48" s="37"/>
    </row>
    <row r="49" spans="4:9">
      <c r="D49" s="37"/>
      <c r="E49" s="37"/>
      <c r="F49" s="37"/>
      <c r="G49" s="37"/>
      <c r="H49" s="37"/>
      <c r="I49" s="37"/>
    </row>
    <row r="50" spans="4:9">
      <c r="D50" s="37"/>
      <c r="E50" s="37"/>
      <c r="F50" s="37"/>
      <c r="G50" s="37"/>
      <c r="H50" s="37"/>
      <c r="I50" s="37"/>
    </row>
    <row r="51" spans="4:9">
      <c r="D51" s="37"/>
      <c r="E51" s="37"/>
      <c r="F51" s="37"/>
      <c r="G51" s="37"/>
      <c r="H51" s="37"/>
      <c r="I51" s="37"/>
    </row>
    <row r="52" spans="4:9">
      <c r="D52" s="37"/>
      <c r="E52" s="37"/>
      <c r="F52" s="37"/>
      <c r="G52" s="37"/>
      <c r="H52" s="37"/>
      <c r="I52" s="37"/>
    </row>
    <row r="53" spans="4:9">
      <c r="D53" s="37"/>
      <c r="E53" s="37"/>
      <c r="F53" s="37"/>
      <c r="G53" s="37"/>
      <c r="H53" s="37"/>
      <c r="I53" s="37"/>
    </row>
    <row r="54" spans="4:9">
      <c r="D54" s="37"/>
      <c r="E54" s="37"/>
      <c r="F54" s="37"/>
      <c r="G54" s="37"/>
      <c r="H54" s="37"/>
      <c r="I54" s="37"/>
    </row>
    <row r="55" spans="4:9">
      <c r="D55" s="37"/>
      <c r="E55" s="37"/>
      <c r="F55" s="37"/>
      <c r="G55" s="37"/>
      <c r="H55" s="37"/>
      <c r="I55" s="37"/>
    </row>
    <row r="56" spans="4:9">
      <c r="D56" s="37"/>
      <c r="E56" s="37"/>
      <c r="F56" s="37"/>
      <c r="G56" s="37"/>
      <c r="H56" s="37"/>
      <c r="I56" s="37"/>
    </row>
    <row r="57" spans="4:9">
      <c r="D57" s="37"/>
      <c r="E57" s="37"/>
      <c r="F57" s="37"/>
      <c r="G57" s="37"/>
      <c r="H57" s="37"/>
      <c r="I57" s="37"/>
    </row>
    <row r="58" spans="4:9">
      <c r="D58" s="37"/>
      <c r="E58" s="37"/>
      <c r="F58" s="37"/>
      <c r="G58" s="37"/>
      <c r="H58" s="37"/>
      <c r="I58" s="37"/>
    </row>
    <row r="59" spans="4:9">
      <c r="D59" s="37"/>
      <c r="E59" s="37"/>
      <c r="F59" s="37"/>
      <c r="G59" s="37"/>
      <c r="H59" s="37"/>
      <c r="I59" s="37"/>
    </row>
    <row r="60" spans="4:9">
      <c r="D60" s="37"/>
      <c r="E60" s="37"/>
      <c r="F60" s="37"/>
      <c r="G60" s="37"/>
      <c r="H60" s="37"/>
      <c r="I60" s="37"/>
    </row>
    <row r="61" spans="4:9">
      <c r="D61" s="37"/>
      <c r="E61" s="37"/>
      <c r="F61" s="37"/>
      <c r="G61" s="37"/>
      <c r="H61" s="37"/>
      <c r="I61" s="37"/>
    </row>
    <row r="62" spans="4:9">
      <c r="D62" s="37"/>
      <c r="E62" s="37"/>
      <c r="F62" s="37"/>
      <c r="G62" s="37"/>
      <c r="H62" s="37"/>
      <c r="I62" s="37"/>
    </row>
    <row r="63" spans="4:9">
      <c r="D63" s="37"/>
      <c r="E63" s="37"/>
      <c r="F63" s="37"/>
      <c r="G63" s="37"/>
      <c r="H63" s="37"/>
      <c r="I63" s="37"/>
    </row>
    <row r="64" spans="4:9">
      <c r="D64" s="37"/>
      <c r="E64" s="37"/>
      <c r="F64" s="37"/>
      <c r="G64" s="37"/>
      <c r="H64" s="37"/>
      <c r="I64" s="37"/>
    </row>
    <row r="65" spans="4:9">
      <c r="D65" s="37"/>
      <c r="E65" s="37"/>
      <c r="F65" s="37"/>
      <c r="G65" s="37"/>
      <c r="H65" s="37"/>
      <c r="I65" s="37"/>
    </row>
    <row r="66" spans="4:9">
      <c r="D66" s="37"/>
      <c r="E66" s="37"/>
      <c r="F66" s="37"/>
      <c r="G66" s="37"/>
      <c r="H66" s="37"/>
      <c r="I66" s="37"/>
    </row>
    <row r="67" spans="4:9">
      <c r="D67" s="37"/>
      <c r="E67" s="37"/>
      <c r="F67" s="37"/>
      <c r="G67" s="37"/>
      <c r="H67" s="37"/>
      <c r="I67" s="37"/>
    </row>
    <row r="68" spans="4:9">
      <c r="D68" s="37"/>
      <c r="E68" s="37"/>
      <c r="F68" s="37"/>
      <c r="G68" s="37"/>
      <c r="H68" s="37"/>
      <c r="I68" s="37"/>
    </row>
    <row r="69" spans="4:9">
      <c r="D69" s="37"/>
      <c r="E69" s="37"/>
      <c r="F69" s="37"/>
      <c r="G69" s="37"/>
      <c r="H69" s="37"/>
      <c r="I69" s="37"/>
    </row>
    <row r="70" spans="4:9">
      <c r="D70" s="37"/>
      <c r="E70" s="37"/>
      <c r="F70" s="37"/>
      <c r="G70" s="37"/>
      <c r="H70" s="37"/>
      <c r="I70" s="37"/>
    </row>
    <row r="71" spans="4:9">
      <c r="D71" s="37"/>
      <c r="E71" s="37"/>
      <c r="F71" s="37"/>
      <c r="G71" s="37"/>
      <c r="H71" s="37"/>
      <c r="I71" s="37"/>
    </row>
    <row r="72" spans="4:9">
      <c r="D72" s="37"/>
      <c r="E72" s="37"/>
      <c r="F72" s="37"/>
      <c r="G72" s="37"/>
      <c r="H72" s="37"/>
      <c r="I72" s="37"/>
    </row>
    <row r="73" spans="4:9">
      <c r="D73" s="37"/>
      <c r="E73" s="37"/>
      <c r="F73" s="37"/>
      <c r="G73" s="37"/>
      <c r="H73" s="37"/>
      <c r="I73" s="37"/>
    </row>
    <row r="74" spans="4:9">
      <c r="D74" s="37"/>
      <c r="E74" s="37"/>
      <c r="F74" s="37"/>
      <c r="G74" s="37"/>
      <c r="H74" s="37"/>
      <c r="I74" s="37"/>
    </row>
    <row r="75" spans="4:9">
      <c r="D75" s="37"/>
      <c r="E75" s="37"/>
      <c r="F75" s="37"/>
      <c r="G75" s="37"/>
      <c r="H75" s="37"/>
      <c r="I75" s="37"/>
    </row>
    <row r="76" spans="4:9">
      <c r="D76" s="37"/>
      <c r="E76" s="37"/>
      <c r="F76" s="37"/>
      <c r="G76" s="37"/>
      <c r="H76" s="37"/>
      <c r="I76" s="37"/>
    </row>
    <row r="77" spans="4:9">
      <c r="D77" s="37"/>
      <c r="E77" s="37"/>
      <c r="F77" s="37"/>
      <c r="G77" s="37"/>
      <c r="H77" s="37"/>
      <c r="I77" s="37"/>
    </row>
    <row r="78" spans="4:9">
      <c r="D78" s="37"/>
      <c r="E78" s="37"/>
      <c r="F78" s="37"/>
      <c r="G78" s="37"/>
      <c r="H78" s="37"/>
      <c r="I78" s="37"/>
    </row>
    <row r="79" spans="4:9">
      <c r="D79" s="37"/>
      <c r="E79" s="37"/>
      <c r="F79" s="37"/>
      <c r="G79" s="37"/>
      <c r="H79" s="37"/>
      <c r="I79" s="37"/>
    </row>
    <row r="80" spans="4:9">
      <c r="D80" s="37"/>
      <c r="E80" s="37"/>
      <c r="F80" s="37"/>
      <c r="G80" s="37"/>
      <c r="H80" s="37"/>
      <c r="I80" s="37"/>
    </row>
    <row r="81" spans="4:9">
      <c r="D81" s="37"/>
      <c r="E81" s="37"/>
      <c r="F81" s="37"/>
      <c r="G81" s="37"/>
      <c r="H81" s="37"/>
      <c r="I81" s="37"/>
    </row>
    <row r="82" spans="4:9">
      <c r="F82" s="37"/>
      <c r="G82" s="37"/>
      <c r="H82" s="37"/>
      <c r="I82" s="37"/>
    </row>
  </sheetData>
  <sheetProtection password="EEBB" sheet="1" objects="1" scenarios="1"/>
  <sortState ref="B6:E23">
    <sortCondition descending="1" ref="D6:D23"/>
  </sortState>
  <hyperlinks>
    <hyperlink ref="H4" location="INDICE!A1" display="(volver a índice)"/>
  </hyperlinks>
  <pageMargins left="0.70866141732283472" right="0.70866141732283472" top="0.74803149606299213" bottom="0.74803149606299213" header="0.31496062992125984" footer="0.31496062992125984"/>
  <pageSetup paperSize="9" scale="11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286</v>
      </c>
    </row>
    <row r="7" spans="2:3" ht="21">
      <c r="B7" s="40" t="s">
        <v>287</v>
      </c>
    </row>
    <row r="9" spans="2:3">
      <c r="B9" s="41" t="s">
        <v>42</v>
      </c>
      <c r="C9" s="41"/>
    </row>
  </sheetData>
  <hyperlinks>
    <hyperlink ref="B9" location="INDICE!A1" display="(volver a índic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1"/>
  <sheetViews>
    <sheetView showGridLines="0" zoomScaleNormal="100" workbookViewId="0">
      <selection activeCell="M10" sqref="M10"/>
    </sheetView>
  </sheetViews>
  <sheetFormatPr baseColWidth="10" defaultColWidth="11.5703125" defaultRowHeight="15"/>
  <cols>
    <col min="1" max="16384" width="11.5703125" style="5"/>
  </cols>
  <sheetData>
    <row r="2" spans="2:16" ht="18.75">
      <c r="B2" s="622" t="s">
        <v>689</v>
      </c>
    </row>
    <row r="4" spans="2:16">
      <c r="O4" s="41"/>
    </row>
    <row r="7" spans="2:16" ht="14.45" customHeight="1">
      <c r="B7" s="826"/>
      <c r="C7" s="826"/>
      <c r="D7" s="826"/>
      <c r="E7" s="826"/>
      <c r="F7" s="826"/>
      <c r="G7" s="826"/>
      <c r="H7" s="826"/>
      <c r="I7" s="826"/>
      <c r="J7" s="826"/>
      <c r="K7" s="826"/>
      <c r="L7" s="826"/>
      <c r="M7" s="826"/>
    </row>
    <row r="8" spans="2:16">
      <c r="B8" s="826"/>
      <c r="C8" s="826"/>
      <c r="D8" s="826"/>
      <c r="E8" s="826"/>
      <c r="F8" s="826"/>
      <c r="G8" s="826"/>
      <c r="H8" s="826"/>
      <c r="I8" s="826"/>
      <c r="J8" s="826"/>
      <c r="K8" s="826"/>
      <c r="L8" s="826"/>
      <c r="M8" s="826"/>
    </row>
    <row r="12" spans="2:16">
      <c r="O12" s="41" t="s">
        <v>42</v>
      </c>
    </row>
    <row r="15" spans="2:16">
      <c r="P15" s="623"/>
    </row>
    <row r="16" spans="2:16">
      <c r="P16" s="623"/>
    </row>
    <row r="17" spans="16:16">
      <c r="P17" s="623"/>
    </row>
    <row r="18" spans="16:16">
      <c r="P18" s="623"/>
    </row>
    <row r="19" spans="16:16">
      <c r="P19" s="623"/>
    </row>
    <row r="20" spans="16:16">
      <c r="P20" s="623"/>
    </row>
    <row r="21" spans="16:16">
      <c r="P21" s="623"/>
    </row>
  </sheetData>
  <sheetProtection password="EEBB" sheet="1" objects="1" scenarios="1"/>
  <mergeCells count="1">
    <mergeCell ref="B7:M8"/>
  </mergeCells>
  <hyperlinks>
    <hyperlink ref="O12" location="INDICE!A1" display="(volver a índic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1"/>
  <sheetViews>
    <sheetView showGridLines="0" zoomScaleNormal="100" workbookViewId="0">
      <selection activeCell="M10" sqref="M10"/>
    </sheetView>
  </sheetViews>
  <sheetFormatPr baseColWidth="10" defaultColWidth="11.5703125" defaultRowHeight="15"/>
  <cols>
    <col min="1" max="15" width="11.5703125" style="5"/>
    <col min="16" max="16" width="31.5703125" style="5" customWidth="1"/>
    <col min="17" max="17" width="20.7109375" style="5" hidden="1" customWidth="1"/>
    <col min="18" max="18" width="19.28515625" style="5" hidden="1" customWidth="1"/>
    <col min="19" max="19" width="21.140625" style="5" hidden="1" customWidth="1"/>
    <col min="20" max="20" width="14.28515625" style="5" hidden="1" customWidth="1"/>
    <col min="21" max="16384" width="11.5703125" style="5"/>
  </cols>
  <sheetData>
    <row r="2" spans="2:20" ht="21">
      <c r="B2" s="508" t="s">
        <v>804</v>
      </c>
    </row>
    <row r="3" spans="2:20">
      <c r="O3" s="41"/>
    </row>
    <row r="5" spans="2:20">
      <c r="Q5" s="611" t="s">
        <v>454</v>
      </c>
    </row>
    <row r="6" spans="2:20" ht="14.45" customHeight="1">
      <c r="B6" s="826"/>
      <c r="C6" s="826"/>
      <c r="D6" s="826"/>
      <c r="E6" s="826"/>
      <c r="F6" s="826"/>
      <c r="G6" s="826"/>
      <c r="H6" s="826"/>
      <c r="I6" s="826"/>
      <c r="J6" s="826"/>
      <c r="K6" s="826"/>
      <c r="L6" s="826"/>
      <c r="M6" s="826"/>
    </row>
    <row r="7" spans="2:20" ht="15" customHeight="1">
      <c r="B7" s="826"/>
      <c r="C7" s="826"/>
      <c r="D7" s="826"/>
      <c r="E7" s="826"/>
      <c r="F7" s="826"/>
      <c r="G7" s="826"/>
      <c r="H7" s="826"/>
      <c r="I7" s="826"/>
      <c r="J7" s="826"/>
      <c r="K7" s="826"/>
      <c r="L7" s="826"/>
      <c r="M7" s="826"/>
      <c r="O7" s="41" t="s">
        <v>42</v>
      </c>
      <c r="Q7" s="612" t="s">
        <v>448</v>
      </c>
      <c r="R7" s="829" t="s">
        <v>450</v>
      </c>
      <c r="S7" s="830"/>
      <c r="T7" s="827" t="s">
        <v>449</v>
      </c>
    </row>
    <row r="8" spans="2:20" ht="24">
      <c r="Q8" s="613"/>
      <c r="R8" s="614" t="s">
        <v>447</v>
      </c>
      <c r="S8" s="614" t="s">
        <v>451</v>
      </c>
      <c r="T8" s="828"/>
    </row>
    <row r="9" spans="2:20">
      <c r="Q9" s="615" t="s">
        <v>233</v>
      </c>
      <c r="R9" s="616">
        <v>5643</v>
      </c>
      <c r="S9" s="617">
        <v>0</v>
      </c>
      <c r="T9" s="616">
        <f>SUM(R9:S9)</f>
        <v>5643</v>
      </c>
    </row>
    <row r="10" spans="2:20" ht="24">
      <c r="Q10" s="615" t="s">
        <v>452</v>
      </c>
      <c r="R10" s="616">
        <v>523</v>
      </c>
      <c r="S10" s="617">
        <v>419</v>
      </c>
      <c r="T10" s="616">
        <f t="shared" ref="T10:T12" si="0">SUM(R10:S10)</f>
        <v>942</v>
      </c>
    </row>
    <row r="11" spans="2:20">
      <c r="Q11" s="615" t="s">
        <v>180</v>
      </c>
      <c r="R11" s="616">
        <v>4925</v>
      </c>
      <c r="S11" s="617">
        <v>550</v>
      </c>
      <c r="T11" s="616">
        <f t="shared" si="0"/>
        <v>5475</v>
      </c>
    </row>
    <row r="12" spans="2:20">
      <c r="Q12" s="615" t="s">
        <v>179</v>
      </c>
      <c r="R12" s="616">
        <v>44153</v>
      </c>
      <c r="S12" s="617">
        <v>17284</v>
      </c>
      <c r="T12" s="616">
        <f t="shared" si="0"/>
        <v>61437</v>
      </c>
    </row>
    <row r="13" spans="2:20" ht="24">
      <c r="Q13" s="615" t="s">
        <v>453</v>
      </c>
      <c r="R13" s="616">
        <v>6306</v>
      </c>
      <c r="S13" s="617">
        <v>1283</v>
      </c>
      <c r="T13" s="616">
        <f>SUM(R13:S13)</f>
        <v>7589</v>
      </c>
    </row>
    <row r="14" spans="2:20" ht="24.6" customHeight="1">
      <c r="Q14" s="615" t="s">
        <v>446</v>
      </c>
      <c r="R14" s="616">
        <v>0</v>
      </c>
      <c r="S14" s="616">
        <v>2104</v>
      </c>
      <c r="T14" s="616">
        <v>2104</v>
      </c>
    </row>
    <row r="15" spans="2:20" ht="15" customHeight="1">
      <c r="Q15" s="618" t="s">
        <v>12</v>
      </c>
      <c r="R15" s="619">
        <f>SUM(R9:R14)</f>
        <v>61550</v>
      </c>
      <c r="S15" s="620">
        <f>SUM(S10:S14)</f>
        <v>21640</v>
      </c>
      <c r="T15" s="620">
        <f>SUM(T9:T14)</f>
        <v>83190</v>
      </c>
    </row>
    <row r="16" spans="2:20" ht="15" customHeight="1"/>
    <row r="17" spans="17:18" ht="15" customHeight="1"/>
    <row r="18" spans="17:18" ht="15" customHeight="1"/>
    <row r="19" spans="17:18" ht="15" customHeight="1">
      <c r="R19" s="621"/>
    </row>
    <row r="20" spans="17:18" ht="15" customHeight="1">
      <c r="Q20" s="163"/>
      <c r="R20" s="509"/>
    </row>
    <row r="21" spans="17:18" ht="15" customHeight="1"/>
  </sheetData>
  <sheetProtection password="EEBB" sheet="1" objects="1" scenarios="1"/>
  <mergeCells count="3">
    <mergeCell ref="T7:T8"/>
    <mergeCell ref="B6:M7"/>
    <mergeCell ref="R7:S7"/>
  </mergeCells>
  <hyperlinks>
    <hyperlink ref="O7" location="INDICE!A1" display="(volver a índic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zoomScaleNormal="100" workbookViewId="0">
      <selection activeCell="M10" sqref="M10"/>
    </sheetView>
  </sheetViews>
  <sheetFormatPr baseColWidth="10" defaultColWidth="11.42578125" defaultRowHeight="12.75"/>
  <cols>
    <col min="1" max="1" width="11.42578125" style="17"/>
    <col min="2" max="2" width="25.42578125" style="17" customWidth="1"/>
    <col min="3" max="6" width="11.42578125" style="17"/>
    <col min="7" max="7" width="13.85546875" style="17" bestFit="1" customWidth="1"/>
    <col min="8" max="8" width="11.42578125" style="17"/>
    <col min="9" max="9" width="26.5703125" style="17" customWidth="1"/>
    <col min="10" max="16384" width="11.42578125" style="17"/>
  </cols>
  <sheetData>
    <row r="1" spans="1:18">
      <c r="A1" s="37"/>
    </row>
    <row r="2" spans="1:18" ht="12" customHeight="1">
      <c r="B2" s="599" t="s">
        <v>712</v>
      </c>
      <c r="C2" s="599"/>
      <c r="D2" s="599"/>
      <c r="E2" s="599"/>
      <c r="F2" s="599"/>
      <c r="G2" s="599"/>
      <c r="H2" s="599"/>
    </row>
    <row r="3" spans="1:18" ht="12" customHeight="1">
      <c r="B3" s="607"/>
      <c r="C3" s="607"/>
      <c r="D3" s="607"/>
      <c r="E3" s="607"/>
      <c r="F3" s="607"/>
      <c r="G3" s="607"/>
      <c r="H3" s="607"/>
    </row>
    <row r="4" spans="1:18" ht="22.9" customHeight="1">
      <c r="B4" s="293" t="s">
        <v>85</v>
      </c>
      <c r="C4" s="46">
        <v>2013</v>
      </c>
      <c r="D4" s="46">
        <v>2014</v>
      </c>
      <c r="E4" s="46">
        <v>2015</v>
      </c>
      <c r="F4" s="46">
        <v>2016</v>
      </c>
      <c r="G4" s="46">
        <v>2017</v>
      </c>
      <c r="H4" s="37"/>
    </row>
    <row r="5" spans="1:18" s="42" customFormat="1">
      <c r="B5" s="608" t="s">
        <v>913</v>
      </c>
      <c r="C5" s="609">
        <v>81506</v>
      </c>
      <c r="D5" s="609">
        <v>83461.64708189969</v>
      </c>
      <c r="E5" s="609">
        <v>82396</v>
      </c>
      <c r="F5" s="609">
        <v>86562</v>
      </c>
      <c r="G5" s="609">
        <v>83190</v>
      </c>
      <c r="H5" s="368"/>
      <c r="I5" s="21" t="s">
        <v>42</v>
      </c>
    </row>
    <row r="6" spans="1:18" s="42" customFormat="1">
      <c r="B6" s="608" t="s">
        <v>90</v>
      </c>
      <c r="C6" s="609">
        <v>13532</v>
      </c>
      <c r="D6" s="609">
        <v>13592.301342503739</v>
      </c>
      <c r="E6" s="609">
        <v>14046</v>
      </c>
      <c r="F6" s="609">
        <v>14297</v>
      </c>
      <c r="G6" s="609">
        <v>14820</v>
      </c>
      <c r="H6" s="368"/>
    </row>
    <row r="7" spans="1:18" s="42" customFormat="1">
      <c r="B7" s="608" t="s">
        <v>91</v>
      </c>
      <c r="C7" s="609">
        <v>10416</v>
      </c>
      <c r="D7" s="609">
        <v>11362.630571091895</v>
      </c>
      <c r="E7" s="609">
        <v>11673</v>
      </c>
      <c r="F7" s="609">
        <v>11928</v>
      </c>
      <c r="G7" s="609">
        <v>11450.000000000002</v>
      </c>
      <c r="H7" s="368"/>
    </row>
    <row r="8" spans="1:18" s="42" customFormat="1">
      <c r="B8" s="610" t="s">
        <v>12</v>
      </c>
      <c r="C8" s="261">
        <f>SUM(C5:C7)</f>
        <v>105454</v>
      </c>
      <c r="D8" s="261">
        <f t="shared" ref="D8:G8" si="0">SUM(D5:D7)</f>
        <v>108416.57899549532</v>
      </c>
      <c r="E8" s="261">
        <f t="shared" si="0"/>
        <v>108115</v>
      </c>
      <c r="F8" s="261">
        <f t="shared" si="0"/>
        <v>112787</v>
      </c>
      <c r="G8" s="261">
        <f t="shared" si="0"/>
        <v>109460</v>
      </c>
      <c r="H8" s="368"/>
      <c r="L8" s="148"/>
    </row>
    <row r="9" spans="1:18">
      <c r="B9" s="37"/>
      <c r="I9" s="148"/>
    </row>
    <row r="10" spans="1:18" ht="15">
      <c r="B10" s="440" t="s">
        <v>914</v>
      </c>
      <c r="C10" s="37"/>
      <c r="D10" s="37"/>
      <c r="E10" s="37"/>
      <c r="F10" s="37"/>
      <c r="G10" s="37"/>
      <c r="I10" s="148"/>
    </row>
    <row r="11" spans="1:18">
      <c r="I11" s="37"/>
      <c r="J11" s="37"/>
      <c r="K11" s="37"/>
      <c r="L11" s="37"/>
      <c r="M11" s="37"/>
      <c r="N11" s="37"/>
      <c r="O11" s="37"/>
      <c r="P11" s="37"/>
      <c r="Q11" s="37"/>
      <c r="R11" s="37"/>
    </row>
    <row r="12" spans="1:18">
      <c r="C12" s="37"/>
      <c r="D12" s="37"/>
      <c r="E12" s="37"/>
      <c r="F12" s="37"/>
      <c r="G12" s="37"/>
      <c r="H12" s="37"/>
      <c r="I12" s="37"/>
      <c r="J12" s="37"/>
      <c r="K12" s="37"/>
      <c r="L12" s="37"/>
      <c r="M12" s="37"/>
      <c r="N12" s="37"/>
      <c r="O12" s="37"/>
      <c r="P12" s="37"/>
      <c r="Q12" s="37"/>
      <c r="R12" s="37"/>
    </row>
    <row r="13" spans="1:18" ht="15" customHeight="1">
      <c r="C13" s="37"/>
      <c r="D13" s="37"/>
      <c r="E13" s="37"/>
      <c r="F13" s="316"/>
      <c r="H13" s="37"/>
      <c r="I13" s="37"/>
      <c r="J13" s="37"/>
      <c r="K13" s="37"/>
      <c r="L13" s="37"/>
      <c r="M13" s="37"/>
      <c r="N13" s="37"/>
      <c r="O13" s="37"/>
      <c r="P13" s="37"/>
      <c r="Q13" s="37"/>
      <c r="R13" s="37"/>
    </row>
  </sheetData>
  <sheetProtection password="EEBB" sheet="1" objects="1" scenarios="1"/>
  <hyperlinks>
    <hyperlink ref="I5" location="INDICE!A1" display="(volver a índice)"/>
  </hyperlinks>
  <pageMargins left="0.7" right="0.7" top="0.75" bottom="0.75" header="0.3" footer="0.3"/>
  <pageSetup paperSize="9" orientation="portrait" r:id="rId1"/>
  <ignoredErrors>
    <ignoredError sqref="C8:F8 G8"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3"/>
  <sheetViews>
    <sheetView showGridLines="0" zoomScaleNormal="100" workbookViewId="0">
      <selection activeCell="M10" sqref="M10"/>
    </sheetView>
  </sheetViews>
  <sheetFormatPr baseColWidth="10" defaultColWidth="11.42578125" defaultRowHeight="12.75"/>
  <cols>
    <col min="1" max="1" width="11.42578125" style="17"/>
    <col min="2" max="2" width="26.42578125" style="17" customWidth="1"/>
    <col min="3" max="3" width="13.85546875" style="17" customWidth="1"/>
    <col min="4" max="4" width="12.28515625" style="17" customWidth="1"/>
    <col min="5" max="7" width="11.42578125" style="17"/>
    <col min="8" max="8" width="23.28515625" style="17" customWidth="1"/>
    <col min="9" max="12" width="11.42578125" style="17"/>
    <col min="13" max="13" width="11.5703125" style="37" customWidth="1"/>
    <col min="14" max="16384" width="11.42578125" style="17"/>
  </cols>
  <sheetData>
    <row r="2" spans="2:23" ht="14.45" customHeight="1">
      <c r="B2" s="599" t="s">
        <v>342</v>
      </c>
      <c r="C2" s="599"/>
      <c r="D2" s="599"/>
      <c r="E2" s="599"/>
      <c r="F2" s="599"/>
      <c r="G2" s="599"/>
      <c r="H2" s="599"/>
      <c r="I2" s="37"/>
      <c r="J2" s="37"/>
      <c r="K2" s="37"/>
      <c r="L2" s="37"/>
      <c r="N2" s="37"/>
      <c r="O2" s="37"/>
      <c r="P2" s="37"/>
      <c r="Q2" s="37"/>
      <c r="R2" s="37"/>
      <c r="S2" s="37"/>
      <c r="T2" s="37"/>
      <c r="U2" s="37"/>
      <c r="V2" s="37"/>
      <c r="W2" s="37"/>
    </row>
    <row r="3" spans="2:23">
      <c r="B3" s="607"/>
      <c r="C3" s="607"/>
      <c r="D3" s="607"/>
      <c r="E3" s="607"/>
      <c r="F3" s="607"/>
      <c r="G3" s="607"/>
      <c r="H3" s="607"/>
      <c r="I3" s="37"/>
      <c r="J3" s="37"/>
      <c r="K3" s="37"/>
      <c r="L3" s="37"/>
      <c r="N3" s="37"/>
      <c r="O3" s="37"/>
      <c r="P3" s="37"/>
      <c r="Q3" s="37"/>
      <c r="R3" s="37"/>
      <c r="S3" s="37"/>
      <c r="T3" s="37"/>
      <c r="U3" s="37"/>
      <c r="V3" s="37"/>
      <c r="W3" s="37"/>
    </row>
    <row r="4" spans="2:23">
      <c r="B4" s="834" t="s">
        <v>85</v>
      </c>
      <c r="C4" s="831" t="s">
        <v>911</v>
      </c>
      <c r="D4" s="832"/>
      <c r="E4" s="832"/>
      <c r="F4" s="832"/>
      <c r="G4" s="833"/>
      <c r="H4" s="601"/>
      <c r="I4" s="37"/>
      <c r="J4" s="37"/>
      <c r="K4" s="37"/>
      <c r="L4" s="37"/>
      <c r="N4" s="37"/>
      <c r="O4" s="37"/>
      <c r="P4" s="37"/>
      <c r="Q4" s="37"/>
      <c r="R4" s="37"/>
      <c r="S4" s="37"/>
      <c r="T4" s="37"/>
      <c r="U4" s="37"/>
      <c r="V4" s="37"/>
      <c r="W4" s="37"/>
    </row>
    <row r="5" spans="2:23">
      <c r="B5" s="794"/>
      <c r="C5" s="46">
        <v>2013</v>
      </c>
      <c r="D5" s="46">
        <v>2014</v>
      </c>
      <c r="E5" s="46">
        <v>2015</v>
      </c>
      <c r="F5" s="46">
        <v>2016</v>
      </c>
      <c r="G5" s="46">
        <v>2017</v>
      </c>
      <c r="H5" s="37"/>
      <c r="I5" s="37"/>
      <c r="J5" s="37"/>
      <c r="K5" s="37"/>
      <c r="L5" s="37"/>
      <c r="N5" s="37"/>
      <c r="O5" s="37"/>
      <c r="P5" s="37"/>
      <c r="Q5" s="37"/>
      <c r="R5" s="37"/>
      <c r="S5" s="37"/>
      <c r="T5" s="37"/>
      <c r="U5" s="37"/>
      <c r="V5" s="37"/>
      <c r="W5" s="37"/>
    </row>
    <row r="6" spans="2:23">
      <c r="B6" s="608" t="s">
        <v>367</v>
      </c>
      <c r="C6" s="609">
        <v>50562.27</v>
      </c>
      <c r="D6" s="609">
        <v>51460.564886423657</v>
      </c>
      <c r="E6" s="609">
        <v>53005.32</v>
      </c>
      <c r="F6" s="609">
        <v>54804.719999999994</v>
      </c>
      <c r="G6" s="609">
        <v>52382.520000000026</v>
      </c>
      <c r="H6" s="37"/>
      <c r="I6" s="21" t="s">
        <v>42</v>
      </c>
      <c r="J6" s="37"/>
      <c r="K6" s="37"/>
      <c r="L6" s="37"/>
      <c r="N6" s="37"/>
      <c r="O6" s="37"/>
      <c r="P6" s="37"/>
      <c r="Q6" s="37"/>
      <c r="R6" s="37"/>
      <c r="S6" s="37"/>
      <c r="T6" s="37"/>
      <c r="U6" s="37"/>
      <c r="V6" s="37"/>
      <c r="W6" s="37"/>
    </row>
    <row r="7" spans="2:23">
      <c r="B7" s="608" t="s">
        <v>90</v>
      </c>
      <c r="C7" s="609">
        <v>13532</v>
      </c>
      <c r="D7" s="609">
        <v>13592.301342503737</v>
      </c>
      <c r="E7" s="609">
        <v>14046</v>
      </c>
      <c r="F7" s="609">
        <v>14297</v>
      </c>
      <c r="G7" s="609">
        <v>14819.999999999998</v>
      </c>
      <c r="J7" s="37"/>
      <c r="K7" s="37"/>
      <c r="L7" s="37"/>
      <c r="N7" s="37"/>
      <c r="O7" s="37"/>
      <c r="P7" s="37"/>
      <c r="Q7" s="37"/>
      <c r="R7" s="37"/>
      <c r="S7" s="37"/>
      <c r="T7" s="37"/>
      <c r="U7" s="37"/>
      <c r="V7" s="37"/>
      <c r="W7" s="37"/>
    </row>
    <row r="8" spans="2:23">
      <c r="B8" s="608" t="s">
        <v>91</v>
      </c>
      <c r="C8" s="609">
        <v>10416</v>
      </c>
      <c r="D8" s="609">
        <v>11362.630571091895</v>
      </c>
      <c r="E8" s="609">
        <v>11673.000000000002</v>
      </c>
      <c r="F8" s="609">
        <v>11928</v>
      </c>
      <c r="G8" s="609">
        <v>11449.999999999996</v>
      </c>
      <c r="J8" s="37"/>
      <c r="K8" s="37"/>
      <c r="L8" s="37"/>
      <c r="N8" s="37"/>
      <c r="O8" s="37"/>
      <c r="P8" s="37"/>
      <c r="Q8" s="37"/>
      <c r="R8" s="37"/>
      <c r="S8" s="37"/>
      <c r="T8" s="37"/>
      <c r="U8" s="37"/>
      <c r="V8" s="37"/>
      <c r="W8" s="37"/>
    </row>
    <row r="9" spans="2:23">
      <c r="B9" s="610" t="s">
        <v>12</v>
      </c>
      <c r="C9" s="261">
        <f>SUM(C6:C8)</f>
        <v>74510.26999999999</v>
      </c>
      <c r="D9" s="261">
        <f t="shared" ref="D9:G9" si="0">SUM(D6:D8)</f>
        <v>76415.496800019289</v>
      </c>
      <c r="E9" s="261">
        <f t="shared" si="0"/>
        <v>78724.320000000007</v>
      </c>
      <c r="F9" s="261">
        <f t="shared" si="0"/>
        <v>81029.72</v>
      </c>
      <c r="G9" s="261">
        <f t="shared" si="0"/>
        <v>78652.520000000019</v>
      </c>
    </row>
    <row r="10" spans="2:23">
      <c r="B10" s="440" t="s">
        <v>912</v>
      </c>
      <c r="N10" s="148"/>
    </row>
    <row r="11" spans="2:23" ht="15">
      <c r="B11" s="440" t="s">
        <v>904</v>
      </c>
    </row>
    <row r="13" spans="2:23">
      <c r="B13" s="148"/>
    </row>
  </sheetData>
  <sheetProtection password="EEBB" sheet="1" objects="1" scenarios="1"/>
  <mergeCells count="2">
    <mergeCell ref="C4:G4"/>
    <mergeCell ref="B4:B5"/>
  </mergeCells>
  <hyperlinks>
    <hyperlink ref="I6" location="INDICE!A1" display="(volver a índice)"/>
  </hyperlinks>
  <pageMargins left="0.7" right="0.7" top="0.75" bottom="0.75" header="0.3" footer="0.3"/>
  <pageSetup paperSize="9" orientation="portrait" r:id="rId1"/>
  <ignoredErrors>
    <ignoredError sqref="C9:G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showGridLines="0" workbookViewId="0">
      <selection activeCell="M10" sqref="M10"/>
    </sheetView>
  </sheetViews>
  <sheetFormatPr baseColWidth="10" defaultColWidth="11.42578125" defaultRowHeight="12.75"/>
  <cols>
    <col min="1" max="2" width="11.42578125" style="37"/>
    <col min="3" max="3" width="22.7109375" style="37" customWidth="1"/>
    <col min="4" max="16384" width="11.42578125" style="37"/>
  </cols>
  <sheetData>
    <row r="2" spans="2:8" ht="12.75" customHeight="1">
      <c r="B2" s="599" t="s">
        <v>424</v>
      </c>
      <c r="C2" s="599"/>
      <c r="D2" s="599"/>
      <c r="E2" s="599"/>
      <c r="F2" s="599"/>
      <c r="G2" s="599"/>
      <c r="H2" s="599"/>
    </row>
    <row r="3" spans="2:8">
      <c r="B3" s="600"/>
      <c r="C3" s="600"/>
      <c r="D3" s="600"/>
      <c r="E3" s="601"/>
      <c r="F3" s="601"/>
      <c r="G3" s="601"/>
      <c r="H3" s="601"/>
    </row>
    <row r="4" spans="2:8" ht="25.5">
      <c r="B4" s="293" t="s">
        <v>95</v>
      </c>
      <c r="C4" s="46" t="s">
        <v>908</v>
      </c>
      <c r="D4" s="294" t="s">
        <v>907</v>
      </c>
      <c r="F4" s="21" t="s">
        <v>42</v>
      </c>
    </row>
    <row r="5" spans="2:8">
      <c r="B5" s="602">
        <v>2013</v>
      </c>
      <c r="C5" s="114">
        <v>50562.27</v>
      </c>
      <c r="D5" s="603">
        <f>C5/17200</f>
        <v>2.9396668604651159</v>
      </c>
      <c r="E5" s="604"/>
    </row>
    <row r="6" spans="2:8">
      <c r="B6" s="602">
        <v>2014</v>
      </c>
      <c r="C6" s="114">
        <v>51460.564886423657</v>
      </c>
      <c r="D6" s="605">
        <f>C6/17388</f>
        <v>2.9595447944803115</v>
      </c>
      <c r="E6" s="606"/>
    </row>
    <row r="7" spans="2:8">
      <c r="B7" s="602">
        <v>2015</v>
      </c>
      <c r="C7" s="114">
        <v>53005.32</v>
      </c>
      <c r="D7" s="605">
        <f>C7/17448</f>
        <v>3.0379023383768913</v>
      </c>
      <c r="E7" s="606"/>
    </row>
    <row r="8" spans="2:8">
      <c r="B8" s="602">
        <v>2016</v>
      </c>
      <c r="C8" s="114">
        <v>54804.719999999994</v>
      </c>
      <c r="D8" s="605">
        <f>C8/17718</f>
        <v>3.0931662715882151</v>
      </c>
      <c r="E8" s="606"/>
    </row>
    <row r="9" spans="2:8">
      <c r="B9" s="602">
        <v>2017</v>
      </c>
      <c r="C9" s="114">
        <v>52382.520000000026</v>
      </c>
      <c r="D9" s="605">
        <f>C9/17964</f>
        <v>2.9159719438877771</v>
      </c>
      <c r="E9" s="121"/>
      <c r="F9" s="317"/>
    </row>
    <row r="11" spans="2:8">
      <c r="B11" s="440" t="s">
        <v>909</v>
      </c>
    </row>
    <row r="12" spans="2:8">
      <c r="B12" s="440" t="s">
        <v>910</v>
      </c>
    </row>
  </sheetData>
  <sheetProtection password="EEBB" sheet="1" objects="1" scenarios="1"/>
  <hyperlinks>
    <hyperlink ref="F4" location="INDICE!A1" display="(volver a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36"/>
  <sheetViews>
    <sheetView showGridLines="0" zoomScaleNormal="100" workbookViewId="0">
      <selection activeCell="M10" sqref="M10"/>
    </sheetView>
  </sheetViews>
  <sheetFormatPr baseColWidth="10" defaultColWidth="11.42578125" defaultRowHeight="12.75"/>
  <cols>
    <col min="1" max="1" width="11.42578125" style="17"/>
    <col min="2" max="2" width="14.7109375" style="17" customWidth="1"/>
    <col min="3" max="6" width="11.5703125" style="17" customWidth="1"/>
    <col min="7" max="7" width="15.28515625" style="17" customWidth="1"/>
    <col min="8" max="12" width="11.42578125" style="17"/>
    <col min="13" max="13" width="19.85546875" style="27" customWidth="1"/>
    <col min="14" max="16384" width="11.42578125" style="17"/>
  </cols>
  <sheetData>
    <row r="2" spans="2:42">
      <c r="B2" s="573" t="s">
        <v>715</v>
      </c>
      <c r="C2" s="574"/>
      <c r="D2" s="574"/>
      <c r="E2" s="574"/>
      <c r="F2" s="574"/>
      <c r="G2" s="574"/>
    </row>
    <row r="3" spans="2:42" ht="17.25" customHeight="1">
      <c r="I3" s="37"/>
      <c r="J3" s="21" t="s">
        <v>42</v>
      </c>
      <c r="K3" s="37"/>
      <c r="L3" s="37"/>
    </row>
    <row r="4" spans="2:42" ht="24" customHeight="1">
      <c r="B4" s="836" t="s">
        <v>289</v>
      </c>
      <c r="C4" s="836" t="s">
        <v>149</v>
      </c>
      <c r="D4" s="836"/>
      <c r="E4" s="836" t="s">
        <v>150</v>
      </c>
      <c r="F4" s="836"/>
      <c r="G4" s="575" t="s">
        <v>12</v>
      </c>
      <c r="I4" s="37"/>
      <c r="J4" s="37"/>
      <c r="K4" s="37"/>
      <c r="L4" s="37"/>
    </row>
    <row r="5" spans="2:42">
      <c r="B5" s="837"/>
      <c r="C5" s="576" t="s">
        <v>12</v>
      </c>
      <c r="D5" s="576" t="s">
        <v>6</v>
      </c>
      <c r="E5" s="576" t="s">
        <v>12</v>
      </c>
      <c r="F5" s="576" t="s">
        <v>6</v>
      </c>
      <c r="G5" s="576"/>
      <c r="I5" s="37"/>
      <c r="J5" s="37"/>
      <c r="K5" s="37"/>
      <c r="L5" s="37"/>
    </row>
    <row r="6" spans="2:42">
      <c r="B6" s="577" t="s">
        <v>162</v>
      </c>
      <c r="C6" s="578">
        <v>19057.999999999996</v>
      </c>
      <c r="D6" s="579">
        <f>+C6/C$10</f>
        <v>0.49879606365159118</v>
      </c>
      <c r="E6" s="580">
        <v>22133.999999999996</v>
      </c>
      <c r="F6" s="579">
        <f>+E6/E$10</f>
        <v>0.49206349206349198</v>
      </c>
      <c r="G6" s="581">
        <f>SUM(C6:E6)</f>
        <v>41192.498796063643</v>
      </c>
      <c r="H6" s="582"/>
      <c r="I6" s="37"/>
      <c r="J6" s="37"/>
      <c r="K6" s="37"/>
      <c r="L6" s="37"/>
    </row>
    <row r="7" spans="2:42">
      <c r="B7" s="583" t="s">
        <v>163</v>
      </c>
      <c r="C7" s="584">
        <v>4226.9999999999991</v>
      </c>
      <c r="D7" s="585">
        <f t="shared" ref="D7:F10" si="0">+C7/C$10</f>
        <v>0.11063128140703515</v>
      </c>
      <c r="E7" s="586">
        <v>5142.9999999999991</v>
      </c>
      <c r="F7" s="585">
        <f t="shared" si="0"/>
        <v>0.11433462273798406</v>
      </c>
      <c r="G7" s="587">
        <f t="shared" ref="G7:G10" si="1">SUM(C7:E7)</f>
        <v>9370.1106312814045</v>
      </c>
      <c r="H7" s="582"/>
      <c r="I7" s="37"/>
      <c r="J7" s="37"/>
      <c r="K7" s="37"/>
      <c r="L7" s="37"/>
    </row>
    <row r="8" spans="2:42">
      <c r="B8" s="583" t="s">
        <v>164</v>
      </c>
      <c r="C8" s="584">
        <v>12131.000000000005</v>
      </c>
      <c r="D8" s="585">
        <f t="shared" si="0"/>
        <v>0.31749895309882764</v>
      </c>
      <c r="E8" s="586">
        <v>14764.000000000005</v>
      </c>
      <c r="F8" s="585">
        <f t="shared" si="0"/>
        <v>0.32822017695967287</v>
      </c>
      <c r="G8" s="587">
        <f t="shared" si="1"/>
        <v>26895.317498953111</v>
      </c>
      <c r="H8" s="582"/>
      <c r="I8" s="37"/>
      <c r="J8" s="37"/>
      <c r="K8" s="37"/>
      <c r="L8" s="37"/>
    </row>
    <row r="9" spans="2:42" ht="15">
      <c r="B9" s="588" t="s">
        <v>905</v>
      </c>
      <c r="C9" s="589">
        <v>2792</v>
      </c>
      <c r="D9" s="590">
        <f t="shared" si="0"/>
        <v>7.3073701842546065E-2</v>
      </c>
      <c r="E9" s="591">
        <v>2940.9999999999995</v>
      </c>
      <c r="F9" s="590">
        <f t="shared" si="0"/>
        <v>6.5381708238851088E-2</v>
      </c>
      <c r="G9" s="592">
        <f t="shared" si="1"/>
        <v>5733.0730737018421</v>
      </c>
      <c r="H9" s="582"/>
      <c r="I9" s="37"/>
      <c r="J9" s="37"/>
      <c r="K9" s="37"/>
      <c r="L9" s="37"/>
      <c r="M9" s="593"/>
    </row>
    <row r="10" spans="2:42">
      <c r="B10" s="594" t="s">
        <v>12</v>
      </c>
      <c r="C10" s="595">
        <f>SUM(C6:C9)</f>
        <v>38208</v>
      </c>
      <c r="D10" s="596">
        <f t="shared" si="0"/>
        <v>1</v>
      </c>
      <c r="E10" s="595">
        <f>SUM(E6:E9)</f>
        <v>44982</v>
      </c>
      <c r="F10" s="596">
        <f t="shared" si="0"/>
        <v>1</v>
      </c>
      <c r="G10" s="595">
        <f t="shared" si="1"/>
        <v>83191</v>
      </c>
      <c r="H10" s="582"/>
      <c r="I10" s="37"/>
      <c r="J10" s="37"/>
      <c r="K10" s="37"/>
      <c r="L10" s="37"/>
    </row>
    <row r="11" spans="2:42">
      <c r="B11" s="597"/>
      <c r="C11" s="186"/>
      <c r="D11" s="186"/>
      <c r="E11" s="186"/>
      <c r="F11" s="186"/>
      <c r="G11" s="186"/>
      <c r="H11" s="186"/>
      <c r="I11" s="186"/>
      <c r="J11" s="440"/>
      <c r="K11" s="440"/>
      <c r="M11" s="598"/>
      <c r="N11" s="37"/>
      <c r="O11" s="37"/>
    </row>
    <row r="12" spans="2:42" ht="15" customHeight="1">
      <c r="B12" s="835" t="s">
        <v>906</v>
      </c>
      <c r="C12" s="835"/>
      <c r="D12" s="835"/>
      <c r="E12" s="835"/>
      <c r="F12" s="835"/>
      <c r="G12" s="835"/>
      <c r="H12" s="835"/>
      <c r="I12" s="835"/>
      <c r="J12" s="835"/>
      <c r="K12" s="835"/>
      <c r="L12" s="37"/>
      <c r="M12" s="598"/>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row>
    <row r="13" spans="2:42">
      <c r="H13" s="37"/>
      <c r="J13" s="37"/>
      <c r="K13" s="37"/>
      <c r="L13" s="37"/>
      <c r="M13" s="598"/>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row>
    <row r="14" spans="2:42" s="37" customFormat="1">
      <c r="B14" s="17"/>
      <c r="C14" s="17"/>
      <c r="D14" s="17"/>
      <c r="E14" s="17"/>
      <c r="F14" s="17"/>
      <c r="G14" s="17"/>
      <c r="H14" s="17"/>
      <c r="I14" s="17"/>
      <c r="J14" s="17"/>
      <c r="K14" s="17"/>
      <c r="L14" s="17"/>
      <c r="M14" s="17"/>
      <c r="N14" s="17"/>
      <c r="O14" s="17"/>
      <c r="P14" s="17"/>
      <c r="Q14" s="17"/>
      <c r="R14" s="17"/>
      <c r="S14" s="17"/>
      <c r="T14" s="17"/>
      <c r="U14" s="17"/>
    </row>
    <row r="15" spans="2:42" s="37" customFormat="1">
      <c r="B15" s="17"/>
      <c r="C15" s="17"/>
      <c r="D15" s="17"/>
      <c r="E15" s="17"/>
      <c r="F15" s="17"/>
      <c r="G15" s="17"/>
      <c r="H15" s="17"/>
      <c r="I15" s="17"/>
      <c r="J15" s="17"/>
      <c r="K15" s="17"/>
      <c r="L15" s="17"/>
      <c r="M15" s="17"/>
      <c r="N15" s="17"/>
      <c r="O15" s="17"/>
      <c r="P15" s="17"/>
      <c r="Q15" s="17"/>
      <c r="R15" s="17"/>
      <c r="S15" s="17"/>
      <c r="T15" s="17"/>
      <c r="U15" s="17"/>
    </row>
    <row r="16" spans="2:42" s="37" customFormat="1">
      <c r="B16" s="17"/>
      <c r="C16" s="17"/>
      <c r="D16" s="17"/>
      <c r="E16" s="17"/>
      <c r="F16" s="17"/>
      <c r="G16" s="17"/>
      <c r="H16" s="17"/>
      <c r="I16" s="17"/>
      <c r="J16" s="148"/>
      <c r="K16" s="17"/>
      <c r="L16" s="17"/>
      <c r="M16" s="17"/>
      <c r="N16" s="17"/>
      <c r="O16" s="17"/>
      <c r="P16" s="17"/>
      <c r="Q16" s="17"/>
      <c r="R16" s="17"/>
      <c r="S16" s="17"/>
      <c r="T16" s="17"/>
      <c r="U16" s="17"/>
    </row>
    <row r="17" spans="2:42" s="37" customFormat="1">
      <c r="B17" s="17"/>
      <c r="C17" s="17"/>
      <c r="D17" s="17"/>
      <c r="E17" s="17"/>
      <c r="F17" s="17"/>
      <c r="G17" s="17"/>
      <c r="H17" s="17"/>
      <c r="I17" s="17"/>
      <c r="J17" s="17"/>
      <c r="K17" s="17"/>
      <c r="L17" s="17"/>
      <c r="M17" s="17"/>
      <c r="N17" s="17"/>
      <c r="O17" s="17"/>
      <c r="P17" s="17"/>
      <c r="Q17" s="17"/>
      <c r="R17" s="17"/>
      <c r="S17" s="17"/>
      <c r="T17" s="17"/>
      <c r="U17" s="17"/>
    </row>
    <row r="18" spans="2:42" ht="15" customHeight="1">
      <c r="M18" s="17"/>
      <c r="V18" s="37"/>
      <c r="W18" s="37"/>
      <c r="X18" s="37"/>
      <c r="Y18" s="37"/>
      <c r="Z18" s="37"/>
      <c r="AA18" s="37"/>
      <c r="AB18" s="37"/>
      <c r="AC18" s="37"/>
      <c r="AD18" s="37"/>
      <c r="AE18" s="37"/>
      <c r="AF18" s="37"/>
      <c r="AG18" s="37"/>
      <c r="AH18" s="37"/>
      <c r="AI18" s="37"/>
      <c r="AJ18" s="37"/>
      <c r="AK18" s="37"/>
      <c r="AL18" s="37"/>
      <c r="AM18" s="37"/>
      <c r="AN18" s="37"/>
      <c r="AO18" s="37"/>
      <c r="AP18" s="37"/>
    </row>
    <row r="19" spans="2:42">
      <c r="M19" s="17"/>
      <c r="V19" s="37"/>
      <c r="W19" s="37"/>
      <c r="X19" s="37"/>
      <c r="Y19" s="37"/>
      <c r="Z19" s="37"/>
      <c r="AA19" s="37"/>
      <c r="AB19" s="37"/>
      <c r="AC19" s="37"/>
      <c r="AD19" s="37"/>
      <c r="AE19" s="37"/>
      <c r="AF19" s="37"/>
      <c r="AG19" s="37"/>
      <c r="AH19" s="37"/>
      <c r="AI19" s="37"/>
      <c r="AJ19" s="37"/>
      <c r="AK19" s="37"/>
      <c r="AL19" s="37"/>
      <c r="AM19" s="37"/>
      <c r="AN19" s="37"/>
      <c r="AO19" s="37"/>
      <c r="AP19" s="37"/>
    </row>
    <row r="20" spans="2:42">
      <c r="M20" s="17"/>
      <c r="V20" s="37"/>
      <c r="W20" s="37"/>
      <c r="X20" s="37"/>
      <c r="Y20" s="37"/>
      <c r="Z20" s="37"/>
      <c r="AA20" s="37"/>
      <c r="AB20" s="37"/>
      <c r="AC20" s="37"/>
      <c r="AD20" s="37"/>
      <c r="AE20" s="37"/>
      <c r="AF20" s="37"/>
      <c r="AG20" s="37"/>
      <c r="AH20" s="37"/>
      <c r="AI20" s="37"/>
      <c r="AJ20" s="37"/>
      <c r="AK20" s="37"/>
      <c r="AL20" s="37"/>
      <c r="AM20" s="37"/>
      <c r="AN20" s="37"/>
      <c r="AO20" s="37"/>
      <c r="AP20" s="37"/>
    </row>
    <row r="21" spans="2:42">
      <c r="M21" s="17"/>
      <c r="V21" s="37"/>
      <c r="W21" s="37"/>
      <c r="X21" s="37"/>
      <c r="Y21" s="37"/>
      <c r="Z21" s="37"/>
      <c r="AA21" s="37"/>
      <c r="AB21" s="37"/>
      <c r="AC21" s="37"/>
      <c r="AD21" s="37"/>
      <c r="AE21" s="37"/>
      <c r="AF21" s="37"/>
      <c r="AG21" s="37"/>
      <c r="AH21" s="37"/>
      <c r="AI21" s="37"/>
      <c r="AJ21" s="37"/>
      <c r="AK21" s="37"/>
      <c r="AL21" s="37"/>
      <c r="AM21" s="37"/>
      <c r="AN21" s="37"/>
      <c r="AO21" s="37"/>
      <c r="AP21" s="37"/>
    </row>
    <row r="22" spans="2:42">
      <c r="V22" s="37"/>
      <c r="W22" s="37"/>
      <c r="X22" s="37"/>
      <c r="Y22" s="37"/>
      <c r="Z22" s="37"/>
      <c r="AA22" s="37"/>
      <c r="AB22" s="37"/>
      <c r="AC22" s="37"/>
      <c r="AD22" s="37"/>
      <c r="AE22" s="37"/>
      <c r="AF22" s="37"/>
      <c r="AG22" s="37"/>
      <c r="AH22" s="37"/>
      <c r="AI22" s="37"/>
      <c r="AJ22" s="37"/>
      <c r="AK22" s="37"/>
      <c r="AL22" s="37"/>
      <c r="AM22" s="37"/>
      <c r="AN22" s="37"/>
      <c r="AO22" s="37"/>
      <c r="AP22" s="37"/>
    </row>
    <row r="23" spans="2:42">
      <c r="M23" s="17"/>
      <c r="V23" s="37"/>
      <c r="W23" s="37"/>
      <c r="X23" s="37"/>
      <c r="Y23" s="37"/>
      <c r="Z23" s="37"/>
      <c r="AA23" s="37"/>
      <c r="AB23" s="37"/>
      <c r="AC23" s="37"/>
      <c r="AD23" s="37"/>
      <c r="AE23" s="37"/>
      <c r="AF23" s="37"/>
      <c r="AG23" s="37"/>
      <c r="AH23" s="37"/>
      <c r="AI23" s="37"/>
      <c r="AJ23" s="37"/>
      <c r="AK23" s="37"/>
      <c r="AL23" s="37"/>
      <c r="AM23" s="37"/>
      <c r="AN23" s="37"/>
      <c r="AO23" s="37"/>
      <c r="AP23" s="37"/>
    </row>
    <row r="24" spans="2:42">
      <c r="M24" s="17"/>
      <c r="V24" s="37"/>
      <c r="W24" s="37"/>
      <c r="X24" s="37"/>
      <c r="Y24" s="37"/>
      <c r="Z24" s="37"/>
      <c r="AA24" s="37"/>
      <c r="AB24" s="37"/>
      <c r="AC24" s="37"/>
      <c r="AD24" s="37"/>
      <c r="AE24" s="37"/>
      <c r="AF24" s="37"/>
      <c r="AG24" s="37"/>
      <c r="AH24" s="37"/>
      <c r="AI24" s="37"/>
      <c r="AJ24" s="37"/>
      <c r="AK24" s="37"/>
      <c r="AL24" s="37"/>
      <c r="AM24" s="37"/>
      <c r="AN24" s="37"/>
      <c r="AO24" s="37"/>
      <c r="AP24" s="37"/>
    </row>
    <row r="25" spans="2:42">
      <c r="M25" s="17"/>
    </row>
    <row r="26" spans="2:42">
      <c r="M26" s="17"/>
    </row>
    <row r="27" spans="2:42" ht="15" customHeight="1">
      <c r="C27" s="37"/>
      <c r="D27" s="37"/>
      <c r="M27" s="17"/>
    </row>
    <row r="28" spans="2:42">
      <c r="C28" s="37"/>
      <c r="D28" s="37"/>
      <c r="M28" s="17"/>
    </row>
    <row r="29" spans="2:42">
      <c r="C29" s="37"/>
      <c r="D29" s="37"/>
      <c r="M29" s="17"/>
    </row>
    <row r="30" spans="2:42">
      <c r="C30" s="37"/>
      <c r="D30" s="37"/>
      <c r="M30" s="17"/>
    </row>
    <row r="31" spans="2:42">
      <c r="C31" s="37"/>
      <c r="D31" s="37"/>
      <c r="M31" s="17"/>
    </row>
    <row r="32" spans="2:42">
      <c r="C32" s="37"/>
      <c r="D32" s="37"/>
      <c r="M32" s="17"/>
    </row>
    <row r="33" spans="3:15">
      <c r="C33" s="37"/>
      <c r="D33" s="37"/>
      <c r="M33" s="17"/>
    </row>
    <row r="34" spans="3:15">
      <c r="C34" s="37"/>
      <c r="D34" s="37"/>
      <c r="M34" s="17"/>
    </row>
    <row r="35" spans="3:15">
      <c r="C35" s="37"/>
      <c r="D35" s="37"/>
      <c r="E35" s="37"/>
      <c r="F35" s="37"/>
      <c r="G35" s="37"/>
      <c r="H35" s="37"/>
      <c r="I35" s="37"/>
      <c r="J35" s="37"/>
      <c r="K35" s="37"/>
      <c r="L35" s="37"/>
      <c r="M35" s="598"/>
      <c r="N35" s="37"/>
      <c r="O35" s="37"/>
    </row>
    <row r="36" spans="3:15">
      <c r="C36" s="37"/>
      <c r="D36" s="37"/>
      <c r="E36" s="37"/>
      <c r="F36" s="37"/>
      <c r="G36" s="37"/>
      <c r="H36" s="37"/>
      <c r="I36" s="37"/>
      <c r="J36" s="37"/>
      <c r="K36" s="37"/>
      <c r="L36" s="37"/>
      <c r="M36" s="598"/>
      <c r="N36" s="37"/>
      <c r="O36" s="37"/>
    </row>
  </sheetData>
  <sheetProtection password="EEBB" sheet="1" objects="1" scenarios="1"/>
  <mergeCells count="4">
    <mergeCell ref="B12:K12"/>
    <mergeCell ref="C4:D4"/>
    <mergeCell ref="E4:F4"/>
    <mergeCell ref="B4:B5"/>
  </mergeCells>
  <hyperlinks>
    <hyperlink ref="J3" location="INDICE!A1" display="(volver a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4"/>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10.7109375" style="37" customWidth="1"/>
    <col min="4" max="8" width="11.5703125" style="37"/>
    <col min="9" max="9" width="11.5703125" style="37" customWidth="1"/>
    <col min="10" max="16384" width="11.5703125" style="37"/>
  </cols>
  <sheetData>
    <row r="2" spans="2:8">
      <c r="B2" s="37" t="s">
        <v>716</v>
      </c>
    </row>
    <row r="4" spans="2:8" ht="26.45" customHeight="1">
      <c r="B4" s="819" t="s">
        <v>152</v>
      </c>
      <c r="C4" s="831" t="s">
        <v>290</v>
      </c>
      <c r="D4" s="832"/>
      <c r="E4" s="833"/>
      <c r="H4" s="21" t="s">
        <v>42</v>
      </c>
    </row>
    <row r="5" spans="2:8" ht="22.9" customHeight="1">
      <c r="B5" s="820"/>
      <c r="C5" s="46" t="s">
        <v>149</v>
      </c>
      <c r="D5" s="204" t="s">
        <v>150</v>
      </c>
      <c r="E5" s="46" t="s">
        <v>12</v>
      </c>
    </row>
    <row r="6" spans="2:8">
      <c r="B6" s="267" t="s">
        <v>155</v>
      </c>
      <c r="C6" s="48">
        <v>1140.0000000000002</v>
      </c>
      <c r="D6" s="48">
        <v>1429</v>
      </c>
      <c r="E6" s="268">
        <f>SUM(C6:D6)</f>
        <v>2569</v>
      </c>
    </row>
    <row r="7" spans="2:8">
      <c r="B7" s="201" t="s">
        <v>156</v>
      </c>
      <c r="C7" s="51">
        <v>10788.000000000002</v>
      </c>
      <c r="D7" s="270">
        <v>13996</v>
      </c>
      <c r="E7" s="55">
        <f t="shared" ref="E7:E12" si="0">SUM(C7:D7)</f>
        <v>24784</v>
      </c>
    </row>
    <row r="8" spans="2:8">
      <c r="B8" s="201" t="s">
        <v>157</v>
      </c>
      <c r="C8" s="51">
        <v>10975</v>
      </c>
      <c r="D8" s="270">
        <v>13110.999999999998</v>
      </c>
      <c r="E8" s="55">
        <f t="shared" si="0"/>
        <v>24086</v>
      </c>
    </row>
    <row r="9" spans="2:8">
      <c r="B9" s="201" t="s">
        <v>159</v>
      </c>
      <c r="C9" s="51">
        <v>7792.9999999999991</v>
      </c>
      <c r="D9" s="270">
        <v>9376.0000000000018</v>
      </c>
      <c r="E9" s="55">
        <f t="shared" si="0"/>
        <v>17169</v>
      </c>
    </row>
    <row r="10" spans="2:8">
      <c r="B10" s="201" t="s">
        <v>158</v>
      </c>
      <c r="C10" s="51">
        <v>5645</v>
      </c>
      <c r="D10" s="270">
        <v>5721</v>
      </c>
      <c r="E10" s="55">
        <f t="shared" si="0"/>
        <v>11366</v>
      </c>
    </row>
    <row r="11" spans="2:8">
      <c r="B11" s="271" t="s">
        <v>160</v>
      </c>
      <c r="C11" s="272">
        <v>1867</v>
      </c>
      <c r="D11" s="273">
        <v>1349.0000000000005</v>
      </c>
      <c r="E11" s="53">
        <f t="shared" si="0"/>
        <v>3216.0000000000005</v>
      </c>
    </row>
    <row r="12" spans="2:8">
      <c r="B12" s="260" t="s">
        <v>12</v>
      </c>
      <c r="C12" s="261">
        <f>SUM(C6:C11)</f>
        <v>38208</v>
      </c>
      <c r="D12" s="274">
        <v>44982</v>
      </c>
      <c r="E12" s="261">
        <f t="shared" si="0"/>
        <v>83190</v>
      </c>
    </row>
    <row r="13" spans="2:8">
      <c r="B13" s="203"/>
    </row>
    <row r="14" spans="2:8">
      <c r="B14" s="203"/>
      <c r="C14" s="572"/>
      <c r="D14" s="572"/>
      <c r="E14" s="572"/>
    </row>
    <row r="18" ht="14.4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sheetData>
  <sheetProtection password="EEBB" sheet="1" objects="1" scenarios="1"/>
  <mergeCells count="2">
    <mergeCell ref="B4:B5"/>
    <mergeCell ref="C4:E4"/>
  </mergeCells>
  <hyperlinks>
    <hyperlink ref="H4" location="INDICE!A1" display="(volver a índice)"/>
  </hyperlink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74"/>
  <sheetViews>
    <sheetView showGridLines="0" zoomScale="85" zoomScaleNormal="85" workbookViewId="0"/>
  </sheetViews>
  <sheetFormatPr baseColWidth="10" defaultColWidth="8.85546875" defaultRowHeight="15"/>
  <cols>
    <col min="1" max="1" width="6.28515625" style="5" customWidth="1"/>
    <col min="2" max="2" width="10.85546875" style="5" customWidth="1"/>
    <col min="3" max="3" width="11" style="5" customWidth="1"/>
    <col min="4" max="4" width="1.7109375" style="5" hidden="1" customWidth="1"/>
    <col min="5" max="11" width="2.85546875" style="716" hidden="1" customWidth="1"/>
    <col min="12" max="12" width="2.7109375" style="716" hidden="1" customWidth="1"/>
    <col min="13" max="13" width="166.5703125" style="717" customWidth="1"/>
    <col min="14" max="14" width="5.42578125" style="718" customWidth="1"/>
    <col min="15" max="15" width="30.5703125" style="719" customWidth="1"/>
    <col min="16" max="16" width="23" style="720" customWidth="1"/>
    <col min="17" max="17" width="8.85546875" style="721"/>
    <col min="18" max="16384" width="8.85546875" style="5"/>
  </cols>
  <sheetData>
    <row r="1" spans="1:17">
      <c r="A1" s="5" t="s">
        <v>432</v>
      </c>
    </row>
    <row r="3" spans="1:17" ht="36" customHeight="1">
      <c r="B3" s="722" t="s">
        <v>705</v>
      </c>
      <c r="C3" s="722"/>
      <c r="D3" s="722"/>
      <c r="E3" s="722"/>
      <c r="F3" s="722"/>
      <c r="G3" s="722"/>
      <c r="H3" s="722"/>
      <c r="I3" s="722"/>
      <c r="J3" s="722"/>
      <c r="K3" s="722"/>
      <c r="L3" s="722"/>
      <c r="M3" s="722"/>
      <c r="N3" s="723"/>
      <c r="O3" s="724"/>
      <c r="P3" s="725"/>
    </row>
    <row r="4" spans="1:17" s="380" customFormat="1" ht="8.4499999999999993" customHeight="1">
      <c r="E4" s="791"/>
      <c r="F4" s="791"/>
      <c r="G4" s="791"/>
      <c r="H4" s="791"/>
      <c r="I4" s="791"/>
      <c r="J4" s="791"/>
      <c r="K4" s="716"/>
      <c r="L4" s="716"/>
      <c r="M4" s="726"/>
      <c r="N4" s="727"/>
      <c r="O4" s="728"/>
      <c r="P4" s="729"/>
      <c r="Q4" s="730"/>
    </row>
    <row r="5" spans="1:17">
      <c r="B5" s="731" t="s">
        <v>216</v>
      </c>
      <c r="C5" s="732"/>
      <c r="D5" s="732"/>
      <c r="E5" s="732"/>
      <c r="F5" s="732"/>
      <c r="G5" s="732"/>
      <c r="H5" s="732"/>
      <c r="I5" s="732"/>
      <c r="J5" s="732"/>
      <c r="N5" s="733"/>
    </row>
    <row r="6" spans="1:17" ht="6" customHeight="1">
      <c r="E6" s="791"/>
      <c r="F6" s="791"/>
      <c r="G6" s="791"/>
      <c r="H6" s="791"/>
      <c r="I6" s="791"/>
      <c r="J6" s="791"/>
    </row>
    <row r="7" spans="1:17" ht="19.149999999999999" customHeight="1">
      <c r="E7" s="734" t="s">
        <v>137</v>
      </c>
      <c r="F7" s="734"/>
      <c r="G7" s="734" t="s">
        <v>138</v>
      </c>
      <c r="H7" s="734"/>
      <c r="I7" s="734" t="s">
        <v>2</v>
      </c>
      <c r="J7" s="734" t="s">
        <v>3</v>
      </c>
      <c r="K7" s="734" t="s">
        <v>178</v>
      </c>
      <c r="L7" s="734" t="s">
        <v>59</v>
      </c>
      <c r="M7" s="735"/>
      <c r="N7" s="736"/>
      <c r="O7" s="737"/>
      <c r="P7" s="738"/>
    </row>
    <row r="8" spans="1:17">
      <c r="E8" s="739"/>
      <c r="F8" s="739"/>
      <c r="G8" s="739"/>
      <c r="H8" s="739"/>
      <c r="I8" s="739"/>
      <c r="J8" s="739"/>
      <c r="K8" s="739"/>
      <c r="L8" s="739"/>
      <c r="M8" s="740" t="s">
        <v>261</v>
      </c>
      <c r="N8" s="741"/>
      <c r="O8" s="742"/>
      <c r="P8" s="743"/>
    </row>
    <row r="9" spans="1:17" s="380" customFormat="1">
      <c r="B9" s="380" t="s">
        <v>208</v>
      </c>
      <c r="C9" s="380" t="str">
        <f>CONCATENATE(E9,F9,G9,H9,I9,J9,K9,L9)</f>
        <v>1.1.1</v>
      </c>
      <c r="E9" s="716">
        <v>1</v>
      </c>
      <c r="F9" s="716" t="s">
        <v>199</v>
      </c>
      <c r="G9" s="716">
        <v>1</v>
      </c>
      <c r="H9" s="716" t="s">
        <v>199</v>
      </c>
      <c r="I9" s="716"/>
      <c r="J9" s="716"/>
      <c r="K9" s="716">
        <v>1</v>
      </c>
      <c r="L9" s="716"/>
      <c r="M9" s="744" t="s">
        <v>690</v>
      </c>
      <c r="N9" s="741" t="s">
        <v>16</v>
      </c>
      <c r="O9" s="745"/>
      <c r="P9" s="746"/>
      <c r="Q9" s="730"/>
    </row>
    <row r="10" spans="1:17" s="380" customFormat="1" ht="14.45" customHeight="1">
      <c r="B10" s="380" t="str">
        <f t="shared" ref="B10:B32" si="0">IF(I10&gt;=1, "Cuadro", "Gráfico")</f>
        <v>Cuadro</v>
      </c>
      <c r="C10" s="380" t="str">
        <f t="shared" ref="C10:C32" si="1">CONCATENATE(E10,F10,G10,H10,I10,J10,K10,L10)</f>
        <v>1.1.1</v>
      </c>
      <c r="E10" s="716">
        <v>1</v>
      </c>
      <c r="F10" s="716" t="s">
        <v>199</v>
      </c>
      <c r="G10" s="716">
        <v>1</v>
      </c>
      <c r="H10" s="716" t="s">
        <v>199</v>
      </c>
      <c r="I10" s="716">
        <v>1</v>
      </c>
      <c r="J10" s="716"/>
      <c r="K10" s="716"/>
      <c r="L10" s="716"/>
      <c r="M10" s="744" t="s">
        <v>236</v>
      </c>
      <c r="N10" s="741" t="s">
        <v>16</v>
      </c>
      <c r="O10" s="745"/>
      <c r="P10" s="747"/>
      <c r="Q10" s="730"/>
    </row>
    <row r="11" spans="1:17" s="380" customFormat="1" ht="14.45" customHeight="1">
      <c r="B11" s="380" t="str">
        <f t="shared" si="0"/>
        <v>Gráfico</v>
      </c>
      <c r="C11" s="380" t="str">
        <f t="shared" si="1"/>
        <v>1.1.1</v>
      </c>
      <c r="E11" s="716">
        <v>1</v>
      </c>
      <c r="F11" s="716" t="s">
        <v>199</v>
      </c>
      <c r="G11" s="716">
        <v>1</v>
      </c>
      <c r="H11" s="716" t="s">
        <v>199</v>
      </c>
      <c r="I11" s="716"/>
      <c r="J11" s="716">
        <v>1</v>
      </c>
      <c r="K11" s="716"/>
      <c r="L11" s="716"/>
      <c r="M11" s="744" t="s">
        <v>355</v>
      </c>
      <c r="N11" s="741" t="s">
        <v>16</v>
      </c>
      <c r="O11" s="745"/>
      <c r="P11" s="746"/>
      <c r="Q11" s="730"/>
    </row>
    <row r="12" spans="1:17" s="380" customFormat="1" ht="14.45" customHeight="1">
      <c r="B12" s="380" t="str">
        <f t="shared" si="0"/>
        <v>Gráfico</v>
      </c>
      <c r="C12" s="380" t="str">
        <f t="shared" si="1"/>
        <v>1.1.2</v>
      </c>
      <c r="E12" s="716">
        <v>1</v>
      </c>
      <c r="F12" s="716" t="s">
        <v>199</v>
      </c>
      <c r="G12" s="716">
        <v>1</v>
      </c>
      <c r="H12" s="716" t="s">
        <v>199</v>
      </c>
      <c r="I12" s="716"/>
      <c r="J12" s="716">
        <v>2</v>
      </c>
      <c r="K12" s="716"/>
      <c r="L12" s="716"/>
      <c r="M12" s="744" t="s">
        <v>361</v>
      </c>
      <c r="N12" s="741" t="s">
        <v>16</v>
      </c>
      <c r="O12" s="745"/>
      <c r="P12" s="747"/>
      <c r="Q12" s="730"/>
    </row>
    <row r="13" spans="1:17" s="380" customFormat="1" ht="14.45" customHeight="1">
      <c r="B13" s="380" t="str">
        <f t="shared" si="0"/>
        <v>Cuadro</v>
      </c>
      <c r="C13" s="380" t="str">
        <f t="shared" si="1"/>
        <v>1.1.2</v>
      </c>
      <c r="E13" s="716">
        <v>1</v>
      </c>
      <c r="F13" s="716" t="s">
        <v>199</v>
      </c>
      <c r="G13" s="716">
        <v>1</v>
      </c>
      <c r="H13" s="716" t="s">
        <v>199</v>
      </c>
      <c r="I13" s="716">
        <v>2</v>
      </c>
      <c r="J13" s="716"/>
      <c r="K13" s="716"/>
      <c r="L13" s="716"/>
      <c r="M13" s="744" t="s">
        <v>237</v>
      </c>
      <c r="N13" s="741" t="s">
        <v>16</v>
      </c>
      <c r="O13" s="745"/>
      <c r="P13" s="747"/>
      <c r="Q13" s="730"/>
    </row>
    <row r="14" spans="1:17" s="380" customFormat="1">
      <c r="B14" s="380" t="str">
        <f t="shared" si="0"/>
        <v>Cuadro</v>
      </c>
      <c r="C14" s="380" t="str">
        <f t="shared" si="1"/>
        <v>1.1.3</v>
      </c>
      <c r="E14" s="716">
        <v>1</v>
      </c>
      <c r="F14" s="716" t="s">
        <v>199</v>
      </c>
      <c r="G14" s="716">
        <v>1</v>
      </c>
      <c r="H14" s="716" t="s">
        <v>199</v>
      </c>
      <c r="I14" s="716">
        <v>3</v>
      </c>
      <c r="J14" s="716"/>
      <c r="K14" s="716"/>
      <c r="L14" s="716"/>
      <c r="M14" s="744" t="s">
        <v>238</v>
      </c>
      <c r="N14" s="741" t="s">
        <v>16</v>
      </c>
      <c r="O14" s="745"/>
      <c r="P14" s="747"/>
      <c r="Q14" s="730"/>
    </row>
    <row r="15" spans="1:17" s="380" customFormat="1">
      <c r="B15" s="380" t="str">
        <f t="shared" si="0"/>
        <v>Gráfico</v>
      </c>
      <c r="C15" s="380" t="str">
        <f t="shared" si="1"/>
        <v>1.1.3</v>
      </c>
      <c r="E15" s="716">
        <v>1</v>
      </c>
      <c r="F15" s="716" t="s">
        <v>199</v>
      </c>
      <c r="G15" s="716">
        <v>1</v>
      </c>
      <c r="H15" s="716" t="s">
        <v>199</v>
      </c>
      <c r="I15" s="716"/>
      <c r="J15" s="716">
        <v>3</v>
      </c>
      <c r="K15" s="716"/>
      <c r="L15" s="716"/>
      <c r="M15" s="744" t="s">
        <v>356</v>
      </c>
      <c r="N15" s="741" t="s">
        <v>16</v>
      </c>
      <c r="O15" s="745"/>
      <c r="P15" s="747"/>
      <c r="Q15" s="730"/>
    </row>
    <row r="16" spans="1:17" s="380" customFormat="1" ht="16.149999999999999" customHeight="1">
      <c r="B16" s="380" t="str">
        <f t="shared" si="0"/>
        <v>Gráfico</v>
      </c>
      <c r="C16" s="380" t="str">
        <f t="shared" si="1"/>
        <v>1.1.4</v>
      </c>
      <c r="E16" s="716">
        <v>1</v>
      </c>
      <c r="F16" s="716" t="s">
        <v>199</v>
      </c>
      <c r="G16" s="716">
        <v>1</v>
      </c>
      <c r="H16" s="716" t="s">
        <v>199</v>
      </c>
      <c r="I16" s="716"/>
      <c r="J16" s="716">
        <v>4</v>
      </c>
      <c r="K16" s="716"/>
      <c r="L16" s="716"/>
      <c r="M16" s="744" t="s">
        <v>357</v>
      </c>
      <c r="N16" s="741" t="s">
        <v>16</v>
      </c>
      <c r="O16" s="745"/>
      <c r="P16" s="747"/>
      <c r="Q16" s="730"/>
    </row>
    <row r="17" spans="2:17" s="380" customFormat="1">
      <c r="B17" s="380" t="str">
        <f t="shared" si="0"/>
        <v>Gráfico</v>
      </c>
      <c r="C17" s="380" t="str">
        <f t="shared" si="1"/>
        <v>1.1.5</v>
      </c>
      <c r="E17" s="716">
        <v>1</v>
      </c>
      <c r="F17" s="716" t="s">
        <v>199</v>
      </c>
      <c r="G17" s="716">
        <v>1</v>
      </c>
      <c r="H17" s="716" t="s">
        <v>199</v>
      </c>
      <c r="I17" s="716"/>
      <c r="J17" s="716">
        <v>5</v>
      </c>
      <c r="K17" s="716"/>
      <c r="L17" s="716"/>
      <c r="M17" s="744" t="s">
        <v>522</v>
      </c>
      <c r="N17" s="741" t="s">
        <v>16</v>
      </c>
      <c r="O17" s="745"/>
      <c r="P17" s="747"/>
      <c r="Q17" s="730"/>
    </row>
    <row r="18" spans="2:17" s="380" customFormat="1">
      <c r="B18" s="380" t="str">
        <f t="shared" si="0"/>
        <v>Gráfico</v>
      </c>
      <c r="C18" s="380" t="str">
        <f t="shared" si="1"/>
        <v>1.1.6</v>
      </c>
      <c r="E18" s="716">
        <v>1</v>
      </c>
      <c r="F18" s="716" t="s">
        <v>199</v>
      </c>
      <c r="G18" s="716">
        <v>1</v>
      </c>
      <c r="H18" s="716" t="s">
        <v>199</v>
      </c>
      <c r="I18" s="716"/>
      <c r="J18" s="716">
        <v>6</v>
      </c>
      <c r="K18" s="716"/>
      <c r="L18" s="716"/>
      <c r="M18" s="744" t="s">
        <v>523</v>
      </c>
      <c r="N18" s="741" t="s">
        <v>16</v>
      </c>
      <c r="O18" s="745"/>
      <c r="P18" s="747"/>
      <c r="Q18" s="730"/>
    </row>
    <row r="19" spans="2:17" s="380" customFormat="1">
      <c r="B19" s="380" t="str">
        <f t="shared" si="0"/>
        <v>Cuadro</v>
      </c>
      <c r="C19" s="380" t="str">
        <f t="shared" si="1"/>
        <v>1.1.4</v>
      </c>
      <c r="E19" s="716">
        <v>1</v>
      </c>
      <c r="F19" s="716" t="s">
        <v>199</v>
      </c>
      <c r="G19" s="716">
        <v>1</v>
      </c>
      <c r="H19" s="716" t="s">
        <v>199</v>
      </c>
      <c r="I19" s="716">
        <v>4</v>
      </c>
      <c r="J19" s="716"/>
      <c r="K19" s="716"/>
      <c r="L19" s="716"/>
      <c r="M19" s="744" t="s">
        <v>429</v>
      </c>
      <c r="N19" s="741" t="s">
        <v>16</v>
      </c>
      <c r="O19" s="745"/>
      <c r="P19" s="746"/>
      <c r="Q19" s="730"/>
    </row>
    <row r="20" spans="2:17" s="380" customFormat="1">
      <c r="B20" s="380" t="str">
        <f t="shared" si="0"/>
        <v>Cuadro</v>
      </c>
      <c r="C20" s="380" t="str">
        <f t="shared" si="1"/>
        <v>1.1.5</v>
      </c>
      <c r="E20" s="716">
        <v>1</v>
      </c>
      <c r="F20" s="716" t="s">
        <v>199</v>
      </c>
      <c r="G20" s="716">
        <v>1</v>
      </c>
      <c r="H20" s="716" t="s">
        <v>199</v>
      </c>
      <c r="I20" s="716">
        <v>5</v>
      </c>
      <c r="J20" s="716"/>
      <c r="K20" s="716"/>
      <c r="L20" s="716"/>
      <c r="M20" s="744" t="s">
        <v>258</v>
      </c>
      <c r="N20" s="741" t="s">
        <v>16</v>
      </c>
      <c r="O20" s="745"/>
      <c r="P20" s="747"/>
      <c r="Q20" s="730"/>
    </row>
    <row r="21" spans="2:17" s="380" customFormat="1">
      <c r="B21" s="380" t="str">
        <f t="shared" si="0"/>
        <v>Gráfico</v>
      </c>
      <c r="C21" s="380" t="str">
        <f t="shared" si="1"/>
        <v>1.1.7</v>
      </c>
      <c r="E21" s="716">
        <v>1</v>
      </c>
      <c r="F21" s="716" t="s">
        <v>199</v>
      </c>
      <c r="G21" s="716">
        <v>1</v>
      </c>
      <c r="H21" s="716" t="s">
        <v>199</v>
      </c>
      <c r="I21" s="716"/>
      <c r="J21" s="716">
        <v>7</v>
      </c>
      <c r="K21" s="716"/>
      <c r="L21" s="716"/>
      <c r="M21" s="748" t="s">
        <v>940</v>
      </c>
      <c r="N21" s="741" t="s">
        <v>16</v>
      </c>
      <c r="O21" s="745"/>
      <c r="P21" s="747"/>
      <c r="Q21" s="730"/>
    </row>
    <row r="22" spans="2:17" s="380" customFormat="1">
      <c r="B22" s="380" t="s">
        <v>59</v>
      </c>
      <c r="C22" s="380" t="str">
        <f t="shared" si="1"/>
        <v>1.1.1</v>
      </c>
      <c r="E22" s="716">
        <v>1</v>
      </c>
      <c r="F22" s="716" t="s">
        <v>199</v>
      </c>
      <c r="G22" s="716">
        <v>1</v>
      </c>
      <c r="H22" s="716" t="s">
        <v>199</v>
      </c>
      <c r="I22" s="716"/>
      <c r="J22" s="716"/>
      <c r="K22" s="716"/>
      <c r="L22" s="716">
        <v>1</v>
      </c>
      <c r="M22" s="744" t="s">
        <v>538</v>
      </c>
      <c r="N22" s="741" t="s">
        <v>16</v>
      </c>
      <c r="O22" s="745"/>
      <c r="P22" s="746"/>
      <c r="Q22" s="730"/>
    </row>
    <row r="23" spans="2:17" s="380" customFormat="1" ht="15.6" customHeight="1">
      <c r="B23" s="380" t="str">
        <f t="shared" si="0"/>
        <v>Gráfico</v>
      </c>
      <c r="C23" s="380" t="str">
        <f t="shared" si="1"/>
        <v>1.1.8</v>
      </c>
      <c r="E23" s="716">
        <v>1</v>
      </c>
      <c r="F23" s="716" t="s">
        <v>199</v>
      </c>
      <c r="G23" s="716">
        <v>1</v>
      </c>
      <c r="H23" s="716" t="s">
        <v>199</v>
      </c>
      <c r="I23" s="716"/>
      <c r="J23" s="716">
        <v>8</v>
      </c>
      <c r="K23" s="716"/>
      <c r="L23" s="716"/>
      <c r="M23" s="744" t="s">
        <v>547</v>
      </c>
      <c r="N23" s="741" t="s">
        <v>16</v>
      </c>
      <c r="O23" s="745"/>
      <c r="P23" s="747"/>
      <c r="Q23" s="730"/>
    </row>
    <row r="24" spans="2:17" s="380" customFormat="1">
      <c r="B24" s="380" t="str">
        <f t="shared" si="0"/>
        <v>Cuadro</v>
      </c>
      <c r="C24" s="380" t="str">
        <f t="shared" si="1"/>
        <v>1.1.6</v>
      </c>
      <c r="E24" s="716">
        <v>1</v>
      </c>
      <c r="F24" s="716" t="s">
        <v>199</v>
      </c>
      <c r="G24" s="716">
        <v>1</v>
      </c>
      <c r="H24" s="716" t="s">
        <v>199</v>
      </c>
      <c r="I24" s="716">
        <v>6</v>
      </c>
      <c r="J24" s="716"/>
      <c r="K24" s="716"/>
      <c r="L24" s="716"/>
      <c r="M24" s="744" t="s">
        <v>711</v>
      </c>
      <c r="N24" s="741" t="s">
        <v>16</v>
      </c>
      <c r="O24" s="745"/>
      <c r="P24" s="747"/>
      <c r="Q24" s="730"/>
    </row>
    <row r="25" spans="2:17" s="380" customFormat="1">
      <c r="E25" s="716"/>
      <c r="F25" s="716"/>
      <c r="G25" s="716"/>
      <c r="H25" s="716"/>
      <c r="I25" s="716"/>
      <c r="J25" s="716"/>
      <c r="K25" s="716"/>
      <c r="L25" s="716"/>
      <c r="M25" s="726"/>
      <c r="N25" s="741"/>
      <c r="O25" s="745"/>
      <c r="P25" s="747"/>
      <c r="Q25" s="730"/>
    </row>
    <row r="26" spans="2:17" s="380" customFormat="1">
      <c r="E26" s="716"/>
      <c r="F26" s="716"/>
      <c r="G26" s="716"/>
      <c r="H26" s="716"/>
      <c r="I26" s="716"/>
      <c r="J26" s="716"/>
      <c r="K26" s="716"/>
      <c r="L26" s="716"/>
      <c r="M26" s="740" t="s">
        <v>373</v>
      </c>
      <c r="N26" s="741"/>
      <c r="O26" s="745"/>
      <c r="P26" s="747"/>
      <c r="Q26" s="730"/>
    </row>
    <row r="27" spans="2:17" s="380" customFormat="1">
      <c r="B27" s="380" t="s">
        <v>208</v>
      </c>
      <c r="C27" s="380" t="str">
        <f t="shared" si="1"/>
        <v>1.2.1</v>
      </c>
      <c r="E27" s="716">
        <v>1</v>
      </c>
      <c r="F27" s="716" t="s">
        <v>199</v>
      </c>
      <c r="G27" s="716">
        <v>2</v>
      </c>
      <c r="H27" s="716" t="s">
        <v>199</v>
      </c>
      <c r="I27" s="716"/>
      <c r="J27" s="716"/>
      <c r="K27" s="716">
        <v>1</v>
      </c>
      <c r="L27" s="716"/>
      <c r="M27" s="744" t="s">
        <v>689</v>
      </c>
      <c r="N27" s="749" t="s">
        <v>16</v>
      </c>
      <c r="O27" s="745"/>
      <c r="P27" s="746"/>
      <c r="Q27" s="730"/>
    </row>
    <row r="28" spans="2:17" s="380" customFormat="1">
      <c r="B28" s="380" t="s">
        <v>208</v>
      </c>
      <c r="C28" s="380" t="str">
        <f t="shared" si="1"/>
        <v>1.2.2</v>
      </c>
      <c r="E28" s="716">
        <v>1</v>
      </c>
      <c r="F28" s="716" t="s">
        <v>199</v>
      </c>
      <c r="G28" s="716">
        <v>2</v>
      </c>
      <c r="H28" s="716" t="s">
        <v>199</v>
      </c>
      <c r="I28" s="716"/>
      <c r="J28" s="716"/>
      <c r="K28" s="716">
        <v>2</v>
      </c>
      <c r="L28" s="716"/>
      <c r="M28" s="744" t="s">
        <v>688</v>
      </c>
      <c r="N28" s="381" t="s">
        <v>16</v>
      </c>
      <c r="O28" s="750"/>
      <c r="P28" s="746"/>
      <c r="Q28" s="730"/>
    </row>
    <row r="29" spans="2:17" s="380" customFormat="1">
      <c r="B29" s="380" t="str">
        <f t="shared" si="0"/>
        <v>Cuadro</v>
      </c>
      <c r="C29" s="380" t="str">
        <f t="shared" si="1"/>
        <v>1.2.1</v>
      </c>
      <c r="E29" s="716">
        <v>1</v>
      </c>
      <c r="F29" s="716" t="s">
        <v>199</v>
      </c>
      <c r="G29" s="716">
        <v>2</v>
      </c>
      <c r="H29" s="716" t="s">
        <v>199</v>
      </c>
      <c r="I29" s="716">
        <v>1</v>
      </c>
      <c r="J29" s="716"/>
      <c r="K29" s="716"/>
      <c r="L29" s="716"/>
      <c r="M29" s="744" t="s">
        <v>712</v>
      </c>
      <c r="N29" s="741" t="s">
        <v>16</v>
      </c>
      <c r="O29" s="745"/>
      <c r="P29" s="747"/>
      <c r="Q29" s="730"/>
    </row>
    <row r="30" spans="2:17" s="380" customFormat="1">
      <c r="B30" s="380" t="str">
        <f t="shared" si="0"/>
        <v>Cuadro</v>
      </c>
      <c r="C30" s="380" t="str">
        <f t="shared" si="1"/>
        <v>1.2.2</v>
      </c>
      <c r="E30" s="716">
        <v>1</v>
      </c>
      <c r="F30" s="716" t="s">
        <v>199</v>
      </c>
      <c r="G30" s="716">
        <v>2</v>
      </c>
      <c r="H30" s="716" t="s">
        <v>199</v>
      </c>
      <c r="I30" s="716">
        <v>2</v>
      </c>
      <c r="J30" s="716"/>
      <c r="K30" s="716"/>
      <c r="L30" s="716"/>
      <c r="M30" s="744" t="s">
        <v>288</v>
      </c>
      <c r="N30" s="741" t="s">
        <v>16</v>
      </c>
      <c r="O30" s="745"/>
      <c r="P30" s="747"/>
      <c r="Q30" s="730"/>
    </row>
    <row r="31" spans="2:17" s="380" customFormat="1">
      <c r="B31" s="380" t="s">
        <v>208</v>
      </c>
      <c r="C31" s="380" t="str">
        <f>CONCATENATE(E31,F31,G31,H31,I31,J31,K31,L31)</f>
        <v>1.2.2</v>
      </c>
      <c r="E31" s="716">
        <v>1</v>
      </c>
      <c r="F31" s="716" t="s">
        <v>199</v>
      </c>
      <c r="G31" s="716">
        <v>2</v>
      </c>
      <c r="H31" s="716" t="s">
        <v>199</v>
      </c>
      <c r="I31" s="716"/>
      <c r="J31" s="716"/>
      <c r="K31" s="716">
        <v>2</v>
      </c>
      <c r="L31" s="716"/>
      <c r="M31" s="744" t="s">
        <v>445</v>
      </c>
      <c r="N31" s="741" t="s">
        <v>16</v>
      </c>
      <c r="O31" s="745"/>
      <c r="P31" s="746"/>
      <c r="Q31" s="730"/>
    </row>
    <row r="32" spans="2:17" s="380" customFormat="1">
      <c r="B32" s="380" t="str">
        <f t="shared" si="0"/>
        <v>Cuadro</v>
      </c>
      <c r="C32" s="380" t="str">
        <f t="shared" si="1"/>
        <v>1.2.3</v>
      </c>
      <c r="E32" s="716">
        <v>1</v>
      </c>
      <c r="F32" s="716" t="s">
        <v>199</v>
      </c>
      <c r="G32" s="716">
        <v>2</v>
      </c>
      <c r="H32" s="716" t="s">
        <v>199</v>
      </c>
      <c r="I32" s="716">
        <v>3</v>
      </c>
      <c r="J32" s="716"/>
      <c r="K32" s="716"/>
      <c r="L32" s="716"/>
      <c r="M32" s="744" t="s">
        <v>425</v>
      </c>
      <c r="N32" s="741" t="s">
        <v>16</v>
      </c>
      <c r="O32" s="745"/>
      <c r="P32" s="746"/>
      <c r="Q32" s="730"/>
    </row>
    <row r="33" spans="2:17" s="380" customFormat="1">
      <c r="B33" s="380" t="str">
        <f>IF(I33&gt;=1, "Cuadro", "Gráfico")</f>
        <v>Cuadro</v>
      </c>
      <c r="C33" s="380" t="str">
        <f t="shared" ref="C33:C37" si="2">CONCATENATE(E33,F33,G33,H33,I33,J33,K33,L33)</f>
        <v>1.2.4</v>
      </c>
      <c r="E33" s="716">
        <v>1</v>
      </c>
      <c r="F33" s="716" t="s">
        <v>199</v>
      </c>
      <c r="G33" s="716">
        <v>2</v>
      </c>
      <c r="H33" s="716" t="s">
        <v>199</v>
      </c>
      <c r="I33" s="716">
        <v>4</v>
      </c>
      <c r="J33" s="716"/>
      <c r="K33" s="716"/>
      <c r="L33" s="716"/>
      <c r="M33" s="744" t="s">
        <v>713</v>
      </c>
      <c r="N33" s="741" t="s">
        <v>16</v>
      </c>
      <c r="O33" s="745"/>
      <c r="P33" s="747"/>
      <c r="Q33" s="730"/>
    </row>
    <row r="34" spans="2:17" s="380" customFormat="1" ht="15" customHeight="1">
      <c r="B34" s="380" t="str">
        <f>IF(I34&gt;=1, "Cuadro", "Gráfico")</f>
        <v>Cuadro</v>
      </c>
      <c r="C34" s="380" t="str">
        <f t="shared" si="2"/>
        <v>1.2.5</v>
      </c>
      <c r="E34" s="716">
        <v>1</v>
      </c>
      <c r="F34" s="716" t="s">
        <v>199</v>
      </c>
      <c r="G34" s="716">
        <v>2</v>
      </c>
      <c r="H34" s="716" t="s">
        <v>199</v>
      </c>
      <c r="I34" s="716">
        <v>5</v>
      </c>
      <c r="J34" s="716"/>
      <c r="K34" s="716"/>
      <c r="L34" s="716"/>
      <c r="M34" s="744" t="s">
        <v>714</v>
      </c>
      <c r="N34" s="741" t="s">
        <v>16</v>
      </c>
      <c r="O34" s="745"/>
      <c r="P34" s="747"/>
      <c r="Q34" s="730"/>
    </row>
    <row r="35" spans="2:17" s="380" customFormat="1" ht="15" customHeight="1">
      <c r="B35" s="380" t="str">
        <f>IF(I35&gt;=1, "Cuadro", "Gráfico")</f>
        <v>Gráfico</v>
      </c>
      <c r="C35" s="380" t="str">
        <f t="shared" si="2"/>
        <v>1.2.1</v>
      </c>
      <c r="E35" s="716">
        <v>1</v>
      </c>
      <c r="F35" s="716" t="s">
        <v>199</v>
      </c>
      <c r="G35" s="716">
        <v>2</v>
      </c>
      <c r="H35" s="716" t="s">
        <v>199</v>
      </c>
      <c r="I35" s="716"/>
      <c r="J35" s="716">
        <v>1</v>
      </c>
      <c r="K35" s="716"/>
      <c r="L35" s="716"/>
      <c r="M35" s="744" t="s">
        <v>714</v>
      </c>
      <c r="N35" s="751" t="s">
        <v>16</v>
      </c>
      <c r="O35" s="745"/>
      <c r="P35" s="747"/>
      <c r="Q35" s="730"/>
    </row>
    <row r="36" spans="2:17" s="380" customFormat="1">
      <c r="B36" s="380" t="s">
        <v>59</v>
      </c>
      <c r="C36" s="380" t="str">
        <f t="shared" si="2"/>
        <v>1.2.1</v>
      </c>
      <c r="E36" s="716">
        <v>1</v>
      </c>
      <c r="F36" s="716" t="s">
        <v>199</v>
      </c>
      <c r="G36" s="716">
        <v>2</v>
      </c>
      <c r="H36" s="716" t="s">
        <v>199</v>
      </c>
      <c r="I36" s="716"/>
      <c r="J36" s="716"/>
      <c r="K36" s="716"/>
      <c r="L36" s="716">
        <v>1</v>
      </c>
      <c r="M36" s="744" t="s">
        <v>439</v>
      </c>
      <c r="N36" s="741" t="s">
        <v>16</v>
      </c>
      <c r="O36" s="745"/>
      <c r="P36" s="738"/>
      <c r="Q36" s="730"/>
    </row>
    <row r="37" spans="2:17" s="380" customFormat="1">
      <c r="B37" s="380" t="str">
        <f>IF(I37&gt;=1, "Cuadro", "Gráfico")</f>
        <v>Gráfico</v>
      </c>
      <c r="C37" s="380" t="str">
        <f t="shared" si="2"/>
        <v>1.2.2</v>
      </c>
      <c r="E37" s="716">
        <v>1</v>
      </c>
      <c r="F37" s="716" t="s">
        <v>199</v>
      </c>
      <c r="G37" s="716">
        <v>2</v>
      </c>
      <c r="H37" s="716" t="s">
        <v>199</v>
      </c>
      <c r="I37" s="716"/>
      <c r="J37" s="716">
        <v>2</v>
      </c>
      <c r="K37" s="716"/>
      <c r="L37" s="716"/>
      <c r="M37" s="744" t="s">
        <v>546</v>
      </c>
      <c r="N37" s="751" t="s">
        <v>16</v>
      </c>
      <c r="O37" s="745"/>
      <c r="P37" s="746"/>
      <c r="Q37" s="730"/>
    </row>
    <row r="38" spans="2:17" s="380" customFormat="1">
      <c r="E38" s="716"/>
      <c r="F38" s="716"/>
      <c r="G38" s="716"/>
      <c r="H38" s="716"/>
      <c r="I38" s="716"/>
      <c r="J38" s="716"/>
      <c r="K38" s="716"/>
      <c r="L38" s="716"/>
      <c r="M38" s="744"/>
      <c r="N38" s="741"/>
      <c r="O38" s="745"/>
      <c r="P38" s="747"/>
      <c r="Q38" s="730"/>
    </row>
    <row r="39" spans="2:17" s="380" customFormat="1">
      <c r="E39" s="716"/>
      <c r="F39" s="716"/>
      <c r="G39" s="716"/>
      <c r="H39" s="716"/>
      <c r="I39" s="716"/>
      <c r="J39" s="716"/>
      <c r="K39" s="716"/>
      <c r="L39" s="716"/>
      <c r="M39" s="726"/>
      <c r="N39" s="741"/>
      <c r="O39" s="745"/>
      <c r="P39" s="747"/>
      <c r="Q39" s="730"/>
    </row>
    <row r="40" spans="2:17">
      <c r="B40" s="731" t="s">
        <v>0</v>
      </c>
      <c r="C40" s="732"/>
      <c r="D40" s="732"/>
      <c r="E40" s="732"/>
      <c r="F40" s="732"/>
      <c r="G40" s="732"/>
      <c r="H40" s="732"/>
      <c r="I40" s="732"/>
      <c r="J40" s="732"/>
      <c r="N40" s="752"/>
      <c r="O40" s="753"/>
      <c r="P40" s="738"/>
    </row>
    <row r="41" spans="2:17" ht="6" customHeight="1">
      <c r="E41" s="791"/>
      <c r="F41" s="791"/>
      <c r="G41" s="791"/>
      <c r="H41" s="791"/>
      <c r="I41" s="791"/>
      <c r="J41" s="791"/>
      <c r="O41" s="753"/>
      <c r="P41" s="738"/>
    </row>
    <row r="42" spans="2:17" ht="7.15" customHeight="1">
      <c r="E42" s="734" t="s">
        <v>137</v>
      </c>
      <c r="F42" s="734"/>
      <c r="G42" s="734" t="s">
        <v>138</v>
      </c>
      <c r="H42" s="734"/>
      <c r="I42" s="734" t="s">
        <v>2</v>
      </c>
      <c r="J42" s="734" t="s">
        <v>3</v>
      </c>
      <c r="K42" s="734" t="s">
        <v>178</v>
      </c>
      <c r="L42" s="734" t="s">
        <v>59</v>
      </c>
      <c r="M42" s="735"/>
      <c r="N42" s="736"/>
      <c r="O42" s="754"/>
      <c r="P42" s="738"/>
    </row>
    <row r="43" spans="2:17" ht="15" customHeight="1">
      <c r="E43" s="739"/>
      <c r="F43" s="739"/>
      <c r="G43" s="739"/>
      <c r="H43" s="739"/>
      <c r="I43" s="739"/>
      <c r="J43" s="739"/>
      <c r="K43" s="739"/>
      <c r="L43" s="739"/>
      <c r="M43" s="740" t="s">
        <v>1</v>
      </c>
      <c r="N43" s="741"/>
      <c r="O43" s="753"/>
      <c r="P43" s="738"/>
    </row>
    <row r="44" spans="2:17" ht="15" customHeight="1">
      <c r="B44" s="5" t="s">
        <v>208</v>
      </c>
      <c r="C44" s="5" t="str">
        <f>CONCATENATE(E44,F44,G44,H44,I44,J44,K44,L44)</f>
        <v>2.1.1</v>
      </c>
      <c r="E44" s="755">
        <v>2</v>
      </c>
      <c r="F44" s="755" t="s">
        <v>199</v>
      </c>
      <c r="G44" s="755">
        <v>1</v>
      </c>
      <c r="H44" s="755" t="s">
        <v>199</v>
      </c>
      <c r="I44" s="755"/>
      <c r="J44" s="755"/>
      <c r="K44" s="755">
        <v>1</v>
      </c>
      <c r="L44" s="755"/>
      <c r="M44" s="744" t="s">
        <v>691</v>
      </c>
      <c r="N44" s="741" t="s">
        <v>16</v>
      </c>
      <c r="O44" s="756"/>
      <c r="P44" s="738"/>
    </row>
    <row r="45" spans="2:17" ht="15" customHeight="1">
      <c r="B45" s="5" t="str">
        <f xml:space="preserve"> IF(I45&gt;=1, "Cuadro", "Gráfico")</f>
        <v>Cuadro</v>
      </c>
      <c r="C45" s="5" t="str">
        <f t="shared" ref="C45:C109" si="3">CONCATENATE(E45,F45,G45,H45,I45,J45,K45,L45)</f>
        <v>2.1.1</v>
      </c>
      <c r="E45" s="755">
        <v>2</v>
      </c>
      <c r="F45" s="755" t="s">
        <v>199</v>
      </c>
      <c r="G45" s="755">
        <v>1</v>
      </c>
      <c r="H45" s="755" t="s">
        <v>199</v>
      </c>
      <c r="I45" s="755">
        <v>1</v>
      </c>
      <c r="J45" s="755"/>
      <c r="K45" s="755"/>
      <c r="L45" s="755"/>
      <c r="M45" s="744" t="s">
        <v>18</v>
      </c>
      <c r="N45" s="741" t="s">
        <v>16</v>
      </c>
      <c r="O45" s="756"/>
      <c r="P45" s="738"/>
    </row>
    <row r="46" spans="2:17" ht="15" customHeight="1">
      <c r="B46" s="5" t="str">
        <f>IF(I46&gt;=1, "Cuadro", "Gráfico")</f>
        <v>Cuadro</v>
      </c>
      <c r="C46" s="5" t="str">
        <f t="shared" si="3"/>
        <v>2.1.2</v>
      </c>
      <c r="E46" s="755">
        <v>2</v>
      </c>
      <c r="F46" s="755" t="s">
        <v>199</v>
      </c>
      <c r="G46" s="755">
        <v>1</v>
      </c>
      <c r="H46" s="755" t="s">
        <v>199</v>
      </c>
      <c r="I46" s="755">
        <v>2</v>
      </c>
      <c r="J46" s="757"/>
      <c r="K46" s="757"/>
      <c r="L46" s="757"/>
      <c r="M46" s="744" t="s">
        <v>23</v>
      </c>
      <c r="N46" s="741" t="s">
        <v>16</v>
      </c>
      <c r="O46" s="756"/>
      <c r="P46" s="738"/>
    </row>
    <row r="47" spans="2:17" ht="15" customHeight="1">
      <c r="B47" s="5" t="str">
        <f>IF(I47&gt;=1, "Cuadro", "Gráfico")</f>
        <v>Gráfico</v>
      </c>
      <c r="C47" s="5" t="str">
        <f t="shared" si="3"/>
        <v>2.1.1</v>
      </c>
      <c r="E47" s="755">
        <v>2</v>
      </c>
      <c r="F47" s="755" t="s">
        <v>199</v>
      </c>
      <c r="G47" s="755">
        <v>1</v>
      </c>
      <c r="H47" s="755" t="s">
        <v>199</v>
      </c>
      <c r="I47" s="755"/>
      <c r="J47" s="757">
        <v>1</v>
      </c>
      <c r="K47" s="757"/>
      <c r="L47" s="757"/>
      <c r="M47" s="744" t="s">
        <v>524</v>
      </c>
      <c r="N47" s="741" t="s">
        <v>16</v>
      </c>
      <c r="O47" s="753"/>
      <c r="P47" s="738"/>
    </row>
    <row r="48" spans="2:17" ht="15" customHeight="1">
      <c r="B48" s="5" t="str">
        <f>IF(I48&gt;=1, "Cuadro", "Gráfico")</f>
        <v>Gráfico</v>
      </c>
      <c r="C48" s="5" t="str">
        <f t="shared" si="3"/>
        <v>2.1.2</v>
      </c>
      <c r="E48" s="755">
        <v>2</v>
      </c>
      <c r="F48" s="755" t="s">
        <v>199</v>
      </c>
      <c r="G48" s="755">
        <v>1</v>
      </c>
      <c r="H48" s="755" t="s">
        <v>199</v>
      </c>
      <c r="I48" s="755"/>
      <c r="J48" s="757">
        <v>2</v>
      </c>
      <c r="K48" s="757"/>
      <c r="L48" s="757"/>
      <c r="M48" s="744" t="s">
        <v>41</v>
      </c>
      <c r="N48" s="741" t="s">
        <v>16</v>
      </c>
      <c r="O48" s="753"/>
      <c r="P48" s="738"/>
    </row>
    <row r="49" spans="2:16" ht="15" customHeight="1">
      <c r="B49" s="5" t="str">
        <f>IF(I49&gt;=1, "Cuadro", "Gráfico")</f>
        <v>Cuadro</v>
      </c>
      <c r="C49" s="5" t="str">
        <f t="shared" si="3"/>
        <v>2.1.3</v>
      </c>
      <c r="E49" s="755">
        <v>2</v>
      </c>
      <c r="F49" s="755" t="s">
        <v>199</v>
      </c>
      <c r="G49" s="755">
        <v>1</v>
      </c>
      <c r="H49" s="755" t="s">
        <v>199</v>
      </c>
      <c r="I49" s="755">
        <v>3</v>
      </c>
      <c r="J49" s="757"/>
      <c r="K49" s="757"/>
      <c r="L49" s="757"/>
      <c r="M49" s="744" t="s">
        <v>47</v>
      </c>
      <c r="N49" s="741" t="s">
        <v>16</v>
      </c>
      <c r="O49" s="753"/>
      <c r="P49" s="738"/>
    </row>
    <row r="50" spans="2:16" ht="15" customHeight="1">
      <c r="B50" s="5" t="s">
        <v>59</v>
      </c>
      <c r="C50" s="5" t="str">
        <f t="shared" si="3"/>
        <v>2.1.1</v>
      </c>
      <c r="E50" s="755">
        <v>2</v>
      </c>
      <c r="F50" s="755" t="s">
        <v>199</v>
      </c>
      <c r="G50" s="755">
        <v>1</v>
      </c>
      <c r="H50" s="755" t="s">
        <v>199</v>
      </c>
      <c r="I50" s="755"/>
      <c r="J50" s="755"/>
      <c r="K50" s="755"/>
      <c r="L50" s="755">
        <v>1</v>
      </c>
      <c r="M50" s="744" t="s">
        <v>539</v>
      </c>
      <c r="N50" s="741" t="s">
        <v>16</v>
      </c>
      <c r="O50" s="753"/>
      <c r="P50" s="738"/>
    </row>
    <row r="51" spans="2:16" ht="10.15" customHeight="1">
      <c r="E51" s="755"/>
      <c r="F51" s="755"/>
      <c r="G51" s="755"/>
      <c r="H51" s="755"/>
      <c r="I51" s="755"/>
      <c r="J51" s="755"/>
      <c r="K51" s="755"/>
      <c r="L51" s="755"/>
      <c r="M51" s="744"/>
      <c r="N51" s="741"/>
      <c r="O51" s="753"/>
      <c r="P51" s="738"/>
    </row>
    <row r="52" spans="2:16" ht="15" customHeight="1">
      <c r="B52" s="5" t="str">
        <f t="shared" ref="B52:B62" si="4">IF(I52&gt;=1, "Cuadro", "Gráfico")</f>
        <v>Cuadro</v>
      </c>
      <c r="C52" s="5" t="str">
        <f t="shared" si="3"/>
        <v>2.1.4</v>
      </c>
      <c r="E52" s="755">
        <v>2</v>
      </c>
      <c r="F52" s="755" t="s">
        <v>199</v>
      </c>
      <c r="G52" s="755">
        <v>1</v>
      </c>
      <c r="H52" s="755" t="s">
        <v>199</v>
      </c>
      <c r="I52" s="755">
        <v>4</v>
      </c>
      <c r="J52" s="755"/>
      <c r="K52" s="755"/>
      <c r="L52" s="755"/>
      <c r="M52" s="744" t="s">
        <v>721</v>
      </c>
      <c r="N52" s="741" t="s">
        <v>16</v>
      </c>
      <c r="O52" s="753"/>
      <c r="P52" s="738"/>
    </row>
    <row r="53" spans="2:16" ht="15" customHeight="1">
      <c r="B53" s="5" t="str">
        <f t="shared" si="4"/>
        <v>Cuadro</v>
      </c>
      <c r="C53" s="5" t="str">
        <f t="shared" si="3"/>
        <v>2.1.5</v>
      </c>
      <c r="E53" s="755">
        <v>2</v>
      </c>
      <c r="F53" s="755" t="s">
        <v>199</v>
      </c>
      <c r="G53" s="755">
        <v>1</v>
      </c>
      <c r="H53" s="755" t="s">
        <v>199</v>
      </c>
      <c r="I53" s="755">
        <v>5</v>
      </c>
      <c r="J53" s="755"/>
      <c r="K53" s="755"/>
      <c r="L53" s="755"/>
      <c r="M53" s="744" t="s">
        <v>339</v>
      </c>
      <c r="N53" s="741" t="s">
        <v>16</v>
      </c>
      <c r="O53" s="753"/>
      <c r="P53" s="738"/>
    </row>
    <row r="54" spans="2:16" ht="15" customHeight="1">
      <c r="B54" s="5" t="str">
        <f t="shared" si="4"/>
        <v>Cuadro</v>
      </c>
      <c r="C54" s="5" t="str">
        <f t="shared" si="3"/>
        <v>2.1.6</v>
      </c>
      <c r="E54" s="755">
        <v>2</v>
      </c>
      <c r="F54" s="755" t="s">
        <v>199</v>
      </c>
      <c r="G54" s="755">
        <v>1</v>
      </c>
      <c r="H54" s="755" t="s">
        <v>199</v>
      </c>
      <c r="I54" s="755">
        <v>6</v>
      </c>
      <c r="J54" s="755"/>
      <c r="K54" s="755"/>
      <c r="L54" s="755"/>
      <c r="M54" s="744" t="s">
        <v>722</v>
      </c>
      <c r="N54" s="741" t="s">
        <v>16</v>
      </c>
      <c r="O54" s="753"/>
      <c r="P54" s="738"/>
    </row>
    <row r="55" spans="2:16" ht="15" customHeight="1">
      <c r="B55" s="5" t="str">
        <f t="shared" si="4"/>
        <v>Gráfico</v>
      </c>
      <c r="C55" s="5" t="str">
        <f t="shared" si="3"/>
        <v>2.1.3</v>
      </c>
      <c r="E55" s="755">
        <v>2</v>
      </c>
      <c r="F55" s="755" t="s">
        <v>199</v>
      </c>
      <c r="G55" s="755">
        <v>1</v>
      </c>
      <c r="H55" s="755" t="s">
        <v>199</v>
      </c>
      <c r="I55" s="755"/>
      <c r="J55" s="755">
        <v>3</v>
      </c>
      <c r="K55" s="755"/>
      <c r="L55" s="755"/>
      <c r="M55" s="744" t="s">
        <v>139</v>
      </c>
      <c r="N55" s="741" t="s">
        <v>16</v>
      </c>
      <c r="O55" s="753"/>
      <c r="P55" s="738"/>
    </row>
    <row r="56" spans="2:16" ht="15" customHeight="1">
      <c r="B56" s="5" t="str">
        <f t="shared" si="4"/>
        <v>Gráfico</v>
      </c>
      <c r="C56" s="5" t="str">
        <f t="shared" si="3"/>
        <v>2.1.4</v>
      </c>
      <c r="E56" s="755">
        <v>2</v>
      </c>
      <c r="F56" s="755" t="s">
        <v>199</v>
      </c>
      <c r="G56" s="755">
        <v>1</v>
      </c>
      <c r="H56" s="755" t="s">
        <v>199</v>
      </c>
      <c r="I56" s="755"/>
      <c r="J56" s="755">
        <v>4</v>
      </c>
      <c r="K56" s="755"/>
      <c r="L56" s="755"/>
      <c r="M56" s="744" t="s">
        <v>140</v>
      </c>
      <c r="N56" s="741" t="s">
        <v>16</v>
      </c>
      <c r="O56" s="753"/>
      <c r="P56" s="738"/>
    </row>
    <row r="57" spans="2:16" ht="15" customHeight="1">
      <c r="B57" s="5" t="str">
        <f t="shared" si="4"/>
        <v>Cuadro</v>
      </c>
      <c r="C57" s="5" t="str">
        <f t="shared" si="3"/>
        <v>2.1.7</v>
      </c>
      <c r="E57" s="755">
        <v>2</v>
      </c>
      <c r="F57" s="755" t="s">
        <v>199</v>
      </c>
      <c r="G57" s="755">
        <v>1</v>
      </c>
      <c r="H57" s="755" t="s">
        <v>199</v>
      </c>
      <c r="I57" s="755">
        <v>7</v>
      </c>
      <c r="J57" s="755"/>
      <c r="K57" s="755"/>
      <c r="L57" s="755"/>
      <c r="M57" s="744" t="s">
        <v>725</v>
      </c>
      <c r="N57" s="741" t="s">
        <v>16</v>
      </c>
      <c r="O57" s="753"/>
      <c r="P57" s="738"/>
    </row>
    <row r="58" spans="2:16" ht="15" customHeight="1">
      <c r="B58" s="5" t="str">
        <f t="shared" si="4"/>
        <v>Cuadro</v>
      </c>
      <c r="C58" s="5" t="str">
        <f t="shared" si="3"/>
        <v>2.1.8</v>
      </c>
      <c r="E58" s="755">
        <v>2</v>
      </c>
      <c r="F58" s="755" t="s">
        <v>199</v>
      </c>
      <c r="G58" s="755">
        <v>1</v>
      </c>
      <c r="H58" s="755" t="s">
        <v>199</v>
      </c>
      <c r="I58" s="755">
        <v>8</v>
      </c>
      <c r="J58" s="757"/>
      <c r="K58" s="757"/>
      <c r="L58" s="757"/>
      <c r="M58" s="744" t="s">
        <v>726</v>
      </c>
      <c r="N58" s="741" t="s">
        <v>16</v>
      </c>
      <c r="O58" s="753"/>
      <c r="P58" s="738"/>
    </row>
    <row r="59" spans="2:16" ht="15" customHeight="1">
      <c r="B59" s="5" t="str">
        <f t="shared" si="4"/>
        <v>Cuadro</v>
      </c>
      <c r="C59" s="5" t="str">
        <f t="shared" si="3"/>
        <v>2.1.9</v>
      </c>
      <c r="E59" s="755">
        <v>2</v>
      </c>
      <c r="F59" s="755" t="s">
        <v>199</v>
      </c>
      <c r="G59" s="755">
        <v>1</v>
      </c>
      <c r="H59" s="755" t="s">
        <v>199</v>
      </c>
      <c r="I59" s="755">
        <v>9</v>
      </c>
      <c r="J59" s="757"/>
      <c r="K59" s="757"/>
      <c r="L59" s="757"/>
      <c r="M59" s="744" t="s">
        <v>723</v>
      </c>
      <c r="N59" s="741" t="s">
        <v>16</v>
      </c>
      <c r="O59" s="758"/>
      <c r="P59" s="738"/>
    </row>
    <row r="60" spans="2:16" ht="15" customHeight="1">
      <c r="B60" s="5" t="str">
        <f t="shared" si="4"/>
        <v>Cuadro</v>
      </c>
      <c r="C60" s="5" t="str">
        <f t="shared" si="3"/>
        <v>2.1.10</v>
      </c>
      <c r="E60" s="759">
        <v>2</v>
      </c>
      <c r="F60" s="755" t="s">
        <v>199</v>
      </c>
      <c r="G60" s="759">
        <v>1</v>
      </c>
      <c r="H60" s="755" t="s">
        <v>199</v>
      </c>
      <c r="I60" s="759">
        <v>10</v>
      </c>
      <c r="J60" s="760"/>
      <c r="K60" s="760"/>
      <c r="L60" s="760"/>
      <c r="M60" s="744" t="s">
        <v>724</v>
      </c>
      <c r="N60" s="741" t="s">
        <v>16</v>
      </c>
      <c r="O60" s="753"/>
      <c r="P60" s="738"/>
    </row>
    <row r="61" spans="2:16" ht="15" customHeight="1">
      <c r="B61" s="5" t="str">
        <f t="shared" si="4"/>
        <v>Cuadro</v>
      </c>
      <c r="C61" s="5" t="str">
        <f t="shared" si="3"/>
        <v>2.1.11</v>
      </c>
      <c r="E61" s="759">
        <v>2</v>
      </c>
      <c r="F61" s="755" t="s">
        <v>199</v>
      </c>
      <c r="G61" s="759">
        <v>1</v>
      </c>
      <c r="H61" s="755" t="s">
        <v>199</v>
      </c>
      <c r="I61" s="759">
        <v>11</v>
      </c>
      <c r="J61" s="760"/>
      <c r="K61" s="760"/>
      <c r="L61" s="760"/>
      <c r="M61" s="744" t="s">
        <v>727</v>
      </c>
      <c r="N61" s="741" t="s">
        <v>16</v>
      </c>
      <c r="O61" s="753"/>
      <c r="P61" s="738"/>
    </row>
    <row r="62" spans="2:16" ht="15" customHeight="1">
      <c r="B62" s="5" t="str">
        <f t="shared" si="4"/>
        <v>Cuadro</v>
      </c>
      <c r="C62" s="5" t="str">
        <f t="shared" si="3"/>
        <v>2.1.12</v>
      </c>
      <c r="E62" s="759">
        <v>2</v>
      </c>
      <c r="F62" s="755" t="s">
        <v>199</v>
      </c>
      <c r="G62" s="759">
        <v>1</v>
      </c>
      <c r="H62" s="755" t="s">
        <v>199</v>
      </c>
      <c r="I62" s="759">
        <v>12</v>
      </c>
      <c r="J62" s="760"/>
      <c r="K62" s="760"/>
      <c r="L62" s="760"/>
      <c r="M62" s="744" t="s">
        <v>728</v>
      </c>
      <c r="N62" s="751" t="s">
        <v>16</v>
      </c>
      <c r="O62" s="753"/>
      <c r="P62" s="738"/>
    </row>
    <row r="63" spans="2:16" ht="15" customHeight="1">
      <c r="B63" s="5" t="s">
        <v>59</v>
      </c>
      <c r="C63" s="5" t="str">
        <f t="shared" si="3"/>
        <v>2.1.2</v>
      </c>
      <c r="E63" s="759">
        <v>2</v>
      </c>
      <c r="F63" s="755" t="s">
        <v>199</v>
      </c>
      <c r="G63" s="759">
        <v>1</v>
      </c>
      <c r="H63" s="755" t="s">
        <v>199</v>
      </c>
      <c r="I63" s="759"/>
      <c r="J63" s="760"/>
      <c r="K63" s="760"/>
      <c r="L63" s="760">
        <v>2</v>
      </c>
      <c r="M63" s="744" t="s">
        <v>438</v>
      </c>
      <c r="N63" s="741" t="s">
        <v>16</v>
      </c>
      <c r="O63" s="758"/>
      <c r="P63" s="738"/>
    </row>
    <row r="64" spans="2:16" ht="15" customHeight="1">
      <c r="C64" s="5" t="str">
        <f t="shared" si="3"/>
        <v/>
      </c>
      <c r="E64" s="759"/>
      <c r="F64" s="759"/>
      <c r="G64" s="759"/>
      <c r="H64" s="759"/>
      <c r="I64" s="759"/>
      <c r="J64" s="760"/>
      <c r="K64" s="760"/>
      <c r="L64" s="760"/>
      <c r="M64" s="761"/>
      <c r="N64" s="741"/>
      <c r="O64" s="753"/>
      <c r="P64" s="738"/>
    </row>
    <row r="65" spans="2:16" ht="15" customHeight="1">
      <c r="C65" s="5" t="str">
        <f t="shared" si="3"/>
        <v/>
      </c>
      <c r="E65" s="759"/>
      <c r="F65" s="759"/>
      <c r="G65" s="759"/>
      <c r="H65" s="759"/>
      <c r="I65" s="759"/>
      <c r="J65" s="760"/>
      <c r="K65" s="760"/>
      <c r="L65" s="760"/>
      <c r="M65" s="740" t="s">
        <v>167</v>
      </c>
      <c r="N65" s="741"/>
      <c r="O65" s="753"/>
      <c r="P65" s="738"/>
    </row>
    <row r="66" spans="2:16" ht="15" customHeight="1">
      <c r="B66" s="5" t="s">
        <v>207</v>
      </c>
      <c r="C66" s="5" t="str">
        <f t="shared" si="3"/>
        <v>2.2.1</v>
      </c>
      <c r="E66" s="759">
        <v>2</v>
      </c>
      <c r="F66" s="759" t="s">
        <v>199</v>
      </c>
      <c r="G66" s="759">
        <v>2</v>
      </c>
      <c r="H66" s="759" t="s">
        <v>199</v>
      </c>
      <c r="I66" s="755"/>
      <c r="J66" s="755"/>
      <c r="K66" s="755">
        <v>1</v>
      </c>
      <c r="L66" s="755"/>
      <c r="M66" s="744" t="s">
        <v>692</v>
      </c>
      <c r="N66" s="741" t="s">
        <v>16</v>
      </c>
      <c r="O66" s="753"/>
      <c r="P66" s="738"/>
    </row>
    <row r="67" spans="2:16" ht="15" customHeight="1">
      <c r="B67" s="5" t="str">
        <f t="shared" ref="B67:B73" si="5">IF(I67&gt;=1, "Cuadro", "Gráfico")</f>
        <v>Cuadro</v>
      </c>
      <c r="C67" s="5" t="str">
        <f t="shared" si="3"/>
        <v>2.2.1</v>
      </c>
      <c r="E67" s="759">
        <v>2</v>
      </c>
      <c r="F67" s="759" t="s">
        <v>199</v>
      </c>
      <c r="G67" s="759">
        <v>2</v>
      </c>
      <c r="H67" s="759" t="s">
        <v>199</v>
      </c>
      <c r="I67" s="755">
        <v>1</v>
      </c>
      <c r="J67" s="755"/>
      <c r="K67" s="755"/>
      <c r="L67" s="755"/>
      <c r="M67" s="744" t="s">
        <v>169</v>
      </c>
      <c r="N67" s="741" t="s">
        <v>16</v>
      </c>
      <c r="O67" s="753"/>
      <c r="P67" s="738"/>
    </row>
    <row r="68" spans="2:16" ht="15" customHeight="1">
      <c r="B68" s="5" t="str">
        <f t="shared" si="5"/>
        <v>Cuadro</v>
      </c>
      <c r="C68" s="5" t="str">
        <f t="shared" si="3"/>
        <v>2.2.2</v>
      </c>
      <c r="E68" s="759">
        <v>2</v>
      </c>
      <c r="F68" s="759" t="s">
        <v>199</v>
      </c>
      <c r="G68" s="759">
        <v>2</v>
      </c>
      <c r="H68" s="759" t="s">
        <v>199</v>
      </c>
      <c r="I68" s="755">
        <v>2</v>
      </c>
      <c r="J68" s="757"/>
      <c r="K68" s="757"/>
      <c r="L68" s="757"/>
      <c r="M68" s="744" t="s">
        <v>170</v>
      </c>
      <c r="N68" s="741" t="s">
        <v>16</v>
      </c>
      <c r="O68" s="753"/>
      <c r="P68" s="762"/>
    </row>
    <row r="69" spans="2:16" ht="15" customHeight="1">
      <c r="B69" s="5" t="str">
        <f t="shared" si="5"/>
        <v>Gráfico</v>
      </c>
      <c r="C69" s="5" t="str">
        <f t="shared" si="3"/>
        <v>2.2.1.A</v>
      </c>
      <c r="E69" s="763">
        <v>2</v>
      </c>
      <c r="F69" s="759" t="s">
        <v>199</v>
      </c>
      <c r="G69" s="763">
        <v>2</v>
      </c>
      <c r="H69" s="759" t="s">
        <v>199</v>
      </c>
      <c r="I69" s="764"/>
      <c r="J69" s="765" t="s">
        <v>198</v>
      </c>
      <c r="K69" s="765"/>
      <c r="L69" s="765"/>
      <c r="M69" s="744" t="s">
        <v>525</v>
      </c>
      <c r="N69" s="741" t="s">
        <v>16</v>
      </c>
      <c r="O69" s="753"/>
      <c r="P69" s="762"/>
    </row>
    <row r="70" spans="2:16" ht="15" customHeight="1">
      <c r="B70" s="5" t="str">
        <f t="shared" si="5"/>
        <v>Gráfico</v>
      </c>
      <c r="C70" s="5" t="str">
        <f t="shared" si="3"/>
        <v>2.2.1.B</v>
      </c>
      <c r="E70" s="763">
        <v>2</v>
      </c>
      <c r="F70" s="759" t="s">
        <v>199</v>
      </c>
      <c r="G70" s="763">
        <v>2</v>
      </c>
      <c r="H70" s="759" t="s">
        <v>199</v>
      </c>
      <c r="I70" s="764"/>
      <c r="J70" s="765" t="s">
        <v>189</v>
      </c>
      <c r="K70" s="765"/>
      <c r="L70" s="765"/>
      <c r="M70" s="744" t="s">
        <v>526</v>
      </c>
      <c r="N70" s="741" t="s">
        <v>16</v>
      </c>
      <c r="O70" s="753"/>
      <c r="P70" s="762"/>
    </row>
    <row r="71" spans="2:16" ht="13.9" customHeight="1">
      <c r="B71" s="5" t="str">
        <f t="shared" si="5"/>
        <v>Gráfico</v>
      </c>
      <c r="C71" s="5" t="str">
        <f t="shared" si="3"/>
        <v>2.2.2.A</v>
      </c>
      <c r="E71" s="763">
        <v>2</v>
      </c>
      <c r="F71" s="759" t="s">
        <v>199</v>
      </c>
      <c r="G71" s="763">
        <v>2</v>
      </c>
      <c r="H71" s="759" t="s">
        <v>199</v>
      </c>
      <c r="I71" s="764"/>
      <c r="J71" s="765" t="s">
        <v>194</v>
      </c>
      <c r="K71" s="765"/>
      <c r="L71" s="765"/>
      <c r="M71" s="744" t="s">
        <v>192</v>
      </c>
      <c r="N71" s="741" t="s">
        <v>16</v>
      </c>
      <c r="O71" s="753"/>
      <c r="P71" s="762"/>
    </row>
    <row r="72" spans="2:16" ht="13.9" customHeight="1">
      <c r="B72" s="5" t="str">
        <f t="shared" si="5"/>
        <v>Gráfico</v>
      </c>
      <c r="C72" s="5" t="str">
        <f t="shared" si="3"/>
        <v>2.2.2.B</v>
      </c>
      <c r="E72" s="763">
        <v>2</v>
      </c>
      <c r="F72" s="759" t="s">
        <v>199</v>
      </c>
      <c r="G72" s="763">
        <v>2</v>
      </c>
      <c r="H72" s="759" t="s">
        <v>199</v>
      </c>
      <c r="I72" s="764"/>
      <c r="J72" s="765" t="s">
        <v>195</v>
      </c>
      <c r="K72" s="765"/>
      <c r="L72" s="765"/>
      <c r="M72" s="744" t="s">
        <v>193</v>
      </c>
      <c r="N72" s="741" t="s">
        <v>16</v>
      </c>
      <c r="O72" s="753"/>
      <c r="P72" s="762"/>
    </row>
    <row r="73" spans="2:16">
      <c r="B73" s="5" t="str">
        <f t="shared" si="5"/>
        <v>Cuadro</v>
      </c>
      <c r="C73" s="5" t="str">
        <f t="shared" si="3"/>
        <v>2.2.3</v>
      </c>
      <c r="E73" s="763">
        <v>2</v>
      </c>
      <c r="F73" s="759" t="s">
        <v>199</v>
      </c>
      <c r="G73" s="763">
        <v>2</v>
      </c>
      <c r="H73" s="759" t="s">
        <v>199</v>
      </c>
      <c r="I73" s="764">
        <v>3</v>
      </c>
      <c r="J73" s="765"/>
      <c r="K73" s="765"/>
      <c r="L73" s="765"/>
      <c r="M73" s="744" t="s">
        <v>738</v>
      </c>
      <c r="N73" s="741" t="s">
        <v>16</v>
      </c>
      <c r="O73" s="753"/>
      <c r="P73" s="738"/>
    </row>
    <row r="74" spans="2:16" ht="15" customHeight="1">
      <c r="B74" s="5" t="s">
        <v>59</v>
      </c>
      <c r="C74" s="5" t="str">
        <f t="shared" si="3"/>
        <v>2.2.1</v>
      </c>
      <c r="E74" s="763">
        <v>2</v>
      </c>
      <c r="F74" s="759" t="s">
        <v>199</v>
      </c>
      <c r="G74" s="763">
        <v>2</v>
      </c>
      <c r="H74" s="759" t="s">
        <v>199</v>
      </c>
      <c r="I74" s="764"/>
      <c r="J74" s="764"/>
      <c r="K74" s="764"/>
      <c r="L74" s="764">
        <v>1</v>
      </c>
      <c r="M74" s="744" t="s">
        <v>440</v>
      </c>
      <c r="N74" s="741" t="s">
        <v>16</v>
      </c>
      <c r="O74" s="753"/>
      <c r="P74" s="738"/>
    </row>
    <row r="75" spans="2:16" ht="10.9" customHeight="1">
      <c r="E75" s="763"/>
      <c r="F75" s="759"/>
      <c r="G75" s="763"/>
      <c r="H75" s="759"/>
      <c r="I75" s="764"/>
      <c r="J75" s="764"/>
      <c r="K75" s="764"/>
      <c r="L75" s="764"/>
      <c r="M75" s="744"/>
      <c r="N75" s="741"/>
      <c r="O75" s="753"/>
      <c r="P75" s="738"/>
    </row>
    <row r="76" spans="2:16" ht="15" customHeight="1">
      <c r="B76" s="5" t="str">
        <f t="shared" ref="B76:B92" si="6">IF(I76&gt;=1, "Cuadro", "Gráfico")</f>
        <v>Cuadro</v>
      </c>
      <c r="C76" s="5" t="str">
        <f t="shared" si="3"/>
        <v>2.2.4.A</v>
      </c>
      <c r="E76" s="763">
        <v>2</v>
      </c>
      <c r="F76" s="759" t="s">
        <v>199</v>
      </c>
      <c r="G76" s="763">
        <v>2</v>
      </c>
      <c r="H76" s="759" t="s">
        <v>199</v>
      </c>
      <c r="I76" s="764" t="s">
        <v>196</v>
      </c>
      <c r="J76" s="764"/>
      <c r="K76" s="764"/>
      <c r="L76" s="764"/>
      <c r="M76" s="744" t="s">
        <v>739</v>
      </c>
      <c r="N76" s="741" t="s">
        <v>16</v>
      </c>
      <c r="O76" s="753"/>
      <c r="P76" s="738"/>
    </row>
    <row r="77" spans="2:16" ht="15" customHeight="1">
      <c r="B77" s="5" t="str">
        <f t="shared" si="6"/>
        <v>Cuadro</v>
      </c>
      <c r="C77" s="5" t="str">
        <f t="shared" si="3"/>
        <v>2.2.4.B</v>
      </c>
      <c r="E77" s="763">
        <v>2</v>
      </c>
      <c r="F77" s="759" t="s">
        <v>199</v>
      </c>
      <c r="G77" s="763">
        <v>2</v>
      </c>
      <c r="H77" s="759" t="s">
        <v>199</v>
      </c>
      <c r="I77" s="764" t="s">
        <v>197</v>
      </c>
      <c r="J77" s="764"/>
      <c r="K77" s="764"/>
      <c r="L77" s="764"/>
      <c r="M77" s="744" t="s">
        <v>740</v>
      </c>
      <c r="N77" s="741" t="s">
        <v>16</v>
      </c>
      <c r="O77" s="753"/>
      <c r="P77" s="738"/>
    </row>
    <row r="78" spans="2:16" ht="15" customHeight="1">
      <c r="B78" s="5" t="str">
        <f t="shared" si="6"/>
        <v>Cuadro</v>
      </c>
      <c r="C78" s="5" t="str">
        <f t="shared" si="3"/>
        <v>2.2.5.A</v>
      </c>
      <c r="E78" s="763">
        <v>2</v>
      </c>
      <c r="F78" s="759" t="s">
        <v>199</v>
      </c>
      <c r="G78" s="763">
        <v>2</v>
      </c>
      <c r="H78" s="759" t="s">
        <v>199</v>
      </c>
      <c r="I78" s="764">
        <v>5</v>
      </c>
      <c r="J78" s="764" t="s">
        <v>199</v>
      </c>
      <c r="K78" s="764" t="s">
        <v>458</v>
      </c>
      <c r="L78" s="764"/>
      <c r="M78" s="744" t="s">
        <v>462</v>
      </c>
      <c r="N78" s="751" t="s">
        <v>16</v>
      </c>
      <c r="O78" s="753"/>
      <c r="P78" s="738"/>
    </row>
    <row r="79" spans="2:16" ht="15" customHeight="1">
      <c r="B79" s="5" t="str">
        <f t="shared" ref="B79" si="7">IF(I79&gt;=1, "Cuadro", "Gráfico")</f>
        <v>Cuadro</v>
      </c>
      <c r="C79" s="5" t="str">
        <f t="shared" ref="C79" si="8">CONCATENATE(E79,F79,G79,H79,I79,J79,K79,L79)</f>
        <v>2.2.5.B</v>
      </c>
      <c r="E79" s="763">
        <v>2</v>
      </c>
      <c r="F79" s="759" t="s">
        <v>199</v>
      </c>
      <c r="G79" s="763">
        <v>2</v>
      </c>
      <c r="H79" s="759" t="s">
        <v>199</v>
      </c>
      <c r="I79" s="764">
        <v>5</v>
      </c>
      <c r="J79" s="764" t="s">
        <v>199</v>
      </c>
      <c r="K79" s="764" t="s">
        <v>459</v>
      </c>
      <c r="L79" s="764"/>
      <c r="M79" s="744" t="s">
        <v>463</v>
      </c>
      <c r="N79" s="751" t="s">
        <v>16</v>
      </c>
      <c r="O79" s="753"/>
      <c r="P79" s="738"/>
    </row>
    <row r="80" spans="2:16" ht="15" customHeight="1">
      <c r="B80" s="5" t="str">
        <f t="shared" si="6"/>
        <v>Cuadro</v>
      </c>
      <c r="C80" s="5" t="str">
        <f t="shared" si="3"/>
        <v>2.2.6</v>
      </c>
      <c r="E80" s="763">
        <v>2</v>
      </c>
      <c r="F80" s="759" t="s">
        <v>199</v>
      </c>
      <c r="G80" s="763">
        <v>2</v>
      </c>
      <c r="H80" s="759" t="s">
        <v>199</v>
      </c>
      <c r="I80" s="764">
        <v>6</v>
      </c>
      <c r="J80" s="764"/>
      <c r="K80" s="764"/>
      <c r="L80" s="764"/>
      <c r="M80" s="744" t="s">
        <v>741</v>
      </c>
      <c r="N80" s="741" t="s">
        <v>16</v>
      </c>
      <c r="O80" s="753"/>
      <c r="P80" s="738"/>
    </row>
    <row r="81" spans="2:17" ht="15" customHeight="1">
      <c r="B81" s="5" t="str">
        <f t="shared" si="6"/>
        <v>Gráfico</v>
      </c>
      <c r="C81" s="5" t="str">
        <f t="shared" si="3"/>
        <v>2.2.3.A</v>
      </c>
      <c r="E81" s="763">
        <v>2</v>
      </c>
      <c r="F81" s="759" t="s">
        <v>199</v>
      </c>
      <c r="G81" s="763">
        <v>2</v>
      </c>
      <c r="H81" s="759" t="s">
        <v>199</v>
      </c>
      <c r="I81" s="764"/>
      <c r="J81" s="764" t="s">
        <v>403</v>
      </c>
      <c r="K81" s="764"/>
      <c r="L81" s="764"/>
      <c r="M81" s="744" t="s">
        <v>401</v>
      </c>
      <c r="N81" s="741" t="s">
        <v>16</v>
      </c>
      <c r="O81" s="753"/>
      <c r="P81" s="738"/>
    </row>
    <row r="82" spans="2:17" ht="15" customHeight="1">
      <c r="B82" s="5" t="str">
        <f t="shared" si="6"/>
        <v>Gráfico</v>
      </c>
      <c r="C82" s="5" t="str">
        <f t="shared" si="3"/>
        <v>2.2.3.B</v>
      </c>
      <c r="E82" s="763">
        <v>2</v>
      </c>
      <c r="F82" s="759" t="s">
        <v>199</v>
      </c>
      <c r="G82" s="763">
        <v>2</v>
      </c>
      <c r="H82" s="759" t="s">
        <v>199</v>
      </c>
      <c r="I82" s="764"/>
      <c r="J82" s="764" t="s">
        <v>404</v>
      </c>
      <c r="K82" s="764"/>
      <c r="L82" s="764"/>
      <c r="M82" s="744" t="s">
        <v>402</v>
      </c>
      <c r="N82" s="741" t="s">
        <v>16</v>
      </c>
      <c r="O82" s="753"/>
      <c r="P82" s="738"/>
    </row>
    <row r="83" spans="2:17" ht="15" customHeight="1">
      <c r="B83" s="5" t="str">
        <f t="shared" si="6"/>
        <v>Gráfico</v>
      </c>
      <c r="C83" s="5" t="str">
        <f t="shared" si="3"/>
        <v>2.2.4.A</v>
      </c>
      <c r="E83" s="763">
        <v>2</v>
      </c>
      <c r="F83" s="759" t="s">
        <v>199</v>
      </c>
      <c r="G83" s="763">
        <v>2</v>
      </c>
      <c r="H83" s="759" t="s">
        <v>199</v>
      </c>
      <c r="I83" s="764"/>
      <c r="J83" s="764" t="s">
        <v>196</v>
      </c>
      <c r="K83" s="764"/>
      <c r="L83" s="764"/>
      <c r="M83" s="744" t="s">
        <v>405</v>
      </c>
      <c r="N83" s="741" t="s">
        <v>16</v>
      </c>
      <c r="O83" s="753"/>
      <c r="P83" s="738"/>
    </row>
    <row r="84" spans="2:17" ht="15" customHeight="1">
      <c r="B84" s="5" t="str">
        <f t="shared" si="6"/>
        <v>Gráfico</v>
      </c>
      <c r="C84" s="5" t="str">
        <f t="shared" si="3"/>
        <v>2.2.4.B</v>
      </c>
      <c r="E84" s="763">
        <v>2</v>
      </c>
      <c r="F84" s="759" t="s">
        <v>199</v>
      </c>
      <c r="G84" s="763">
        <v>2</v>
      </c>
      <c r="H84" s="759" t="s">
        <v>199</v>
      </c>
      <c r="I84" s="764"/>
      <c r="J84" s="764" t="s">
        <v>197</v>
      </c>
      <c r="K84" s="764"/>
      <c r="L84" s="764"/>
      <c r="M84" s="744" t="s">
        <v>406</v>
      </c>
      <c r="N84" s="741" t="s">
        <v>16</v>
      </c>
      <c r="O84" s="753"/>
      <c r="P84" s="738"/>
    </row>
    <row r="85" spans="2:17" s="380" customFormat="1" ht="15" customHeight="1">
      <c r="B85" s="380" t="str">
        <f t="shared" si="6"/>
        <v>Cuadro</v>
      </c>
      <c r="C85" s="380" t="str">
        <f t="shared" si="3"/>
        <v>2.2.7</v>
      </c>
      <c r="E85" s="763">
        <v>2</v>
      </c>
      <c r="F85" s="763" t="s">
        <v>199</v>
      </c>
      <c r="G85" s="763">
        <v>2</v>
      </c>
      <c r="H85" s="763" t="s">
        <v>199</v>
      </c>
      <c r="I85" s="764">
        <v>7</v>
      </c>
      <c r="J85" s="764"/>
      <c r="K85" s="764"/>
      <c r="L85" s="764"/>
      <c r="M85" s="748" t="s">
        <v>748</v>
      </c>
      <c r="N85" s="766" t="s">
        <v>16</v>
      </c>
      <c r="O85" s="758"/>
      <c r="P85" s="747"/>
      <c r="Q85" s="730"/>
    </row>
    <row r="86" spans="2:17" ht="15" customHeight="1">
      <c r="B86" s="5" t="str">
        <f t="shared" si="6"/>
        <v>Cuadro</v>
      </c>
      <c r="C86" s="5" t="str">
        <f t="shared" si="3"/>
        <v>2.2.8</v>
      </c>
      <c r="E86" s="763">
        <v>2</v>
      </c>
      <c r="F86" s="759" t="s">
        <v>199</v>
      </c>
      <c r="G86" s="763">
        <v>2</v>
      </c>
      <c r="H86" s="759" t="s">
        <v>199</v>
      </c>
      <c r="I86" s="764">
        <v>8</v>
      </c>
      <c r="J86" s="765"/>
      <c r="K86" s="765"/>
      <c r="L86" s="765"/>
      <c r="M86" s="744" t="s">
        <v>749</v>
      </c>
      <c r="N86" s="741" t="s">
        <v>16</v>
      </c>
      <c r="O86" s="758"/>
      <c r="P86" s="738"/>
    </row>
    <row r="87" spans="2:17" ht="15" customHeight="1">
      <c r="B87" s="5" t="str">
        <f t="shared" si="6"/>
        <v>Cuadro</v>
      </c>
      <c r="C87" s="5" t="str">
        <f t="shared" si="3"/>
        <v>2.2.9.A</v>
      </c>
      <c r="E87" s="763">
        <v>2</v>
      </c>
      <c r="F87" s="759" t="s">
        <v>199</v>
      </c>
      <c r="G87" s="763">
        <v>2</v>
      </c>
      <c r="H87" s="759" t="s">
        <v>199</v>
      </c>
      <c r="I87" s="764">
        <v>9</v>
      </c>
      <c r="J87" s="765" t="s">
        <v>199</v>
      </c>
      <c r="K87" s="765" t="s">
        <v>458</v>
      </c>
      <c r="L87" s="765"/>
      <c r="M87" s="744" t="s">
        <v>742</v>
      </c>
      <c r="N87" s="751" t="s">
        <v>16</v>
      </c>
      <c r="O87" s="758"/>
      <c r="P87" s="738"/>
    </row>
    <row r="88" spans="2:17" ht="15" customHeight="1">
      <c r="B88" s="5" t="str">
        <f t="shared" ref="B88" si="9">IF(I88&gt;=1, "Cuadro", "Gráfico")</f>
        <v>Cuadro</v>
      </c>
      <c r="C88" s="5" t="str">
        <f t="shared" ref="C88" si="10">CONCATENATE(E88,F88,G88,H88,I88,J88,K88,L88)</f>
        <v>2.2.9.B</v>
      </c>
      <c r="E88" s="763">
        <v>2</v>
      </c>
      <c r="F88" s="759" t="s">
        <v>199</v>
      </c>
      <c r="G88" s="763">
        <v>2</v>
      </c>
      <c r="H88" s="759" t="s">
        <v>199</v>
      </c>
      <c r="I88" s="764">
        <v>9</v>
      </c>
      <c r="J88" s="765" t="s">
        <v>199</v>
      </c>
      <c r="K88" s="765" t="s">
        <v>459</v>
      </c>
      <c r="L88" s="765"/>
      <c r="M88" s="744" t="s">
        <v>743</v>
      </c>
      <c r="N88" s="751" t="s">
        <v>16</v>
      </c>
      <c r="O88" s="758"/>
      <c r="P88" s="738"/>
    </row>
    <row r="89" spans="2:17" ht="15" customHeight="1">
      <c r="B89" s="5" t="str">
        <f t="shared" si="6"/>
        <v>Cuadro</v>
      </c>
      <c r="C89" s="5" t="str">
        <f t="shared" si="3"/>
        <v>2.2.10</v>
      </c>
      <c r="E89" s="759">
        <v>2</v>
      </c>
      <c r="F89" s="759" t="s">
        <v>199</v>
      </c>
      <c r="G89" s="759">
        <v>2</v>
      </c>
      <c r="H89" s="759" t="s">
        <v>199</v>
      </c>
      <c r="I89" s="759">
        <v>10</v>
      </c>
      <c r="J89" s="760"/>
      <c r="K89" s="760"/>
      <c r="L89" s="760"/>
      <c r="M89" s="744" t="s">
        <v>744</v>
      </c>
      <c r="N89" s="741" t="s">
        <v>16</v>
      </c>
      <c r="O89" s="758"/>
      <c r="P89" s="738"/>
    </row>
    <row r="90" spans="2:17" ht="15" customHeight="1">
      <c r="B90" s="5" t="str">
        <f t="shared" si="6"/>
        <v>Cuadro</v>
      </c>
      <c r="C90" s="5" t="str">
        <f t="shared" si="3"/>
        <v>2.2.11</v>
      </c>
      <c r="E90" s="759">
        <v>2</v>
      </c>
      <c r="F90" s="759" t="s">
        <v>199</v>
      </c>
      <c r="G90" s="759">
        <v>2</v>
      </c>
      <c r="H90" s="759" t="s">
        <v>199</v>
      </c>
      <c r="I90" s="759">
        <v>11</v>
      </c>
      <c r="J90" s="760"/>
      <c r="K90" s="760"/>
      <c r="L90" s="760"/>
      <c r="M90" s="744" t="s">
        <v>745</v>
      </c>
      <c r="N90" s="741" t="s">
        <v>16</v>
      </c>
      <c r="O90" s="753"/>
      <c r="P90" s="738"/>
    </row>
    <row r="91" spans="2:17" ht="15" customHeight="1">
      <c r="B91" s="5" t="str">
        <f t="shared" si="6"/>
        <v>Cuadro</v>
      </c>
      <c r="C91" s="5" t="str">
        <f t="shared" si="3"/>
        <v>2.2.12.A</v>
      </c>
      <c r="E91" s="759">
        <v>2</v>
      </c>
      <c r="F91" s="759" t="s">
        <v>199</v>
      </c>
      <c r="G91" s="759">
        <v>2</v>
      </c>
      <c r="H91" s="759" t="s">
        <v>199</v>
      </c>
      <c r="I91" s="759">
        <v>12</v>
      </c>
      <c r="J91" s="760" t="s">
        <v>199</v>
      </c>
      <c r="K91" s="760" t="s">
        <v>458</v>
      </c>
      <c r="L91" s="760"/>
      <c r="M91" s="744" t="s">
        <v>746</v>
      </c>
      <c r="N91" s="751" t="s">
        <v>16</v>
      </c>
      <c r="O91" s="753"/>
      <c r="P91" s="738"/>
    </row>
    <row r="92" spans="2:17" ht="15" customHeight="1">
      <c r="B92" s="5" t="str">
        <f t="shared" si="6"/>
        <v>Cuadro</v>
      </c>
      <c r="C92" s="5" t="str">
        <f t="shared" si="3"/>
        <v>2.2.12.B</v>
      </c>
      <c r="E92" s="759">
        <v>2</v>
      </c>
      <c r="F92" s="759" t="s">
        <v>199</v>
      </c>
      <c r="G92" s="759">
        <v>2</v>
      </c>
      <c r="H92" s="759" t="s">
        <v>199</v>
      </c>
      <c r="I92" s="759">
        <v>12</v>
      </c>
      <c r="J92" s="760" t="s">
        <v>199</v>
      </c>
      <c r="K92" s="760" t="s">
        <v>459</v>
      </c>
      <c r="L92" s="760"/>
      <c r="M92" s="744" t="s">
        <v>747</v>
      </c>
      <c r="N92" s="751" t="s">
        <v>16</v>
      </c>
      <c r="O92" s="753"/>
      <c r="P92" s="738"/>
    </row>
    <row r="93" spans="2:17" ht="15" customHeight="1">
      <c r="B93" s="5" t="s">
        <v>59</v>
      </c>
      <c r="C93" s="5" t="str">
        <f t="shared" si="3"/>
        <v>2.2.2</v>
      </c>
      <c r="E93" s="759">
        <v>2</v>
      </c>
      <c r="F93" s="759" t="s">
        <v>199</v>
      </c>
      <c r="G93" s="759">
        <v>2</v>
      </c>
      <c r="H93" s="759" t="s">
        <v>199</v>
      </c>
      <c r="I93" s="759"/>
      <c r="J93" s="760"/>
      <c r="K93" s="760"/>
      <c r="L93" s="760">
        <v>2</v>
      </c>
      <c r="M93" s="744" t="s">
        <v>441</v>
      </c>
      <c r="N93" s="741" t="s">
        <v>16</v>
      </c>
      <c r="O93" s="758"/>
      <c r="P93" s="738"/>
    </row>
    <row r="94" spans="2:17" ht="15" customHeight="1">
      <c r="C94" s="5" t="str">
        <f t="shared" si="3"/>
        <v/>
      </c>
      <c r="E94" s="759"/>
      <c r="F94" s="759"/>
      <c r="G94" s="759"/>
      <c r="H94" s="759"/>
      <c r="I94" s="759"/>
      <c r="J94" s="760"/>
      <c r="K94" s="760"/>
      <c r="L94" s="760"/>
      <c r="M94" s="767"/>
      <c r="N94" s="741"/>
      <c r="O94" s="753"/>
      <c r="P94" s="738"/>
    </row>
    <row r="95" spans="2:17" ht="15" customHeight="1">
      <c r="C95" s="5" t="str">
        <f t="shared" si="3"/>
        <v/>
      </c>
      <c r="E95" s="759"/>
      <c r="F95" s="759"/>
      <c r="G95" s="759"/>
      <c r="H95" s="759"/>
      <c r="I95" s="759"/>
      <c r="J95" s="760"/>
      <c r="K95" s="760"/>
      <c r="L95" s="760"/>
      <c r="M95" s="740" t="s">
        <v>173</v>
      </c>
      <c r="N95" s="741"/>
      <c r="O95" s="753"/>
      <c r="P95" s="738"/>
    </row>
    <row r="96" spans="2:17" ht="15" customHeight="1">
      <c r="B96" s="5" t="s">
        <v>207</v>
      </c>
      <c r="C96" s="5" t="str">
        <f t="shared" si="3"/>
        <v>2.3.1</v>
      </c>
      <c r="E96" s="759">
        <v>2</v>
      </c>
      <c r="F96" s="759" t="s">
        <v>199</v>
      </c>
      <c r="G96" s="759">
        <v>3</v>
      </c>
      <c r="H96" s="759" t="s">
        <v>199</v>
      </c>
      <c r="I96" s="755"/>
      <c r="J96" s="755"/>
      <c r="K96" s="755">
        <v>1</v>
      </c>
      <c r="L96" s="755"/>
      <c r="M96" s="744" t="s">
        <v>693</v>
      </c>
      <c r="N96" s="741" t="s">
        <v>16</v>
      </c>
      <c r="O96" s="753"/>
      <c r="P96" s="738"/>
    </row>
    <row r="97" spans="2:16" ht="15" customHeight="1">
      <c r="B97" s="5" t="str">
        <f>IF(I97&gt;=1, "Cuadro", "Gráfico")</f>
        <v>Cuadro</v>
      </c>
      <c r="C97" s="5" t="str">
        <f t="shared" si="3"/>
        <v>2.3.1</v>
      </c>
      <c r="E97" s="759">
        <v>2</v>
      </c>
      <c r="F97" s="759" t="s">
        <v>199</v>
      </c>
      <c r="G97" s="759">
        <v>3</v>
      </c>
      <c r="H97" s="759" t="s">
        <v>199</v>
      </c>
      <c r="I97" s="755">
        <v>1</v>
      </c>
      <c r="J97" s="755"/>
      <c r="K97" s="755"/>
      <c r="L97" s="755"/>
      <c r="M97" s="744" t="s">
        <v>174</v>
      </c>
      <c r="N97" s="741" t="s">
        <v>16</v>
      </c>
      <c r="O97" s="753"/>
      <c r="P97" s="738"/>
    </row>
    <row r="98" spans="2:16" ht="15" customHeight="1">
      <c r="B98" s="5" t="str">
        <f>IF(I98&gt;=1, "Cuadro", "Gráfico")</f>
        <v>Cuadro</v>
      </c>
      <c r="C98" s="5" t="str">
        <f t="shared" si="3"/>
        <v>2.3.2</v>
      </c>
      <c r="E98" s="759">
        <v>2</v>
      </c>
      <c r="F98" s="759" t="s">
        <v>199</v>
      </c>
      <c r="G98" s="759">
        <v>3</v>
      </c>
      <c r="H98" s="759" t="s">
        <v>199</v>
      </c>
      <c r="I98" s="755">
        <v>2</v>
      </c>
      <c r="J98" s="757"/>
      <c r="K98" s="757"/>
      <c r="L98" s="757"/>
      <c r="M98" s="744" t="s">
        <v>175</v>
      </c>
      <c r="N98" s="741" t="s">
        <v>16</v>
      </c>
      <c r="O98" s="753"/>
      <c r="P98" s="738"/>
    </row>
    <row r="99" spans="2:16" ht="15" customHeight="1">
      <c r="B99" s="5" t="str">
        <f>IF(I99&gt;=1, "Cuadro", "Gráfico")</f>
        <v>Gráfico</v>
      </c>
      <c r="C99" s="5" t="str">
        <f t="shared" si="3"/>
        <v>2.3.1</v>
      </c>
      <c r="E99" s="759">
        <v>2</v>
      </c>
      <c r="F99" s="759" t="s">
        <v>199</v>
      </c>
      <c r="G99" s="759">
        <v>3</v>
      </c>
      <c r="H99" s="759" t="s">
        <v>199</v>
      </c>
      <c r="I99" s="755"/>
      <c r="J99" s="757">
        <v>1</v>
      </c>
      <c r="K99" s="757"/>
      <c r="L99" s="757"/>
      <c r="M99" s="744" t="s">
        <v>527</v>
      </c>
      <c r="N99" s="741" t="s">
        <v>16</v>
      </c>
      <c r="O99" s="753"/>
      <c r="P99" s="738"/>
    </row>
    <row r="100" spans="2:16" ht="15" customHeight="1">
      <c r="B100" s="5" t="str">
        <f>IF(I100&gt;=1, "Cuadro", "Gráfico")</f>
        <v>Gráfico</v>
      </c>
      <c r="C100" s="5" t="str">
        <f t="shared" si="3"/>
        <v>2.3.2</v>
      </c>
      <c r="E100" s="759">
        <v>2</v>
      </c>
      <c r="F100" s="759" t="s">
        <v>199</v>
      </c>
      <c r="G100" s="759">
        <v>3</v>
      </c>
      <c r="H100" s="759" t="s">
        <v>199</v>
      </c>
      <c r="I100" s="755"/>
      <c r="J100" s="757">
        <v>2</v>
      </c>
      <c r="K100" s="757"/>
      <c r="L100" s="757"/>
      <c r="M100" s="744" t="s">
        <v>177</v>
      </c>
      <c r="N100" s="741" t="s">
        <v>16</v>
      </c>
      <c r="O100" s="753"/>
      <c r="P100" s="738"/>
    </row>
    <row r="101" spans="2:16" ht="15" customHeight="1">
      <c r="B101" s="5" t="str">
        <f>IF(I101&gt;=1, "Cuadro", "Gráfico")</f>
        <v>Cuadro</v>
      </c>
      <c r="C101" s="5" t="str">
        <f t="shared" si="3"/>
        <v>2.3.3</v>
      </c>
      <c r="E101" s="759">
        <v>2</v>
      </c>
      <c r="F101" s="759" t="s">
        <v>199</v>
      </c>
      <c r="G101" s="759">
        <v>3</v>
      </c>
      <c r="H101" s="759" t="s">
        <v>199</v>
      </c>
      <c r="I101" s="755">
        <v>3</v>
      </c>
      <c r="J101" s="757"/>
      <c r="K101" s="757"/>
      <c r="L101" s="757"/>
      <c r="M101" s="744" t="s">
        <v>771</v>
      </c>
      <c r="N101" s="741" t="s">
        <v>16</v>
      </c>
      <c r="O101" s="753"/>
      <c r="P101" s="738"/>
    </row>
    <row r="102" spans="2:16" ht="15" customHeight="1">
      <c r="B102" s="5" t="s">
        <v>59</v>
      </c>
      <c r="C102" s="5" t="str">
        <f t="shared" si="3"/>
        <v>2.3.1</v>
      </c>
      <c r="E102" s="759">
        <v>2</v>
      </c>
      <c r="F102" s="759" t="s">
        <v>199</v>
      </c>
      <c r="G102" s="759">
        <v>3</v>
      </c>
      <c r="H102" s="759" t="s">
        <v>199</v>
      </c>
      <c r="I102" s="755"/>
      <c r="J102" s="755"/>
      <c r="K102" s="755"/>
      <c r="L102" s="755">
        <v>1</v>
      </c>
      <c r="M102" s="744" t="s">
        <v>444</v>
      </c>
      <c r="N102" s="741" t="s">
        <v>16</v>
      </c>
      <c r="O102" s="753"/>
      <c r="P102" s="738"/>
    </row>
    <row r="103" spans="2:16" ht="9" customHeight="1">
      <c r="E103" s="759"/>
      <c r="F103" s="759"/>
      <c r="G103" s="759"/>
      <c r="H103" s="759"/>
      <c r="I103" s="755"/>
      <c r="J103" s="755"/>
      <c r="K103" s="755"/>
      <c r="L103" s="755"/>
      <c r="M103" s="744"/>
      <c r="N103" s="741"/>
      <c r="O103" s="753"/>
      <c r="P103" s="738"/>
    </row>
    <row r="104" spans="2:16" ht="15" customHeight="1">
      <c r="B104" s="5" t="str">
        <f t="shared" ref="B104:B111" si="11">IF(I104&gt;=1, "Cuadro", "Gráfico")</f>
        <v>Cuadro</v>
      </c>
      <c r="C104" s="5" t="str">
        <f t="shared" si="3"/>
        <v>2.3.4</v>
      </c>
      <c r="E104" s="759">
        <v>2</v>
      </c>
      <c r="F104" s="759" t="s">
        <v>199</v>
      </c>
      <c r="G104" s="759">
        <v>3</v>
      </c>
      <c r="H104" s="759" t="s">
        <v>199</v>
      </c>
      <c r="I104" s="755">
        <v>4</v>
      </c>
      <c r="J104" s="755"/>
      <c r="K104" s="755"/>
      <c r="L104" s="755"/>
      <c r="M104" s="744" t="s">
        <v>756</v>
      </c>
      <c r="N104" s="741" t="s">
        <v>16</v>
      </c>
      <c r="O104" s="753"/>
      <c r="P104" s="738"/>
    </row>
    <row r="105" spans="2:16" ht="15" customHeight="1">
      <c r="B105" s="5" t="str">
        <f t="shared" si="11"/>
        <v>Cuadro</v>
      </c>
      <c r="C105" s="5" t="str">
        <f t="shared" si="3"/>
        <v>2.3.5</v>
      </c>
      <c r="E105" s="759">
        <v>2</v>
      </c>
      <c r="F105" s="759" t="s">
        <v>199</v>
      </c>
      <c r="G105" s="759">
        <v>3</v>
      </c>
      <c r="H105" s="759" t="s">
        <v>199</v>
      </c>
      <c r="I105" s="755">
        <v>5</v>
      </c>
      <c r="J105" s="755"/>
      <c r="K105" s="755"/>
      <c r="L105" s="755"/>
      <c r="M105" s="744" t="s">
        <v>340</v>
      </c>
      <c r="N105" s="741" t="s">
        <v>16</v>
      </c>
      <c r="O105" s="753"/>
      <c r="P105" s="762"/>
    </row>
    <row r="106" spans="2:16" ht="15" customHeight="1">
      <c r="B106" s="5" t="str">
        <f t="shared" si="11"/>
        <v>Gráfico</v>
      </c>
      <c r="C106" s="5" t="str">
        <f t="shared" si="3"/>
        <v>2.3.3</v>
      </c>
      <c r="E106" s="759">
        <v>2</v>
      </c>
      <c r="F106" s="759" t="s">
        <v>199</v>
      </c>
      <c r="G106" s="759">
        <v>3</v>
      </c>
      <c r="H106" s="759" t="s">
        <v>199</v>
      </c>
      <c r="I106" s="755"/>
      <c r="J106" s="755">
        <v>3</v>
      </c>
      <c r="K106" s="755"/>
      <c r="L106" s="755"/>
      <c r="M106" s="744" t="s">
        <v>465</v>
      </c>
      <c r="N106" s="741" t="s">
        <v>16</v>
      </c>
      <c r="O106" s="753"/>
      <c r="P106" s="762"/>
    </row>
    <row r="107" spans="2:16" ht="15" customHeight="1">
      <c r="B107" s="5" t="str">
        <f t="shared" si="11"/>
        <v>Cuadro</v>
      </c>
      <c r="C107" s="5" t="str">
        <f t="shared" si="3"/>
        <v>2.3.6</v>
      </c>
      <c r="E107" s="759">
        <v>2</v>
      </c>
      <c r="F107" s="759" t="s">
        <v>199</v>
      </c>
      <c r="G107" s="759">
        <v>3</v>
      </c>
      <c r="H107" s="759" t="s">
        <v>199</v>
      </c>
      <c r="I107" s="768">
        <v>6</v>
      </c>
      <c r="J107" s="755"/>
      <c r="K107" s="755"/>
      <c r="L107" s="755"/>
      <c r="M107" s="744" t="s">
        <v>750</v>
      </c>
      <c r="N107" s="741" t="s">
        <v>16</v>
      </c>
      <c r="O107" s="753"/>
      <c r="P107" s="762"/>
    </row>
    <row r="108" spans="2:16" ht="15" customHeight="1">
      <c r="B108" s="5" t="str">
        <f t="shared" si="11"/>
        <v>Cuadro</v>
      </c>
      <c r="C108" s="5" t="str">
        <f t="shared" si="3"/>
        <v>2.3.7</v>
      </c>
      <c r="E108" s="759">
        <v>2</v>
      </c>
      <c r="F108" s="759" t="s">
        <v>199</v>
      </c>
      <c r="G108" s="759">
        <v>3</v>
      </c>
      <c r="H108" s="759" t="s">
        <v>199</v>
      </c>
      <c r="I108" s="768">
        <v>7</v>
      </c>
      <c r="J108" s="757"/>
      <c r="K108" s="757"/>
      <c r="L108" s="757"/>
      <c r="M108" s="744" t="s">
        <v>751</v>
      </c>
      <c r="N108" s="741" t="s">
        <v>16</v>
      </c>
      <c r="O108" s="753"/>
      <c r="P108" s="762"/>
    </row>
    <row r="109" spans="2:16" ht="15" customHeight="1">
      <c r="B109" s="5" t="str">
        <f t="shared" si="11"/>
        <v>Cuadro</v>
      </c>
      <c r="C109" s="5" t="str">
        <f t="shared" si="3"/>
        <v>2.3.8</v>
      </c>
      <c r="E109" s="759">
        <v>2</v>
      </c>
      <c r="F109" s="759" t="s">
        <v>199</v>
      </c>
      <c r="G109" s="759">
        <v>3</v>
      </c>
      <c r="H109" s="759" t="s">
        <v>199</v>
      </c>
      <c r="I109" s="768">
        <v>8</v>
      </c>
      <c r="J109" s="757"/>
      <c r="K109" s="757"/>
      <c r="L109" s="757"/>
      <c r="M109" s="744" t="s">
        <v>341</v>
      </c>
      <c r="N109" s="741" t="s">
        <v>16</v>
      </c>
      <c r="O109" s="753"/>
      <c r="P109" s="762"/>
    </row>
    <row r="110" spans="2:16" ht="15" customHeight="1">
      <c r="B110" s="5" t="str">
        <f t="shared" si="11"/>
        <v>Cuadro</v>
      </c>
      <c r="C110" s="5" t="str">
        <f>CONCATENATE(E110,F110,G110,H110,I110,J110,K110,L110)</f>
        <v>2.3.9</v>
      </c>
      <c r="E110" s="759">
        <v>2</v>
      </c>
      <c r="F110" s="759" t="s">
        <v>199</v>
      </c>
      <c r="G110" s="759">
        <v>3</v>
      </c>
      <c r="H110" s="759" t="s">
        <v>199</v>
      </c>
      <c r="I110" s="768">
        <v>9</v>
      </c>
      <c r="J110" s="760"/>
      <c r="K110" s="760"/>
      <c r="L110" s="760"/>
      <c r="M110" s="744" t="s">
        <v>469</v>
      </c>
      <c r="N110" s="741" t="s">
        <v>16</v>
      </c>
      <c r="O110" s="753"/>
      <c r="P110" s="762"/>
    </row>
    <row r="111" spans="2:16" ht="15" customHeight="1">
      <c r="B111" s="5" t="str">
        <f t="shared" si="11"/>
        <v>Cuadro</v>
      </c>
      <c r="C111" s="5" t="str">
        <f>CONCATENATE(E111,F111,G111,H111,I111,J111,K111,L111)</f>
        <v>2.3.10</v>
      </c>
      <c r="E111" s="759">
        <v>2</v>
      </c>
      <c r="F111" s="759" t="s">
        <v>199</v>
      </c>
      <c r="G111" s="759">
        <v>3</v>
      </c>
      <c r="H111" s="759" t="s">
        <v>199</v>
      </c>
      <c r="I111" s="768">
        <v>10</v>
      </c>
      <c r="J111" s="760"/>
      <c r="K111" s="760"/>
      <c r="L111" s="760"/>
      <c r="M111" s="744" t="s">
        <v>752</v>
      </c>
      <c r="N111" s="741" t="s">
        <v>16</v>
      </c>
      <c r="O111" s="753"/>
      <c r="P111" s="762"/>
    </row>
    <row r="112" spans="2:16" ht="15" customHeight="1">
      <c r="B112" s="5" t="s">
        <v>59</v>
      </c>
      <c r="C112" s="5" t="str">
        <f>CONCATENATE(E112,F112,G112,H112,I112,J112,K112,L112)</f>
        <v>2.3.2</v>
      </c>
      <c r="E112" s="759">
        <v>2</v>
      </c>
      <c r="F112" s="759" t="s">
        <v>199</v>
      </c>
      <c r="G112" s="759">
        <v>3</v>
      </c>
      <c r="H112" s="759" t="s">
        <v>199</v>
      </c>
      <c r="I112" s="759"/>
      <c r="J112" s="760"/>
      <c r="K112" s="760"/>
      <c r="L112" s="760">
        <v>2</v>
      </c>
      <c r="M112" s="744" t="s">
        <v>442</v>
      </c>
      <c r="N112" s="741" t="s">
        <v>16</v>
      </c>
      <c r="O112" s="758"/>
      <c r="P112" s="762"/>
    </row>
    <row r="113" spans="2:17" ht="15" customHeight="1">
      <c r="E113" s="759"/>
      <c r="F113" s="759"/>
      <c r="G113" s="759"/>
      <c r="H113" s="759"/>
      <c r="I113" s="759"/>
      <c r="J113" s="760"/>
      <c r="K113" s="760"/>
      <c r="L113" s="760"/>
      <c r="M113" s="767"/>
      <c r="N113" s="769"/>
      <c r="O113" s="753"/>
      <c r="P113" s="738"/>
    </row>
    <row r="114" spans="2:17" ht="15" customHeight="1">
      <c r="C114" s="5" t="str">
        <f t="shared" ref="C114:C132" si="12">CONCATENATE(E114,F114,G114,H114,I114,J114,K114,L114)</f>
        <v/>
      </c>
      <c r="E114" s="759"/>
      <c r="F114" s="759"/>
      <c r="G114" s="759"/>
      <c r="H114" s="759"/>
      <c r="I114" s="759"/>
      <c r="J114" s="760"/>
      <c r="K114" s="760"/>
      <c r="L114" s="760"/>
      <c r="M114" s="740" t="s">
        <v>211</v>
      </c>
      <c r="N114" s="741"/>
      <c r="O114" s="753"/>
      <c r="P114" s="738"/>
    </row>
    <row r="115" spans="2:17" ht="15" customHeight="1">
      <c r="B115" s="5" t="s">
        <v>207</v>
      </c>
      <c r="C115" s="5" t="str">
        <f t="shared" si="12"/>
        <v>2.4.1</v>
      </c>
      <c r="E115" s="759">
        <v>2</v>
      </c>
      <c r="F115" s="759" t="s">
        <v>199</v>
      </c>
      <c r="G115" s="759">
        <v>4</v>
      </c>
      <c r="H115" s="759" t="s">
        <v>199</v>
      </c>
      <c r="I115" s="755"/>
      <c r="J115" s="755"/>
      <c r="K115" s="755">
        <v>1</v>
      </c>
      <c r="L115" s="755"/>
      <c r="M115" s="744" t="s">
        <v>694</v>
      </c>
      <c r="N115" s="741" t="s">
        <v>16</v>
      </c>
      <c r="O115" s="753"/>
      <c r="P115" s="738"/>
    </row>
    <row r="116" spans="2:17" ht="15" customHeight="1">
      <c r="B116" s="5" t="str">
        <f>IF(I116&gt;=1, "Cuadro", "Gráfico")</f>
        <v>Cuadro</v>
      </c>
      <c r="C116" s="5" t="str">
        <f t="shared" si="12"/>
        <v>2.4.1</v>
      </c>
      <c r="E116" s="759">
        <v>2</v>
      </c>
      <c r="F116" s="759" t="s">
        <v>199</v>
      </c>
      <c r="G116" s="759">
        <v>4</v>
      </c>
      <c r="H116" s="759" t="s">
        <v>199</v>
      </c>
      <c r="I116" s="755">
        <v>1</v>
      </c>
      <c r="J116" s="755"/>
      <c r="K116" s="755"/>
      <c r="L116" s="755"/>
      <c r="M116" s="744" t="s">
        <v>212</v>
      </c>
      <c r="N116" s="741" t="s">
        <v>16</v>
      </c>
      <c r="O116" s="753"/>
      <c r="P116" s="738"/>
    </row>
    <row r="117" spans="2:17" ht="15" customHeight="1">
      <c r="B117" s="5" t="str">
        <f>IF(I117&gt;=1, "Cuadro", "Gráfico")</f>
        <v>Cuadro</v>
      </c>
      <c r="C117" s="5" t="str">
        <f t="shared" si="12"/>
        <v>2.4.2</v>
      </c>
      <c r="E117" s="759">
        <v>2</v>
      </c>
      <c r="F117" s="759" t="s">
        <v>199</v>
      </c>
      <c r="G117" s="759">
        <v>4</v>
      </c>
      <c r="H117" s="759" t="s">
        <v>199</v>
      </c>
      <c r="I117" s="755">
        <v>2</v>
      </c>
      <c r="J117" s="757"/>
      <c r="K117" s="757"/>
      <c r="L117" s="757"/>
      <c r="M117" s="744" t="s">
        <v>213</v>
      </c>
      <c r="N117" s="741" t="s">
        <v>16</v>
      </c>
      <c r="O117" s="753"/>
      <c r="P117" s="738"/>
    </row>
    <row r="118" spans="2:17" ht="15" customHeight="1">
      <c r="B118" s="5" t="str">
        <f>IF(I118&gt;=1, "Cuadro", "Gráfico")</f>
        <v>Gráfico</v>
      </c>
      <c r="C118" s="5" t="str">
        <f t="shared" si="12"/>
        <v>2.4.1</v>
      </c>
      <c r="E118" s="759">
        <v>2</v>
      </c>
      <c r="F118" s="759" t="s">
        <v>199</v>
      </c>
      <c r="G118" s="759">
        <v>4</v>
      </c>
      <c r="H118" s="759" t="s">
        <v>199</v>
      </c>
      <c r="I118" s="755"/>
      <c r="J118" s="757">
        <v>1</v>
      </c>
      <c r="K118" s="757"/>
      <c r="L118" s="757"/>
      <c r="M118" s="744" t="s">
        <v>528</v>
      </c>
      <c r="N118" s="741" t="s">
        <v>16</v>
      </c>
      <c r="O118" s="753"/>
      <c r="P118" s="738"/>
    </row>
    <row r="119" spans="2:17" ht="15" customHeight="1">
      <c r="B119" s="5" t="str">
        <f>IF(I119&gt;=1, "Cuadro", "Gráfico")</f>
        <v>Cuadro</v>
      </c>
      <c r="C119" s="5" t="str">
        <f>CONCATENATE(E119,F119,G119,H119,I119,J119,K119,L119)</f>
        <v>2.4.3</v>
      </c>
      <c r="E119" s="759">
        <v>2</v>
      </c>
      <c r="F119" s="759" t="s">
        <v>199</v>
      </c>
      <c r="G119" s="759">
        <v>4</v>
      </c>
      <c r="H119" s="759" t="s">
        <v>199</v>
      </c>
      <c r="I119" s="755">
        <v>3</v>
      </c>
      <c r="J119" s="755"/>
      <c r="K119" s="755"/>
      <c r="L119" s="755"/>
      <c r="M119" s="744" t="s">
        <v>297</v>
      </c>
      <c r="N119" s="751" t="s">
        <v>16</v>
      </c>
      <c r="O119" s="770"/>
      <c r="P119" s="738"/>
    </row>
    <row r="120" spans="2:17" ht="15" customHeight="1">
      <c r="B120" s="5" t="str">
        <f>IF(I120&gt;=1, "Cuadro", "Gráfico")</f>
        <v>Cuadro</v>
      </c>
      <c r="C120" s="5" t="str">
        <f>CONCATENATE(E120,F120,G120,H120,I120,J120,K120,L120)</f>
        <v>2.4.4</v>
      </c>
      <c r="E120" s="759">
        <v>2</v>
      </c>
      <c r="F120" s="759" t="s">
        <v>199</v>
      </c>
      <c r="G120" s="759">
        <v>4</v>
      </c>
      <c r="H120" s="759" t="s">
        <v>199</v>
      </c>
      <c r="I120" s="755">
        <v>4</v>
      </c>
      <c r="J120" s="755"/>
      <c r="K120" s="755"/>
      <c r="L120" s="755"/>
      <c r="M120" s="744" t="s">
        <v>315</v>
      </c>
      <c r="N120" s="751" t="s">
        <v>16</v>
      </c>
      <c r="O120" s="753"/>
      <c r="P120" s="738"/>
    </row>
    <row r="121" spans="2:17" ht="15" customHeight="1">
      <c r="B121" s="5" t="str">
        <f>IF(I121&gt;=1, "Cuadro", "Gráfico")</f>
        <v>Cuadro</v>
      </c>
      <c r="C121" s="5" t="str">
        <f>CONCATENATE(E121,F121,G121,H121,I121,J121,K121,L121)</f>
        <v>2.4.5</v>
      </c>
      <c r="E121" s="759">
        <v>2</v>
      </c>
      <c r="F121" s="759" t="s">
        <v>199</v>
      </c>
      <c r="G121" s="759">
        <v>4</v>
      </c>
      <c r="H121" s="759" t="s">
        <v>199</v>
      </c>
      <c r="I121" s="755">
        <v>5</v>
      </c>
      <c r="J121" s="755"/>
      <c r="K121" s="755"/>
      <c r="L121" s="755"/>
      <c r="M121" s="744" t="s">
        <v>332</v>
      </c>
      <c r="N121" s="741" t="s">
        <v>16</v>
      </c>
      <c r="O121" s="770"/>
      <c r="P121" s="738"/>
    </row>
    <row r="122" spans="2:17" ht="15" customHeight="1">
      <c r="B122" s="5" t="str">
        <f>IF(I122&gt;=1, "Cuadro", "Gráfico")</f>
        <v>Cuadro</v>
      </c>
      <c r="C122" s="5" t="str">
        <f>CONCATENATE(E122,F122,G122,H122,I122,J122,K122,L122)</f>
        <v>2.4.6</v>
      </c>
      <c r="E122" s="759">
        <v>2</v>
      </c>
      <c r="F122" s="759" t="s">
        <v>199</v>
      </c>
      <c r="G122" s="759">
        <v>4</v>
      </c>
      <c r="H122" s="759" t="s">
        <v>199</v>
      </c>
      <c r="I122" s="755">
        <v>6</v>
      </c>
      <c r="J122" s="757"/>
      <c r="K122" s="757"/>
      <c r="L122" s="757"/>
      <c r="M122" s="744" t="s">
        <v>346</v>
      </c>
      <c r="N122" s="766" t="s">
        <v>16</v>
      </c>
      <c r="O122" s="753"/>
      <c r="P122" s="5"/>
    </row>
    <row r="123" spans="2:17" ht="15" customHeight="1">
      <c r="B123" s="5" t="s">
        <v>59</v>
      </c>
      <c r="C123" s="5" t="str">
        <f>CONCATENATE(E123,F123,G123,H123,I123,J123,K123,L123)</f>
        <v>2.4.1</v>
      </c>
      <c r="E123" s="759">
        <v>2</v>
      </c>
      <c r="F123" s="759" t="s">
        <v>199</v>
      </c>
      <c r="G123" s="759">
        <v>4</v>
      </c>
      <c r="H123" s="759" t="s">
        <v>199</v>
      </c>
      <c r="I123" s="755"/>
      <c r="J123" s="755"/>
      <c r="K123" s="755"/>
      <c r="L123" s="755">
        <v>1</v>
      </c>
      <c r="M123" s="744" t="s">
        <v>540</v>
      </c>
      <c r="N123" s="751" t="s">
        <v>16</v>
      </c>
      <c r="O123" s="753"/>
      <c r="P123" s="738"/>
    </row>
    <row r="124" spans="2:17" ht="12" customHeight="1">
      <c r="E124" s="759"/>
      <c r="F124" s="759"/>
      <c r="G124" s="759"/>
      <c r="H124" s="759"/>
      <c r="I124" s="755"/>
      <c r="J124" s="757"/>
      <c r="K124" s="757"/>
      <c r="L124" s="757"/>
      <c r="M124" s="5"/>
      <c r="N124" s="766"/>
      <c r="O124" s="753"/>
      <c r="P124" s="738"/>
    </row>
    <row r="125" spans="2:17" ht="15" customHeight="1">
      <c r="B125" s="5" t="str">
        <f t="shared" ref="B125:B131" si="13">IF(I125&gt;=1, "Cuadro", "Gráfico")</f>
        <v>Cuadro</v>
      </c>
      <c r="C125" s="5" t="str">
        <f t="shared" si="12"/>
        <v>2.4.7</v>
      </c>
      <c r="E125" s="759">
        <v>2</v>
      </c>
      <c r="F125" s="759" t="s">
        <v>199</v>
      </c>
      <c r="G125" s="759">
        <v>4</v>
      </c>
      <c r="H125" s="759" t="s">
        <v>199</v>
      </c>
      <c r="I125" s="755">
        <v>7</v>
      </c>
      <c r="J125" s="755"/>
      <c r="K125" s="755"/>
      <c r="L125" s="755"/>
      <c r="M125" s="744" t="s">
        <v>757</v>
      </c>
      <c r="N125" s="741" t="s">
        <v>16</v>
      </c>
      <c r="O125" s="758"/>
      <c r="P125" s="738"/>
    </row>
    <row r="126" spans="2:17" ht="15" customHeight="1">
      <c r="B126" s="5" t="str">
        <f t="shared" si="13"/>
        <v>Cuadro</v>
      </c>
      <c r="C126" s="5" t="str">
        <f t="shared" si="12"/>
        <v>2.4.8</v>
      </c>
      <c r="E126" s="759">
        <v>2</v>
      </c>
      <c r="F126" s="759" t="s">
        <v>199</v>
      </c>
      <c r="G126" s="759">
        <v>4</v>
      </c>
      <c r="H126" s="759" t="s">
        <v>199</v>
      </c>
      <c r="I126" s="755">
        <v>8</v>
      </c>
      <c r="J126" s="755"/>
      <c r="K126" s="755"/>
      <c r="L126" s="755"/>
      <c r="M126" s="744" t="s">
        <v>338</v>
      </c>
      <c r="N126" s="741" t="s">
        <v>16</v>
      </c>
      <c r="O126" s="758"/>
      <c r="P126" s="738"/>
    </row>
    <row r="127" spans="2:17" s="380" customFormat="1" ht="15" customHeight="1">
      <c r="B127" s="380" t="str">
        <f>IF(I127&gt;=1, "Cuadro", "Gráfico")</f>
        <v>Cuadro</v>
      </c>
      <c r="C127" s="380" t="str">
        <f>CONCATENATE(E127,F127,G127,H127,I127,J127,K127,L127)</f>
        <v>2.4.9</v>
      </c>
      <c r="E127" s="763">
        <v>2</v>
      </c>
      <c r="F127" s="763" t="s">
        <v>199</v>
      </c>
      <c r="G127" s="763">
        <v>4</v>
      </c>
      <c r="H127" s="763" t="s">
        <v>199</v>
      </c>
      <c r="I127" s="764">
        <v>9</v>
      </c>
      <c r="J127" s="765"/>
      <c r="K127" s="765"/>
      <c r="L127" s="765"/>
      <c r="M127" s="744" t="s">
        <v>549</v>
      </c>
      <c r="N127" s="766" t="s">
        <v>16</v>
      </c>
      <c r="O127" s="758"/>
      <c r="P127" s="747"/>
      <c r="Q127" s="730"/>
    </row>
    <row r="128" spans="2:17" s="380" customFormat="1" ht="15" customHeight="1">
      <c r="B128" s="380" t="str">
        <f t="shared" si="13"/>
        <v>Cuadro</v>
      </c>
      <c r="C128" s="380" t="str">
        <f t="shared" si="12"/>
        <v>2.4.10</v>
      </c>
      <c r="E128" s="763">
        <v>2</v>
      </c>
      <c r="F128" s="763" t="s">
        <v>199</v>
      </c>
      <c r="G128" s="763">
        <v>4</v>
      </c>
      <c r="H128" s="763" t="s">
        <v>199</v>
      </c>
      <c r="I128" s="764">
        <v>10</v>
      </c>
      <c r="J128" s="765"/>
      <c r="K128" s="765"/>
      <c r="L128" s="765"/>
      <c r="M128" s="748" t="s">
        <v>753</v>
      </c>
      <c r="N128" s="749" t="s">
        <v>16</v>
      </c>
      <c r="O128" s="758"/>
      <c r="P128" s="747"/>
      <c r="Q128" s="730"/>
    </row>
    <row r="129" spans="2:17" s="380" customFormat="1" ht="15" customHeight="1">
      <c r="B129" s="380" t="str">
        <f t="shared" si="13"/>
        <v>Cuadro</v>
      </c>
      <c r="C129" s="380" t="str">
        <f>CONCATENATE(E129,F129,G129,H129,I129,J129,K129,L129)</f>
        <v>2.4.11</v>
      </c>
      <c r="E129" s="763">
        <v>2</v>
      </c>
      <c r="F129" s="763" t="s">
        <v>199</v>
      </c>
      <c r="G129" s="763">
        <v>4</v>
      </c>
      <c r="H129" s="763" t="s">
        <v>199</v>
      </c>
      <c r="I129" s="764">
        <v>11</v>
      </c>
      <c r="J129" s="765"/>
      <c r="K129" s="765"/>
      <c r="L129" s="765"/>
      <c r="M129" s="748" t="s">
        <v>754</v>
      </c>
      <c r="N129" s="766" t="s">
        <v>16</v>
      </c>
      <c r="O129" s="758"/>
      <c r="P129" s="747"/>
      <c r="Q129" s="730"/>
    </row>
    <row r="130" spans="2:17" ht="15" customHeight="1">
      <c r="B130" s="5" t="str">
        <f t="shared" si="13"/>
        <v>Cuadro</v>
      </c>
      <c r="C130" s="5" t="str">
        <f t="shared" si="12"/>
        <v>2.4.12</v>
      </c>
      <c r="E130" s="759">
        <v>2</v>
      </c>
      <c r="F130" s="759" t="s">
        <v>199</v>
      </c>
      <c r="G130" s="763">
        <v>4</v>
      </c>
      <c r="H130" s="759" t="s">
        <v>199</v>
      </c>
      <c r="I130" s="764">
        <v>12</v>
      </c>
      <c r="J130" s="760"/>
      <c r="K130" s="760"/>
      <c r="L130" s="760"/>
      <c r="M130" s="744" t="s">
        <v>758</v>
      </c>
      <c r="N130" s="751" t="s">
        <v>16</v>
      </c>
      <c r="O130" s="758"/>
      <c r="P130" s="738"/>
    </row>
    <row r="131" spans="2:17" ht="15" customHeight="1">
      <c r="B131" s="5" t="str">
        <f t="shared" si="13"/>
        <v>Cuadro</v>
      </c>
      <c r="C131" s="5" t="str">
        <f t="shared" si="12"/>
        <v>2.4.13</v>
      </c>
      <c r="E131" s="759">
        <v>2</v>
      </c>
      <c r="F131" s="759" t="s">
        <v>199</v>
      </c>
      <c r="G131" s="759">
        <v>4</v>
      </c>
      <c r="H131" s="759" t="s">
        <v>199</v>
      </c>
      <c r="I131" s="764">
        <v>13</v>
      </c>
      <c r="J131" s="760"/>
      <c r="K131" s="760"/>
      <c r="L131" s="760"/>
      <c r="M131" s="748" t="s">
        <v>755</v>
      </c>
      <c r="N131" s="751" t="s">
        <v>16</v>
      </c>
      <c r="O131" s="758"/>
      <c r="P131" s="738"/>
    </row>
    <row r="132" spans="2:17" ht="15" customHeight="1">
      <c r="B132" s="5" t="s">
        <v>59</v>
      </c>
      <c r="C132" s="5" t="str">
        <f t="shared" si="12"/>
        <v>2.4.2</v>
      </c>
      <c r="E132" s="759">
        <v>2</v>
      </c>
      <c r="F132" s="759" t="s">
        <v>199</v>
      </c>
      <c r="G132" s="759">
        <v>4</v>
      </c>
      <c r="H132" s="759" t="s">
        <v>199</v>
      </c>
      <c r="I132" s="755"/>
      <c r="J132" s="755"/>
      <c r="K132" s="755"/>
      <c r="L132" s="755">
        <v>2</v>
      </c>
      <c r="M132" s="744" t="s">
        <v>437</v>
      </c>
      <c r="N132" s="741" t="s">
        <v>16</v>
      </c>
      <c r="O132" s="758"/>
      <c r="P132" s="738"/>
    </row>
    <row r="133" spans="2:17" ht="15" customHeight="1">
      <c r="E133" s="759"/>
      <c r="F133" s="759"/>
      <c r="G133" s="759"/>
      <c r="H133" s="759"/>
      <c r="I133" s="759"/>
      <c r="J133" s="760"/>
      <c r="K133" s="760"/>
      <c r="L133" s="760"/>
      <c r="M133" s="163"/>
      <c r="N133" s="741"/>
      <c r="O133" s="758"/>
      <c r="P133" s="738"/>
    </row>
    <row r="134" spans="2:17">
      <c r="B134" s="731" t="s">
        <v>554</v>
      </c>
      <c r="C134" s="732"/>
      <c r="D134" s="732"/>
      <c r="E134" s="732"/>
      <c r="F134" s="732"/>
      <c r="G134" s="732"/>
      <c r="H134" s="732"/>
      <c r="I134" s="732"/>
      <c r="J134" s="732"/>
      <c r="N134" s="771"/>
      <c r="O134" s="758"/>
      <c r="P134" s="738"/>
    </row>
    <row r="135" spans="2:17" ht="6" customHeight="1">
      <c r="E135" s="791"/>
      <c r="F135" s="791"/>
      <c r="G135" s="791"/>
      <c r="H135" s="791"/>
      <c r="I135" s="791"/>
      <c r="J135" s="791"/>
      <c r="O135" s="758"/>
      <c r="P135" s="738"/>
    </row>
    <row r="136" spans="2:17" ht="12" customHeight="1">
      <c r="E136" s="734" t="s">
        <v>137</v>
      </c>
      <c r="F136" s="734"/>
      <c r="G136" s="734" t="s">
        <v>138</v>
      </c>
      <c r="H136" s="734"/>
      <c r="I136" s="734" t="s">
        <v>2</v>
      </c>
      <c r="J136" s="734" t="s">
        <v>3</v>
      </c>
      <c r="K136" s="734" t="s">
        <v>178</v>
      </c>
      <c r="L136" s="734" t="s">
        <v>59</v>
      </c>
      <c r="M136" s="735"/>
      <c r="N136" s="736"/>
      <c r="O136" s="772"/>
      <c r="P136" s="738"/>
    </row>
    <row r="137" spans="2:17">
      <c r="E137" s="739"/>
      <c r="F137" s="739"/>
      <c r="G137" s="739"/>
      <c r="H137" s="739"/>
      <c r="I137" s="739"/>
      <c r="J137" s="739"/>
      <c r="K137" s="739"/>
      <c r="L137" s="739"/>
      <c r="M137" s="744"/>
      <c r="N137" s="741"/>
      <c r="O137" s="758"/>
      <c r="P137" s="738"/>
    </row>
    <row r="138" spans="2:17" s="380" customFormat="1">
      <c r="B138" s="380" t="str">
        <f>IF(I138&gt;=1, "Cuadro", "Gráfico")</f>
        <v>Cuadro</v>
      </c>
      <c r="C138" s="380" t="str">
        <f t="shared" ref="C138:C142" si="14">CONCATENATE(E138,F138,G138,H138,I138,J138,K138,L138)</f>
        <v>3.1</v>
      </c>
      <c r="E138" s="716">
        <v>3</v>
      </c>
      <c r="F138" s="716" t="s">
        <v>199</v>
      </c>
      <c r="G138" s="716"/>
      <c r="H138" s="716"/>
      <c r="I138" s="716">
        <v>1</v>
      </c>
      <c r="J138" s="716"/>
      <c r="K138" s="716"/>
      <c r="L138" s="716"/>
      <c r="M138" s="773" t="s">
        <v>371</v>
      </c>
      <c r="N138" s="751" t="s">
        <v>16</v>
      </c>
      <c r="O138" s="758"/>
      <c r="P138" s="747"/>
      <c r="Q138" s="730"/>
    </row>
    <row r="139" spans="2:17" s="380" customFormat="1">
      <c r="B139" s="380" t="str">
        <f>IF(I139&gt;=1, "Cuadro", "Gráfico")</f>
        <v>Gráfico</v>
      </c>
      <c r="C139" s="380" t="str">
        <f t="shared" si="14"/>
        <v>3.1</v>
      </c>
      <c r="E139" s="716">
        <v>3</v>
      </c>
      <c r="F139" s="716" t="s">
        <v>199</v>
      </c>
      <c r="G139" s="716"/>
      <c r="H139" s="716"/>
      <c r="I139" s="716"/>
      <c r="J139" s="716">
        <v>1</v>
      </c>
      <c r="K139" s="716"/>
      <c r="L139" s="716"/>
      <c r="M139" s="748" t="s">
        <v>369</v>
      </c>
      <c r="N139" s="751" t="s">
        <v>16</v>
      </c>
      <c r="O139" s="758"/>
      <c r="P139" s="747"/>
      <c r="Q139" s="730"/>
    </row>
    <row r="140" spans="2:17" s="380" customFormat="1">
      <c r="B140" s="380" t="str">
        <f>IF(I140&gt;=1, "Cuadro", "Gráfico")</f>
        <v>Gráfico</v>
      </c>
      <c r="C140" s="380" t="str">
        <f t="shared" si="14"/>
        <v>3.2</v>
      </c>
      <c r="E140" s="716">
        <v>3</v>
      </c>
      <c r="F140" s="716" t="s">
        <v>199</v>
      </c>
      <c r="G140" s="716"/>
      <c r="H140" s="716"/>
      <c r="I140" s="716"/>
      <c r="J140" s="716">
        <v>2</v>
      </c>
      <c r="K140" s="716"/>
      <c r="L140" s="716"/>
      <c r="M140" s="748" t="s">
        <v>370</v>
      </c>
      <c r="N140" s="751" t="s">
        <v>16</v>
      </c>
      <c r="O140" s="758"/>
      <c r="P140" s="747"/>
      <c r="Q140" s="730"/>
    </row>
    <row r="141" spans="2:17" s="380" customFormat="1">
      <c r="B141" s="380" t="str">
        <f>IF(I141&gt;=1, "Cuadro", "Gráfico")</f>
        <v>Cuadro</v>
      </c>
      <c r="C141" s="380" t="str">
        <f t="shared" si="14"/>
        <v>3.2</v>
      </c>
      <c r="E141" s="716">
        <v>3</v>
      </c>
      <c r="F141" s="716" t="s">
        <v>199</v>
      </c>
      <c r="G141" s="716"/>
      <c r="H141" s="716"/>
      <c r="I141" s="716">
        <v>2</v>
      </c>
      <c r="K141" s="716"/>
      <c r="L141" s="716"/>
      <c r="M141" s="748" t="s">
        <v>372</v>
      </c>
      <c r="N141" s="751" t="s">
        <v>16</v>
      </c>
      <c r="O141" s="758"/>
      <c r="P141" s="747"/>
      <c r="Q141" s="730"/>
    </row>
    <row r="142" spans="2:17" s="380" customFormat="1">
      <c r="B142" s="380" t="str">
        <f>IF(I142&gt;=1, "Cuadro", "Gráfico")</f>
        <v>Gráfico</v>
      </c>
      <c r="C142" s="380" t="str">
        <f t="shared" si="14"/>
        <v>3.3</v>
      </c>
      <c r="E142" s="716">
        <v>3</v>
      </c>
      <c r="F142" s="716" t="s">
        <v>199</v>
      </c>
      <c r="G142" s="716"/>
      <c r="H142" s="716"/>
      <c r="I142" s="716"/>
      <c r="J142" s="716">
        <v>3</v>
      </c>
      <c r="K142" s="716"/>
      <c r="L142" s="716"/>
      <c r="M142" s="773" t="s">
        <v>474</v>
      </c>
      <c r="N142" s="751" t="s">
        <v>16</v>
      </c>
      <c r="O142" s="758"/>
      <c r="P142" s="747"/>
      <c r="Q142" s="730"/>
    </row>
    <row r="143" spans="2:17" s="380" customFormat="1">
      <c r="E143" s="716"/>
      <c r="F143" s="716"/>
      <c r="G143" s="716"/>
      <c r="H143" s="716"/>
      <c r="I143" s="716"/>
      <c r="J143" s="716"/>
      <c r="K143" s="716"/>
      <c r="L143" s="716"/>
      <c r="M143" s="748"/>
      <c r="N143" s="741"/>
      <c r="O143" s="753"/>
      <c r="P143" s="747"/>
      <c r="Q143" s="730"/>
    </row>
    <row r="144" spans="2:17" ht="15" customHeight="1">
      <c r="O144" s="753"/>
      <c r="P144" s="738"/>
    </row>
    <row r="145" spans="2:16" ht="15" customHeight="1">
      <c r="B145" s="731" t="s">
        <v>353</v>
      </c>
      <c r="O145" s="753"/>
      <c r="P145" s="738"/>
    </row>
    <row r="146" spans="2:16" ht="26.45" customHeight="1">
      <c r="E146" s="734" t="s">
        <v>137</v>
      </c>
      <c r="F146" s="734"/>
      <c r="G146" s="734" t="s">
        <v>138</v>
      </c>
      <c r="H146" s="734"/>
      <c r="I146" s="734" t="s">
        <v>2</v>
      </c>
      <c r="J146" s="734" t="s">
        <v>3</v>
      </c>
      <c r="K146" s="734" t="s">
        <v>178</v>
      </c>
      <c r="L146" s="734" t="s">
        <v>59</v>
      </c>
      <c r="M146" s="735"/>
      <c r="N146" s="736"/>
      <c r="O146" s="754"/>
      <c r="P146" s="738"/>
    </row>
    <row r="147" spans="2:16">
      <c r="E147" s="739"/>
      <c r="F147" s="739"/>
      <c r="G147" s="739"/>
      <c r="H147" s="739"/>
      <c r="I147" s="739"/>
      <c r="J147" s="739"/>
      <c r="K147" s="739"/>
      <c r="L147" s="739"/>
      <c r="O147" s="742"/>
      <c r="P147" s="738"/>
    </row>
    <row r="148" spans="2:16" ht="15" customHeight="1">
      <c r="B148" s="5" t="str">
        <f t="shared" ref="B148:B154" si="15">IF(I148&gt;=1, "Cuadro", "Gráfico")</f>
        <v>Cuadro</v>
      </c>
      <c r="C148" s="380" t="str">
        <f t="shared" ref="C148:C154" si="16">CONCATENATE(E148,F148,G148,H148,I148,J148,K148,L148)</f>
        <v>4.1</v>
      </c>
      <c r="E148" s="716">
        <v>4</v>
      </c>
      <c r="F148" s="716" t="s">
        <v>199</v>
      </c>
      <c r="I148" s="716">
        <v>1</v>
      </c>
      <c r="M148" s="717" t="s">
        <v>679</v>
      </c>
      <c r="N148" s="751" t="s">
        <v>16</v>
      </c>
      <c r="O148" s="774"/>
    </row>
    <row r="149" spans="2:16" ht="15" customHeight="1">
      <c r="B149" s="5" t="str">
        <f t="shared" si="15"/>
        <v>Gráfico</v>
      </c>
      <c r="C149" s="380" t="str">
        <f t="shared" si="16"/>
        <v>4.1</v>
      </c>
      <c r="E149" s="716">
        <v>4</v>
      </c>
      <c r="F149" s="716" t="s">
        <v>199</v>
      </c>
      <c r="J149" s="716">
        <v>1</v>
      </c>
      <c r="M149" s="717" t="s">
        <v>680</v>
      </c>
      <c r="N149" s="751" t="s">
        <v>16</v>
      </c>
      <c r="O149" s="774"/>
    </row>
    <row r="150" spans="2:16" ht="15" customHeight="1">
      <c r="B150" s="5" t="str">
        <f t="shared" si="15"/>
        <v>Gráfico</v>
      </c>
      <c r="C150" s="380" t="str">
        <f t="shared" si="16"/>
        <v>4.2</v>
      </c>
      <c r="E150" s="716">
        <v>4</v>
      </c>
      <c r="F150" s="716" t="s">
        <v>199</v>
      </c>
      <c r="J150" s="716">
        <v>2</v>
      </c>
      <c r="M150" s="717" t="s">
        <v>681</v>
      </c>
      <c r="N150" s="751" t="s">
        <v>16</v>
      </c>
      <c r="O150" s="774"/>
    </row>
    <row r="151" spans="2:16" ht="15" customHeight="1">
      <c r="B151" s="5" t="str">
        <f t="shared" si="15"/>
        <v>Cuadro</v>
      </c>
      <c r="C151" s="380" t="str">
        <f t="shared" si="16"/>
        <v>4.2</v>
      </c>
      <c r="E151" s="716">
        <v>4</v>
      </c>
      <c r="F151" s="716" t="s">
        <v>199</v>
      </c>
      <c r="I151" s="716">
        <v>2</v>
      </c>
      <c r="M151" s="717" t="s">
        <v>682</v>
      </c>
      <c r="N151" s="751" t="s">
        <v>16</v>
      </c>
      <c r="O151" s="774"/>
    </row>
    <row r="152" spans="2:16" ht="15" customHeight="1">
      <c r="B152" s="5" t="str">
        <f t="shared" si="15"/>
        <v>Cuadro</v>
      </c>
      <c r="C152" s="380" t="str">
        <f t="shared" si="16"/>
        <v>4.3</v>
      </c>
      <c r="E152" s="716">
        <v>4</v>
      </c>
      <c r="F152" s="716" t="s">
        <v>199</v>
      </c>
      <c r="I152" s="716">
        <v>3</v>
      </c>
      <c r="M152" s="717" t="s">
        <v>683</v>
      </c>
      <c r="N152" s="751" t="s">
        <v>16</v>
      </c>
      <c r="O152" s="774"/>
    </row>
    <row r="153" spans="2:16" ht="15" customHeight="1">
      <c r="B153" s="5" t="str">
        <f t="shared" si="15"/>
        <v>Cuadro</v>
      </c>
      <c r="C153" s="380" t="str">
        <f t="shared" si="16"/>
        <v>4.4</v>
      </c>
      <c r="E153" s="716">
        <v>4</v>
      </c>
      <c r="F153" s="716" t="s">
        <v>199</v>
      </c>
      <c r="I153" s="716">
        <v>4</v>
      </c>
      <c r="M153" s="717" t="s">
        <v>684</v>
      </c>
      <c r="N153" s="751" t="s">
        <v>16</v>
      </c>
      <c r="O153" s="774"/>
    </row>
    <row r="154" spans="2:16" ht="15" customHeight="1">
      <c r="B154" s="5" t="str">
        <f t="shared" si="15"/>
        <v>Cuadro</v>
      </c>
      <c r="C154" s="380" t="str">
        <f t="shared" si="16"/>
        <v>4.5</v>
      </c>
      <c r="E154" s="716">
        <v>4</v>
      </c>
      <c r="F154" s="716" t="s">
        <v>199</v>
      </c>
      <c r="I154" s="716">
        <v>5</v>
      </c>
      <c r="M154" s="717" t="s">
        <v>686</v>
      </c>
      <c r="N154" s="751" t="s">
        <v>16</v>
      </c>
      <c r="O154" s="774"/>
    </row>
    <row r="155" spans="2:16" ht="15" customHeight="1">
      <c r="B155" s="5" t="str">
        <f t="shared" ref="B155" si="17">IF(I155&gt;=1, "Cuadro", "Gráfico")</f>
        <v>Cuadro</v>
      </c>
      <c r="C155" s="380" t="str">
        <f t="shared" ref="C155" si="18">CONCATENATE(E155,F155,G155,H155,I155,J155,K155,L155)</f>
        <v>4.6</v>
      </c>
      <c r="E155" s="716">
        <v>4</v>
      </c>
      <c r="F155" s="716" t="s">
        <v>199</v>
      </c>
      <c r="I155" s="716">
        <v>6</v>
      </c>
      <c r="M155" s="717" t="s">
        <v>685</v>
      </c>
      <c r="N155" s="751" t="s">
        <v>16</v>
      </c>
      <c r="O155" s="774"/>
    </row>
    <row r="156" spans="2:16" ht="15" customHeight="1">
      <c r="O156" s="774"/>
    </row>
    <row r="157" spans="2:16" ht="15" customHeight="1">
      <c r="B157" s="731" t="s">
        <v>560</v>
      </c>
      <c r="O157" s="774"/>
    </row>
    <row r="158" spans="2:16" ht="15" customHeight="1">
      <c r="E158" s="734" t="s">
        <v>137</v>
      </c>
      <c r="F158" s="734"/>
      <c r="G158" s="734" t="s">
        <v>138</v>
      </c>
      <c r="H158" s="734"/>
      <c r="I158" s="734" t="s">
        <v>2</v>
      </c>
      <c r="J158" s="734" t="s">
        <v>3</v>
      </c>
      <c r="K158" s="734" t="s">
        <v>178</v>
      </c>
      <c r="L158" s="734" t="s">
        <v>59</v>
      </c>
      <c r="M158" s="735"/>
      <c r="N158" s="736"/>
      <c r="O158" s="775"/>
    </row>
    <row r="159" spans="2:16" ht="15" customHeight="1">
      <c r="M159" s="740" t="s">
        <v>584</v>
      </c>
      <c r="O159" s="742"/>
    </row>
    <row r="160" spans="2:16" ht="15" customHeight="1">
      <c r="B160" s="5" t="str">
        <f t="shared" ref="B160:B172" si="19">IF(I160&gt;=1, "Cuadro", "Gráfico")</f>
        <v>Cuadro</v>
      </c>
      <c r="C160" s="380" t="str">
        <f t="shared" ref="C160:C172" si="20">CONCATENATE(E160,F160,G160,H160,I160,J160,K160,L160)</f>
        <v>5.1.1</v>
      </c>
      <c r="E160" s="716">
        <v>5</v>
      </c>
      <c r="F160" s="716" t="s">
        <v>199</v>
      </c>
      <c r="G160" s="716">
        <v>1</v>
      </c>
      <c r="H160" s="716" t="s">
        <v>199</v>
      </c>
      <c r="I160" s="716">
        <v>1</v>
      </c>
      <c r="M160" s="717" t="s">
        <v>785</v>
      </c>
      <c r="N160" s="751" t="s">
        <v>16</v>
      </c>
      <c r="O160" s="774"/>
    </row>
    <row r="161" spans="2:15" ht="15" customHeight="1">
      <c r="B161" s="5" t="str">
        <f t="shared" si="19"/>
        <v>Cuadro</v>
      </c>
      <c r="C161" s="380" t="str">
        <f t="shared" si="20"/>
        <v>5.1.2</v>
      </c>
      <c r="E161" s="716">
        <v>5</v>
      </c>
      <c r="F161" s="716" t="s">
        <v>199</v>
      </c>
      <c r="G161" s="716">
        <v>1</v>
      </c>
      <c r="H161" s="716" t="s">
        <v>199</v>
      </c>
      <c r="I161" s="716">
        <v>2</v>
      </c>
      <c r="M161" s="717" t="s">
        <v>593</v>
      </c>
      <c r="N161" s="751" t="s">
        <v>16</v>
      </c>
      <c r="O161" s="774"/>
    </row>
    <row r="162" spans="2:15" ht="15" customHeight="1">
      <c r="B162" s="5" t="str">
        <f t="shared" si="19"/>
        <v>Cuadro</v>
      </c>
      <c r="C162" s="380" t="str">
        <f t="shared" si="20"/>
        <v>5.1.3</v>
      </c>
      <c r="E162" s="716">
        <v>5</v>
      </c>
      <c r="F162" s="716" t="s">
        <v>199</v>
      </c>
      <c r="G162" s="716">
        <v>1</v>
      </c>
      <c r="H162" s="716" t="s">
        <v>199</v>
      </c>
      <c r="I162" s="716">
        <v>3</v>
      </c>
      <c r="M162" s="717" t="s">
        <v>594</v>
      </c>
      <c r="N162" s="751" t="s">
        <v>16</v>
      </c>
      <c r="O162" s="774"/>
    </row>
    <row r="163" spans="2:15" ht="15" customHeight="1">
      <c r="C163" s="380"/>
      <c r="N163" s="741"/>
      <c r="O163" s="774"/>
    </row>
    <row r="164" spans="2:15" ht="15" customHeight="1">
      <c r="C164" s="380"/>
      <c r="M164" s="740" t="s">
        <v>578</v>
      </c>
      <c r="N164" s="741"/>
      <c r="O164" s="774"/>
    </row>
    <row r="165" spans="2:15" ht="15" customHeight="1">
      <c r="B165" s="5" t="str">
        <f t="shared" si="19"/>
        <v>Cuadro</v>
      </c>
      <c r="C165" s="380" t="str">
        <f t="shared" si="20"/>
        <v>5.2.1</v>
      </c>
      <c r="E165" s="716">
        <v>5</v>
      </c>
      <c r="F165" s="716" t="s">
        <v>199</v>
      </c>
      <c r="G165" s="716">
        <v>2</v>
      </c>
      <c r="H165" s="716" t="s">
        <v>199</v>
      </c>
      <c r="I165" s="716">
        <v>1</v>
      </c>
      <c r="M165" s="717" t="s">
        <v>566</v>
      </c>
      <c r="N165" s="751" t="s">
        <v>16</v>
      </c>
      <c r="O165" s="774"/>
    </row>
    <row r="166" spans="2:15" ht="15" customHeight="1">
      <c r="B166" s="5" t="str">
        <f t="shared" si="19"/>
        <v>Gráfico</v>
      </c>
      <c r="C166" s="380" t="str">
        <f t="shared" si="20"/>
        <v>5.2.1</v>
      </c>
      <c r="E166" s="716">
        <v>5</v>
      </c>
      <c r="F166" s="716" t="s">
        <v>199</v>
      </c>
      <c r="G166" s="716">
        <v>2</v>
      </c>
      <c r="H166" s="716" t="s">
        <v>199</v>
      </c>
      <c r="K166" s="716">
        <v>1</v>
      </c>
      <c r="M166" s="717" t="s">
        <v>567</v>
      </c>
      <c r="N166" s="751" t="s">
        <v>16</v>
      </c>
      <c r="O166" s="774"/>
    </row>
    <row r="167" spans="2:15" ht="15" customHeight="1">
      <c r="B167" s="5" t="str">
        <f t="shared" si="19"/>
        <v>Cuadro</v>
      </c>
      <c r="C167" s="380" t="str">
        <f t="shared" si="20"/>
        <v>5.2.2</v>
      </c>
      <c r="E167" s="716">
        <v>5</v>
      </c>
      <c r="F167" s="716" t="s">
        <v>199</v>
      </c>
      <c r="G167" s="716">
        <v>2</v>
      </c>
      <c r="H167" s="716" t="s">
        <v>199</v>
      </c>
      <c r="I167" s="716">
        <v>2</v>
      </c>
      <c r="M167" s="717" t="s">
        <v>568</v>
      </c>
      <c r="N167" s="751" t="s">
        <v>16</v>
      </c>
      <c r="O167" s="774"/>
    </row>
    <row r="168" spans="2:15" ht="15" customHeight="1">
      <c r="B168" s="5" t="str">
        <f t="shared" si="19"/>
        <v>Gráfico</v>
      </c>
      <c r="C168" s="380" t="str">
        <f t="shared" si="20"/>
        <v>5.2.2</v>
      </c>
      <c r="E168" s="716">
        <v>5</v>
      </c>
      <c r="F168" s="716" t="s">
        <v>199</v>
      </c>
      <c r="G168" s="716">
        <v>2</v>
      </c>
      <c r="H168" s="716" t="s">
        <v>199</v>
      </c>
      <c r="K168" s="716">
        <v>2</v>
      </c>
      <c r="M168" s="717" t="s">
        <v>569</v>
      </c>
      <c r="N168" s="751" t="s">
        <v>16</v>
      </c>
      <c r="O168" s="774"/>
    </row>
    <row r="169" spans="2:15" ht="15" customHeight="1">
      <c r="C169" s="380"/>
      <c r="N169" s="741"/>
      <c r="O169" s="774"/>
    </row>
    <row r="170" spans="2:15" ht="15" customHeight="1">
      <c r="C170" s="380"/>
      <c r="M170" s="740" t="s">
        <v>939</v>
      </c>
      <c r="N170" s="741"/>
      <c r="O170" s="774"/>
    </row>
    <row r="171" spans="2:15" ht="15" customHeight="1">
      <c r="B171" s="5" t="str">
        <f t="shared" si="19"/>
        <v>Cuadro</v>
      </c>
      <c r="C171" s="380" t="str">
        <f t="shared" si="20"/>
        <v>5.3.1</v>
      </c>
      <c r="E171" s="716">
        <v>5</v>
      </c>
      <c r="F171" s="716" t="s">
        <v>199</v>
      </c>
      <c r="G171" s="716">
        <v>3</v>
      </c>
      <c r="H171" s="716" t="s">
        <v>199</v>
      </c>
      <c r="I171" s="716">
        <v>1</v>
      </c>
      <c r="M171" s="717" t="s">
        <v>579</v>
      </c>
      <c r="N171" s="751" t="s">
        <v>16</v>
      </c>
      <c r="O171" s="774"/>
    </row>
    <row r="172" spans="2:15" ht="15" customHeight="1">
      <c r="B172" s="5" t="str">
        <f t="shared" si="19"/>
        <v>Cuadro</v>
      </c>
      <c r="C172" s="380" t="str">
        <f t="shared" si="20"/>
        <v>5.3.2</v>
      </c>
      <c r="E172" s="716">
        <v>5</v>
      </c>
      <c r="F172" s="716" t="s">
        <v>199</v>
      </c>
      <c r="G172" s="716">
        <v>3</v>
      </c>
      <c r="H172" s="716" t="s">
        <v>199</v>
      </c>
      <c r="I172" s="716">
        <v>2</v>
      </c>
      <c r="M172" s="717" t="s">
        <v>580</v>
      </c>
      <c r="N172" s="751" t="s">
        <v>16</v>
      </c>
      <c r="O172" s="774"/>
    </row>
    <row r="173" spans="2:15" ht="15" customHeight="1">
      <c r="B173" s="5" t="str">
        <f t="shared" ref="B173:B175" si="21">IF(I173&gt;=1, "Cuadro", "Gráfico")</f>
        <v>Cuadro</v>
      </c>
      <c r="C173" s="380" t="str">
        <f t="shared" ref="C173:C175" si="22">CONCATENATE(E173,F173,G173,H173,I173,J173,K173,L173)</f>
        <v>5.3.3</v>
      </c>
      <c r="E173" s="716">
        <v>5</v>
      </c>
      <c r="F173" s="716" t="s">
        <v>199</v>
      </c>
      <c r="G173" s="716">
        <v>3</v>
      </c>
      <c r="H173" s="716" t="s">
        <v>199</v>
      </c>
      <c r="I173" s="716">
        <v>3</v>
      </c>
      <c r="M173" s="717" t="s">
        <v>581</v>
      </c>
      <c r="N173" s="751" t="s">
        <v>16</v>
      </c>
      <c r="O173" s="774"/>
    </row>
    <row r="174" spans="2:15" ht="15" customHeight="1">
      <c r="B174" s="5" t="str">
        <f t="shared" si="21"/>
        <v>Cuadro</v>
      </c>
      <c r="C174" s="380" t="str">
        <f t="shared" si="22"/>
        <v>5.3.4</v>
      </c>
      <c r="E174" s="716">
        <v>5</v>
      </c>
      <c r="F174" s="716" t="s">
        <v>199</v>
      </c>
      <c r="G174" s="716">
        <v>3</v>
      </c>
      <c r="H174" s="716" t="s">
        <v>199</v>
      </c>
      <c r="I174" s="716">
        <v>4</v>
      </c>
      <c r="M174" s="717" t="s">
        <v>582</v>
      </c>
      <c r="N174" s="751" t="s">
        <v>16</v>
      </c>
      <c r="O174" s="774"/>
    </row>
    <row r="175" spans="2:15" ht="15" customHeight="1">
      <c r="B175" s="5" t="str">
        <f t="shared" si="21"/>
        <v>Cuadro</v>
      </c>
      <c r="C175" s="380" t="str">
        <f t="shared" si="22"/>
        <v>5.3.5</v>
      </c>
      <c r="E175" s="716">
        <v>5</v>
      </c>
      <c r="F175" s="716" t="s">
        <v>199</v>
      </c>
      <c r="G175" s="716">
        <v>3</v>
      </c>
      <c r="H175" s="716" t="s">
        <v>199</v>
      </c>
      <c r="I175" s="716">
        <v>5</v>
      </c>
      <c r="M175" s="717" t="s">
        <v>583</v>
      </c>
      <c r="N175" s="751" t="s">
        <v>16</v>
      </c>
      <c r="O175" s="774"/>
    </row>
    <row r="176" spans="2:15" ht="15" customHeight="1">
      <c r="C176" s="380"/>
      <c r="M176" s="776"/>
      <c r="N176" s="777"/>
      <c r="O176" s="775"/>
    </row>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sheetData>
  <sheetProtection password="EEBB" sheet="1" objects="1" scenarios="1"/>
  <mergeCells count="4">
    <mergeCell ref="E4:J4"/>
    <mergeCell ref="E41:J41"/>
    <mergeCell ref="E6:J6"/>
    <mergeCell ref="E135:J135"/>
  </mergeCells>
  <conditionalFormatting sqref="B3 P3">
    <cfRule type="cellIs" dxfId="9" priority="50" operator="equal">
      <formula>$O$44</formula>
    </cfRule>
    <cfRule type="cellIs" dxfId="8" priority="51" operator="equal">
      <formula>"procesado"</formula>
    </cfRule>
  </conditionalFormatting>
  <conditionalFormatting sqref="O1:O1048576">
    <cfRule type="cellIs" dxfId="7" priority="44" operator="equal">
      <formula>$O$45</formula>
    </cfRule>
    <cfRule type="cellIs" dxfId="6" priority="45" operator="equal">
      <formula>$O$44</formula>
    </cfRule>
  </conditionalFormatting>
  <conditionalFormatting sqref="O1:O1048576">
    <cfRule type="cellIs" dxfId="5" priority="24" operator="equal">
      <formula>"procesado - completa MINCYT"</formula>
    </cfRule>
    <cfRule type="containsText" dxfId="4" priority="26" operator="containsText" text="procesado">
      <formula>NOT(ISERROR(SEARCH("procesado",O1)))</formula>
    </cfRule>
    <cfRule type="cellIs" dxfId="3" priority="27" operator="equal">
      <formula>"procesa MINCyT"</formula>
    </cfRule>
    <cfRule type="cellIs" dxfId="2" priority="28" operator="equal">
      <formula>"procesado - completa MINCYT"</formula>
    </cfRule>
    <cfRule type="cellIs" dxfId="1" priority="29" operator="equal">
      <formula>"procesa MINCyT"</formula>
    </cfRule>
  </conditionalFormatting>
  <conditionalFormatting sqref="O17">
    <cfRule type="cellIs" dxfId="0" priority="25" operator="equal">
      <formula>"procesado - completa MINCYT"</formula>
    </cfRule>
  </conditionalFormatting>
  <dataValidations count="3">
    <dataValidation type="list" allowBlank="1" showInputMessage="1" showErrorMessage="1" sqref="O5:O6">
      <formula1>"procesado, pendiente de procesar, pedido de eliminar, procesa MINCyT, procesado pero reubicar"</formula1>
    </dataValidation>
    <dataValidation type="list" allowBlank="1" showInputMessage="1" showErrorMessage="1" sqref="O7:O118 O119:O166">
      <formula1>"procesado, procesado y mapeado, pendiente de procesar, procesado - completa MINCYT, procesa MINCyT, procesado pero reubicar"</formula1>
    </dataValidation>
    <dataValidation type="list" allowBlank="1" showInputMessage="1" showErrorMessage="1" sqref="O167:O173">
      <formula1>"procesado, pendiente de procesar"</formula1>
    </dataValidation>
  </dataValidations>
  <hyperlinks>
    <hyperlink ref="N44" location="'Infografía 2.1.1'!A1" display="VER"/>
    <hyperlink ref="N45" location="'Cuadro 2.1.1'!A1" display="VER"/>
    <hyperlink ref="N46" location="'Cuadro 2.1.2'!A1" display="VER"/>
    <hyperlink ref="N47" location="'Gráfico 2.1.1'!A1" display="VER"/>
    <hyperlink ref="N48" location="'Gráfico 2.1.2'!A1" display="VER"/>
    <hyperlink ref="N49" location="'Cuadro 2.1.3'!A1" display="VER"/>
    <hyperlink ref="N50" location="'Mapa 2.1.1'!A1" display="VER"/>
    <hyperlink ref="N52" location="'Cuadro 2.1.4'!A1" display="VER"/>
    <hyperlink ref="N53" location="'Cuadro 2.1.5'!A1" display="VER"/>
    <hyperlink ref="N54" location="'Cuadro 2.1.6'!A1" display="VER"/>
    <hyperlink ref="N55" location="'Gráfico 2.1.3'!A1" display="VER"/>
    <hyperlink ref="N56" location="'Gráfico 2.1.4'!A1" display="VER"/>
    <hyperlink ref="N57" location="'Cuadro 2.1.7'!A1" display="VER"/>
    <hyperlink ref="N58" location="'Cuadro 2.1.8'!A1" display="VER"/>
    <hyperlink ref="N59" location="'Cuadro 2.1.9'!A1" display="VER"/>
    <hyperlink ref="N60" location="'Cuadro 2.1.10'!A1" display="VER"/>
    <hyperlink ref="N61" location="'Cuadro 2.1.11'!A1" display="VER"/>
    <hyperlink ref="N62" location="'Cuadro 2.1.12'!A1" display="VER"/>
    <hyperlink ref="N63" location="'Mapa 2.1.2'!A1" display="VER"/>
    <hyperlink ref="N66" location="'Infografía 2.2.1'!A1" display="VER"/>
    <hyperlink ref="N67" location="'Cuadro 2.2.1 '!A1" display="VER"/>
    <hyperlink ref="N68" location="'Cuadro 2.2.2 '!A1" display="VER"/>
    <hyperlink ref="N69" location="'Gráfico 2.2.1.A '!A1" display="VER"/>
    <hyperlink ref="N71" location="'Gráfico 2.2.2.A '!A1" display="VER"/>
    <hyperlink ref="N73" location="'Cuadro 2.2.3'!A1" display="VER"/>
    <hyperlink ref="N74" location="'Mapa 2.2.1 '!A1" display="VER"/>
    <hyperlink ref="N76" location="'Cuadro 2.2.4.A '!A1" display="VER"/>
    <hyperlink ref="N78" location="'Cuadro 2.2.5.A'!A1" display="VER"/>
    <hyperlink ref="N80" location="'Cuadro 2.2.6'!A1" display="VER"/>
    <hyperlink ref="N81" location="'Gráfico 2.2.3.A'!A1" display="VER"/>
    <hyperlink ref="N83" location="'Gráfico 2.2.4.A'!A1" display="VER"/>
    <hyperlink ref="N86" location="'Cuadro 2.2.8.A '!A1" display="VER"/>
    <hyperlink ref="N87" location="'Cuadro 2.2.9.A'!A1" display="VER"/>
    <hyperlink ref="N89" location="'Cuadro 2.2.10 '!A1" display="VER"/>
    <hyperlink ref="N90" location="'Cuadro 2.2.11 '!A1" display="VER"/>
    <hyperlink ref="N91" location="'Cuadro 2.2.12A '!A1" display="VER"/>
    <hyperlink ref="N92" location="'Cuadro 2.2.12B '!A1" display="VER"/>
    <hyperlink ref="N93" location="'Mapa 2.2.2 '!A1" display="VER"/>
    <hyperlink ref="N70" location="'Gráfico 2.2.1.B'!A1" display="VER"/>
    <hyperlink ref="N72" location="'Gráfico 2.2.2.B'!A1" display="VER"/>
    <hyperlink ref="N77" location="'Cuadro 2.2.4.B'!A1" display="VER"/>
    <hyperlink ref="N85" location="'Cuadro 2.2.7'!A1" display="VER"/>
    <hyperlink ref="N97" location="'Cuadro 2.3.1'!A1" display="VER"/>
    <hyperlink ref="N98" location="'Cuadro 2.3.2 '!A1" display="VER"/>
    <hyperlink ref="N99" location="'Gráfico 2.3.1 '!A1" display="VER"/>
    <hyperlink ref="N100" location="'Gráfico 2.3.2 '!A1" display="VER"/>
    <hyperlink ref="N101" location="'Cuadro 2.3.3 '!A1" display="VER"/>
    <hyperlink ref="N102" location="'Mapa 2.3.1'!A1" display="VER"/>
    <hyperlink ref="N104" location="'Cuadro 2.3.4'!A1" display="VER"/>
    <hyperlink ref="N105" location="'Cuadro 2.3.5'!A1" display="VER"/>
    <hyperlink ref="N106" location="'Gráfico 2.3.3'!A1" display="VER"/>
    <hyperlink ref="N107" location="'Cuadro 2.3.6'!A1" display="VER"/>
    <hyperlink ref="N108" location="'Cuadro 2.3.7'!A1" display="VER"/>
    <hyperlink ref="N109" location="'Cuadro 2.3.8'!A1" display="VER"/>
    <hyperlink ref="N110" location="'Cuadro 2.3.9'!A1" display="VER"/>
    <hyperlink ref="N111" location="'Cuadro 2.3.10'!A1" display="VER"/>
    <hyperlink ref="N112" location="'Mapa 2.3.2'!A1" display="VER"/>
    <hyperlink ref="N10" location="'Cuadro 1.1.1'!A1" display="VER"/>
    <hyperlink ref="N9" location="'Infografía 1.1.1 '!A1" display="VER"/>
    <hyperlink ref="N11" location="'Gráfico 1.1.1 '!A1" display="VER"/>
    <hyperlink ref="N12" location="'Gráfico 1.1.2'!A1" display="VER"/>
    <hyperlink ref="N13" location="'Cuadro 1.1.2'!A1" display="VER"/>
    <hyperlink ref="N14" location="'Cuadro 1.1.3'!A1" display="VER"/>
    <hyperlink ref="N15" location="'Gráfico 1.1.3'!A1" display="VER"/>
    <hyperlink ref="N16" location="'Gráfico 1.1.4'!A1" display="VER"/>
    <hyperlink ref="N17" location="'Gráfico 1.1.5'!A1" display="VER"/>
    <hyperlink ref="N18" location="'Gráfico 1.1.6'!A1" display="VER"/>
    <hyperlink ref="N19" location="'Cuadro 1.1.4'!A1" display="VER"/>
    <hyperlink ref="N20" location="'Cuadro 1.1.5'!A1" display="VER"/>
    <hyperlink ref="N21" location="'Gráfico 1.1.7'!A1" display="VER"/>
    <hyperlink ref="N22" location="'Mapa 1.1.1 '!A1" display="VER"/>
    <hyperlink ref="N23" location="'Gráfico 1.1.8'!A1" display="VER"/>
    <hyperlink ref="N24" location="'Cuadro 1.1.6'!A1" display="VER"/>
    <hyperlink ref="N31" location="'Infografía 1.2.2'!A1" display="VER"/>
    <hyperlink ref="N29" location="'Cuadro 1.2.1'!A1" display="VER"/>
    <hyperlink ref="N30" location="'Cuadro 1.2.2'!A1" display="VER"/>
    <hyperlink ref="N33" location="'Cuadro 1.2.4'!A1" display="VER"/>
    <hyperlink ref="N34" location="'Cuadro 1.2.5'!A1" display="VER"/>
    <hyperlink ref="N35" location="'Gráfico 1.2.1'!A1" display="VER"/>
    <hyperlink ref="N36" location="'Mapa 1.2.1'!A1" display="VER"/>
    <hyperlink ref="N116" location="'Cuadro 2.4.1'!A1" display="VER"/>
    <hyperlink ref="N117" location="'Cuadro 2.4.2'!A1" display="VER"/>
    <hyperlink ref="N118" location="'Gráfico 2.4.1  '!A1" display="VER"/>
    <hyperlink ref="N122" location="'Cuadro 2.4.6'!A1" display="VER"/>
    <hyperlink ref="N123" location="'Mapa 2.4.1'!A1" display="VER"/>
    <hyperlink ref="N120" location="'Cuadro 2.4.4'!A1" display="VER"/>
    <hyperlink ref="N119" location="'Cuadro 2.4.3'!A1" display="VER"/>
    <hyperlink ref="N121" location="'Cuadro 2.4.5'!A1" display="VER"/>
    <hyperlink ref="N125" location="'Cuadro 2.4.7 '!A1" display="VER"/>
    <hyperlink ref="N126" location="'Cuadro 2.4.8'!A1" display="VER"/>
    <hyperlink ref="N127" location="'Cuadro 2.4.9 '!A1" display="VER"/>
    <hyperlink ref="N128" location="'Cuadro 2.4.10'!A1" display="VER"/>
    <hyperlink ref="N129" location="'Cuadro 2.4.11'!A1" display="VER"/>
    <hyperlink ref="N130" location="'Cuadro 2.4.12'!A1" display="VER"/>
    <hyperlink ref="N131" location="'Cuadro 2.4.13'!A1" display="VER"/>
    <hyperlink ref="N138" location="'Cuadro 3.1'!A1" display="VER"/>
    <hyperlink ref="N139" location="'Gráfico 3.1'!A1" display="VER"/>
    <hyperlink ref="N140" location="'Gráfico 3.2'!A1" display="VER"/>
    <hyperlink ref="N142" location="'Gráfico 3.3'!A1" display="VER"/>
    <hyperlink ref="N141" location="'Cuadro 3.2'!A1" display="VER"/>
    <hyperlink ref="N82" location="'Gráfico 2.2.3.B'!A1" display="VER"/>
    <hyperlink ref="N84" location="'Cuadro 2.2.4.B'!A1" display="VER"/>
    <hyperlink ref="N32" location="'Cuadro 1.2.3'!A1" display="VER"/>
    <hyperlink ref="N37" location="'Gráfico 1.2.2'!A1" display="VER"/>
    <hyperlink ref="N27" location="'Infografía 1.2.1'!A1" display="VER"/>
    <hyperlink ref="N132" location="'Mapa 2.4.2 '!A1" display="VER"/>
    <hyperlink ref="N96" location="'Infografía 2.3.1 '!A1" display="VER"/>
    <hyperlink ref="N115" location="'Infografía 2.4.1'!A1" display="VER"/>
    <hyperlink ref="N79" location="'Cuadro 2.2.5.B'!A1" display="VER"/>
    <hyperlink ref="N88" location="'Cuadro 2.2.9.B'!A1" display="VER"/>
    <hyperlink ref="N148" location="'Cuadro 4.1'!A1" display="VER"/>
    <hyperlink ref="N149" location="'Gráfico 4.1'!A1" display="VER"/>
    <hyperlink ref="N150" location="'Gráfico 4.2'!A1" display="VER"/>
    <hyperlink ref="N151" location="'Cuadro 4.2'!A1" display="VER"/>
    <hyperlink ref="N152" location="'Cuadro 4.3'!A1" display="VER"/>
    <hyperlink ref="N153" location="'Cuadro 4.4'!A1" display="VER"/>
    <hyperlink ref="N154" location="'Cuadro 4.5'!A1" display="VER"/>
    <hyperlink ref="N155" location="'Cuadro 4.6'!A1" display="VER"/>
    <hyperlink ref="N160" location="'Cuadro 5.1.1'!A1" display="VER"/>
    <hyperlink ref="N161" location="'Cuadro 5.1.2'!A1" display="VER"/>
    <hyperlink ref="N162" location="'Cuadro 5.1.3'!A1" display="VER"/>
    <hyperlink ref="N165" location="'Cuadro 5.2.1'!A1" display="VER"/>
    <hyperlink ref="N166" location="'Gráfico 5.2.1'!A1" display="VER"/>
    <hyperlink ref="N167" location="'Cuadro 5.2.2'!A1" display="VER"/>
    <hyperlink ref="N168" location="'Gráfico 5.2.2'!A1" display="VER"/>
    <hyperlink ref="N171" location="'Cuadro 5.3.1'!A1" display="VER"/>
    <hyperlink ref="N172" location="'Cuadro 5.3.2'!A1" display="VER"/>
    <hyperlink ref="N173" location="'Cuadro 5.3.3'!A1" display="VER"/>
    <hyperlink ref="N174" location="'Cuadro 5.3.4'!A1" display="VER"/>
    <hyperlink ref="N175" location="'Cuadro 5.3.5'!A1" display="VER"/>
    <hyperlink ref="N28" location="'Infografía 1.2.2'!A1" display="VER"/>
  </hyperlinks>
  <pageMargins left="0.7" right="0.7" top="0.75" bottom="0.75" header="0.3" footer="0.3"/>
  <pageSetup paperSize="9"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0"/>
  <sheetViews>
    <sheetView showGridLines="0" workbookViewId="0">
      <selection activeCell="M10" sqref="M10"/>
    </sheetView>
  </sheetViews>
  <sheetFormatPr baseColWidth="10" defaultColWidth="11.42578125" defaultRowHeight="15"/>
  <cols>
    <col min="1" max="7" width="11.42578125" style="5"/>
    <col min="8" max="20" width="0" style="5" hidden="1" customWidth="1"/>
    <col min="21" max="23" width="11.42578125" style="5"/>
    <col min="24" max="24" width="58.28515625" style="5" customWidth="1"/>
    <col min="25" max="25" width="18.7109375" style="5" hidden="1" customWidth="1"/>
    <col min="26" max="28" width="0" style="5" hidden="1" customWidth="1"/>
    <col min="29" max="29" width="11.42578125" style="5"/>
    <col min="30" max="40" width="11.5703125" style="5" customWidth="1"/>
    <col min="41" max="16384" width="11.42578125" style="5"/>
  </cols>
  <sheetData>
    <row r="2" spans="2:28">
      <c r="B2" s="563" t="s">
        <v>717</v>
      </c>
    </row>
    <row r="3" spans="2:28" ht="38.25" customHeight="1">
      <c r="C3" s="564"/>
      <c r="D3" s="564"/>
      <c r="E3" s="564"/>
      <c r="F3" s="564"/>
      <c r="G3" s="564"/>
      <c r="W3" s="37"/>
      <c r="Y3" s="838"/>
      <c r="Z3" s="838"/>
      <c r="AA3" s="838"/>
      <c r="AB3" s="838"/>
    </row>
    <row r="4" spans="2:28">
      <c r="W4" s="37"/>
    </row>
    <row r="5" spans="2:28">
      <c r="W5" s="21" t="s">
        <v>42</v>
      </c>
      <c r="Y5" s="565" t="s">
        <v>152</v>
      </c>
      <c r="Z5" s="415" t="s">
        <v>149</v>
      </c>
      <c r="AA5" s="534" t="s">
        <v>150</v>
      </c>
      <c r="AB5" s="534" t="s">
        <v>12</v>
      </c>
    </row>
    <row r="6" spans="2:28">
      <c r="Y6" s="566" t="s">
        <v>155</v>
      </c>
      <c r="Z6" s="567">
        <v>-1140</v>
      </c>
      <c r="AA6" s="385">
        <v>1429</v>
      </c>
      <c r="AB6" s="385">
        <v>2569</v>
      </c>
    </row>
    <row r="7" spans="2:28">
      <c r="Y7" s="566" t="s">
        <v>156</v>
      </c>
      <c r="Z7" s="567">
        <v>-10788</v>
      </c>
      <c r="AA7" s="385">
        <v>13996</v>
      </c>
      <c r="AB7" s="385">
        <v>24784</v>
      </c>
    </row>
    <row r="8" spans="2:28">
      <c r="V8" s="145"/>
      <c r="Y8" s="566" t="s">
        <v>157</v>
      </c>
      <c r="Z8" s="567">
        <v>-10975</v>
      </c>
      <c r="AA8" s="385">
        <v>13110.999999999998</v>
      </c>
      <c r="AB8" s="385">
        <v>24086</v>
      </c>
    </row>
    <row r="9" spans="2:28">
      <c r="Y9" s="566" t="s">
        <v>159</v>
      </c>
      <c r="Z9" s="567">
        <v>-7793</v>
      </c>
      <c r="AA9" s="385">
        <v>9376.0000000000018</v>
      </c>
      <c r="AB9" s="385">
        <v>17169</v>
      </c>
    </row>
    <row r="10" spans="2:28">
      <c r="Y10" s="566" t="s">
        <v>158</v>
      </c>
      <c r="Z10" s="567">
        <v>-5645</v>
      </c>
      <c r="AA10" s="385">
        <v>5721</v>
      </c>
      <c r="AB10" s="385">
        <v>11366</v>
      </c>
    </row>
    <row r="11" spans="2:28">
      <c r="Y11" s="566" t="s">
        <v>160</v>
      </c>
      <c r="Z11" s="567">
        <v>-1867</v>
      </c>
      <c r="AA11" s="385">
        <v>1349.0000000000005</v>
      </c>
      <c r="AB11" s="385">
        <v>3216.0000000000005</v>
      </c>
    </row>
    <row r="12" spans="2:28">
      <c r="Y12" s="568" t="s">
        <v>12</v>
      </c>
      <c r="Z12" s="569">
        <v>38208</v>
      </c>
      <c r="AA12" s="570">
        <v>44982</v>
      </c>
      <c r="AB12" s="570">
        <v>83190</v>
      </c>
    </row>
    <row r="13" spans="2:28">
      <c r="Z13" s="571"/>
    </row>
    <row r="15" spans="2:28">
      <c r="Z15" s="163"/>
    </row>
    <row r="20" spans="2:2">
      <c r="B20" s="539"/>
    </row>
  </sheetData>
  <sheetProtection password="EEBB" sheet="1" objects="1" scenarios="1"/>
  <mergeCells count="1">
    <mergeCell ref="Y3:AB3"/>
  </mergeCells>
  <hyperlinks>
    <hyperlink ref="W5" location="INDICE!A1" display="(volver a índice)"/>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40"/>
  <sheetViews>
    <sheetView showGridLines="0" topLeftCell="A2" zoomScaleNormal="100" workbookViewId="0">
      <selection activeCell="M10" sqref="M10"/>
    </sheetView>
  </sheetViews>
  <sheetFormatPr baseColWidth="10" defaultColWidth="11.5703125" defaultRowHeight="15"/>
  <cols>
    <col min="1" max="10" width="11.5703125" style="5"/>
    <col min="11" max="11" width="16" style="5" customWidth="1"/>
    <col min="12" max="12" width="19.5703125" style="5" customWidth="1"/>
    <col min="13" max="13" width="26.85546875" style="37" customWidth="1"/>
    <col min="14" max="14" width="14.42578125" style="219" customWidth="1"/>
    <col min="15" max="15" width="14.28515625" style="219" customWidth="1"/>
    <col min="16" max="16" width="11.5703125" style="219"/>
    <col min="17" max="17" width="17.28515625" style="37" customWidth="1"/>
    <col min="18" max="21" width="11.5703125" style="37"/>
    <col min="22" max="24" width="11.5703125" style="5"/>
    <col min="25" max="25" width="12.28515625" style="5" bestFit="1" customWidth="1"/>
    <col min="26" max="16384" width="11.5703125" style="5"/>
  </cols>
  <sheetData>
    <row r="3" spans="12:23">
      <c r="L3" s="554" t="s">
        <v>42</v>
      </c>
      <c r="M3" s="244" t="s">
        <v>902</v>
      </c>
    </row>
    <row r="5" spans="12:23" ht="14.45" customHeight="1">
      <c r="M5" s="805" t="s">
        <v>147</v>
      </c>
      <c r="N5" s="821" t="s">
        <v>434</v>
      </c>
      <c r="O5" s="840"/>
      <c r="P5" s="822"/>
      <c r="Q5" s="823" t="s">
        <v>556</v>
      </c>
      <c r="R5" s="823" t="s">
        <v>557</v>
      </c>
    </row>
    <row r="6" spans="12:23" ht="38.25">
      <c r="M6" s="839"/>
      <c r="N6" s="555" t="s">
        <v>435</v>
      </c>
      <c r="O6" s="555" t="s">
        <v>436</v>
      </c>
      <c r="P6" s="556" t="s">
        <v>393</v>
      </c>
      <c r="Q6" s="841"/>
      <c r="R6" s="841"/>
    </row>
    <row r="7" spans="12:23">
      <c r="M7" s="47" t="s">
        <v>60</v>
      </c>
      <c r="N7" s="510">
        <v>14571.869999999984</v>
      </c>
      <c r="O7" s="510">
        <v>7596</v>
      </c>
      <c r="P7" s="510">
        <v>22167.869999999984</v>
      </c>
      <c r="Q7" s="510">
        <v>85.616097097933803</v>
      </c>
      <c r="R7" s="51">
        <v>130.24591287009659</v>
      </c>
      <c r="T7" s="368"/>
      <c r="V7" s="509"/>
    </row>
    <row r="8" spans="12:23">
      <c r="L8" s="557"/>
      <c r="M8" s="50" t="s">
        <v>61</v>
      </c>
      <c r="N8" s="510">
        <v>335.41999999999996</v>
      </c>
      <c r="O8" s="510">
        <v>398.00000000000023</v>
      </c>
      <c r="P8" s="510">
        <v>733.42000000000019</v>
      </c>
      <c r="Q8" s="510">
        <v>82.935863295032789</v>
      </c>
      <c r="R8" s="51">
        <v>181.34524136259904</v>
      </c>
      <c r="T8" s="368"/>
      <c r="V8" s="509"/>
    </row>
    <row r="9" spans="12:23">
      <c r="M9" s="50" t="s">
        <v>62</v>
      </c>
      <c r="N9" s="510">
        <v>364.84000000000037</v>
      </c>
      <c r="O9" s="510">
        <v>254</v>
      </c>
      <c r="P9" s="510">
        <v>618.84000000000037</v>
      </c>
      <c r="Q9" s="510">
        <v>31.231889330702455</v>
      </c>
      <c r="R9" s="51">
        <v>52.975393030950279</v>
      </c>
      <c r="T9" s="368"/>
      <c r="V9" s="509"/>
    </row>
    <row r="10" spans="12:23">
      <c r="M10" s="50" t="s">
        <v>63</v>
      </c>
      <c r="N10" s="510">
        <v>745.63000000000056</v>
      </c>
      <c r="O10" s="510">
        <v>339.00000000000006</v>
      </c>
      <c r="P10" s="510">
        <v>1084.6300000000006</v>
      </c>
      <c r="Q10" s="510">
        <v>126.81731286014609</v>
      </c>
      <c r="R10" s="51">
        <v>184.4746885821389</v>
      </c>
      <c r="T10" s="368"/>
      <c r="V10" s="509"/>
    </row>
    <row r="11" spans="12:23">
      <c r="M11" s="50" t="s">
        <v>64</v>
      </c>
      <c r="N11" s="510">
        <v>12227.829999999996</v>
      </c>
      <c r="O11" s="510">
        <v>7271.9999999999982</v>
      </c>
      <c r="P11" s="510">
        <v>19499.829999999994</v>
      </c>
      <c r="Q11" s="510">
        <v>399.11604424413645</v>
      </c>
      <c r="R11" s="51">
        <v>636.47392980055645</v>
      </c>
      <c r="T11" s="368"/>
      <c r="U11" s="311"/>
      <c r="V11" s="509"/>
      <c r="W11" s="558"/>
    </row>
    <row r="12" spans="12:23">
      <c r="M12" s="50" t="s">
        <v>65</v>
      </c>
      <c r="N12" s="510">
        <v>5781.42</v>
      </c>
      <c r="O12" s="510">
        <v>2129.0000000000005</v>
      </c>
      <c r="P12" s="510">
        <v>7910.42</v>
      </c>
      <c r="Q12" s="510">
        <v>158.59837857900581</v>
      </c>
      <c r="R12" s="51">
        <v>217.0020143630698</v>
      </c>
      <c r="T12" s="368"/>
      <c r="V12" s="509"/>
    </row>
    <row r="13" spans="12:23">
      <c r="M13" s="50" t="s">
        <v>66</v>
      </c>
      <c r="N13" s="510">
        <v>828.62000000000012</v>
      </c>
      <c r="O13" s="510">
        <v>466.00000000000023</v>
      </c>
      <c r="P13" s="510">
        <v>1294.6200000000003</v>
      </c>
      <c r="Q13" s="510">
        <v>75.954820530589288</v>
      </c>
      <c r="R13" s="51">
        <v>118.6703552355863</v>
      </c>
      <c r="T13" s="368"/>
      <c r="V13" s="509"/>
    </row>
    <row r="14" spans="12:23">
      <c r="M14" s="50" t="s">
        <v>67</v>
      </c>
      <c r="N14" s="510">
        <v>690.88999999999965</v>
      </c>
      <c r="O14" s="510">
        <v>612</v>
      </c>
      <c r="P14" s="510">
        <v>1302.8899999999996</v>
      </c>
      <c r="Q14" s="510">
        <v>51.271680761821059</v>
      </c>
      <c r="R14" s="51">
        <v>96.688850826859635</v>
      </c>
      <c r="T14" s="368"/>
      <c r="V14" s="509"/>
    </row>
    <row r="15" spans="12:23">
      <c r="M15" s="50" t="s">
        <v>68</v>
      </c>
      <c r="N15" s="510">
        <v>173.42000000000002</v>
      </c>
      <c r="O15" s="510">
        <v>198</v>
      </c>
      <c r="P15" s="510">
        <v>371.42</v>
      </c>
      <c r="Q15" s="510">
        <v>29.397405732341557</v>
      </c>
      <c r="R15" s="51">
        <v>62.961506383959751</v>
      </c>
      <c r="T15" s="368"/>
      <c r="V15" s="509"/>
    </row>
    <row r="16" spans="12:23">
      <c r="M16" s="50" t="s">
        <v>69</v>
      </c>
      <c r="N16" s="510">
        <v>653.98999999999967</v>
      </c>
      <c r="O16" s="510">
        <v>529</v>
      </c>
      <c r="P16" s="510">
        <v>1182.9899999999998</v>
      </c>
      <c r="Q16" s="510">
        <v>87.754209314433197</v>
      </c>
      <c r="R16" s="51">
        <v>158.73691046786857</v>
      </c>
      <c r="T16" s="368"/>
      <c r="V16" s="509"/>
    </row>
    <row r="17" spans="13:22">
      <c r="M17" s="50" t="s">
        <v>70</v>
      </c>
      <c r="N17" s="510">
        <v>378.63000000000028</v>
      </c>
      <c r="O17" s="510">
        <v>165.99999999999997</v>
      </c>
      <c r="P17" s="510">
        <v>544.63000000000022</v>
      </c>
      <c r="Q17" s="510">
        <v>108.39710391383893</v>
      </c>
      <c r="R17" s="51">
        <v>155.92085863400703</v>
      </c>
      <c r="T17" s="368"/>
      <c r="V17" s="509"/>
    </row>
    <row r="18" spans="13:22">
      <c r="M18" s="50" t="s">
        <v>71</v>
      </c>
      <c r="N18" s="510">
        <v>423.47000000000048</v>
      </c>
      <c r="O18" s="510">
        <v>327</v>
      </c>
      <c r="P18" s="510">
        <v>750.47000000000048</v>
      </c>
      <c r="Q18" s="510">
        <v>112.01517271662001</v>
      </c>
      <c r="R18" s="51">
        <v>198.5123542839913</v>
      </c>
      <c r="T18" s="368"/>
      <c r="V18" s="509"/>
    </row>
    <row r="19" spans="13:22">
      <c r="M19" s="50" t="s">
        <v>72</v>
      </c>
      <c r="N19" s="510">
        <v>2129.110000000001</v>
      </c>
      <c r="O19" s="510">
        <v>894.00000000000034</v>
      </c>
      <c r="P19" s="510">
        <v>3023.1100000000015</v>
      </c>
      <c r="Q19" s="510">
        <v>110.41360698313134</v>
      </c>
      <c r="R19" s="51">
        <v>156.77559140052614</v>
      </c>
      <c r="T19" s="368"/>
      <c r="V19" s="509"/>
    </row>
    <row r="20" spans="13:22">
      <c r="M20" s="50" t="s">
        <v>73</v>
      </c>
      <c r="N20" s="510">
        <v>661.19000000000017</v>
      </c>
      <c r="O20" s="510">
        <v>412.00000000000034</v>
      </c>
      <c r="P20" s="510">
        <v>1073.1900000000005</v>
      </c>
      <c r="Q20" s="510">
        <v>54.25055240073813</v>
      </c>
      <c r="R20" s="51">
        <v>88.055098127539992</v>
      </c>
      <c r="T20" s="368"/>
      <c r="V20" s="509"/>
    </row>
    <row r="21" spans="13:22">
      <c r="M21" s="50" t="s">
        <v>74</v>
      </c>
      <c r="N21" s="510">
        <v>344.82000000000011</v>
      </c>
      <c r="O21" s="510">
        <v>157.00000000000003</v>
      </c>
      <c r="P21" s="510">
        <v>501.82000000000016</v>
      </c>
      <c r="Q21" s="510">
        <v>54.054392997164214</v>
      </c>
      <c r="R21" s="51">
        <v>78.665899581917941</v>
      </c>
      <c r="T21" s="368"/>
      <c r="V21" s="509"/>
    </row>
    <row r="22" spans="13:22">
      <c r="M22" s="50" t="s">
        <v>75</v>
      </c>
      <c r="N22" s="510">
        <v>1493.2300000000007</v>
      </c>
      <c r="O22" s="510">
        <v>666.00000000000023</v>
      </c>
      <c r="P22" s="510">
        <v>2159.2300000000009</v>
      </c>
      <c r="Q22" s="510">
        <v>207.78380454354448</v>
      </c>
      <c r="R22" s="51">
        <v>300.45808367402043</v>
      </c>
      <c r="T22" s="368"/>
      <c r="V22" s="509"/>
    </row>
    <row r="23" spans="13:22">
      <c r="M23" s="50" t="s">
        <v>76</v>
      </c>
      <c r="N23" s="510">
        <v>857.33999999999992</v>
      </c>
      <c r="O23" s="510">
        <v>314.99999999999989</v>
      </c>
      <c r="P23" s="510">
        <v>1172.3399999999997</v>
      </c>
      <c r="Q23" s="510">
        <v>62.566637694549229</v>
      </c>
      <c r="R23" s="51">
        <v>85.554589818307591</v>
      </c>
      <c r="T23" s="368"/>
      <c r="V23" s="509"/>
    </row>
    <row r="24" spans="13:22">
      <c r="M24" s="50" t="s">
        <v>77</v>
      </c>
      <c r="N24" s="510">
        <v>968.13000000000022</v>
      </c>
      <c r="O24" s="510">
        <v>239</v>
      </c>
      <c r="P24" s="510">
        <v>1207.1300000000001</v>
      </c>
      <c r="Q24" s="510">
        <v>128.06054016301721</v>
      </c>
      <c r="R24" s="51">
        <v>159.67454768159539</v>
      </c>
      <c r="T24" s="368"/>
      <c r="V24" s="509"/>
    </row>
    <row r="25" spans="13:22">
      <c r="M25" s="50" t="s">
        <v>78</v>
      </c>
      <c r="N25" s="510">
        <v>1525.4200000000017</v>
      </c>
      <c r="O25" s="510">
        <v>249.99999999999994</v>
      </c>
      <c r="P25" s="510">
        <v>1775.4200000000017</v>
      </c>
      <c r="Q25" s="510">
        <v>311.80336246103565</v>
      </c>
      <c r="R25" s="51">
        <v>362.90459400071575</v>
      </c>
      <c r="T25" s="368"/>
      <c r="V25" s="509"/>
    </row>
    <row r="26" spans="13:22">
      <c r="M26" s="50" t="s">
        <v>79</v>
      </c>
      <c r="N26" s="510">
        <v>156.60000000000002</v>
      </c>
      <c r="O26" s="510">
        <v>74</v>
      </c>
      <c r="P26" s="510">
        <v>230.60000000000002</v>
      </c>
      <c r="Q26" s="510">
        <v>46.257185223694556</v>
      </c>
      <c r="R26" s="51">
        <v>68.115625239999773</v>
      </c>
      <c r="T26" s="368"/>
      <c r="V26" s="509"/>
    </row>
    <row r="27" spans="13:22">
      <c r="M27" s="50" t="s">
        <v>80</v>
      </c>
      <c r="N27" s="510">
        <v>4232.9400000000041</v>
      </c>
      <c r="O27" s="510">
        <v>2029.9999999999991</v>
      </c>
      <c r="P27" s="510">
        <v>6262.9400000000032</v>
      </c>
      <c r="Q27" s="510">
        <v>122.56339191249678</v>
      </c>
      <c r="R27" s="51">
        <v>181.34137732744907</v>
      </c>
      <c r="T27" s="368"/>
      <c r="V27" s="509"/>
    </row>
    <row r="28" spans="13:22">
      <c r="M28" s="50" t="s">
        <v>81</v>
      </c>
      <c r="N28" s="510">
        <v>426.25000000000034</v>
      </c>
      <c r="O28" s="510">
        <v>132.99999999999994</v>
      </c>
      <c r="P28" s="510">
        <v>559.25000000000023</v>
      </c>
      <c r="Q28" s="510">
        <v>44.954923790198443</v>
      </c>
      <c r="R28" s="51">
        <v>58.981914673709014</v>
      </c>
      <c r="T28" s="368"/>
      <c r="V28" s="509"/>
    </row>
    <row r="29" spans="13:22">
      <c r="M29" s="50" t="s">
        <v>82</v>
      </c>
      <c r="N29" s="510">
        <v>162.51999999999998</v>
      </c>
      <c r="O29" s="510">
        <v>113.99999999999999</v>
      </c>
      <c r="P29" s="510">
        <v>276.52</v>
      </c>
      <c r="Q29" s="510">
        <v>101.11996017919361</v>
      </c>
      <c r="R29" s="51">
        <v>172.05077152812342</v>
      </c>
      <c r="T29" s="368"/>
      <c r="V29" s="509"/>
    </row>
    <row r="30" spans="13:22">
      <c r="M30" s="50" t="s">
        <v>83</v>
      </c>
      <c r="N30" s="510">
        <v>2249.1900000000005</v>
      </c>
      <c r="O30" s="510">
        <v>700.00000000000011</v>
      </c>
      <c r="P30" s="510">
        <v>2949.1900000000005</v>
      </c>
      <c r="Q30" s="510">
        <v>137.65000073439776</v>
      </c>
      <c r="R30" s="51">
        <v>180.4898677594505</v>
      </c>
      <c r="T30" s="368"/>
      <c r="V30" s="509"/>
    </row>
    <row r="31" spans="13:22">
      <c r="M31" s="254" t="s">
        <v>12</v>
      </c>
      <c r="N31" s="255">
        <v>52382.769999999975</v>
      </c>
      <c r="O31" s="255">
        <v>26270</v>
      </c>
      <c r="P31" s="255">
        <v>78652.769999999975</v>
      </c>
      <c r="Q31" s="255">
        <v>118.9306272650369</v>
      </c>
      <c r="R31" s="314">
        <v>178.57442957355403</v>
      </c>
      <c r="T31" s="311"/>
      <c r="V31" s="509"/>
    </row>
    <row r="33" spans="2:17">
      <c r="M33" s="440" t="s">
        <v>903</v>
      </c>
      <c r="Q33" s="219"/>
    </row>
    <row r="34" spans="2:17" ht="15.75">
      <c r="B34" s="559"/>
      <c r="M34" s="440" t="s">
        <v>904</v>
      </c>
      <c r="Q34" s="219"/>
    </row>
    <row r="36" spans="2:17">
      <c r="B36" s="560"/>
    </row>
    <row r="37" spans="2:17">
      <c r="M37" s="561"/>
    </row>
    <row r="40" spans="2:17">
      <c r="O40" s="562"/>
    </row>
  </sheetData>
  <sheetProtection password="EEBB" sheet="1" objects="1" scenarios="1"/>
  <mergeCells count="4">
    <mergeCell ref="M5:M6"/>
    <mergeCell ref="N5:P5"/>
    <mergeCell ref="Q5:Q6"/>
    <mergeCell ref="R5:R6"/>
  </mergeCells>
  <hyperlinks>
    <hyperlink ref="L3" location="INDICE!A1" display="(volver a índice)"/>
  </hyperlinks>
  <pageMargins left="0.7" right="0.7" top="0.75" bottom="0.75" header="0.3" footer="0.3"/>
  <pageSetup paperSize="9" orientation="portrait" horizontalDpi="360" verticalDpi="36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6"/>
  <sheetViews>
    <sheetView showGridLines="0" zoomScaleNormal="100" workbookViewId="0">
      <selection activeCell="M10" sqref="M10"/>
    </sheetView>
  </sheetViews>
  <sheetFormatPr baseColWidth="10" defaultColWidth="11.42578125" defaultRowHeight="15"/>
  <cols>
    <col min="1" max="8" width="11.42578125" style="5"/>
    <col min="9" max="11" width="11.42578125" style="5" customWidth="1"/>
    <col min="12" max="12" width="21.140625" style="5" hidden="1" customWidth="1"/>
    <col min="13" max="13" width="0" style="5" hidden="1" customWidth="1"/>
    <col min="14" max="14" width="16.7109375" style="5" hidden="1" customWidth="1"/>
    <col min="15" max="15" width="0" style="5" hidden="1" customWidth="1"/>
    <col min="16" max="16" width="19.85546875" style="5" customWidth="1"/>
    <col min="17" max="16384" width="11.42578125" style="5"/>
  </cols>
  <sheetData>
    <row r="1" spans="2:25" ht="14.45" customHeight="1">
      <c r="L1" s="532" t="s">
        <v>426</v>
      </c>
      <c r="M1" s="533"/>
      <c r="N1" s="533"/>
      <c r="O1" s="533"/>
      <c r="P1" s="533"/>
    </row>
    <row r="2" spans="2:25">
      <c r="B2" s="154" t="s">
        <v>545</v>
      </c>
      <c r="C2" s="154"/>
      <c r="D2" s="154"/>
      <c r="E2" s="154"/>
      <c r="F2" s="154"/>
      <c r="G2" s="154"/>
      <c r="H2" s="154"/>
      <c r="Q2" s="166"/>
    </row>
    <row r="3" spans="2:25" ht="29.45" customHeight="1">
      <c r="J3" s="41" t="s">
        <v>42</v>
      </c>
      <c r="L3" s="415" t="s">
        <v>283</v>
      </c>
      <c r="M3" s="534" t="s">
        <v>95</v>
      </c>
      <c r="N3" s="535" t="s">
        <v>423</v>
      </c>
      <c r="O3" s="154"/>
      <c r="P3" s="154"/>
      <c r="Q3" s="154"/>
    </row>
    <row r="4" spans="2:25">
      <c r="L4" s="536" t="s">
        <v>541</v>
      </c>
      <c r="M4" s="537">
        <v>2012</v>
      </c>
      <c r="N4" s="538">
        <v>17.61</v>
      </c>
      <c r="O4" s="166"/>
      <c r="P4" s="539"/>
      <c r="Q4" s="539"/>
      <c r="R4" s="540"/>
    </row>
    <row r="5" spans="2:25">
      <c r="L5" s="536" t="s">
        <v>264</v>
      </c>
      <c r="M5" s="541">
        <v>2016</v>
      </c>
      <c r="N5" s="542">
        <v>13.26</v>
      </c>
      <c r="O5" s="166"/>
      <c r="P5" s="539"/>
      <c r="Q5" s="539"/>
      <c r="R5" s="540"/>
    </row>
    <row r="6" spans="2:25">
      <c r="L6" s="536" t="s">
        <v>265</v>
      </c>
      <c r="M6" s="541">
        <v>2016</v>
      </c>
      <c r="N6" s="542">
        <v>10.01</v>
      </c>
      <c r="O6" s="166"/>
      <c r="P6" s="539"/>
      <c r="Q6" s="539"/>
      <c r="R6" s="540"/>
      <c r="S6" s="380"/>
      <c r="T6" s="380"/>
      <c r="U6" s="380"/>
      <c r="V6" s="380"/>
      <c r="W6" s="380"/>
      <c r="X6" s="380"/>
      <c r="Y6" s="380"/>
    </row>
    <row r="7" spans="2:25">
      <c r="L7" s="536" t="s">
        <v>268</v>
      </c>
      <c r="M7" s="541">
        <v>2015</v>
      </c>
      <c r="N7" s="542">
        <v>9.41</v>
      </c>
      <c r="O7" s="166"/>
      <c r="P7" s="539"/>
      <c r="Q7" s="539"/>
      <c r="R7" s="540"/>
      <c r="S7" s="543"/>
      <c r="T7" s="543"/>
      <c r="U7" s="543"/>
      <c r="V7" s="543"/>
      <c r="W7" s="544"/>
      <c r="X7" s="544"/>
      <c r="Y7" s="380"/>
    </row>
    <row r="8" spans="2:25">
      <c r="L8" s="536" t="s">
        <v>266</v>
      </c>
      <c r="M8" s="541">
        <v>2016</v>
      </c>
      <c r="N8" s="542">
        <v>9.34</v>
      </c>
      <c r="O8" s="166"/>
      <c r="P8" s="539"/>
      <c r="Q8" s="539"/>
      <c r="R8" s="540"/>
      <c r="S8" s="543"/>
      <c r="T8" s="543"/>
      <c r="U8" s="543"/>
      <c r="V8" s="543"/>
      <c r="W8" s="544"/>
      <c r="X8" s="544"/>
      <c r="Y8" s="380"/>
    </row>
    <row r="9" spans="2:25">
      <c r="L9" s="536" t="s">
        <v>267</v>
      </c>
      <c r="M9" s="541">
        <v>2015</v>
      </c>
      <c r="N9" s="542">
        <v>8.7100000000000009</v>
      </c>
      <c r="O9" s="166"/>
      <c r="P9" s="539"/>
      <c r="Q9" s="539"/>
      <c r="R9" s="540"/>
      <c r="S9" s="380"/>
      <c r="T9" s="380"/>
      <c r="U9" s="380"/>
      <c r="V9" s="380"/>
      <c r="W9" s="380"/>
      <c r="X9" s="380"/>
      <c r="Y9" s="380"/>
    </row>
    <row r="10" spans="2:25">
      <c r="L10" s="536" t="s">
        <v>270</v>
      </c>
      <c r="M10" s="541">
        <v>2014</v>
      </c>
      <c r="N10" s="542">
        <v>8.4499999999999993</v>
      </c>
      <c r="O10" s="166"/>
      <c r="P10" s="539"/>
      <c r="Q10" s="539"/>
      <c r="R10" s="540"/>
      <c r="S10" s="380"/>
      <c r="T10" s="380"/>
      <c r="U10" s="380"/>
      <c r="V10" s="380"/>
      <c r="W10" s="380"/>
      <c r="X10" s="380"/>
      <c r="Y10" s="380"/>
    </row>
    <row r="11" spans="2:25">
      <c r="L11" s="536" t="s">
        <v>271</v>
      </c>
      <c r="M11" s="541">
        <v>2016</v>
      </c>
      <c r="N11" s="542">
        <v>7.92</v>
      </c>
      <c r="O11" s="166"/>
      <c r="P11" s="539"/>
      <c r="Q11" s="539"/>
      <c r="R11" s="540"/>
      <c r="S11" s="380"/>
      <c r="T11" s="380"/>
      <c r="U11" s="380"/>
      <c r="V11" s="380"/>
      <c r="W11" s="380"/>
      <c r="X11" s="380"/>
      <c r="Y11" s="380"/>
    </row>
    <row r="12" spans="2:25">
      <c r="L12" s="536" t="s">
        <v>273</v>
      </c>
      <c r="M12" s="541">
        <v>2015</v>
      </c>
      <c r="N12" s="542">
        <v>7.45</v>
      </c>
      <c r="O12" s="166"/>
      <c r="P12" s="539"/>
      <c r="Q12" s="539"/>
      <c r="R12" s="540"/>
      <c r="S12" s="380"/>
      <c r="T12" s="380"/>
      <c r="U12" s="380"/>
      <c r="V12" s="380"/>
      <c r="W12" s="380"/>
      <c r="X12" s="380"/>
      <c r="Y12" s="380"/>
    </row>
    <row r="13" spans="2:25">
      <c r="L13" s="536" t="s">
        <v>272</v>
      </c>
      <c r="M13" s="541">
        <v>2016</v>
      </c>
      <c r="N13" s="542">
        <v>5.55</v>
      </c>
      <c r="O13" s="545"/>
      <c r="P13" s="546"/>
      <c r="Q13" s="546"/>
      <c r="R13" s="547"/>
    </row>
    <row r="14" spans="2:25">
      <c r="L14" s="548" t="s">
        <v>275</v>
      </c>
      <c r="M14" s="549">
        <v>2017</v>
      </c>
      <c r="N14" s="550">
        <v>2.9</v>
      </c>
      <c r="O14" s="166"/>
      <c r="P14" s="546"/>
      <c r="Q14" s="546"/>
      <c r="R14" s="547"/>
    </row>
    <row r="15" spans="2:25">
      <c r="L15" s="536" t="s">
        <v>269</v>
      </c>
      <c r="M15" s="541">
        <v>2016</v>
      </c>
      <c r="N15" s="542">
        <v>2.1</v>
      </c>
      <c r="O15" s="166"/>
      <c r="P15" s="546"/>
      <c r="Q15" s="546"/>
      <c r="R15" s="547"/>
    </row>
    <row r="16" spans="2:25">
      <c r="L16" s="536" t="s">
        <v>274</v>
      </c>
      <c r="M16" s="541">
        <v>2014</v>
      </c>
      <c r="N16" s="542">
        <v>1.68</v>
      </c>
      <c r="O16" s="166"/>
      <c r="P16" s="546"/>
      <c r="Q16" s="546"/>
      <c r="R16" s="547"/>
    </row>
    <row r="17" spans="2:18">
      <c r="L17" s="536" t="s">
        <v>278</v>
      </c>
      <c r="M17" s="541">
        <v>2016</v>
      </c>
      <c r="N17" s="542">
        <v>1.27</v>
      </c>
      <c r="O17" s="166"/>
      <c r="P17" s="546"/>
      <c r="Q17" s="551"/>
      <c r="R17" s="551"/>
    </row>
    <row r="18" spans="2:18" ht="26.25">
      <c r="L18" s="536" t="s">
        <v>277</v>
      </c>
      <c r="M18" s="541">
        <v>2016</v>
      </c>
      <c r="N18" s="542">
        <v>1.03</v>
      </c>
      <c r="O18" s="166"/>
      <c r="P18" s="546"/>
      <c r="Q18" s="552"/>
      <c r="R18" s="551"/>
    </row>
    <row r="19" spans="2:18">
      <c r="L19" s="536" t="s">
        <v>276</v>
      </c>
      <c r="M19" s="541">
        <v>2013</v>
      </c>
      <c r="N19" s="542">
        <v>0.6</v>
      </c>
      <c r="O19" s="166"/>
      <c r="P19" s="546"/>
      <c r="Q19" s="546"/>
      <c r="R19" s="547"/>
    </row>
    <row r="20" spans="2:18">
      <c r="L20" s="536" t="s">
        <v>280</v>
      </c>
      <c r="M20" s="541">
        <v>2016</v>
      </c>
      <c r="N20" s="542">
        <v>0.24</v>
      </c>
      <c r="O20" s="166"/>
      <c r="P20" s="539"/>
      <c r="Q20" s="539"/>
      <c r="R20" s="540"/>
    </row>
    <row r="21" spans="2:18">
      <c r="L21" s="536" t="s">
        <v>279</v>
      </c>
      <c r="M21" s="541">
        <v>2016</v>
      </c>
      <c r="N21" s="542">
        <v>0.17</v>
      </c>
      <c r="O21" s="166"/>
      <c r="P21" s="539"/>
      <c r="Q21" s="539"/>
      <c r="R21" s="540"/>
    </row>
    <row r="22" spans="2:18">
      <c r="D22" s="166"/>
      <c r="L22" s="166" t="s">
        <v>421</v>
      </c>
      <c r="M22" s="166"/>
      <c r="N22" s="166"/>
      <c r="O22" s="553"/>
      <c r="P22" s="553"/>
      <c r="Q22" s="553"/>
    </row>
    <row r="23" spans="2:18">
      <c r="B23" s="166" t="s">
        <v>421</v>
      </c>
      <c r="O23" s="166"/>
      <c r="P23" s="166"/>
      <c r="Q23" s="166"/>
    </row>
    <row r="24" spans="2:18">
      <c r="B24" s="166" t="s">
        <v>422</v>
      </c>
    </row>
    <row r="25" spans="2:18">
      <c r="O25" s="163"/>
    </row>
    <row r="26" spans="2:18">
      <c r="L26" s="380"/>
    </row>
  </sheetData>
  <sheetProtection password="EEBB" sheet="1" objects="1" scenarios="1"/>
  <sortState ref="P6:R23">
    <sortCondition descending="1" ref="R6:R23"/>
  </sortState>
  <hyperlinks>
    <hyperlink ref="J3" location="INDICE!A1" display="(volver a índic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217</v>
      </c>
    </row>
    <row r="7" spans="2:3" ht="21">
      <c r="B7" s="40" t="s">
        <v>218</v>
      </c>
    </row>
    <row r="9" spans="2:3">
      <c r="B9" s="41" t="s">
        <v>42</v>
      </c>
      <c r="C9" s="41"/>
    </row>
  </sheetData>
  <hyperlinks>
    <hyperlink ref="B9" location="INDICE!A1" display="(volver a índic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13</v>
      </c>
    </row>
    <row r="7" spans="2:3" ht="21">
      <c r="B7" s="40" t="s">
        <v>17</v>
      </c>
    </row>
    <row r="9" spans="2:3">
      <c r="B9" s="41" t="s">
        <v>42</v>
      </c>
      <c r="C9" s="41"/>
    </row>
  </sheetData>
  <hyperlinks>
    <hyperlink ref="B9" location="'INDICE SECCION II'!A1" display="(volver a índic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4"/>
  <sheetViews>
    <sheetView showGridLines="0" zoomScaleNormal="100" workbookViewId="0">
      <selection activeCell="M10" sqref="M10"/>
    </sheetView>
  </sheetViews>
  <sheetFormatPr baseColWidth="10" defaultColWidth="11.5703125" defaultRowHeight="15"/>
  <cols>
    <col min="1" max="16384" width="11.5703125" style="5"/>
  </cols>
  <sheetData>
    <row r="2" spans="2:15" ht="21">
      <c r="B2" s="508" t="s">
        <v>801</v>
      </c>
      <c r="H2" s="41"/>
    </row>
    <row r="5" spans="2:15">
      <c r="O5" s="41" t="s">
        <v>42</v>
      </c>
    </row>
    <row r="17" spans="13:13">
      <c r="M17" s="163"/>
    </row>
    <row r="24" spans="13:13">
      <c r="M24" s="163"/>
    </row>
  </sheetData>
  <sheetProtection password="EEBB" sheet="1" objects="1" scenarios="1"/>
  <hyperlinks>
    <hyperlink ref="O5" location="INDICE!A1" display="(volver a índice)"/>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showGridLines="0" workbookViewId="0">
      <selection activeCell="M10" sqref="M10"/>
    </sheetView>
  </sheetViews>
  <sheetFormatPr baseColWidth="10" defaultColWidth="11.42578125" defaultRowHeight="12.75"/>
  <cols>
    <col min="1" max="1" width="11.42578125" style="37"/>
    <col min="2" max="2" width="25.7109375" style="37" bestFit="1" customWidth="1"/>
    <col min="3" max="3" width="15.5703125" style="37" customWidth="1"/>
    <col min="4" max="7" width="11.42578125" style="37"/>
    <col min="8" max="8" width="42.85546875" style="37" customWidth="1"/>
    <col min="9" max="16384" width="11.42578125" style="37"/>
  </cols>
  <sheetData>
    <row r="2" spans="2:8">
      <c r="B2" s="333" t="s">
        <v>22</v>
      </c>
    </row>
    <row r="3" spans="2:8" ht="24" customHeight="1">
      <c r="C3" s="358"/>
      <c r="D3" s="358"/>
      <c r="H3" s="148"/>
    </row>
    <row r="4" spans="2:8">
      <c r="B4" s="46" t="s">
        <v>4</v>
      </c>
      <c r="C4" s="46" t="s">
        <v>5</v>
      </c>
      <c r="D4" s="46" t="s">
        <v>6</v>
      </c>
      <c r="F4" s="21" t="s">
        <v>42</v>
      </c>
    </row>
    <row r="5" spans="2:8">
      <c r="B5" s="177" t="s">
        <v>7</v>
      </c>
      <c r="C5" s="359"/>
      <c r="D5" s="360"/>
    </row>
    <row r="6" spans="2:8">
      <c r="B6" s="180" t="s">
        <v>8</v>
      </c>
      <c r="C6" s="114">
        <v>17310.733</v>
      </c>
      <c r="D6" s="361">
        <f>C6/$C$12</f>
        <v>0.62359109862300621</v>
      </c>
    </row>
    <row r="7" spans="2:8">
      <c r="B7" s="180" t="s">
        <v>14</v>
      </c>
      <c r="C7" s="114">
        <v>2748.6580000000004</v>
      </c>
      <c r="D7" s="361">
        <f t="shared" ref="D7:D12" si="0">C7/$C$12</f>
        <v>9.9015949351128882E-2</v>
      </c>
    </row>
    <row r="8" spans="2:8">
      <c r="B8" s="177" t="s">
        <v>10</v>
      </c>
      <c r="C8" s="114"/>
      <c r="D8" s="361"/>
    </row>
    <row r="9" spans="2:8">
      <c r="B9" s="180" t="s">
        <v>15</v>
      </c>
      <c r="C9" s="114">
        <v>5408.3379999999988</v>
      </c>
      <c r="D9" s="361">
        <f t="shared" si="0"/>
        <v>0.19482661047019509</v>
      </c>
    </row>
    <row r="10" spans="2:8">
      <c r="B10" s="180" t="s">
        <v>11</v>
      </c>
      <c r="C10" s="114">
        <v>1754.155</v>
      </c>
      <c r="D10" s="361">
        <f t="shared" si="0"/>
        <v>6.3190590693359985E-2</v>
      </c>
    </row>
    <row r="11" spans="2:8">
      <c r="B11" s="183" t="s">
        <v>9</v>
      </c>
      <c r="C11" s="298">
        <v>537.86599999999999</v>
      </c>
      <c r="D11" s="361">
        <f t="shared" si="0"/>
        <v>1.9375750862309638E-2</v>
      </c>
    </row>
    <row r="12" spans="2:8">
      <c r="B12" s="62" t="s">
        <v>12</v>
      </c>
      <c r="C12" s="63">
        <v>27759.750000000004</v>
      </c>
      <c r="D12" s="362">
        <f t="shared" si="0"/>
        <v>1</v>
      </c>
    </row>
  </sheetData>
  <sheetProtection password="EEBB" sheet="1" objects="1" scenarios="1"/>
  <hyperlinks>
    <hyperlink ref="F4" location="INDICE!A1" display="(volver a índice)"/>
  </hyperlinks>
  <pageMargins left="0.7" right="0.7" top="0.75" bottom="0.75" header="0.3" footer="0.3"/>
  <pageSetup paperSize="9" orientation="portrait" horizontalDpi="360" verticalDpi="36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4"/>
  <sheetViews>
    <sheetView showGridLines="0" zoomScaleNormal="100" workbookViewId="0">
      <selection activeCell="M10" sqref="M10"/>
    </sheetView>
  </sheetViews>
  <sheetFormatPr baseColWidth="10" defaultColWidth="11.42578125" defaultRowHeight="12.75"/>
  <cols>
    <col min="1" max="1" width="11.42578125" style="17"/>
    <col min="2" max="2" width="47.85546875" style="17" customWidth="1"/>
    <col min="3" max="3" width="12" style="17" customWidth="1"/>
    <col min="4" max="4" width="7.28515625" style="17" customWidth="1"/>
    <col min="5" max="6" width="11.42578125" style="17"/>
    <col min="7" max="7" width="44.5703125" style="17" customWidth="1"/>
    <col min="8" max="8" width="23.28515625" style="17" customWidth="1"/>
    <col min="9" max="10" width="11.42578125" style="17"/>
    <col min="11" max="11" width="23.85546875" style="17" customWidth="1"/>
    <col min="12" max="12" width="12.140625" style="338" bestFit="1" customWidth="1"/>
    <col min="13" max="16384" width="11.42578125" style="17"/>
  </cols>
  <sheetData>
    <row r="2" spans="1:12">
      <c r="B2" s="333" t="s">
        <v>24</v>
      </c>
    </row>
    <row r="3" spans="1:12" ht="15.75" customHeight="1">
      <c r="C3" s="337"/>
      <c r="D3" s="337"/>
      <c r="G3" s="37"/>
    </row>
    <row r="4" spans="1:12">
      <c r="A4" s="221"/>
      <c r="B4" s="818" t="s">
        <v>257</v>
      </c>
      <c r="C4" s="816" t="s">
        <v>5</v>
      </c>
      <c r="D4" s="817"/>
      <c r="E4" s="339"/>
      <c r="F4" s="21" t="s">
        <v>42</v>
      </c>
    </row>
    <row r="5" spans="1:12" ht="13.9" customHeight="1">
      <c r="A5" s="221"/>
      <c r="B5" s="795"/>
      <c r="C5" s="340" t="s">
        <v>12</v>
      </c>
      <c r="D5" s="340" t="s">
        <v>6</v>
      </c>
      <c r="E5" s="341"/>
    </row>
    <row r="6" spans="1:12">
      <c r="A6" s="221"/>
      <c r="B6" s="342" t="s">
        <v>19</v>
      </c>
      <c r="C6" s="343"/>
      <c r="D6" s="344"/>
      <c r="E6" s="341"/>
    </row>
    <row r="7" spans="1:12" ht="25.5">
      <c r="A7" s="221"/>
      <c r="B7" s="530" t="s">
        <v>695</v>
      </c>
      <c r="C7" s="346">
        <v>23068.829999999998</v>
      </c>
      <c r="D7" s="347">
        <f>+C7/$C$14</f>
        <v>0.83101870697449909</v>
      </c>
      <c r="E7" s="341"/>
    </row>
    <row r="8" spans="1:12" ht="25.5">
      <c r="B8" s="348" t="s">
        <v>718</v>
      </c>
      <c r="C8" s="346">
        <v>4306.8129999999992</v>
      </c>
      <c r="D8" s="347">
        <f>+C8/$C$14</f>
        <v>0.155146237171151</v>
      </c>
      <c r="E8" s="341"/>
    </row>
    <row r="9" spans="1:12" ht="13.9" customHeight="1">
      <c r="B9" s="342" t="s">
        <v>256</v>
      </c>
      <c r="C9" s="343"/>
      <c r="D9" s="347"/>
      <c r="J9" s="349"/>
      <c r="K9" s="842"/>
      <c r="L9" s="843"/>
    </row>
    <row r="10" spans="1:12">
      <c r="B10" s="345" t="s">
        <v>365</v>
      </c>
      <c r="C10" s="346">
        <v>62.636000000000003</v>
      </c>
      <c r="D10" s="501">
        <f>+C10/$C$14</f>
        <v>2.2563644419788405E-3</v>
      </c>
      <c r="L10" s="17"/>
    </row>
    <row r="11" spans="1:12" ht="25.5">
      <c r="B11" s="345" t="s">
        <v>697</v>
      </c>
      <c r="C11" s="346">
        <v>0.6</v>
      </c>
      <c r="D11" s="531">
        <f>+C11/$C$14</f>
        <v>2.1614066434435535E-5</v>
      </c>
      <c r="L11" s="17"/>
    </row>
    <row r="12" spans="1:12">
      <c r="B12" s="342" t="s">
        <v>21</v>
      </c>
      <c r="C12" s="350"/>
      <c r="D12" s="347"/>
      <c r="L12" s="17"/>
    </row>
    <row r="13" spans="1:12" ht="25.5">
      <c r="B13" s="352" t="s">
        <v>363</v>
      </c>
      <c r="C13" s="353">
        <v>320.82100000000003</v>
      </c>
      <c r="D13" s="347">
        <f>+C13/$C$14</f>
        <v>1.155707734593674E-2</v>
      </c>
      <c r="L13" s="17"/>
    </row>
    <row r="14" spans="1:12">
      <c r="B14" s="354" t="s">
        <v>84</v>
      </c>
      <c r="C14" s="355">
        <f>SUM(C7:C13)</f>
        <v>27759.699999999993</v>
      </c>
      <c r="D14" s="356">
        <f>+C14/$C$14</f>
        <v>1</v>
      </c>
      <c r="L14" s="17"/>
    </row>
    <row r="15" spans="1:12">
      <c r="L15" s="17"/>
    </row>
    <row r="16" spans="1:12">
      <c r="F16" s="21"/>
      <c r="J16" s="338"/>
      <c r="L16" s="17"/>
    </row>
    <row r="17" spans="10:12">
      <c r="J17" s="338"/>
      <c r="L17" s="17"/>
    </row>
    <row r="18" spans="10:12">
      <c r="J18" s="338"/>
      <c r="L18" s="17"/>
    </row>
    <row r="19" spans="10:12">
      <c r="J19" s="338"/>
      <c r="L19" s="17"/>
    </row>
    <row r="20" spans="10:12">
      <c r="J20" s="338"/>
      <c r="L20" s="17"/>
    </row>
    <row r="21" spans="10:12">
      <c r="J21" s="338"/>
      <c r="L21" s="17"/>
    </row>
    <row r="22" spans="10:12">
      <c r="J22" s="338"/>
      <c r="L22" s="17"/>
    </row>
    <row r="23" spans="10:12">
      <c r="J23" s="338"/>
      <c r="L23" s="17"/>
    </row>
    <row r="24" spans="10:12">
      <c r="J24" s="338"/>
      <c r="L24" s="17"/>
    </row>
    <row r="25" spans="10:12">
      <c r="J25" s="338"/>
      <c r="L25" s="17"/>
    </row>
    <row r="26" spans="10:12">
      <c r="J26" s="338"/>
      <c r="L26" s="17"/>
    </row>
    <row r="27" spans="10:12">
      <c r="J27" s="338"/>
      <c r="L27" s="17"/>
    </row>
    <row r="28" spans="10:12">
      <c r="J28" s="338"/>
      <c r="L28" s="17"/>
    </row>
    <row r="29" spans="10:12">
      <c r="J29" s="338"/>
      <c r="L29" s="17"/>
    </row>
    <row r="30" spans="10:12">
      <c r="J30" s="338"/>
      <c r="L30" s="17"/>
    </row>
    <row r="31" spans="10:12">
      <c r="J31" s="338"/>
      <c r="L31" s="17"/>
    </row>
    <row r="32" spans="10:12">
      <c r="J32" s="338"/>
      <c r="L32" s="17"/>
    </row>
    <row r="33" spans="10:12">
      <c r="J33" s="338"/>
      <c r="L33" s="17"/>
    </row>
    <row r="34" spans="10:12">
      <c r="J34" s="338"/>
      <c r="L34" s="17"/>
    </row>
  </sheetData>
  <sheetProtection password="EEBB" sheet="1" objects="1" scenarios="1"/>
  <mergeCells count="3">
    <mergeCell ref="K9:L9"/>
    <mergeCell ref="B4:B5"/>
    <mergeCell ref="C4:D4"/>
  </mergeCells>
  <hyperlinks>
    <hyperlink ref="F4" location="INDICE!A1" display="(volver a índice)"/>
  </hyperlinks>
  <pageMargins left="0.7" right="0.7" top="0.75" bottom="0.75" header="0.3" footer="0.3"/>
  <pageSetup paperSize="9" orientation="portrait" horizontalDpi="360" verticalDpi="36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2"/>
  <sheetViews>
    <sheetView showGridLines="0" zoomScaleNormal="10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3" width="0" style="5" hidden="1" customWidth="1"/>
    <col min="24" max="16384" width="11.5703125" style="5"/>
  </cols>
  <sheetData>
    <row r="2" spans="2:23">
      <c r="B2" s="414" t="s">
        <v>533</v>
      </c>
    </row>
    <row r="3" spans="2:23" ht="24.75" customHeight="1">
      <c r="C3" s="529"/>
      <c r="D3" s="529"/>
      <c r="E3" s="529"/>
      <c r="F3" s="529"/>
      <c r="G3" s="529"/>
      <c r="U3" s="166" t="s">
        <v>29</v>
      </c>
      <c r="V3" s="166"/>
    </row>
    <row r="4" spans="2:23" ht="24">
      <c r="U4" s="415" t="s">
        <v>25</v>
      </c>
      <c r="V4" s="415" t="s">
        <v>5</v>
      </c>
      <c r="W4" s="415" t="s">
        <v>6</v>
      </c>
    </row>
    <row r="5" spans="2:23">
      <c r="U5" s="424" t="s">
        <v>26</v>
      </c>
      <c r="V5" s="417">
        <v>8655.1997699999993</v>
      </c>
      <c r="W5" s="425">
        <f>V5/$V$8</f>
        <v>0.31178954313349361</v>
      </c>
    </row>
    <row r="6" spans="2:23">
      <c r="U6" s="416" t="s">
        <v>27</v>
      </c>
      <c r="V6" s="419">
        <v>15496.203020000001</v>
      </c>
      <c r="W6" s="426">
        <f>V6/$V$8</f>
        <v>0.55822559713253905</v>
      </c>
    </row>
    <row r="7" spans="2:23">
      <c r="U7" s="427" t="s">
        <v>28</v>
      </c>
      <c r="V7" s="428">
        <v>3608.3472099999999</v>
      </c>
      <c r="W7" s="429">
        <f>V7/$V$8</f>
        <v>0.12998485973396734</v>
      </c>
    </row>
    <row r="8" spans="2:23">
      <c r="U8" s="421" t="s">
        <v>12</v>
      </c>
      <c r="V8" s="422">
        <f>SUM(V5:V7)</f>
        <v>27759.75</v>
      </c>
      <c r="W8" s="423">
        <f>V8/$V$8</f>
        <v>1</v>
      </c>
    </row>
    <row r="12" spans="2:23" ht="15" customHeight="1">
      <c r="I12" s="41" t="s">
        <v>42</v>
      </c>
    </row>
  </sheetData>
  <sheetProtection password="EEBB" sheet="1" objects="1" scenarios="1"/>
  <hyperlinks>
    <hyperlink ref="I12" location="INDICE!A1" display="(volver a índice)"/>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4"/>
  <sheetViews>
    <sheetView showGridLines="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3" width="0" style="5" hidden="1" customWidth="1"/>
    <col min="24" max="16384" width="11.5703125" style="5"/>
  </cols>
  <sheetData>
    <row r="2" spans="2:23">
      <c r="B2" s="529" t="s">
        <v>34</v>
      </c>
      <c r="C2" s="529"/>
      <c r="D2" s="529"/>
      <c r="E2" s="529"/>
      <c r="F2" s="529"/>
      <c r="G2" s="529"/>
    </row>
    <row r="3" spans="2:23" ht="33" customHeight="1">
      <c r="U3" s="166" t="s">
        <v>33</v>
      </c>
      <c r="V3" s="166"/>
    </row>
    <row r="4" spans="2:23" ht="24">
      <c r="U4" s="415" t="s">
        <v>32</v>
      </c>
      <c r="V4" s="415" t="s">
        <v>5</v>
      </c>
      <c r="W4" s="415" t="s">
        <v>6</v>
      </c>
    </row>
    <row r="5" spans="2:23" ht="18.600000000000001" customHeight="1">
      <c r="U5" s="416" t="s">
        <v>35</v>
      </c>
      <c r="V5" s="417">
        <v>7529.509869999999</v>
      </c>
      <c r="W5" s="425">
        <f>V5/$V$11</f>
        <v>0.27123838903448333</v>
      </c>
    </row>
    <row r="6" spans="2:23">
      <c r="U6" s="416" t="s">
        <v>40</v>
      </c>
      <c r="V6" s="419">
        <v>12236.420170000001</v>
      </c>
      <c r="W6" s="426">
        <f t="shared" ref="W6:W11" si="0">V6/$V$11</f>
        <v>0.44079720350507479</v>
      </c>
    </row>
    <row r="7" spans="2:23">
      <c r="U7" s="416" t="s">
        <v>36</v>
      </c>
      <c r="V7" s="419">
        <v>1825.8174799999999</v>
      </c>
      <c r="W7" s="426">
        <f t="shared" si="0"/>
        <v>6.5772115382883481E-2</v>
      </c>
    </row>
    <row r="8" spans="2:23">
      <c r="U8" s="416" t="s">
        <v>37</v>
      </c>
      <c r="V8" s="419">
        <v>3183.7191299999995</v>
      </c>
      <c r="W8" s="426">
        <f t="shared" si="0"/>
        <v>0.11468832140058895</v>
      </c>
    </row>
    <row r="9" spans="2:23">
      <c r="U9" s="416" t="s">
        <v>38</v>
      </c>
      <c r="V9" s="419">
        <v>1804.8539599999999</v>
      </c>
      <c r="W9" s="426">
        <f t="shared" si="0"/>
        <v>6.5016938553120962E-2</v>
      </c>
    </row>
    <row r="10" spans="2:23">
      <c r="U10" s="416" t="s">
        <v>39</v>
      </c>
      <c r="V10" s="419">
        <v>1179.4293899999998</v>
      </c>
      <c r="W10" s="426">
        <f t="shared" si="0"/>
        <v>4.2487032123848363E-2</v>
      </c>
    </row>
    <row r="11" spans="2:23">
      <c r="U11" s="421" t="s">
        <v>12</v>
      </c>
      <c r="V11" s="422">
        <v>27759.750000000004</v>
      </c>
      <c r="W11" s="423">
        <f t="shared" si="0"/>
        <v>1</v>
      </c>
    </row>
    <row r="12" spans="2:23" ht="15" customHeight="1"/>
    <row r="14" spans="2:23" ht="15" customHeight="1">
      <c r="I14" s="41" t="s">
        <v>42</v>
      </c>
    </row>
  </sheetData>
  <sheetProtection password="EEBB" sheet="1" objects="1" scenarios="1"/>
  <hyperlinks>
    <hyperlink ref="I14" location="INDICE!A1" display="(volver a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220</v>
      </c>
    </row>
    <row r="7" spans="2:3" ht="21">
      <c r="B7" s="40" t="s">
        <v>221</v>
      </c>
    </row>
    <row r="9" spans="2:3">
      <c r="B9" s="41" t="s">
        <v>42</v>
      </c>
      <c r="C9" s="41"/>
    </row>
  </sheetData>
  <hyperlinks>
    <hyperlink ref="B9" location="INDICE!A1" display="(volver a índic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9"/>
  <sheetViews>
    <sheetView showGridLines="0" topLeftCell="A5" zoomScale="90" zoomScaleNormal="90" workbookViewId="0">
      <selection activeCell="M10" sqref="M10"/>
    </sheetView>
  </sheetViews>
  <sheetFormatPr baseColWidth="10" defaultColWidth="11.42578125" defaultRowHeight="12.75"/>
  <cols>
    <col min="1" max="1" width="11.42578125" style="17"/>
    <col min="2" max="2" width="50.42578125" style="17" bestFit="1" customWidth="1"/>
    <col min="3" max="4" width="11.42578125" style="17"/>
    <col min="5" max="6" width="11.42578125" style="17" customWidth="1"/>
    <col min="7" max="7" width="12.140625" style="17" customWidth="1"/>
    <col min="8" max="8" width="87.7109375" style="17" customWidth="1"/>
    <col min="9" max="9" width="29.7109375" style="17" customWidth="1"/>
    <col min="10" max="10" width="24.42578125" style="412" customWidth="1"/>
    <col min="11" max="16384" width="11.42578125" style="17"/>
  </cols>
  <sheetData>
    <row r="2" spans="2:11" ht="10.9" customHeight="1">
      <c r="B2" s="333" t="s">
        <v>455</v>
      </c>
      <c r="J2" s="17"/>
    </row>
    <row r="3" spans="2:11">
      <c r="J3" s="17"/>
    </row>
    <row r="4" spans="2:11" ht="24" customHeight="1">
      <c r="B4" s="819" t="s">
        <v>43</v>
      </c>
      <c r="C4" s="831" t="s">
        <v>5</v>
      </c>
      <c r="D4" s="833"/>
      <c r="E4" s="831" t="s">
        <v>58</v>
      </c>
      <c r="F4" s="833"/>
      <c r="H4" s="21" t="s">
        <v>42</v>
      </c>
      <c r="J4" s="17"/>
    </row>
    <row r="5" spans="2:11">
      <c r="B5" s="844"/>
      <c r="C5" s="410" t="s">
        <v>12</v>
      </c>
      <c r="D5" s="411" t="s">
        <v>6</v>
      </c>
      <c r="E5" s="410" t="s">
        <v>12</v>
      </c>
      <c r="F5" s="411" t="s">
        <v>6</v>
      </c>
      <c r="G5" s="412"/>
      <c r="J5" s="17"/>
    </row>
    <row r="6" spans="2:11">
      <c r="B6" s="54" t="s">
        <v>48</v>
      </c>
      <c r="C6" s="372">
        <v>1559.454</v>
      </c>
      <c r="D6" s="413">
        <f>C6/$C$19</f>
        <v>5.6176802744981491E-2</v>
      </c>
      <c r="E6" s="372">
        <v>632.99999999999989</v>
      </c>
      <c r="F6" s="413">
        <f>E6/$E$19</f>
        <v>0.11954674220963171</v>
      </c>
      <c r="G6" s="412"/>
      <c r="J6" s="17"/>
    </row>
    <row r="7" spans="2:11">
      <c r="B7" s="54" t="s">
        <v>49</v>
      </c>
      <c r="C7" s="372">
        <v>1865.0296600000001</v>
      </c>
      <c r="D7" s="413">
        <f t="shared" ref="D7:D19" si="0">C7/$C$19</f>
        <v>6.7184670611226696E-2</v>
      </c>
      <c r="E7" s="372">
        <v>359</v>
      </c>
      <c r="F7" s="413">
        <f t="shared" ref="F7:F19" si="1">E7/$E$19</f>
        <v>6.7799811142587346E-2</v>
      </c>
      <c r="G7" s="412"/>
      <c r="J7" s="17"/>
    </row>
    <row r="8" spans="2:11">
      <c r="B8" s="54" t="s">
        <v>45</v>
      </c>
      <c r="C8" s="372">
        <v>1904.3128300000001</v>
      </c>
      <c r="D8" s="413">
        <f t="shared" si="0"/>
        <v>6.8599783139257381E-2</v>
      </c>
      <c r="E8" s="372">
        <v>16</v>
      </c>
      <c r="F8" s="413">
        <f t="shared" si="1"/>
        <v>3.0217186024551462E-3</v>
      </c>
      <c r="G8" s="412"/>
      <c r="J8" s="17"/>
    </row>
    <row r="9" spans="2:11">
      <c r="B9" s="54" t="s">
        <v>50</v>
      </c>
      <c r="C9" s="372">
        <v>493.30146000000002</v>
      </c>
      <c r="D9" s="413">
        <f t="shared" si="0"/>
        <v>1.7770385540215601E-2</v>
      </c>
      <c r="E9" s="372">
        <v>83</v>
      </c>
      <c r="F9" s="413">
        <f t="shared" si="1"/>
        <v>1.5675165250236073E-2</v>
      </c>
      <c r="G9" s="412"/>
      <c r="J9" s="17"/>
    </row>
    <row r="10" spans="2:11">
      <c r="B10" s="54" t="s">
        <v>51</v>
      </c>
      <c r="C10" s="372">
        <v>5126.349439999999</v>
      </c>
      <c r="D10" s="413">
        <f t="shared" si="0"/>
        <v>0.18466842965084337</v>
      </c>
      <c r="E10" s="372">
        <v>274</v>
      </c>
      <c r="F10" s="413">
        <f t="shared" si="1"/>
        <v>5.174693106704438E-2</v>
      </c>
      <c r="G10" s="412"/>
      <c r="J10" s="17"/>
    </row>
    <row r="11" spans="2:11">
      <c r="B11" s="54" t="s">
        <v>44</v>
      </c>
      <c r="C11" s="372">
        <v>1748.9208599999999</v>
      </c>
      <c r="D11" s="413">
        <f t="shared" si="0"/>
        <v>6.3002039283494987E-2</v>
      </c>
      <c r="E11" s="372">
        <v>584</v>
      </c>
      <c r="F11" s="413">
        <f t="shared" si="1"/>
        <v>0.11029272898961284</v>
      </c>
      <c r="J11" s="17"/>
      <c r="K11" s="412"/>
    </row>
    <row r="12" spans="2:11">
      <c r="B12" s="54" t="s">
        <v>52</v>
      </c>
      <c r="C12" s="372">
        <v>4474.20021</v>
      </c>
      <c r="D12" s="413">
        <f t="shared" si="0"/>
        <v>0.16117581066111908</v>
      </c>
      <c r="E12" s="372">
        <v>1223.9999999999998</v>
      </c>
      <c r="F12" s="413">
        <f t="shared" si="1"/>
        <v>0.23116147308781865</v>
      </c>
      <c r="J12" s="17"/>
      <c r="K12" s="412"/>
    </row>
    <row r="13" spans="2:11">
      <c r="B13" s="54" t="s">
        <v>53</v>
      </c>
      <c r="C13" s="372">
        <v>4160.2671599999994</v>
      </c>
      <c r="D13" s="413">
        <f t="shared" si="0"/>
        <v>0.14986688136600651</v>
      </c>
      <c r="E13" s="372">
        <v>549</v>
      </c>
      <c r="F13" s="413">
        <f t="shared" si="1"/>
        <v>0.10368271954674221</v>
      </c>
      <c r="J13" s="17"/>
      <c r="K13" s="412"/>
    </row>
    <row r="14" spans="2:11">
      <c r="B14" s="54" t="s">
        <v>54</v>
      </c>
      <c r="C14" s="372">
        <v>196.03128000000001</v>
      </c>
      <c r="D14" s="413">
        <f t="shared" si="0"/>
        <v>7.0617091292248671E-3</v>
      </c>
      <c r="E14" s="372">
        <v>28</v>
      </c>
      <c r="F14" s="413">
        <f t="shared" si="1"/>
        <v>5.2880075542965062E-3</v>
      </c>
      <c r="J14" s="17"/>
      <c r="K14" s="412"/>
    </row>
    <row r="15" spans="2:11">
      <c r="B15" s="54" t="s">
        <v>55</v>
      </c>
      <c r="C15" s="372">
        <v>598.4681599999999</v>
      </c>
      <c r="D15" s="413">
        <f t="shared" si="0"/>
        <v>2.15588454506975E-2</v>
      </c>
      <c r="E15" s="372">
        <v>103</v>
      </c>
      <c r="F15" s="413">
        <f t="shared" si="1"/>
        <v>1.9452313503305004E-2</v>
      </c>
      <c r="J15" s="17"/>
      <c r="K15" s="412"/>
    </row>
    <row r="16" spans="2:11">
      <c r="B16" s="54" t="s">
        <v>56</v>
      </c>
      <c r="C16" s="372">
        <v>836.23891000000003</v>
      </c>
      <c r="D16" s="413">
        <f t="shared" si="0"/>
        <v>3.0124151334215907E-2</v>
      </c>
      <c r="E16" s="372">
        <v>202</v>
      </c>
      <c r="F16" s="413">
        <f t="shared" si="1"/>
        <v>3.8149197355996221E-2</v>
      </c>
      <c r="J16" s="17"/>
      <c r="K16" s="412"/>
    </row>
    <row r="17" spans="2:11">
      <c r="B17" s="54" t="s">
        <v>57</v>
      </c>
      <c r="C17" s="372">
        <v>4321.73657</v>
      </c>
      <c r="D17" s="413">
        <f t="shared" si="0"/>
        <v>0.1556835551472906</v>
      </c>
      <c r="E17" s="372">
        <v>1155</v>
      </c>
      <c r="F17" s="413">
        <f t="shared" si="1"/>
        <v>0.21813031161473087</v>
      </c>
      <c r="J17" s="17"/>
      <c r="K17" s="412"/>
    </row>
    <row r="18" spans="2:11">
      <c r="B18" s="54" t="s">
        <v>46</v>
      </c>
      <c r="C18" s="372">
        <v>475.43946</v>
      </c>
      <c r="D18" s="413">
        <f t="shared" si="0"/>
        <v>1.7126935941425985E-2</v>
      </c>
      <c r="E18" s="372">
        <v>85</v>
      </c>
      <c r="F18" s="413">
        <f t="shared" si="1"/>
        <v>1.6052880075542966E-2</v>
      </c>
      <c r="J18" s="17"/>
      <c r="K18" s="412"/>
    </row>
    <row r="19" spans="2:11">
      <c r="B19" s="260" t="s">
        <v>12</v>
      </c>
      <c r="C19" s="375">
        <f>SUM(C6:C18)</f>
        <v>27759.75</v>
      </c>
      <c r="D19" s="376">
        <f t="shared" si="0"/>
        <v>1</v>
      </c>
      <c r="E19" s="375">
        <f>SUM(E6:E18)</f>
        <v>5295</v>
      </c>
      <c r="F19" s="376">
        <f t="shared" si="1"/>
        <v>1</v>
      </c>
    </row>
  </sheetData>
  <sheetProtection password="EEBB" sheet="1" objects="1" scenarios="1"/>
  <mergeCells count="3">
    <mergeCell ref="C4:D4"/>
    <mergeCell ref="E4:F4"/>
    <mergeCell ref="B4:B5"/>
  </mergeCells>
  <hyperlinks>
    <hyperlink ref="H4" location="INDICE!A1" display="(volver a índice)"/>
  </hyperlinks>
  <pageMargins left="0.7" right="0.7" top="0.75" bottom="0.75" header="0.3" footer="0.3"/>
  <pageSetup paperSize="9" orientation="portrait" horizontalDpi="360" verticalDpi="36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Q32"/>
  <sheetViews>
    <sheetView showGridLines="0" zoomScaleNormal="100" workbookViewId="0">
      <selection activeCell="M10" sqref="M10"/>
    </sheetView>
  </sheetViews>
  <sheetFormatPr baseColWidth="10" defaultColWidth="11.42578125" defaultRowHeight="12.75"/>
  <cols>
    <col min="1" max="11" width="11.42578125" style="37"/>
    <col min="12" max="12" width="26.85546875" style="37" customWidth="1"/>
    <col min="13" max="16384" width="11.42578125" style="37"/>
  </cols>
  <sheetData>
    <row r="3" spans="12:17" ht="15" customHeight="1">
      <c r="L3" s="527" t="s">
        <v>901</v>
      </c>
      <c r="M3" s="527"/>
      <c r="N3" s="527"/>
      <c r="O3" s="527"/>
      <c r="P3" s="527"/>
      <c r="Q3" s="527"/>
    </row>
    <row r="4" spans="12:17">
      <c r="L4" s="527"/>
      <c r="M4" s="527"/>
      <c r="N4" s="527"/>
      <c r="O4" s="527"/>
      <c r="P4" s="527"/>
      <c r="Q4" s="527"/>
    </row>
    <row r="5" spans="12:17">
      <c r="L5" s="528"/>
      <c r="M5" s="528"/>
      <c r="N5" s="528"/>
      <c r="O5" s="528"/>
      <c r="P5" s="528"/>
      <c r="Q5" s="528"/>
    </row>
    <row r="6" spans="12:17">
      <c r="L6" s="819" t="s">
        <v>147</v>
      </c>
      <c r="M6" s="821" t="s">
        <v>5</v>
      </c>
      <c r="N6" s="822"/>
      <c r="Q6" s="21" t="s">
        <v>42</v>
      </c>
    </row>
    <row r="7" spans="12:17">
      <c r="L7" s="820"/>
      <c r="M7" s="407" t="s">
        <v>84</v>
      </c>
      <c r="N7" s="408" t="s">
        <v>6</v>
      </c>
    </row>
    <row r="8" spans="12:17">
      <c r="L8" s="47" t="s">
        <v>60</v>
      </c>
      <c r="M8" s="51">
        <v>5808.24</v>
      </c>
      <c r="N8" s="181">
        <f t="shared" ref="N8:N32" si="0">M8/$M$32</f>
        <v>0.20923243184826953</v>
      </c>
    </row>
    <row r="9" spans="12:17">
      <c r="L9" s="50" t="s">
        <v>61</v>
      </c>
      <c r="M9" s="51">
        <v>118.904</v>
      </c>
      <c r="N9" s="181">
        <f t="shared" si="0"/>
        <v>4.2833238771963012E-3</v>
      </c>
    </row>
    <row r="10" spans="12:17">
      <c r="L10" s="50" t="s">
        <v>62</v>
      </c>
      <c r="M10" s="51">
        <v>195.90600000000001</v>
      </c>
      <c r="N10" s="181">
        <f t="shared" si="0"/>
        <v>7.0571961202820638E-3</v>
      </c>
    </row>
    <row r="11" spans="12:17">
      <c r="L11" s="50" t="s">
        <v>63</v>
      </c>
      <c r="M11" s="51">
        <v>441.08800000000002</v>
      </c>
      <c r="N11" s="181">
        <f t="shared" si="0"/>
        <v>1.5889480272696984E-2</v>
      </c>
    </row>
    <row r="12" spans="12:17" ht="18" customHeight="1">
      <c r="L12" s="50" t="s">
        <v>64</v>
      </c>
      <c r="M12" s="51">
        <v>11074.478999999999</v>
      </c>
      <c r="N12" s="181">
        <f t="shared" si="0"/>
        <v>0.39894015616134876</v>
      </c>
    </row>
    <row r="13" spans="12:17">
      <c r="L13" s="50" t="s">
        <v>65</v>
      </c>
      <c r="M13" s="51">
        <v>1872.0940000000001</v>
      </c>
      <c r="N13" s="181">
        <f t="shared" si="0"/>
        <v>6.743915200965428E-2</v>
      </c>
    </row>
    <row r="14" spans="12:17">
      <c r="L14" s="50" t="s">
        <v>66</v>
      </c>
      <c r="M14" s="51">
        <v>326.98399999999998</v>
      </c>
      <c r="N14" s="181">
        <f t="shared" si="0"/>
        <v>1.177906861553148E-2</v>
      </c>
    </row>
    <row r="15" spans="12:17">
      <c r="L15" s="50" t="s">
        <v>67</v>
      </c>
      <c r="M15" s="51">
        <v>264.029</v>
      </c>
      <c r="N15" s="181">
        <f t="shared" si="0"/>
        <v>9.5112167796900203E-3</v>
      </c>
    </row>
    <row r="16" spans="12:17">
      <c r="L16" s="50" t="s">
        <v>68</v>
      </c>
      <c r="M16" s="51">
        <v>101.648</v>
      </c>
      <c r="N16" s="181">
        <f t="shared" si="0"/>
        <v>3.6617044461855746E-3</v>
      </c>
    </row>
    <row r="17" spans="12:14">
      <c r="L17" s="50" t="s">
        <v>69</v>
      </c>
      <c r="M17" s="51">
        <v>178.19</v>
      </c>
      <c r="N17" s="181">
        <f t="shared" si="0"/>
        <v>6.4190059348517197E-3</v>
      </c>
    </row>
    <row r="18" spans="12:14">
      <c r="L18" s="50" t="s">
        <v>70</v>
      </c>
      <c r="M18" s="51">
        <v>142.68100000000001</v>
      </c>
      <c r="N18" s="181">
        <f t="shared" si="0"/>
        <v>5.1398517637947037E-3</v>
      </c>
    </row>
    <row r="19" spans="12:14">
      <c r="L19" s="50" t="s">
        <v>71</v>
      </c>
      <c r="M19" s="51">
        <v>106.381</v>
      </c>
      <c r="N19" s="181">
        <f t="shared" si="0"/>
        <v>3.8322030998117784E-3</v>
      </c>
    </row>
    <row r="20" spans="12:14">
      <c r="L20" s="50" t="s">
        <v>72</v>
      </c>
      <c r="M20" s="51">
        <v>796.83699999999999</v>
      </c>
      <c r="N20" s="181">
        <f t="shared" si="0"/>
        <v>2.8704761390142206E-2</v>
      </c>
    </row>
    <row r="21" spans="12:14">
      <c r="L21" s="50" t="s">
        <v>73</v>
      </c>
      <c r="M21" s="51">
        <v>256.62900000000002</v>
      </c>
      <c r="N21" s="181">
        <f t="shared" si="0"/>
        <v>9.2446437738092045E-3</v>
      </c>
    </row>
    <row r="22" spans="12:14">
      <c r="L22" s="50" t="s">
        <v>74</v>
      </c>
      <c r="M22" s="51">
        <v>108.965</v>
      </c>
      <c r="N22" s="181">
        <f t="shared" si="0"/>
        <v>3.9252875115950254E-3</v>
      </c>
    </row>
    <row r="23" spans="12:14">
      <c r="L23" s="50" t="s">
        <v>75</v>
      </c>
      <c r="M23" s="51">
        <v>2483.4659999999999</v>
      </c>
      <c r="N23" s="181">
        <f t="shared" si="0"/>
        <v>8.9462837381460575E-2</v>
      </c>
    </row>
    <row r="24" spans="12:14">
      <c r="L24" s="50" t="s">
        <v>76</v>
      </c>
      <c r="M24" s="51">
        <v>357.91199999999998</v>
      </c>
      <c r="N24" s="181">
        <f t="shared" si="0"/>
        <v>1.2893199686596602E-2</v>
      </c>
    </row>
    <row r="25" spans="12:14">
      <c r="L25" s="50" t="s">
        <v>77</v>
      </c>
      <c r="M25" s="51">
        <v>305.89100000000002</v>
      </c>
      <c r="N25" s="181">
        <f t="shared" si="0"/>
        <v>1.1019227478633636E-2</v>
      </c>
    </row>
    <row r="26" spans="12:14">
      <c r="L26" s="50" t="s">
        <v>78</v>
      </c>
      <c r="M26" s="51">
        <v>172.69300000000001</v>
      </c>
      <c r="N26" s="181">
        <f t="shared" si="0"/>
        <v>6.2209854195372808E-3</v>
      </c>
    </row>
    <row r="27" spans="12:14">
      <c r="L27" s="50" t="s">
        <v>79</v>
      </c>
      <c r="M27" s="51">
        <v>57.448</v>
      </c>
      <c r="N27" s="181">
        <f t="shared" si="0"/>
        <v>2.0694710867352915E-3</v>
      </c>
    </row>
    <row r="28" spans="12:14">
      <c r="L28" s="50" t="s">
        <v>80</v>
      </c>
      <c r="M28" s="51">
        <v>1388.816</v>
      </c>
      <c r="N28" s="181">
        <f t="shared" si="0"/>
        <v>5.0029845369644908E-2</v>
      </c>
    </row>
    <row r="29" spans="12:14">
      <c r="L29" s="50" t="s">
        <v>81</v>
      </c>
      <c r="M29" s="51">
        <v>152.63399999999999</v>
      </c>
      <c r="N29" s="181">
        <f t="shared" si="0"/>
        <v>5.4983924567044012E-3</v>
      </c>
    </row>
    <row r="30" spans="12:14">
      <c r="L30" s="50" t="s">
        <v>82</v>
      </c>
      <c r="M30" s="51">
        <v>129.03700000000001</v>
      </c>
      <c r="N30" s="181">
        <f t="shared" si="0"/>
        <v>4.6483487783571548E-3</v>
      </c>
    </row>
    <row r="31" spans="12:14">
      <c r="L31" s="50" t="s">
        <v>83</v>
      </c>
      <c r="M31" s="51">
        <v>918.798</v>
      </c>
      <c r="N31" s="181">
        <f t="shared" si="0"/>
        <v>3.3098208737470623E-2</v>
      </c>
    </row>
    <row r="32" spans="12:14">
      <c r="L32" s="62" t="s">
        <v>12</v>
      </c>
      <c r="M32" s="63">
        <f>SUM(M8:M31)</f>
        <v>27759.749999999996</v>
      </c>
      <c r="N32" s="321">
        <f t="shared" si="0"/>
        <v>1</v>
      </c>
    </row>
  </sheetData>
  <sheetProtection password="EEBB" sheet="1" objects="1" scenarios="1"/>
  <mergeCells count="2">
    <mergeCell ref="L6:L7"/>
    <mergeCell ref="M6:N6"/>
  </mergeCells>
  <hyperlinks>
    <hyperlink ref="Q6" location="INDICE!A1" display="(volver a índice)"/>
  </hyperlinks>
  <pageMargins left="0.7" right="0.7" top="0.75" bottom="0.75" header="0.3" footer="0.3"/>
  <pageSetup paperSize="9" orientation="portrait" horizontalDpi="360" verticalDpi="36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showGridLines="0" workbookViewId="0">
      <selection activeCell="M10" sqref="M10"/>
    </sheetView>
  </sheetViews>
  <sheetFormatPr baseColWidth="10" defaultColWidth="11.42578125" defaultRowHeight="12.75"/>
  <cols>
    <col min="1" max="1" width="11.42578125" style="37"/>
    <col min="2" max="2" width="25.42578125" style="17" customWidth="1"/>
    <col min="3" max="6" width="11.42578125" style="17"/>
    <col min="7" max="16384" width="11.42578125" style="37"/>
  </cols>
  <sheetData>
    <row r="2" spans="2:13">
      <c r="B2" s="17" t="s">
        <v>719</v>
      </c>
    </row>
    <row r="4" spans="2:13">
      <c r="B4" s="293" t="s">
        <v>85</v>
      </c>
      <c r="C4" s="46">
        <v>2013</v>
      </c>
      <c r="D4" s="294">
        <v>2014</v>
      </c>
      <c r="E4" s="46">
        <v>2015</v>
      </c>
      <c r="F4" s="46">
        <v>2016</v>
      </c>
      <c r="G4" s="46">
        <v>2017</v>
      </c>
      <c r="I4" s="21" t="s">
        <v>42</v>
      </c>
    </row>
    <row r="5" spans="2:13">
      <c r="B5" s="295" t="s">
        <v>134</v>
      </c>
      <c r="C5" s="292">
        <v>13866</v>
      </c>
      <c r="D5" s="301">
        <v>14704</v>
      </c>
      <c r="E5" s="55">
        <v>15514</v>
      </c>
      <c r="F5" s="55">
        <v>15802</v>
      </c>
      <c r="G5" s="55">
        <f>G6+G7</f>
        <v>15218.000000000004</v>
      </c>
      <c r="I5" s="21"/>
    </row>
    <row r="6" spans="2:13">
      <c r="B6" s="302" t="s">
        <v>86</v>
      </c>
      <c r="C6" s="114">
        <v>13128</v>
      </c>
      <c r="D6" s="296">
        <v>13940</v>
      </c>
      <c r="E6" s="51">
        <v>14786</v>
      </c>
      <c r="F6" s="51">
        <v>14804</v>
      </c>
      <c r="G6" s="51">
        <v>14331.000000000004</v>
      </c>
    </row>
    <row r="7" spans="2:13">
      <c r="B7" s="302" t="s">
        <v>87</v>
      </c>
      <c r="C7" s="114">
        <v>738</v>
      </c>
      <c r="D7" s="296">
        <v>764</v>
      </c>
      <c r="E7" s="51">
        <v>728</v>
      </c>
      <c r="F7" s="51">
        <v>998</v>
      </c>
      <c r="G7" s="51">
        <v>887</v>
      </c>
      <c r="H7" s="21"/>
    </row>
    <row r="8" spans="2:13">
      <c r="B8" s="295" t="s">
        <v>135</v>
      </c>
      <c r="C8" s="292">
        <v>10503</v>
      </c>
      <c r="D8" s="301">
        <v>11052</v>
      </c>
      <c r="E8" s="55">
        <v>11636</v>
      </c>
      <c r="F8" s="55">
        <v>12374</v>
      </c>
      <c r="G8" s="55">
        <f>G9+G10</f>
        <v>12727.999999999998</v>
      </c>
      <c r="H8" s="21"/>
    </row>
    <row r="9" spans="2:13">
      <c r="B9" s="302" t="s">
        <v>88</v>
      </c>
      <c r="C9" s="114">
        <v>10007</v>
      </c>
      <c r="D9" s="296">
        <v>10560</v>
      </c>
      <c r="E9" s="51">
        <v>11186</v>
      </c>
      <c r="F9" s="51">
        <v>12028</v>
      </c>
      <c r="G9" s="51">
        <v>12319.999999999998</v>
      </c>
    </row>
    <row r="10" spans="2:13">
      <c r="B10" s="302" t="s">
        <v>89</v>
      </c>
      <c r="C10" s="114">
        <v>496</v>
      </c>
      <c r="D10" s="296">
        <v>492</v>
      </c>
      <c r="E10" s="51">
        <v>450</v>
      </c>
      <c r="F10" s="51">
        <v>346</v>
      </c>
      <c r="G10" s="51">
        <v>408</v>
      </c>
    </row>
    <row r="11" spans="2:13">
      <c r="B11" s="295" t="s">
        <v>90</v>
      </c>
      <c r="C11" s="292">
        <v>7136</v>
      </c>
      <c r="D11" s="301">
        <v>7238</v>
      </c>
      <c r="E11" s="55">
        <v>7046</v>
      </c>
      <c r="F11" s="55">
        <v>7270</v>
      </c>
      <c r="G11" s="55">
        <v>6132.0000000000009</v>
      </c>
    </row>
    <row r="12" spans="2:13">
      <c r="B12" s="297" t="s">
        <v>91</v>
      </c>
      <c r="C12" s="303">
        <v>5270</v>
      </c>
      <c r="D12" s="304">
        <v>5705</v>
      </c>
      <c r="E12" s="53">
        <v>5959</v>
      </c>
      <c r="F12" s="53">
        <v>5810</v>
      </c>
      <c r="G12" s="53">
        <v>5138.0000000000009</v>
      </c>
    </row>
    <row r="13" spans="2:13">
      <c r="B13" s="278" t="s">
        <v>12</v>
      </c>
      <c r="C13" s="300">
        <f t="shared" ref="C13:F13" si="0">C5+C8+C11+C12</f>
        <v>36775</v>
      </c>
      <c r="D13" s="300">
        <f t="shared" si="0"/>
        <v>38699</v>
      </c>
      <c r="E13" s="300">
        <f t="shared" si="0"/>
        <v>40155</v>
      </c>
      <c r="F13" s="300">
        <f t="shared" si="0"/>
        <v>41256</v>
      </c>
      <c r="G13" s="300">
        <f>G5+G8+G11+G12</f>
        <v>39216</v>
      </c>
    </row>
    <row r="14" spans="2:13">
      <c r="B14" s="203" t="s">
        <v>215</v>
      </c>
    </row>
    <row r="15" spans="2:13">
      <c r="B15" s="109" t="s">
        <v>881</v>
      </c>
    </row>
    <row r="16" spans="2:13">
      <c r="B16" s="109" t="s">
        <v>882</v>
      </c>
      <c r="C16" s="37"/>
      <c r="D16" s="37"/>
      <c r="E16" s="37"/>
      <c r="F16" s="37"/>
      <c r="M16" s="148"/>
    </row>
  </sheetData>
  <sheetProtection password="EEBB" sheet="1" objects="1" scenarios="1"/>
  <hyperlinks>
    <hyperlink ref="I4" location="INDICE!A1" display="(volver a índice)"/>
  </hyperlinks>
  <pageMargins left="0.7" right="0.7" top="0.75" bottom="0.75" header="0.3" footer="0.3"/>
  <pageSetup paperSize="9" orientation="portrait" horizontalDpi="360" verticalDpi="36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8"/>
  <sheetViews>
    <sheetView showGridLines="0" workbookViewId="0">
      <selection activeCell="M10" sqref="M10"/>
    </sheetView>
  </sheetViews>
  <sheetFormatPr baseColWidth="10" defaultColWidth="11.42578125" defaultRowHeight="12.75"/>
  <cols>
    <col min="1" max="1" width="11.42578125" style="37"/>
    <col min="2" max="2" width="28.85546875" style="37" customWidth="1"/>
    <col min="3" max="3" width="12.85546875" style="37" customWidth="1"/>
    <col min="4" max="4" width="13.28515625" style="37" customWidth="1"/>
    <col min="5" max="5" width="15.28515625" style="37" customWidth="1"/>
    <col min="6" max="6" width="14.42578125" style="37" customWidth="1"/>
    <col min="7" max="16384" width="11.42578125" style="37"/>
  </cols>
  <sheetData>
    <row r="2" spans="2:12">
      <c r="B2" s="17" t="s">
        <v>544</v>
      </c>
      <c r="C2" s="281"/>
      <c r="D2" s="281"/>
      <c r="E2" s="281"/>
      <c r="F2" s="281"/>
      <c r="G2" s="281"/>
    </row>
    <row r="3" spans="2:12" ht="14.45" customHeight="1">
      <c r="B3" s="521"/>
      <c r="C3" s="521"/>
      <c r="D3" s="521"/>
      <c r="E3" s="521"/>
      <c r="F3" s="521"/>
      <c r="G3" s="521"/>
    </row>
    <row r="4" spans="2:12">
      <c r="B4" s="122" t="s">
        <v>95</v>
      </c>
      <c r="C4" s="46">
        <v>2013</v>
      </c>
      <c r="D4" s="46">
        <v>2014</v>
      </c>
      <c r="E4" s="46">
        <v>2015</v>
      </c>
      <c r="F4" s="46">
        <v>2016</v>
      </c>
      <c r="G4" s="46">
        <v>2017</v>
      </c>
      <c r="I4" s="21" t="s">
        <v>42</v>
      </c>
    </row>
    <row r="5" spans="2:12">
      <c r="B5" s="522" t="s">
        <v>93</v>
      </c>
      <c r="C5" s="523">
        <v>13312.500000000002</v>
      </c>
      <c r="D5" s="523">
        <v>14130.999999999995</v>
      </c>
      <c r="E5" s="523">
        <v>14968</v>
      </c>
      <c r="F5" s="523">
        <v>15053.5</v>
      </c>
      <c r="G5" s="523">
        <v>14552.75</v>
      </c>
    </row>
    <row r="6" spans="2:12">
      <c r="B6" s="524" t="s">
        <v>94</v>
      </c>
      <c r="C6" s="523">
        <v>10131</v>
      </c>
      <c r="D6" s="523">
        <v>10682.999999999998</v>
      </c>
      <c r="E6" s="523">
        <v>11298.5</v>
      </c>
      <c r="F6" s="523">
        <v>12114.499999999998</v>
      </c>
      <c r="G6" s="523">
        <v>12421.999999999998</v>
      </c>
    </row>
    <row r="7" spans="2:12">
      <c r="B7" s="524" t="s">
        <v>90</v>
      </c>
      <c r="C7" s="523">
        <v>7136</v>
      </c>
      <c r="D7" s="523">
        <v>7237.9999999999991</v>
      </c>
      <c r="E7" s="523">
        <v>7046</v>
      </c>
      <c r="F7" s="523">
        <v>7270</v>
      </c>
      <c r="G7" s="523">
        <v>6132.0000000000009</v>
      </c>
    </row>
    <row r="8" spans="2:12">
      <c r="B8" s="525" t="s">
        <v>91</v>
      </c>
      <c r="C8" s="523">
        <v>5270</v>
      </c>
      <c r="D8" s="523">
        <v>5705</v>
      </c>
      <c r="E8" s="523">
        <v>5959.0000000000018</v>
      </c>
      <c r="F8" s="523">
        <v>5810</v>
      </c>
      <c r="G8" s="523">
        <v>5138.0000000000009</v>
      </c>
    </row>
    <row r="9" spans="2:12">
      <c r="B9" s="278" t="s">
        <v>900</v>
      </c>
      <c r="C9" s="300">
        <f t="shared" ref="C9:F9" si="0">SUM(C5:C8)</f>
        <v>35849.5</v>
      </c>
      <c r="D9" s="300">
        <f t="shared" si="0"/>
        <v>37756.999999999993</v>
      </c>
      <c r="E9" s="300">
        <f t="shared" si="0"/>
        <v>39271.5</v>
      </c>
      <c r="F9" s="300">
        <f t="shared" si="0"/>
        <v>40248</v>
      </c>
      <c r="G9" s="300">
        <f>SUM(G5:G8)</f>
        <v>38244.75</v>
      </c>
    </row>
    <row r="11" spans="2:12">
      <c r="B11" s="203" t="s">
        <v>456</v>
      </c>
    </row>
    <row r="13" spans="2:12">
      <c r="D13" s="526"/>
    </row>
    <row r="15" spans="2:12">
      <c r="L15" s="148"/>
    </row>
    <row r="18" spans="2:2">
      <c r="B18" s="479"/>
    </row>
  </sheetData>
  <sheetProtection password="EEBB" sheet="1" objects="1" scenarios="1"/>
  <hyperlinks>
    <hyperlink ref="I4" location="INDICE!A1" display="(volver a índice)"/>
  </hyperlinks>
  <pageMargins left="0.7" right="0.7" top="0.75" bottom="0.75" header="0.3" footer="0.3"/>
  <pageSetup paperSize="9" orientation="portrait" r:id="rId1"/>
  <ignoredErrors>
    <ignoredError sqref="C9:G9" formulaRang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0"/>
  <sheetViews>
    <sheetView showGridLines="0" workbookViewId="0">
      <selection activeCell="M10" sqref="M10"/>
    </sheetView>
  </sheetViews>
  <sheetFormatPr baseColWidth="10" defaultColWidth="11.42578125" defaultRowHeight="12.75"/>
  <cols>
    <col min="1" max="1" width="11.42578125" style="37"/>
    <col min="2" max="2" width="49" style="37" customWidth="1"/>
    <col min="3" max="3" width="13.7109375" style="37" customWidth="1"/>
    <col min="4" max="4" width="14.7109375" style="37" customWidth="1"/>
    <col min="5" max="5" width="11.5703125" style="145"/>
    <col min="6" max="6" width="11.42578125" style="37"/>
    <col min="7" max="10" width="11.5703125" style="37"/>
    <col min="11" max="16384" width="11.42578125" style="37"/>
  </cols>
  <sheetData>
    <row r="2" spans="2:12">
      <c r="B2" s="17" t="s">
        <v>720</v>
      </c>
    </row>
    <row r="4" spans="2:12" ht="42.75">
      <c r="B4" s="451" t="s">
        <v>136</v>
      </c>
      <c r="C4" s="122" t="s">
        <v>898</v>
      </c>
      <c r="D4" s="123" t="s">
        <v>899</v>
      </c>
      <c r="E4" s="451" t="s">
        <v>12</v>
      </c>
      <c r="G4" s="21" t="s">
        <v>42</v>
      </c>
      <c r="H4" s="21"/>
      <c r="I4" s="21"/>
      <c r="J4" s="452"/>
      <c r="K4" s="213"/>
      <c r="L4" s="213"/>
    </row>
    <row r="5" spans="2:12" ht="13.15" customHeight="1">
      <c r="B5" s="453" t="s">
        <v>96</v>
      </c>
      <c r="C5" s="454">
        <v>6542</v>
      </c>
      <c r="D5" s="454">
        <v>5009</v>
      </c>
      <c r="E5" s="454">
        <f>SUM(C5:D5)</f>
        <v>11551</v>
      </c>
      <c r="F5" s="368"/>
      <c r="J5" s="213"/>
      <c r="K5" s="213"/>
      <c r="L5" s="213"/>
    </row>
    <row r="6" spans="2:12" ht="13.15" customHeight="1">
      <c r="B6" s="169" t="s">
        <v>97</v>
      </c>
      <c r="C6" s="51">
        <v>3021</v>
      </c>
      <c r="D6" s="270">
        <v>2501</v>
      </c>
      <c r="E6" s="458">
        <f t="shared" ref="E6:E48" si="0">SUM(C6:D6)</f>
        <v>5522</v>
      </c>
    </row>
    <row r="7" spans="2:12" ht="13.15" customHeight="1">
      <c r="B7" s="169" t="s">
        <v>98</v>
      </c>
      <c r="C7" s="51">
        <v>1050</v>
      </c>
      <c r="D7" s="270">
        <v>538</v>
      </c>
      <c r="E7" s="458">
        <f t="shared" si="0"/>
        <v>1588</v>
      </c>
    </row>
    <row r="8" spans="2:12" ht="13.15" customHeight="1">
      <c r="B8" s="169" t="s">
        <v>124</v>
      </c>
      <c r="C8" s="51">
        <v>140</v>
      </c>
      <c r="D8" s="270">
        <v>198</v>
      </c>
      <c r="E8" s="458">
        <f t="shared" si="0"/>
        <v>338</v>
      </c>
    </row>
    <row r="9" spans="2:12" ht="13.15" customHeight="1">
      <c r="B9" s="169" t="s">
        <v>99</v>
      </c>
      <c r="C9" s="51">
        <v>488</v>
      </c>
      <c r="D9" s="270">
        <v>343</v>
      </c>
      <c r="E9" s="458">
        <f t="shared" si="0"/>
        <v>831</v>
      </c>
    </row>
    <row r="10" spans="2:12" ht="13.15" customHeight="1">
      <c r="B10" s="169" t="s">
        <v>100</v>
      </c>
      <c r="C10" s="51">
        <v>255</v>
      </c>
      <c r="D10" s="270">
        <v>266</v>
      </c>
      <c r="E10" s="458">
        <f t="shared" si="0"/>
        <v>521</v>
      </c>
    </row>
    <row r="11" spans="2:12" ht="13.15" customHeight="1">
      <c r="B11" s="169" t="s">
        <v>101</v>
      </c>
      <c r="C11" s="51">
        <v>1116</v>
      </c>
      <c r="D11" s="270">
        <v>688</v>
      </c>
      <c r="E11" s="458">
        <f t="shared" si="0"/>
        <v>1804</v>
      </c>
    </row>
    <row r="12" spans="2:12" s="460" customFormat="1" ht="13.15" customHeight="1">
      <c r="B12" s="459" t="s">
        <v>102</v>
      </c>
      <c r="C12" s="272">
        <v>472</v>
      </c>
      <c r="D12" s="273">
        <v>475</v>
      </c>
      <c r="E12" s="458">
        <f t="shared" si="0"/>
        <v>947</v>
      </c>
    </row>
    <row r="13" spans="2:12" ht="13.15" customHeight="1">
      <c r="B13" s="461" t="s">
        <v>103</v>
      </c>
      <c r="C13" s="462">
        <v>2146</v>
      </c>
      <c r="D13" s="462">
        <v>1668</v>
      </c>
      <c r="E13" s="464">
        <f t="shared" si="0"/>
        <v>3814</v>
      </c>
      <c r="F13" s="368"/>
    </row>
    <row r="14" spans="2:12" ht="13.15" customHeight="1">
      <c r="B14" s="169" t="s">
        <v>125</v>
      </c>
      <c r="C14" s="51">
        <v>142</v>
      </c>
      <c r="D14" s="270">
        <v>203</v>
      </c>
      <c r="E14" s="458">
        <f t="shared" si="0"/>
        <v>345</v>
      </c>
    </row>
    <row r="15" spans="2:12" ht="13.15" customHeight="1">
      <c r="B15" s="169" t="s">
        <v>104</v>
      </c>
      <c r="C15" s="51">
        <v>102</v>
      </c>
      <c r="D15" s="270">
        <v>135</v>
      </c>
      <c r="E15" s="458">
        <f t="shared" si="0"/>
        <v>237</v>
      </c>
    </row>
    <row r="16" spans="2:12" s="460" customFormat="1" ht="13.15" customHeight="1">
      <c r="B16" s="169" t="s">
        <v>126</v>
      </c>
      <c r="C16" s="51">
        <v>39</v>
      </c>
      <c r="D16" s="270">
        <v>70</v>
      </c>
      <c r="E16" s="458">
        <f t="shared" si="0"/>
        <v>109</v>
      </c>
    </row>
    <row r="17" spans="2:10" ht="13.15" customHeight="1">
      <c r="B17" s="169" t="s">
        <v>127</v>
      </c>
      <c r="C17" s="51">
        <v>164</v>
      </c>
      <c r="D17" s="270">
        <v>127</v>
      </c>
      <c r="E17" s="458">
        <f t="shared" si="0"/>
        <v>291</v>
      </c>
    </row>
    <row r="18" spans="2:10" ht="13.15" customHeight="1">
      <c r="B18" s="169" t="s">
        <v>128</v>
      </c>
      <c r="C18" s="51">
        <v>82.999999999999986</v>
      </c>
      <c r="D18" s="270">
        <v>76</v>
      </c>
      <c r="E18" s="458">
        <f t="shared" si="0"/>
        <v>159</v>
      </c>
    </row>
    <row r="19" spans="2:10" ht="13.15" customHeight="1">
      <c r="B19" s="169" t="s">
        <v>129</v>
      </c>
      <c r="C19" s="51">
        <v>463</v>
      </c>
      <c r="D19" s="270">
        <v>202</v>
      </c>
      <c r="E19" s="458">
        <f t="shared" si="0"/>
        <v>665</v>
      </c>
    </row>
    <row r="20" spans="2:10" ht="13.15" customHeight="1">
      <c r="B20" s="169" t="s">
        <v>130</v>
      </c>
      <c r="C20" s="51">
        <v>150</v>
      </c>
      <c r="D20" s="270">
        <v>80</v>
      </c>
      <c r="E20" s="458">
        <f t="shared" si="0"/>
        <v>230</v>
      </c>
    </row>
    <row r="21" spans="2:10" s="460" customFormat="1" ht="13.15" customHeight="1">
      <c r="B21" s="169" t="s">
        <v>131</v>
      </c>
      <c r="C21" s="51">
        <v>500.00000000000006</v>
      </c>
      <c r="D21" s="270">
        <v>335</v>
      </c>
      <c r="E21" s="458">
        <f t="shared" si="0"/>
        <v>835</v>
      </c>
    </row>
    <row r="22" spans="2:10" ht="13.15" customHeight="1">
      <c r="B22" s="169" t="s">
        <v>102</v>
      </c>
      <c r="C22" s="51">
        <v>503.00000000000011</v>
      </c>
      <c r="D22" s="270">
        <v>440</v>
      </c>
      <c r="E22" s="458">
        <f t="shared" si="0"/>
        <v>943.00000000000011</v>
      </c>
    </row>
    <row r="23" spans="2:10" ht="13.15" customHeight="1">
      <c r="B23" s="453" t="s">
        <v>105</v>
      </c>
      <c r="C23" s="454">
        <v>2053</v>
      </c>
      <c r="D23" s="454">
        <v>1870</v>
      </c>
      <c r="E23" s="464">
        <f t="shared" si="0"/>
        <v>3923</v>
      </c>
      <c r="F23" s="368"/>
    </row>
    <row r="24" spans="2:10" ht="13.15" customHeight="1">
      <c r="B24" s="169" t="s">
        <v>106</v>
      </c>
      <c r="C24" s="51">
        <v>1155</v>
      </c>
      <c r="D24" s="270">
        <v>447</v>
      </c>
      <c r="E24" s="458">
        <f t="shared" si="0"/>
        <v>1602</v>
      </c>
    </row>
    <row r="25" spans="2:10" s="460" customFormat="1" ht="13.15" customHeight="1">
      <c r="B25" s="169" t="s">
        <v>132</v>
      </c>
      <c r="C25" s="51">
        <v>362</v>
      </c>
      <c r="D25" s="270">
        <v>861</v>
      </c>
      <c r="E25" s="458">
        <f t="shared" si="0"/>
        <v>1223</v>
      </c>
    </row>
    <row r="26" spans="2:10" ht="13.15" customHeight="1">
      <c r="B26" s="169" t="s">
        <v>107</v>
      </c>
      <c r="C26" s="51">
        <v>170</v>
      </c>
      <c r="D26" s="270">
        <v>151</v>
      </c>
      <c r="E26" s="458">
        <f t="shared" si="0"/>
        <v>321</v>
      </c>
    </row>
    <row r="27" spans="2:10" ht="13.15" customHeight="1">
      <c r="B27" s="169" t="s">
        <v>108</v>
      </c>
      <c r="C27" s="51">
        <v>317</v>
      </c>
      <c r="D27" s="270">
        <v>305</v>
      </c>
      <c r="E27" s="458">
        <f t="shared" si="0"/>
        <v>622</v>
      </c>
    </row>
    <row r="28" spans="2:10" ht="13.15" customHeight="1">
      <c r="B28" s="459" t="s">
        <v>102</v>
      </c>
      <c r="C28" s="272">
        <v>49</v>
      </c>
      <c r="D28" s="273">
        <v>106</v>
      </c>
      <c r="E28" s="458">
        <f t="shared" si="0"/>
        <v>155</v>
      </c>
    </row>
    <row r="29" spans="2:10" ht="13.15" customHeight="1">
      <c r="B29" s="461" t="s">
        <v>109</v>
      </c>
      <c r="C29" s="465">
        <v>1879</v>
      </c>
      <c r="D29" s="465">
        <v>1008.0000000000001</v>
      </c>
      <c r="E29" s="464">
        <f t="shared" si="0"/>
        <v>2887</v>
      </c>
      <c r="F29" s="368"/>
    </row>
    <row r="30" spans="2:10" ht="13.15" customHeight="1">
      <c r="B30" s="169" t="s">
        <v>110</v>
      </c>
      <c r="C30" s="51">
        <v>1385</v>
      </c>
      <c r="D30" s="270">
        <v>643</v>
      </c>
      <c r="E30" s="458">
        <f t="shared" si="0"/>
        <v>2028</v>
      </c>
      <c r="J30" s="36"/>
    </row>
    <row r="31" spans="2:10" ht="13.15" customHeight="1">
      <c r="B31" s="169" t="s">
        <v>111</v>
      </c>
      <c r="C31" s="51">
        <v>307</v>
      </c>
      <c r="D31" s="270">
        <v>277</v>
      </c>
      <c r="E31" s="458">
        <f t="shared" si="0"/>
        <v>584</v>
      </c>
    </row>
    <row r="32" spans="2:10" ht="13.15" customHeight="1">
      <c r="B32" s="169" t="s">
        <v>102</v>
      </c>
      <c r="C32" s="51">
        <v>187</v>
      </c>
      <c r="D32" s="270">
        <v>88</v>
      </c>
      <c r="E32" s="458">
        <f t="shared" si="0"/>
        <v>275</v>
      </c>
    </row>
    <row r="33" spans="2:6" s="460" customFormat="1" ht="13.15" customHeight="1">
      <c r="B33" s="453" t="s">
        <v>112</v>
      </c>
      <c r="C33" s="454">
        <v>1694</v>
      </c>
      <c r="D33" s="454">
        <v>2080</v>
      </c>
      <c r="E33" s="464">
        <f t="shared" si="0"/>
        <v>3774</v>
      </c>
      <c r="F33" s="368"/>
    </row>
    <row r="34" spans="2:6" ht="13.15" customHeight="1">
      <c r="B34" s="169" t="s">
        <v>113</v>
      </c>
      <c r="C34" s="51">
        <v>94</v>
      </c>
      <c r="D34" s="270">
        <v>95</v>
      </c>
      <c r="E34" s="458">
        <f t="shared" si="0"/>
        <v>189</v>
      </c>
    </row>
    <row r="35" spans="2:6" ht="13.15" customHeight="1">
      <c r="B35" s="169" t="s">
        <v>114</v>
      </c>
      <c r="C35" s="51">
        <v>380</v>
      </c>
      <c r="D35" s="270">
        <v>299</v>
      </c>
      <c r="E35" s="458">
        <f t="shared" si="0"/>
        <v>679</v>
      </c>
    </row>
    <row r="36" spans="2:6" ht="13.15" customHeight="1">
      <c r="B36" s="169" t="s">
        <v>115</v>
      </c>
      <c r="C36" s="51">
        <v>183</v>
      </c>
      <c r="D36" s="270">
        <v>182</v>
      </c>
      <c r="E36" s="458">
        <f t="shared" si="0"/>
        <v>365</v>
      </c>
    </row>
    <row r="37" spans="2:6" ht="13.15" customHeight="1">
      <c r="B37" s="169" t="s">
        <v>457</v>
      </c>
      <c r="C37" s="51">
        <v>145</v>
      </c>
      <c r="D37" s="270">
        <v>196</v>
      </c>
      <c r="E37" s="458">
        <f t="shared" si="0"/>
        <v>341</v>
      </c>
    </row>
    <row r="38" spans="2:6" ht="13.15" customHeight="1">
      <c r="B38" s="169" t="s">
        <v>116</v>
      </c>
      <c r="C38" s="51">
        <v>55</v>
      </c>
      <c r="D38" s="270">
        <v>116</v>
      </c>
      <c r="E38" s="458">
        <f t="shared" si="0"/>
        <v>171</v>
      </c>
    </row>
    <row r="39" spans="2:6" ht="13.15" customHeight="1">
      <c r="B39" s="169" t="s">
        <v>117</v>
      </c>
      <c r="C39" s="51">
        <v>165</v>
      </c>
      <c r="D39" s="270">
        <v>270</v>
      </c>
      <c r="E39" s="458">
        <f t="shared" si="0"/>
        <v>435</v>
      </c>
    </row>
    <row r="40" spans="2:6" ht="15" customHeight="1">
      <c r="B40" s="169" t="s">
        <v>118</v>
      </c>
      <c r="C40" s="51">
        <v>341</v>
      </c>
      <c r="D40" s="270">
        <v>416</v>
      </c>
      <c r="E40" s="458">
        <f t="shared" si="0"/>
        <v>757</v>
      </c>
    </row>
    <row r="41" spans="2:6" ht="15" customHeight="1">
      <c r="B41" s="169" t="s">
        <v>102</v>
      </c>
      <c r="C41" s="51">
        <v>331</v>
      </c>
      <c r="D41" s="270">
        <v>506</v>
      </c>
      <c r="E41" s="458">
        <f t="shared" si="0"/>
        <v>837</v>
      </c>
    </row>
    <row r="42" spans="2:6" ht="15" customHeight="1">
      <c r="B42" s="461" t="s">
        <v>39</v>
      </c>
      <c r="C42" s="465">
        <v>904</v>
      </c>
      <c r="D42" s="465">
        <v>1093</v>
      </c>
      <c r="E42" s="464">
        <f t="shared" si="0"/>
        <v>1997</v>
      </c>
      <c r="F42" s="368"/>
    </row>
    <row r="43" spans="2:6" ht="15" customHeight="1">
      <c r="B43" s="169" t="s">
        <v>119</v>
      </c>
      <c r="C43" s="51">
        <v>197</v>
      </c>
      <c r="D43" s="270">
        <v>285</v>
      </c>
      <c r="E43" s="458">
        <f t="shared" si="0"/>
        <v>482</v>
      </c>
    </row>
    <row r="44" spans="2:6" ht="15" customHeight="1">
      <c r="B44" s="169" t="s">
        <v>120</v>
      </c>
      <c r="C44" s="51">
        <v>361</v>
      </c>
      <c r="D44" s="270">
        <v>342</v>
      </c>
      <c r="E44" s="458">
        <f t="shared" si="0"/>
        <v>703</v>
      </c>
    </row>
    <row r="45" spans="2:6" ht="15" customHeight="1">
      <c r="B45" s="169" t="s">
        <v>121</v>
      </c>
      <c r="C45" s="51">
        <v>17</v>
      </c>
      <c r="D45" s="270">
        <v>19</v>
      </c>
      <c r="E45" s="458">
        <f t="shared" si="0"/>
        <v>36</v>
      </c>
    </row>
    <row r="46" spans="2:6" ht="15" customHeight="1">
      <c r="B46" s="169" t="s">
        <v>122</v>
      </c>
      <c r="C46" s="51">
        <v>248</v>
      </c>
      <c r="D46" s="270">
        <v>310</v>
      </c>
      <c r="E46" s="458">
        <f t="shared" si="0"/>
        <v>558</v>
      </c>
    </row>
    <row r="47" spans="2:6">
      <c r="B47" s="459" t="s">
        <v>102</v>
      </c>
      <c r="C47" s="272">
        <v>81</v>
      </c>
      <c r="D47" s="273">
        <v>137</v>
      </c>
      <c r="E47" s="458">
        <f t="shared" si="0"/>
        <v>218</v>
      </c>
    </row>
    <row r="48" spans="2:6">
      <c r="B48" s="466" t="s">
        <v>12</v>
      </c>
      <c r="C48" s="63">
        <f>C5+C13+C23+C29+C33+C42</f>
        <v>15218</v>
      </c>
      <c r="D48" s="63">
        <f>D5+D13+D23+D29+D33+D42</f>
        <v>12728</v>
      </c>
      <c r="E48" s="63">
        <f t="shared" si="0"/>
        <v>27946</v>
      </c>
      <c r="F48" s="311"/>
    </row>
    <row r="49" spans="2:2">
      <c r="B49" s="203" t="s">
        <v>215</v>
      </c>
    </row>
    <row r="50" spans="2:2">
      <c r="B50" s="263" t="s">
        <v>123</v>
      </c>
    </row>
  </sheetData>
  <sheetProtection password="EEBB" sheet="1" objects="1" scenarios="1"/>
  <hyperlinks>
    <hyperlink ref="G4" location="INDICE!A1" display="(volver a índice)"/>
  </hyperlinks>
  <pageMargins left="0.7" right="0.7" top="0.75" bottom="0.75" header="0.3" footer="0.3"/>
  <pageSetup paperSize="9" orientation="portrait" horizontalDpi="360" verticalDpi="36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0"/>
  <sheetViews>
    <sheetView showGridLines="0" workbookViewId="0">
      <selection activeCell="M10" sqref="M10"/>
    </sheetView>
  </sheetViews>
  <sheetFormatPr baseColWidth="10" defaultColWidth="11.5703125" defaultRowHeight="15"/>
  <cols>
    <col min="1" max="9" width="11.5703125" style="5"/>
    <col min="10" max="10" width="48.28515625" style="5" customWidth="1"/>
    <col min="11" max="11" width="49" style="5" hidden="1" customWidth="1"/>
    <col min="12" max="12" width="13.7109375" style="5" hidden="1" customWidth="1"/>
    <col min="13" max="13" width="14.7109375" style="5" hidden="1" customWidth="1"/>
    <col min="14" max="14" width="0" style="1" hidden="1" customWidth="1"/>
    <col min="15" max="15" width="0" style="5" hidden="1" customWidth="1"/>
    <col min="16" max="18" width="11.5703125" style="5"/>
    <col min="19" max="21" width="11.5703125" style="380"/>
    <col min="22" max="16384" width="11.5703125" style="5"/>
  </cols>
  <sheetData>
    <row r="2" spans="2:21">
      <c r="B2" s="520" t="s">
        <v>734</v>
      </c>
      <c r="K2" s="379" t="s">
        <v>139</v>
      </c>
    </row>
    <row r="4" spans="2:21" ht="24" customHeight="1">
      <c r="K4" s="845" t="s">
        <v>136</v>
      </c>
      <c r="L4" s="809" t="s">
        <v>141</v>
      </c>
      <c r="M4" s="811"/>
      <c r="N4" s="5"/>
      <c r="P4" s="41"/>
      <c r="Q4" s="41"/>
      <c r="R4" s="381"/>
      <c r="U4" s="5"/>
    </row>
    <row r="5" spans="2:21" ht="13.15" customHeight="1">
      <c r="K5" s="846"/>
      <c r="L5" s="382" t="s">
        <v>12</v>
      </c>
      <c r="M5" s="383" t="s">
        <v>6</v>
      </c>
      <c r="N5" s="5"/>
      <c r="R5" s="380"/>
      <c r="U5" s="5"/>
    </row>
    <row r="6" spans="2:21" ht="13.15" customHeight="1">
      <c r="K6" s="443" t="s">
        <v>96</v>
      </c>
      <c r="L6" s="446">
        <v>6542</v>
      </c>
      <c r="M6" s="386">
        <f>L6/$L$12</f>
        <v>0.42988566171638848</v>
      </c>
      <c r="N6" s="5"/>
      <c r="R6" s="380"/>
      <c r="U6" s="5"/>
    </row>
    <row r="7" spans="2:21" ht="13.15" customHeight="1">
      <c r="K7" s="443" t="s">
        <v>103</v>
      </c>
      <c r="L7" s="446">
        <v>2146</v>
      </c>
      <c r="M7" s="386">
        <f t="shared" ref="M7:M12" si="0">L7/$L$12</f>
        <v>0.14101721645419898</v>
      </c>
      <c r="N7" s="5"/>
      <c r="R7" s="380"/>
      <c r="U7" s="5"/>
    </row>
    <row r="8" spans="2:21" ht="13.15" customHeight="1">
      <c r="K8" s="443" t="s">
        <v>105</v>
      </c>
      <c r="L8" s="446">
        <v>2053</v>
      </c>
      <c r="M8" s="386">
        <f t="shared" si="0"/>
        <v>0.13490603233013537</v>
      </c>
      <c r="N8" s="5"/>
      <c r="R8" s="380"/>
      <c r="U8" s="5"/>
    </row>
    <row r="9" spans="2:21" s="387" customFormat="1" ht="13.15" customHeight="1">
      <c r="K9" s="443" t="s">
        <v>109</v>
      </c>
      <c r="L9" s="446">
        <v>1879</v>
      </c>
      <c r="M9" s="386">
        <f t="shared" si="0"/>
        <v>0.1234722039689841</v>
      </c>
      <c r="R9" s="388"/>
      <c r="S9" s="388"/>
      <c r="T9" s="388"/>
    </row>
    <row r="10" spans="2:21" ht="15" customHeight="1">
      <c r="K10" s="443" t="s">
        <v>112</v>
      </c>
      <c r="L10" s="446">
        <v>1694</v>
      </c>
      <c r="M10" s="386">
        <f t="shared" si="0"/>
        <v>0.11131554737810488</v>
      </c>
      <c r="N10" s="5"/>
      <c r="R10" s="380"/>
      <c r="U10" s="5"/>
    </row>
    <row r="11" spans="2:21">
      <c r="K11" s="443" t="s">
        <v>39</v>
      </c>
      <c r="L11" s="446">
        <v>904</v>
      </c>
      <c r="M11" s="386">
        <f t="shared" si="0"/>
        <v>5.94033381521882E-2</v>
      </c>
      <c r="N11" s="5"/>
      <c r="R11" s="380"/>
      <c r="U11" s="5"/>
    </row>
    <row r="12" spans="2:21">
      <c r="K12" s="391" t="s">
        <v>12</v>
      </c>
      <c r="L12" s="392">
        <f>L6+L7+L8+L9+L10+L11</f>
        <v>15218</v>
      </c>
      <c r="M12" s="393">
        <f t="shared" si="0"/>
        <v>1</v>
      </c>
    </row>
    <row r="13" spans="2:21">
      <c r="J13" s="41" t="s">
        <v>42</v>
      </c>
      <c r="K13" s="394"/>
    </row>
    <row r="14" spans="2:21">
      <c r="K14" s="395" t="s">
        <v>142</v>
      </c>
    </row>
    <row r="19" spans="2:2">
      <c r="B19" s="394" t="s">
        <v>215</v>
      </c>
    </row>
    <row r="20" spans="2:2">
      <c r="B20" s="394" t="s">
        <v>735</v>
      </c>
    </row>
  </sheetData>
  <sheetProtection password="EEBB" sheet="1" objects="1" scenarios="1"/>
  <mergeCells count="2">
    <mergeCell ref="L4:M4"/>
    <mergeCell ref="K4:K5"/>
  </mergeCells>
  <hyperlinks>
    <hyperlink ref="J13" location="INDICE!A1" display="(volver a índice)"/>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0"/>
  <sheetViews>
    <sheetView showGridLines="0" workbookViewId="0">
      <selection activeCell="M10" sqref="M10"/>
    </sheetView>
  </sheetViews>
  <sheetFormatPr baseColWidth="10" defaultColWidth="11.5703125" defaultRowHeight="15"/>
  <cols>
    <col min="1" max="10" width="11.5703125" style="5"/>
    <col min="11" max="11" width="49" style="5" hidden="1" customWidth="1"/>
    <col min="12" max="12" width="13.7109375" style="5" hidden="1" customWidth="1"/>
    <col min="13" max="13" width="14.7109375" style="5" hidden="1" customWidth="1"/>
    <col min="14" max="14" width="0" style="1" hidden="1" customWidth="1"/>
    <col min="15" max="15" width="0" style="5" hidden="1" customWidth="1"/>
    <col min="16" max="18" width="11.5703125" style="5"/>
    <col min="19" max="21" width="11.5703125" style="380"/>
    <col min="22" max="16384" width="11.5703125" style="5"/>
  </cols>
  <sheetData>
    <row r="2" spans="2:21" ht="15" customHeight="1">
      <c r="B2" s="377" t="s">
        <v>736</v>
      </c>
      <c r="C2" s="377"/>
      <c r="D2" s="377"/>
      <c r="E2" s="377"/>
      <c r="F2" s="377"/>
      <c r="G2" s="377"/>
      <c r="H2" s="377"/>
      <c r="I2" s="377"/>
      <c r="K2" s="379" t="s">
        <v>139</v>
      </c>
    </row>
    <row r="3" spans="2:21">
      <c r="B3" s="377"/>
      <c r="C3" s="377"/>
      <c r="D3" s="377"/>
      <c r="E3" s="377"/>
      <c r="F3" s="377"/>
      <c r="G3" s="377"/>
      <c r="H3" s="377"/>
      <c r="I3" s="377"/>
    </row>
    <row r="4" spans="2:21" ht="24" customHeight="1">
      <c r="H4" s="5" t="s">
        <v>144</v>
      </c>
      <c r="K4" s="845" t="s">
        <v>136</v>
      </c>
      <c r="L4" s="809" t="s">
        <v>143</v>
      </c>
      <c r="M4" s="811"/>
      <c r="N4" s="5"/>
      <c r="P4" s="41"/>
      <c r="Q4" s="41"/>
      <c r="R4" s="381"/>
      <c r="U4" s="5"/>
    </row>
    <row r="5" spans="2:21" ht="13.15" customHeight="1">
      <c r="K5" s="846"/>
      <c r="L5" s="382" t="s">
        <v>12</v>
      </c>
      <c r="M5" s="383" t="s">
        <v>6</v>
      </c>
      <c r="N5" s="5"/>
      <c r="R5" s="380"/>
      <c r="U5" s="5"/>
    </row>
    <row r="6" spans="2:21" ht="13.15" customHeight="1">
      <c r="K6" s="384" t="s">
        <v>96</v>
      </c>
      <c r="L6" s="385">
        <v>5009</v>
      </c>
      <c r="M6" s="386">
        <f>L6/$L$12</f>
        <v>0.39354179761156505</v>
      </c>
      <c r="N6" s="5"/>
      <c r="R6" s="380"/>
      <c r="U6" s="5"/>
    </row>
    <row r="7" spans="2:21" ht="13.15" customHeight="1">
      <c r="K7" s="384" t="s">
        <v>103</v>
      </c>
      <c r="L7" s="385">
        <v>1668</v>
      </c>
      <c r="M7" s="386">
        <f t="shared" ref="M7:M12" si="0">L7/$L$12</f>
        <v>0.13104965430546825</v>
      </c>
      <c r="N7" s="5"/>
      <c r="R7" s="380"/>
      <c r="U7" s="5"/>
    </row>
    <row r="8" spans="2:21" ht="13.15" customHeight="1">
      <c r="K8" s="384" t="s">
        <v>105</v>
      </c>
      <c r="L8" s="385">
        <v>1870</v>
      </c>
      <c r="M8" s="386">
        <f t="shared" si="0"/>
        <v>0.14692017598994342</v>
      </c>
      <c r="N8" s="5"/>
      <c r="R8" s="380"/>
      <c r="U8" s="5"/>
    </row>
    <row r="9" spans="2:21" s="387" customFormat="1" ht="13.15" customHeight="1">
      <c r="K9" s="384" t="s">
        <v>109</v>
      </c>
      <c r="L9" s="385">
        <v>1008.0000000000001</v>
      </c>
      <c r="M9" s="386">
        <f t="shared" si="0"/>
        <v>7.9195474544311764E-2</v>
      </c>
      <c r="R9" s="388"/>
      <c r="S9" s="388"/>
      <c r="T9" s="388"/>
    </row>
    <row r="10" spans="2:21" ht="15" customHeight="1">
      <c r="K10" s="384" t="s">
        <v>112</v>
      </c>
      <c r="L10" s="385">
        <v>2080</v>
      </c>
      <c r="M10" s="386">
        <f t="shared" si="0"/>
        <v>0.16341923318667503</v>
      </c>
      <c r="N10" s="5"/>
      <c r="R10" s="380"/>
      <c r="U10" s="5"/>
    </row>
    <row r="11" spans="2:21">
      <c r="K11" s="389" t="s">
        <v>39</v>
      </c>
      <c r="L11" s="390">
        <v>1093</v>
      </c>
      <c r="M11" s="386">
        <f t="shared" si="0"/>
        <v>8.5873664362036459E-2</v>
      </c>
      <c r="N11" s="5"/>
      <c r="R11" s="380"/>
      <c r="U11" s="5"/>
    </row>
    <row r="12" spans="2:21">
      <c r="K12" s="391" t="s">
        <v>12</v>
      </c>
      <c r="L12" s="392">
        <f>L6+L7+L8+L9+L10+L11</f>
        <v>12728</v>
      </c>
      <c r="M12" s="393">
        <f t="shared" si="0"/>
        <v>1</v>
      </c>
    </row>
    <row r="13" spans="2:21">
      <c r="K13" s="394"/>
    </row>
    <row r="14" spans="2:21">
      <c r="K14" s="395" t="s">
        <v>145</v>
      </c>
    </row>
    <row r="17" spans="2:10">
      <c r="J17" s="41" t="s">
        <v>42</v>
      </c>
    </row>
    <row r="20" spans="2:10">
      <c r="B20" s="394" t="s">
        <v>215</v>
      </c>
    </row>
  </sheetData>
  <sheetProtection password="EEBB" sheet="1" objects="1" scenarios="1"/>
  <mergeCells count="2">
    <mergeCell ref="K4:K5"/>
    <mergeCell ref="L4:M4"/>
  </mergeCells>
  <hyperlinks>
    <hyperlink ref="J17" location="INDICE!A1" display="(volver a índice)"/>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
  <sheetViews>
    <sheetView showGridLines="0" workbookViewId="0">
      <selection activeCell="M10" sqref="M10"/>
    </sheetView>
  </sheetViews>
  <sheetFormatPr baseColWidth="10" defaultColWidth="11.42578125" defaultRowHeight="12.75"/>
  <cols>
    <col min="1" max="1" width="11.42578125" style="37"/>
    <col min="2" max="2" width="54" style="37" customWidth="1"/>
    <col min="3" max="5" width="11.42578125" style="37"/>
    <col min="6" max="6" width="12.7109375" style="37" customWidth="1"/>
    <col min="7" max="16384" width="11.42578125" style="37"/>
  </cols>
  <sheetData>
    <row r="2" spans="2:10">
      <c r="B2" s="17" t="s">
        <v>729</v>
      </c>
    </row>
    <row r="4" spans="2:10" ht="24" customHeight="1">
      <c r="B4" s="805" t="s">
        <v>43</v>
      </c>
      <c r="C4" s="831" t="s">
        <v>141</v>
      </c>
      <c r="D4" s="833"/>
      <c r="E4" s="831" t="s">
        <v>146</v>
      </c>
      <c r="F4" s="833"/>
      <c r="G4" s="831" t="s">
        <v>84</v>
      </c>
      <c r="H4" s="833"/>
      <c r="J4" s="21" t="s">
        <v>42</v>
      </c>
    </row>
    <row r="5" spans="2:10">
      <c r="B5" s="794"/>
      <c r="C5" s="122" t="s">
        <v>12</v>
      </c>
      <c r="D5" s="123" t="s">
        <v>6</v>
      </c>
      <c r="E5" s="122" t="s">
        <v>12</v>
      </c>
      <c r="F5" s="123" t="s">
        <v>6</v>
      </c>
      <c r="G5" s="122" t="s">
        <v>12</v>
      </c>
      <c r="H5" s="123" t="s">
        <v>6</v>
      </c>
    </row>
    <row r="6" spans="2:10" ht="15" customHeight="1">
      <c r="B6" s="50" t="s">
        <v>48</v>
      </c>
      <c r="C6" s="439">
        <v>1138.9999999999998</v>
      </c>
      <c r="D6" s="373">
        <f>C6/$C$19</f>
        <v>7.4845577605467201E-2</v>
      </c>
      <c r="E6" s="372">
        <v>1062</v>
      </c>
      <c r="F6" s="373">
        <f>E6/$E$19</f>
        <v>8.3438089252042741E-2</v>
      </c>
      <c r="G6" s="372">
        <v>2201</v>
      </c>
      <c r="H6" s="373">
        <f>G6/$G$19</f>
        <v>7.875903528233022E-2</v>
      </c>
    </row>
    <row r="7" spans="2:10" ht="15" customHeight="1">
      <c r="B7" s="50" t="s">
        <v>49</v>
      </c>
      <c r="C7" s="439">
        <v>1007</v>
      </c>
      <c r="D7" s="373">
        <f t="shared" ref="D7:D19" si="0">C7/$C$19</f>
        <v>6.617163884873177E-2</v>
      </c>
      <c r="E7" s="374">
        <v>640</v>
      </c>
      <c r="F7" s="373">
        <f t="shared" ref="F7:F19" si="1">E7/$E$19</f>
        <v>5.02828409805154E-2</v>
      </c>
      <c r="G7" s="374">
        <v>1646.9999999999998</v>
      </c>
      <c r="H7" s="373">
        <f t="shared" ref="H7:H19" si="2">G7/$G$19</f>
        <v>5.8935089100407928E-2</v>
      </c>
    </row>
    <row r="8" spans="2:10" ht="15" customHeight="1">
      <c r="B8" s="50" t="s">
        <v>45</v>
      </c>
      <c r="C8" s="439">
        <v>254</v>
      </c>
      <c r="D8" s="373">
        <f t="shared" si="0"/>
        <v>1.6690760940990933E-2</v>
      </c>
      <c r="E8" s="374">
        <v>109</v>
      </c>
      <c r="F8" s="373">
        <f t="shared" si="1"/>
        <v>8.5637963544940281E-3</v>
      </c>
      <c r="G8" s="374">
        <v>363</v>
      </c>
      <c r="H8" s="373">
        <f t="shared" si="2"/>
        <v>1.2989336577685539E-2</v>
      </c>
    </row>
    <row r="9" spans="2:10" ht="15" customHeight="1">
      <c r="B9" s="50" t="s">
        <v>50</v>
      </c>
      <c r="C9" s="439">
        <v>338</v>
      </c>
      <c r="D9" s="373">
        <f t="shared" si="0"/>
        <v>2.2210540149822579E-2</v>
      </c>
      <c r="E9" s="372">
        <v>373</v>
      </c>
      <c r="F9" s="373">
        <f t="shared" si="1"/>
        <v>2.9305468258956632E-2</v>
      </c>
      <c r="G9" s="372">
        <v>711</v>
      </c>
      <c r="H9" s="373">
        <f t="shared" si="2"/>
        <v>2.5441923710012169E-2</v>
      </c>
    </row>
    <row r="10" spans="2:10" ht="15" customHeight="1">
      <c r="B10" s="50" t="s">
        <v>51</v>
      </c>
      <c r="C10" s="439">
        <v>784.99999999999989</v>
      </c>
      <c r="D10" s="373">
        <f t="shared" si="0"/>
        <v>5.1583650939676692E-2</v>
      </c>
      <c r="E10" s="374">
        <v>549</v>
      </c>
      <c r="F10" s="373">
        <f t="shared" si="1"/>
        <v>4.3133249528598365E-2</v>
      </c>
      <c r="G10" s="374">
        <v>1334</v>
      </c>
      <c r="H10" s="373">
        <f t="shared" si="2"/>
        <v>4.7734917340585423E-2</v>
      </c>
    </row>
    <row r="11" spans="2:10" ht="15" customHeight="1">
      <c r="B11" s="50" t="s">
        <v>44</v>
      </c>
      <c r="C11" s="439">
        <v>1280</v>
      </c>
      <c r="D11" s="373">
        <f t="shared" si="0"/>
        <v>8.4110921277434622E-2</v>
      </c>
      <c r="E11" s="374">
        <v>650</v>
      </c>
      <c r="F11" s="373">
        <f t="shared" si="1"/>
        <v>5.106851037083595E-2</v>
      </c>
      <c r="G11" s="374">
        <v>1929.9999999999998</v>
      </c>
      <c r="H11" s="373">
        <f t="shared" si="2"/>
        <v>6.9061761969512636E-2</v>
      </c>
    </row>
    <row r="12" spans="2:10" ht="15" customHeight="1">
      <c r="B12" s="50" t="s">
        <v>52</v>
      </c>
      <c r="C12" s="439">
        <v>2309</v>
      </c>
      <c r="D12" s="373">
        <f t="shared" si="0"/>
        <v>0.1517282165856223</v>
      </c>
      <c r="E12" s="372">
        <v>2010.0000000000002</v>
      </c>
      <c r="F12" s="373">
        <f t="shared" si="1"/>
        <v>0.15791954745443118</v>
      </c>
      <c r="G12" s="372">
        <v>4319</v>
      </c>
      <c r="H12" s="373">
        <f t="shared" si="2"/>
        <v>0.15454805696700782</v>
      </c>
    </row>
    <row r="13" spans="2:10" ht="15" customHeight="1">
      <c r="B13" s="50" t="s">
        <v>53</v>
      </c>
      <c r="C13" s="439">
        <v>2646.0000000000005</v>
      </c>
      <c r="D13" s="373">
        <f t="shared" si="0"/>
        <v>0.1738730450781969</v>
      </c>
      <c r="E13" s="374">
        <v>1952</v>
      </c>
      <c r="F13" s="373">
        <f t="shared" si="1"/>
        <v>0.15336266499057197</v>
      </c>
      <c r="G13" s="374">
        <v>4597.9999999999991</v>
      </c>
      <c r="H13" s="373">
        <f t="shared" si="2"/>
        <v>0.16453159665068345</v>
      </c>
    </row>
    <row r="14" spans="2:10" ht="15" customHeight="1">
      <c r="B14" s="50" t="s">
        <v>54</v>
      </c>
      <c r="C14" s="439">
        <v>115</v>
      </c>
      <c r="D14" s="373">
        <f t="shared" si="0"/>
        <v>7.5568405835195161E-3</v>
      </c>
      <c r="E14" s="374">
        <v>206</v>
      </c>
      <c r="F14" s="373">
        <f t="shared" si="1"/>
        <v>1.6184789440603396E-2</v>
      </c>
      <c r="G14" s="374">
        <v>321</v>
      </c>
      <c r="H14" s="373">
        <f t="shared" si="2"/>
        <v>1.14864381306806E-2</v>
      </c>
    </row>
    <row r="15" spans="2:10" ht="15" customHeight="1">
      <c r="B15" s="50" t="s">
        <v>55</v>
      </c>
      <c r="C15" s="439">
        <v>612</v>
      </c>
      <c r="D15" s="373">
        <f t="shared" si="0"/>
        <v>4.0215534235773426E-2</v>
      </c>
      <c r="E15" s="372">
        <v>629</v>
      </c>
      <c r="F15" s="373">
        <f t="shared" si="1"/>
        <v>4.9418604651162788E-2</v>
      </c>
      <c r="G15" s="372">
        <v>1241</v>
      </c>
      <c r="H15" s="373">
        <f t="shared" si="2"/>
        <v>4.4407070779360201E-2</v>
      </c>
    </row>
    <row r="16" spans="2:10" ht="15" customHeight="1">
      <c r="B16" s="50" t="s">
        <v>56</v>
      </c>
      <c r="C16" s="439">
        <v>617</v>
      </c>
      <c r="D16" s="373">
        <f t="shared" si="0"/>
        <v>4.0544092522013409E-2</v>
      </c>
      <c r="E16" s="374">
        <v>746</v>
      </c>
      <c r="F16" s="373">
        <f t="shared" si="1"/>
        <v>5.8610936517913263E-2</v>
      </c>
      <c r="G16" s="374">
        <v>1363</v>
      </c>
      <c r="H16" s="373">
        <f t="shared" si="2"/>
        <v>4.8772632934945971E-2</v>
      </c>
    </row>
    <row r="17" spans="2:8" ht="15" customHeight="1">
      <c r="B17" s="50" t="s">
        <v>57</v>
      </c>
      <c r="C17" s="439">
        <v>3864</v>
      </c>
      <c r="D17" s="373">
        <f t="shared" si="0"/>
        <v>0.25390984360625574</v>
      </c>
      <c r="E17" s="374">
        <v>3750</v>
      </c>
      <c r="F17" s="373">
        <f t="shared" si="1"/>
        <v>0.29462602137020744</v>
      </c>
      <c r="G17" s="374">
        <v>7614</v>
      </c>
      <c r="H17" s="373">
        <f t="shared" si="2"/>
        <v>0.27245401846418094</v>
      </c>
    </row>
    <row r="18" spans="2:8" ht="15" customHeight="1">
      <c r="B18" s="50" t="s">
        <v>46</v>
      </c>
      <c r="C18" s="439">
        <v>252</v>
      </c>
      <c r="D18" s="373">
        <f t="shared" si="0"/>
        <v>1.655933762649494E-2</v>
      </c>
      <c r="E18" s="372">
        <v>52</v>
      </c>
      <c r="F18" s="373">
        <f t="shared" si="1"/>
        <v>4.0854808296668758E-3</v>
      </c>
      <c r="G18" s="372">
        <v>304</v>
      </c>
      <c r="H18" s="373">
        <f t="shared" si="2"/>
        <v>1.0878122092607172E-2</v>
      </c>
    </row>
    <row r="19" spans="2:8" ht="15" customHeight="1">
      <c r="B19" s="260" t="s">
        <v>84</v>
      </c>
      <c r="C19" s="375">
        <f>SUM(C6:C18)</f>
        <v>15218</v>
      </c>
      <c r="D19" s="376">
        <f t="shared" si="0"/>
        <v>1</v>
      </c>
      <c r="E19" s="261">
        <f>SUM(E6:E18)</f>
        <v>12728</v>
      </c>
      <c r="F19" s="432">
        <f t="shared" si="1"/>
        <v>1</v>
      </c>
      <c r="G19" s="375">
        <v>27945.999999999996</v>
      </c>
      <c r="H19" s="376">
        <f t="shared" si="2"/>
        <v>1</v>
      </c>
    </row>
    <row r="20" spans="2:8">
      <c r="B20" s="203" t="s">
        <v>215</v>
      </c>
    </row>
    <row r="21" spans="2:8">
      <c r="B21" s="203"/>
    </row>
    <row r="22" spans="2:8">
      <c r="B22" s="263" t="s">
        <v>123</v>
      </c>
    </row>
    <row r="23" spans="2:8">
      <c r="D23" s="43"/>
    </row>
  </sheetData>
  <sheetProtection password="EEBB" sheet="1" objects="1" scenarios="1"/>
  <mergeCells count="4">
    <mergeCell ref="C4:D4"/>
    <mergeCell ref="E4:F4"/>
    <mergeCell ref="G4:H4"/>
    <mergeCell ref="B4:B5"/>
  </mergeCells>
  <hyperlinks>
    <hyperlink ref="J4" location="INDICE!A1" display="(volver a índice)"/>
  </hyperlinks>
  <pageMargins left="0.7" right="0.7" top="0.75" bottom="0.75" header="0.3" footer="0.3"/>
  <pageSetup paperSize="9" orientation="portrait" horizontalDpi="360" verticalDpi="36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showGridLines="0" workbookViewId="0">
      <selection activeCell="M10" sqref="M10"/>
    </sheetView>
  </sheetViews>
  <sheetFormatPr baseColWidth="10" defaultColWidth="11.42578125" defaultRowHeight="12.75"/>
  <cols>
    <col min="1" max="1" width="11.42578125" style="37"/>
    <col min="2" max="2" width="43.28515625" style="37" customWidth="1"/>
    <col min="3" max="3" width="11.85546875" style="37" customWidth="1"/>
    <col min="4" max="4" width="6.28515625" style="37" customWidth="1"/>
    <col min="5" max="5" width="11.42578125" style="37"/>
    <col min="6" max="6" width="6.5703125" style="37" customWidth="1"/>
    <col min="7" max="7" width="11" style="37" customWidth="1"/>
    <col min="8" max="8" width="6.42578125" style="37" customWidth="1"/>
    <col min="9" max="16384" width="11.42578125" style="37"/>
  </cols>
  <sheetData>
    <row r="2" spans="2:10">
      <c r="B2" s="37" t="s">
        <v>730</v>
      </c>
    </row>
    <row r="4" spans="2:10" ht="36" customHeight="1">
      <c r="B4" s="46" t="s">
        <v>148</v>
      </c>
      <c r="C4" s="831" t="s">
        <v>141</v>
      </c>
      <c r="D4" s="833"/>
      <c r="E4" s="823" t="s">
        <v>146</v>
      </c>
      <c r="F4" s="833"/>
      <c r="G4" s="831" t="s">
        <v>84</v>
      </c>
      <c r="H4" s="832"/>
      <c r="J4" s="21" t="s">
        <v>42</v>
      </c>
    </row>
    <row r="5" spans="2:10">
      <c r="B5" s="112"/>
      <c r="C5" s="451" t="s">
        <v>188</v>
      </c>
      <c r="D5" s="188" t="s">
        <v>6</v>
      </c>
      <c r="E5" s="187" t="s">
        <v>188</v>
      </c>
      <c r="F5" s="188" t="s">
        <v>6</v>
      </c>
      <c r="G5" s="188" t="s">
        <v>188</v>
      </c>
      <c r="H5" s="369" t="s">
        <v>6</v>
      </c>
    </row>
    <row r="6" spans="2:10" ht="15" customHeight="1">
      <c r="B6" s="54" t="s">
        <v>96</v>
      </c>
      <c r="C6" s="514">
        <v>5698</v>
      </c>
      <c r="D6" s="515">
        <f>C6/$C$12</f>
        <v>0.37442502299907998</v>
      </c>
      <c r="E6" s="370">
        <v>4538</v>
      </c>
      <c r="F6" s="515">
        <f>E6/$E$12</f>
        <v>0.35653676932746703</v>
      </c>
      <c r="G6" s="370">
        <f t="shared" ref="G6:G12" si="0">C6+E6</f>
        <v>10236</v>
      </c>
      <c r="H6" s="371">
        <f>G6/$G$12</f>
        <v>0.36627782151291777</v>
      </c>
      <c r="I6" s="121"/>
    </row>
    <row r="7" spans="2:10" ht="15" customHeight="1">
      <c r="B7" s="54" t="s">
        <v>103</v>
      </c>
      <c r="C7" s="514">
        <v>3384.9999999999995</v>
      </c>
      <c r="D7" s="516">
        <f t="shared" ref="D7:D12" si="1">C7/$C$12</f>
        <v>0.2224339597844657</v>
      </c>
      <c r="E7" s="438">
        <v>2367</v>
      </c>
      <c r="F7" s="181">
        <f t="shared" ref="F7:F12" si="2">E7/$E$12</f>
        <v>0.18596794468887493</v>
      </c>
      <c r="G7" s="51">
        <f t="shared" si="0"/>
        <v>5752</v>
      </c>
      <c r="H7" s="371">
        <f t="shared" ref="H7:H12" si="3">G7/$G$12</f>
        <v>0.205825520646962</v>
      </c>
      <c r="I7" s="121"/>
    </row>
    <row r="8" spans="2:10" ht="15" customHeight="1">
      <c r="B8" s="54" t="s">
        <v>105</v>
      </c>
      <c r="C8" s="514">
        <v>1538.0000000000002</v>
      </c>
      <c r="D8" s="516">
        <f t="shared" si="1"/>
        <v>0.10106452884741754</v>
      </c>
      <c r="E8" s="438">
        <v>1123</v>
      </c>
      <c r="F8" s="181">
        <f t="shared" si="2"/>
        <v>8.8230672532998114E-2</v>
      </c>
      <c r="G8" s="51">
        <f t="shared" si="0"/>
        <v>2661</v>
      </c>
      <c r="H8" s="371">
        <f t="shared" si="3"/>
        <v>9.521935160667E-2</v>
      </c>
    </row>
    <row r="9" spans="2:10" ht="15" customHeight="1">
      <c r="B9" s="54" t="s">
        <v>209</v>
      </c>
      <c r="C9" s="514">
        <v>2031</v>
      </c>
      <c r="D9" s="516">
        <f t="shared" si="1"/>
        <v>0.13346037587067944</v>
      </c>
      <c r="E9" s="51">
        <v>1631.0000000000002</v>
      </c>
      <c r="F9" s="181">
        <f t="shared" si="2"/>
        <v>0.12814267756128223</v>
      </c>
      <c r="G9" s="51">
        <f t="shared" si="0"/>
        <v>3662</v>
      </c>
      <c r="H9" s="371">
        <f t="shared" si="3"/>
        <v>0.13103843126028769</v>
      </c>
    </row>
    <row r="10" spans="2:10" ht="15" customHeight="1">
      <c r="B10" s="54" t="s">
        <v>112</v>
      </c>
      <c r="C10" s="514">
        <v>1525</v>
      </c>
      <c r="D10" s="516">
        <f t="shared" si="1"/>
        <v>0.10021027730319357</v>
      </c>
      <c r="E10" s="438">
        <v>1957</v>
      </c>
      <c r="F10" s="181">
        <f t="shared" si="2"/>
        <v>0.15375549968573224</v>
      </c>
      <c r="G10" s="51">
        <f t="shared" si="0"/>
        <v>3482</v>
      </c>
      <c r="H10" s="371">
        <f t="shared" si="3"/>
        <v>0.12459743791598082</v>
      </c>
    </row>
    <row r="11" spans="2:10" ht="15" customHeight="1">
      <c r="B11" s="54" t="s">
        <v>210</v>
      </c>
      <c r="C11" s="514">
        <v>1041</v>
      </c>
      <c r="D11" s="516">
        <f t="shared" si="1"/>
        <v>6.840583519516362E-2</v>
      </c>
      <c r="E11" s="51">
        <v>1112</v>
      </c>
      <c r="F11" s="181">
        <f t="shared" si="2"/>
        <v>8.7366436203645509E-2</v>
      </c>
      <c r="G11" s="51">
        <f t="shared" si="0"/>
        <v>2153</v>
      </c>
      <c r="H11" s="371">
        <f t="shared" si="3"/>
        <v>7.7041437057181708E-2</v>
      </c>
    </row>
    <row r="12" spans="2:10" ht="15" customHeight="1">
      <c r="B12" s="62" t="s">
        <v>12</v>
      </c>
      <c r="C12" s="517">
        <v>15218.000000000002</v>
      </c>
      <c r="D12" s="518">
        <f t="shared" si="1"/>
        <v>1</v>
      </c>
      <c r="E12" s="63">
        <v>12728</v>
      </c>
      <c r="F12" s="321">
        <f t="shared" si="2"/>
        <v>1</v>
      </c>
      <c r="G12" s="63">
        <f t="shared" si="0"/>
        <v>27946</v>
      </c>
      <c r="H12" s="321">
        <f t="shared" si="3"/>
        <v>1</v>
      </c>
    </row>
    <row r="13" spans="2:10">
      <c r="B13" s="203" t="s">
        <v>215</v>
      </c>
      <c r="C13" s="519"/>
    </row>
    <row r="14" spans="2:10">
      <c r="B14" s="263" t="s">
        <v>123</v>
      </c>
    </row>
  </sheetData>
  <sheetProtection password="EEBB" sheet="1" objects="1" scenarios="1"/>
  <mergeCells count="3">
    <mergeCell ref="C4:D4"/>
    <mergeCell ref="E4:F4"/>
    <mergeCell ref="G4:H4"/>
  </mergeCells>
  <hyperlinks>
    <hyperlink ref="J4" location="INDICE!A1" display="(volver a índice)"/>
  </hyperlinks>
  <pageMargins left="0.7" right="0.7" top="0.75" bottom="0.75" header="0.3" footer="0.3"/>
  <pageSetup paperSize="9" orientation="portrait" horizontalDpi="360" verticalDpi="36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7"/>
  <sheetViews>
    <sheetView showGridLines="0" workbookViewId="0">
      <selection activeCell="M10" sqref="M10"/>
    </sheetView>
  </sheetViews>
  <sheetFormatPr baseColWidth="10" defaultColWidth="11.42578125" defaultRowHeight="12.75"/>
  <cols>
    <col min="1" max="1" width="11.42578125" style="37"/>
    <col min="2" max="2" width="26.85546875" style="37" customWidth="1"/>
    <col min="3" max="3" width="7" style="37" customWidth="1"/>
    <col min="4" max="4" width="7.42578125" style="37" customWidth="1"/>
    <col min="5" max="5" width="8.7109375" style="37" customWidth="1"/>
    <col min="6" max="6" width="8.42578125" style="37" customWidth="1"/>
    <col min="7" max="7" width="7.5703125" style="37" customWidth="1"/>
    <col min="8" max="8" width="7.42578125" style="37" customWidth="1"/>
    <col min="9" max="9" width="8" style="37" customWidth="1"/>
    <col min="10" max="10" width="7.7109375" style="37" customWidth="1"/>
    <col min="11" max="11" width="8.7109375" style="37" customWidth="1"/>
    <col min="12" max="12" width="7.7109375" style="37" customWidth="1"/>
    <col min="13" max="13" width="7" style="37" customWidth="1"/>
    <col min="14" max="14" width="8.140625" style="37" customWidth="1"/>
    <col min="15" max="15" width="9" style="37" customWidth="1"/>
    <col min="16" max="16" width="8.140625" style="37" customWidth="1"/>
    <col min="17" max="17" width="7.28515625" style="37" customWidth="1"/>
    <col min="18" max="20" width="11.42578125" style="37" customWidth="1"/>
    <col min="21" max="16384" width="11.42578125" style="37"/>
  </cols>
  <sheetData>
    <row r="2" spans="2:19">
      <c r="B2" s="37" t="s">
        <v>731</v>
      </c>
    </row>
    <row r="4" spans="2:19">
      <c r="B4" s="819" t="s">
        <v>85</v>
      </c>
      <c r="C4" s="831">
        <v>2013</v>
      </c>
      <c r="D4" s="832"/>
      <c r="E4" s="833"/>
      <c r="F4" s="831">
        <v>2014</v>
      </c>
      <c r="G4" s="832"/>
      <c r="H4" s="833"/>
      <c r="I4" s="831">
        <v>2015</v>
      </c>
      <c r="J4" s="832"/>
      <c r="K4" s="833"/>
      <c r="L4" s="831">
        <v>2016</v>
      </c>
      <c r="M4" s="832"/>
      <c r="N4" s="833"/>
      <c r="O4" s="831">
        <v>2017</v>
      </c>
      <c r="P4" s="832"/>
      <c r="Q4" s="833"/>
      <c r="S4" s="21" t="s">
        <v>42</v>
      </c>
    </row>
    <row r="5" spans="2:19">
      <c r="B5" s="844"/>
      <c r="C5" s="112" t="s">
        <v>149</v>
      </c>
      <c r="D5" s="112" t="s">
        <v>150</v>
      </c>
      <c r="E5" s="112" t="s">
        <v>12</v>
      </c>
      <c r="F5" s="112" t="s">
        <v>149</v>
      </c>
      <c r="G5" s="112" t="s">
        <v>150</v>
      </c>
      <c r="H5" s="112" t="s">
        <v>12</v>
      </c>
      <c r="I5" s="112" t="s">
        <v>149</v>
      </c>
      <c r="J5" s="112" t="s">
        <v>150</v>
      </c>
      <c r="K5" s="112" t="s">
        <v>12</v>
      </c>
      <c r="L5" s="112" t="s">
        <v>149</v>
      </c>
      <c r="M5" s="112" t="s">
        <v>150</v>
      </c>
      <c r="N5" s="112" t="s">
        <v>12</v>
      </c>
      <c r="O5" s="112" t="s">
        <v>149</v>
      </c>
      <c r="P5" s="112" t="s">
        <v>150</v>
      </c>
      <c r="Q5" s="112" t="s">
        <v>12</v>
      </c>
    </row>
    <row r="6" spans="2:19" ht="15" customHeight="1">
      <c r="B6" s="295" t="s">
        <v>134</v>
      </c>
      <c r="C6" s="292">
        <f>+C7+C8</f>
        <v>7217.4689581095599</v>
      </c>
      <c r="D6" s="292">
        <f t="shared" ref="D6:Q6" si="0">+D7+D8</f>
        <v>6648.5310418904392</v>
      </c>
      <c r="E6" s="292">
        <f t="shared" si="0"/>
        <v>13866</v>
      </c>
      <c r="F6" s="292">
        <f t="shared" si="0"/>
        <v>7541.0896159317226</v>
      </c>
      <c r="G6" s="292">
        <f t="shared" si="0"/>
        <v>7162.9103840682801</v>
      </c>
      <c r="H6" s="292">
        <f t="shared" si="0"/>
        <v>14704.000000000004</v>
      </c>
      <c r="I6" s="292">
        <f t="shared" si="0"/>
        <v>7872.4802249057584</v>
      </c>
      <c r="J6" s="292">
        <f t="shared" si="0"/>
        <v>7641.5197750942425</v>
      </c>
      <c r="K6" s="292">
        <f t="shared" si="0"/>
        <v>15514.000000000002</v>
      </c>
      <c r="L6" s="292">
        <f t="shared" si="0"/>
        <v>7982.9133077039269</v>
      </c>
      <c r="M6" s="292">
        <f t="shared" si="0"/>
        <v>7819.0866922960731</v>
      </c>
      <c r="N6" s="292">
        <f t="shared" si="0"/>
        <v>15802</v>
      </c>
      <c r="O6" s="292">
        <f t="shared" si="0"/>
        <v>7545</v>
      </c>
      <c r="P6" s="292">
        <f t="shared" si="0"/>
        <v>7673.0000000000009</v>
      </c>
      <c r="Q6" s="292">
        <f t="shared" si="0"/>
        <v>15218</v>
      </c>
    </row>
    <row r="7" spans="2:19" ht="15" customHeight="1">
      <c r="B7" s="302" t="s">
        <v>86</v>
      </c>
      <c r="C7" s="114">
        <v>7004.776769509981</v>
      </c>
      <c r="D7" s="114">
        <v>6123.2232304900181</v>
      </c>
      <c r="E7" s="114">
        <f>SUM(C7:D7)</f>
        <v>13128</v>
      </c>
      <c r="F7" s="114">
        <v>7308.0896159317226</v>
      </c>
      <c r="G7" s="114">
        <v>6631.9103840682801</v>
      </c>
      <c r="H7" s="114">
        <f>SUM(F7:G7)</f>
        <v>13940.000000000004</v>
      </c>
      <c r="I7" s="114">
        <v>7656.2742941452616</v>
      </c>
      <c r="J7" s="114">
        <v>7129.7257058547375</v>
      </c>
      <c r="K7" s="51">
        <f>SUM(I7:J7)</f>
        <v>14786</v>
      </c>
      <c r="L7" s="51">
        <v>7597.9281444991793</v>
      </c>
      <c r="M7" s="51">
        <v>7206.0718555008207</v>
      </c>
      <c r="N7" s="51">
        <f>SUM(L7:M7)</f>
        <v>14804</v>
      </c>
      <c r="O7" s="51">
        <v>7182</v>
      </c>
      <c r="P7" s="51">
        <v>7149.0000000000009</v>
      </c>
      <c r="Q7" s="51">
        <f t="shared" ref="Q7:Q11" si="1">SUM(O7:P7)</f>
        <v>14331</v>
      </c>
    </row>
    <row r="8" spans="2:19" ht="15" customHeight="1">
      <c r="B8" s="302" t="s">
        <v>87</v>
      </c>
      <c r="C8" s="114">
        <v>212.69218859957866</v>
      </c>
      <c r="D8" s="114">
        <v>525.30781140042131</v>
      </c>
      <c r="E8" s="114">
        <f>SUM(C8:D8)</f>
        <v>738</v>
      </c>
      <c r="F8" s="114">
        <v>233.00000000000006</v>
      </c>
      <c r="G8" s="114">
        <v>531</v>
      </c>
      <c r="H8" s="114">
        <f>SUM(F8:G8)</f>
        <v>764</v>
      </c>
      <c r="I8" s="114">
        <v>216.20593076049684</v>
      </c>
      <c r="J8" s="114">
        <v>511.79406923950501</v>
      </c>
      <c r="K8" s="51">
        <f>SUM(I8:J8)</f>
        <v>728.00000000000182</v>
      </c>
      <c r="L8" s="51">
        <v>384.98516320474778</v>
      </c>
      <c r="M8" s="51">
        <v>613.01483679525222</v>
      </c>
      <c r="N8" s="51">
        <f>SUM(L8:M8)</f>
        <v>998</v>
      </c>
      <c r="O8" s="51">
        <v>363</v>
      </c>
      <c r="P8" s="51">
        <v>524</v>
      </c>
      <c r="Q8" s="51">
        <f t="shared" si="1"/>
        <v>887</v>
      </c>
    </row>
    <row r="9" spans="2:19" ht="15" customHeight="1">
      <c r="B9" s="295" t="s">
        <v>135</v>
      </c>
      <c r="C9" s="292">
        <f>+C10+C11</f>
        <v>4300.8874680306899</v>
      </c>
      <c r="D9" s="292">
        <f t="shared" ref="D9:Q9" si="2">+D10+D11</f>
        <v>6202.1125319693092</v>
      </c>
      <c r="E9" s="292">
        <f t="shared" si="2"/>
        <v>10503</v>
      </c>
      <c r="F9" s="292">
        <f t="shared" si="2"/>
        <v>4535.5518678352682</v>
      </c>
      <c r="G9" s="292">
        <f t="shared" si="2"/>
        <v>6516.4481321647309</v>
      </c>
      <c r="H9" s="292">
        <f t="shared" si="2"/>
        <v>11052</v>
      </c>
      <c r="I9" s="292">
        <f t="shared" si="2"/>
        <v>4759.6016836508634</v>
      </c>
      <c r="J9" s="292">
        <f t="shared" si="2"/>
        <v>6876.3983163491357</v>
      </c>
      <c r="K9" s="292">
        <f t="shared" si="2"/>
        <v>11636</v>
      </c>
      <c r="L9" s="292">
        <f t="shared" si="2"/>
        <v>5021.9429346664956</v>
      </c>
      <c r="M9" s="292">
        <f t="shared" si="2"/>
        <v>7352.0570653335035</v>
      </c>
      <c r="N9" s="292">
        <f t="shared" si="2"/>
        <v>12374</v>
      </c>
      <c r="O9" s="292">
        <f t="shared" si="2"/>
        <v>5213</v>
      </c>
      <c r="P9" s="292">
        <f t="shared" si="2"/>
        <v>7515</v>
      </c>
      <c r="Q9" s="292">
        <f t="shared" si="2"/>
        <v>12728</v>
      </c>
    </row>
    <row r="10" spans="2:19" ht="15" customHeight="1">
      <c r="B10" s="302" t="s">
        <v>88</v>
      </c>
      <c r="C10" s="114">
        <v>4097.2995029821068</v>
      </c>
      <c r="D10" s="114">
        <v>5909.7004970178923</v>
      </c>
      <c r="E10" s="114">
        <f>SUM(C10:D10)</f>
        <v>10007</v>
      </c>
      <c r="F10" s="114">
        <v>4315.4466046773732</v>
      </c>
      <c r="G10" s="114">
        <v>6244.5533953226259</v>
      </c>
      <c r="H10" s="114">
        <f>SUM(F10:G10)</f>
        <v>10560</v>
      </c>
      <c r="I10" s="114">
        <v>4564.6016836508634</v>
      </c>
      <c r="J10" s="114">
        <v>6621.3983163491357</v>
      </c>
      <c r="K10" s="51">
        <f>SUM(I10:J10)</f>
        <v>11186</v>
      </c>
      <c r="L10" s="51">
        <v>4873.7992565055756</v>
      </c>
      <c r="M10" s="51">
        <v>7154.2007434944235</v>
      </c>
      <c r="N10" s="51">
        <f>SUM(L10:M10)</f>
        <v>12028</v>
      </c>
      <c r="O10" s="51">
        <v>5045</v>
      </c>
      <c r="P10" s="51">
        <v>7275</v>
      </c>
      <c r="Q10" s="51">
        <f t="shared" si="1"/>
        <v>12320</v>
      </c>
    </row>
    <row r="11" spans="2:19" ht="15" customHeight="1">
      <c r="B11" s="302" t="s">
        <v>89</v>
      </c>
      <c r="C11" s="114">
        <v>203.58796504858321</v>
      </c>
      <c r="D11" s="114">
        <v>292.41203495141673</v>
      </c>
      <c r="E11" s="114">
        <f>SUM(C11:D11)</f>
        <v>495.99999999999994</v>
      </c>
      <c r="F11" s="114">
        <v>220.10526315789477</v>
      </c>
      <c r="G11" s="114">
        <v>271.89473684210526</v>
      </c>
      <c r="H11" s="114">
        <f>SUM(F11:G11)</f>
        <v>492</v>
      </c>
      <c r="I11" s="114">
        <v>195</v>
      </c>
      <c r="J11" s="114">
        <v>255</v>
      </c>
      <c r="K11" s="51">
        <f>SUM(I11:J11)</f>
        <v>450</v>
      </c>
      <c r="L11" s="51">
        <v>148.14367816091956</v>
      </c>
      <c r="M11" s="51">
        <v>197.85632183908046</v>
      </c>
      <c r="N11" s="51">
        <f>SUM(L11:M11)</f>
        <v>346</v>
      </c>
      <c r="O11" s="51">
        <v>168</v>
      </c>
      <c r="P11" s="51">
        <v>240</v>
      </c>
      <c r="Q11" s="51">
        <f t="shared" si="1"/>
        <v>408</v>
      </c>
    </row>
    <row r="12" spans="2:19" ht="15" customHeight="1">
      <c r="B12" s="295" t="s">
        <v>90</v>
      </c>
      <c r="C12" s="292">
        <v>4250.4697986577185</v>
      </c>
      <c r="D12" s="292">
        <v>2885.530201342282</v>
      </c>
      <c r="E12" s="292">
        <f>SUM(C12:D12)</f>
        <v>7136</v>
      </c>
      <c r="F12" s="292">
        <v>4316.8251207729463</v>
      </c>
      <c r="G12" s="292">
        <v>2921.1748792270532</v>
      </c>
      <c r="H12" s="292">
        <f>SUM(F12:G12)</f>
        <v>7238</v>
      </c>
      <c r="I12" s="292">
        <v>4155.0265987549519</v>
      </c>
      <c r="J12" s="292">
        <v>2890.9734012450481</v>
      </c>
      <c r="K12" s="55">
        <v>7046</v>
      </c>
      <c r="L12" s="55">
        <v>4408.4785292907127</v>
      </c>
      <c r="M12" s="55">
        <v>2861.5214707092882</v>
      </c>
      <c r="N12" s="55">
        <v>7270</v>
      </c>
      <c r="O12" s="55">
        <v>3661</v>
      </c>
      <c r="P12" s="55">
        <v>2471</v>
      </c>
      <c r="Q12" s="55">
        <f>SUM(O12:P12)</f>
        <v>6132</v>
      </c>
      <c r="R12" s="148"/>
    </row>
    <row r="13" spans="2:19" ht="15" customHeight="1">
      <c r="B13" s="297" t="s">
        <v>91</v>
      </c>
      <c r="C13" s="303">
        <v>3026</v>
      </c>
      <c r="D13" s="303">
        <v>2244</v>
      </c>
      <c r="E13" s="303">
        <f>SUM(C13:D13)</f>
        <v>5270</v>
      </c>
      <c r="F13" s="303">
        <v>3282.9436964504284</v>
      </c>
      <c r="G13" s="303">
        <v>2422.0563035495716</v>
      </c>
      <c r="H13" s="303">
        <v>5705</v>
      </c>
      <c r="I13" s="303">
        <v>3461.4779411764707</v>
      </c>
      <c r="J13" s="303">
        <v>2497.5220588235293</v>
      </c>
      <c r="K13" s="53">
        <v>5959</v>
      </c>
      <c r="L13" s="53">
        <v>3150.4086538461538</v>
      </c>
      <c r="M13" s="53">
        <v>2659.5913461538462</v>
      </c>
      <c r="N13" s="53">
        <v>5810</v>
      </c>
      <c r="O13" s="53">
        <v>2873</v>
      </c>
      <c r="P13" s="53">
        <v>2265</v>
      </c>
      <c r="Q13" s="55">
        <f>SUM(O13:P13)</f>
        <v>5138</v>
      </c>
    </row>
    <row r="14" spans="2:19" ht="15" customHeight="1">
      <c r="B14" s="278" t="s">
        <v>12</v>
      </c>
      <c r="C14" s="300">
        <f>+C6+C9+C12+C13</f>
        <v>18794.826224797969</v>
      </c>
      <c r="D14" s="300">
        <f t="shared" ref="D14:Q14" si="3">+D6+D9+D12+D13</f>
        <v>17980.173775202031</v>
      </c>
      <c r="E14" s="300">
        <f t="shared" si="3"/>
        <v>36775</v>
      </c>
      <c r="F14" s="300">
        <f t="shared" si="3"/>
        <v>19676.410300990363</v>
      </c>
      <c r="G14" s="300">
        <f t="shared" si="3"/>
        <v>19022.589699009637</v>
      </c>
      <c r="H14" s="300">
        <f t="shared" si="3"/>
        <v>38699</v>
      </c>
      <c r="I14" s="300">
        <f t="shared" si="3"/>
        <v>20248.586448488048</v>
      </c>
      <c r="J14" s="300">
        <f t="shared" si="3"/>
        <v>19906.413551511952</v>
      </c>
      <c r="K14" s="300">
        <f t="shared" si="3"/>
        <v>40155</v>
      </c>
      <c r="L14" s="300">
        <f t="shared" si="3"/>
        <v>20563.743425507288</v>
      </c>
      <c r="M14" s="300">
        <f t="shared" si="3"/>
        <v>20692.256574492712</v>
      </c>
      <c r="N14" s="300">
        <f t="shared" si="3"/>
        <v>41256</v>
      </c>
      <c r="O14" s="300">
        <f t="shared" si="3"/>
        <v>19292</v>
      </c>
      <c r="P14" s="300">
        <f t="shared" si="3"/>
        <v>19924</v>
      </c>
      <c r="Q14" s="300">
        <f t="shared" si="3"/>
        <v>39216</v>
      </c>
    </row>
    <row r="15" spans="2:19">
      <c r="B15" s="203" t="s">
        <v>215</v>
      </c>
      <c r="C15" s="17"/>
      <c r="D15" s="17"/>
      <c r="E15" s="17"/>
      <c r="F15" s="17"/>
      <c r="G15" s="17"/>
      <c r="H15" s="17"/>
      <c r="I15" s="17"/>
      <c r="J15" s="17"/>
      <c r="K15" s="17"/>
      <c r="L15" s="17"/>
      <c r="M15" s="17"/>
      <c r="N15" s="17"/>
      <c r="O15" s="17"/>
      <c r="P15" s="17"/>
      <c r="Q15" s="17"/>
      <c r="R15" s="17"/>
      <c r="S15" s="17"/>
    </row>
    <row r="16" spans="2:19">
      <c r="B16" s="109" t="s">
        <v>881</v>
      </c>
      <c r="C16" s="17"/>
      <c r="D16" s="17"/>
      <c r="E16" s="17"/>
      <c r="F16" s="17"/>
      <c r="G16" s="17"/>
      <c r="H16" s="17"/>
      <c r="I16" s="17"/>
      <c r="J16" s="17"/>
      <c r="K16" s="17"/>
      <c r="L16" s="17"/>
      <c r="M16" s="17"/>
      <c r="N16" s="17"/>
      <c r="O16" s="17"/>
      <c r="P16" s="17"/>
      <c r="Q16" s="17"/>
      <c r="R16" s="17"/>
      <c r="S16" s="17"/>
    </row>
    <row r="17" spans="2:2">
      <c r="B17" s="109" t="s">
        <v>882</v>
      </c>
    </row>
  </sheetData>
  <sheetProtection password="EEBB" sheet="1" objects="1" scenarios="1"/>
  <mergeCells count="6">
    <mergeCell ref="L4:N4"/>
    <mergeCell ref="O4:Q4"/>
    <mergeCell ref="B4:B5"/>
    <mergeCell ref="C4:E4"/>
    <mergeCell ref="F4:H4"/>
    <mergeCell ref="I4:K4"/>
  </mergeCells>
  <hyperlinks>
    <hyperlink ref="S4" location="INDICE!A1" display="(volver a índice)"/>
  </hyperlinks>
  <pageMargins left="0.7" right="0.7" top="0.75" bottom="0.75" header="0.3" footer="0.3"/>
  <pageSetup paperSize="9" orientation="portrait" horizontalDpi="360" verticalDpi="360" r:id="rId1"/>
  <ignoredErrors>
    <ignoredError sqref="Q12:Q13" formulaRange="1"/>
    <ignoredError sqref="E9:Q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9"/>
  <sheetViews>
    <sheetView workbookViewId="0">
      <selection activeCell="M10" sqref="M10"/>
    </sheetView>
  </sheetViews>
  <sheetFormatPr baseColWidth="10" defaultColWidth="11.42578125" defaultRowHeight="15"/>
  <cols>
    <col min="1" max="16384" width="11.42578125" style="39"/>
  </cols>
  <sheetData>
    <row r="6" spans="2:3" ht="31.5">
      <c r="B6" s="38" t="s">
        <v>227</v>
      </c>
    </row>
    <row r="7" spans="2:3" ht="21">
      <c r="B7" s="40" t="s">
        <v>262</v>
      </c>
    </row>
    <row r="9" spans="2:3">
      <c r="B9" s="41" t="s">
        <v>42</v>
      </c>
      <c r="C9" s="41"/>
    </row>
  </sheetData>
  <hyperlinks>
    <hyperlink ref="B9" location="INDICE!A1" display="(volver a índic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44"/>
  <sheetViews>
    <sheetView showGridLines="0" workbookViewId="0">
      <selection activeCell="M10" sqref="M10"/>
    </sheetView>
  </sheetViews>
  <sheetFormatPr baseColWidth="10" defaultColWidth="11.42578125" defaultRowHeight="12.75"/>
  <cols>
    <col min="1" max="1" width="11.42578125" style="37"/>
    <col min="2" max="2" width="24" style="37" customWidth="1"/>
    <col min="3" max="3" width="10.7109375" style="37" customWidth="1"/>
    <col min="4" max="4" width="11.42578125" style="37"/>
    <col min="5" max="5" width="11.5703125" style="37"/>
    <col min="6" max="8" width="11.42578125" style="37"/>
    <col min="9" max="9" width="11.5703125" style="37" customWidth="1"/>
    <col min="10" max="16384" width="11.42578125" style="37"/>
  </cols>
  <sheetData>
    <row r="2" spans="2:13">
      <c r="B2" s="37" t="s">
        <v>732</v>
      </c>
    </row>
    <row r="3" spans="2:13">
      <c r="M3" s="21" t="s">
        <v>42</v>
      </c>
    </row>
    <row r="4" spans="2:13" ht="14.45" customHeight="1">
      <c r="B4" s="819" t="s">
        <v>152</v>
      </c>
      <c r="C4" s="831" t="s">
        <v>153</v>
      </c>
      <c r="D4" s="832"/>
      <c r="E4" s="833"/>
      <c r="F4" s="831" t="s">
        <v>154</v>
      </c>
      <c r="G4" s="832"/>
      <c r="H4" s="833"/>
    </row>
    <row r="5" spans="2:13">
      <c r="B5" s="820"/>
      <c r="C5" s="257" t="s">
        <v>149</v>
      </c>
      <c r="D5" s="266" t="s">
        <v>150</v>
      </c>
      <c r="E5" s="257" t="s">
        <v>12</v>
      </c>
      <c r="F5" s="257" t="s">
        <v>149</v>
      </c>
      <c r="G5" s="266" t="s">
        <v>150</v>
      </c>
      <c r="H5" s="257" t="s">
        <v>12</v>
      </c>
    </row>
    <row r="6" spans="2:13">
      <c r="B6" s="433" t="s">
        <v>155</v>
      </c>
      <c r="C6" s="48">
        <v>2</v>
      </c>
      <c r="D6" s="48">
        <v>3</v>
      </c>
      <c r="E6" s="268">
        <f>SUM(C6:D6)</f>
        <v>5</v>
      </c>
      <c r="F6" s="48">
        <v>0</v>
      </c>
      <c r="G6" s="269">
        <v>0</v>
      </c>
      <c r="H6" s="268">
        <f>SUM(F6:G6)</f>
        <v>0</v>
      </c>
    </row>
    <row r="7" spans="2:13">
      <c r="B7" s="434" t="s">
        <v>156</v>
      </c>
      <c r="C7" s="51">
        <v>436</v>
      </c>
      <c r="D7" s="270">
        <v>480</v>
      </c>
      <c r="E7" s="55">
        <f t="shared" ref="E7:E12" si="0">SUM(C7:D7)</f>
        <v>916</v>
      </c>
      <c r="F7" s="51">
        <v>72</v>
      </c>
      <c r="G7" s="51">
        <v>79</v>
      </c>
      <c r="H7" s="55">
        <f t="shared" ref="H7:H12" si="1">SUM(F7:G7)</f>
        <v>151</v>
      </c>
    </row>
    <row r="8" spans="2:13">
      <c r="B8" s="434" t="s">
        <v>157</v>
      </c>
      <c r="C8" s="51">
        <v>3060.0000000000005</v>
      </c>
      <c r="D8" s="270">
        <v>3666</v>
      </c>
      <c r="E8" s="55">
        <f t="shared" si="0"/>
        <v>6726</v>
      </c>
      <c r="F8" s="51">
        <v>144</v>
      </c>
      <c r="G8" s="270">
        <v>201.99999999999997</v>
      </c>
      <c r="H8" s="55">
        <f t="shared" si="1"/>
        <v>346</v>
      </c>
    </row>
    <row r="9" spans="2:13">
      <c r="B9" s="434" t="s">
        <v>159</v>
      </c>
      <c r="C9" s="51">
        <v>1756</v>
      </c>
      <c r="D9" s="270">
        <v>1803.9999999999998</v>
      </c>
      <c r="E9" s="55">
        <f t="shared" si="0"/>
        <v>3560</v>
      </c>
      <c r="F9" s="51">
        <v>80</v>
      </c>
      <c r="G9" s="270">
        <v>156.00000000000003</v>
      </c>
      <c r="H9" s="55">
        <f t="shared" si="1"/>
        <v>236.00000000000003</v>
      </c>
    </row>
    <row r="10" spans="2:13">
      <c r="B10" s="434" t="s">
        <v>158</v>
      </c>
      <c r="C10" s="51">
        <v>1471.9999999999998</v>
      </c>
      <c r="D10" s="270">
        <v>992</v>
      </c>
      <c r="E10" s="55">
        <f t="shared" si="0"/>
        <v>2464</v>
      </c>
      <c r="F10" s="51">
        <v>58.000000000000007</v>
      </c>
      <c r="G10" s="270">
        <v>78</v>
      </c>
      <c r="H10" s="55">
        <f t="shared" si="1"/>
        <v>136</v>
      </c>
    </row>
    <row r="11" spans="2:13">
      <c r="B11" s="435" t="s">
        <v>160</v>
      </c>
      <c r="C11" s="272">
        <v>456</v>
      </c>
      <c r="D11" s="273">
        <v>204.00000000000003</v>
      </c>
      <c r="E11" s="53">
        <f t="shared" si="0"/>
        <v>660</v>
      </c>
      <c r="F11" s="272">
        <v>9</v>
      </c>
      <c r="G11" s="273">
        <v>9</v>
      </c>
      <c r="H11" s="53">
        <f t="shared" si="1"/>
        <v>18</v>
      </c>
    </row>
    <row r="12" spans="2:13">
      <c r="B12" s="260" t="s">
        <v>12</v>
      </c>
      <c r="C12" s="261">
        <f>SUM(C6:C11)</f>
        <v>7182</v>
      </c>
      <c r="D12" s="274">
        <f>SUM(D6:D11)</f>
        <v>7149</v>
      </c>
      <c r="E12" s="261">
        <f t="shared" si="0"/>
        <v>14331</v>
      </c>
      <c r="F12" s="261">
        <f>SUM(F6:F11)</f>
        <v>363</v>
      </c>
      <c r="G12" s="274">
        <f>SUM(G6:G11)</f>
        <v>524</v>
      </c>
      <c r="H12" s="261">
        <f t="shared" si="1"/>
        <v>887</v>
      </c>
    </row>
    <row r="13" spans="2:13">
      <c r="B13" s="203" t="s">
        <v>215</v>
      </c>
    </row>
    <row r="14" spans="2:13">
      <c r="B14" s="203"/>
    </row>
    <row r="17" spans="6:7">
      <c r="G17" s="43"/>
    </row>
    <row r="18" spans="6:7">
      <c r="G18" s="43"/>
    </row>
    <row r="19" spans="6:7">
      <c r="F19" s="43"/>
    </row>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sheetData>
  <sheetProtection password="EEBB" sheet="1" objects="1" scenarios="1"/>
  <mergeCells count="3">
    <mergeCell ref="C4:E4"/>
    <mergeCell ref="B4:B5"/>
    <mergeCell ref="F4:H4"/>
  </mergeCells>
  <hyperlinks>
    <hyperlink ref="M3" location="INDICE!A1" display="(volver a índice)"/>
  </hyperlinks>
  <pageMargins left="0.7" right="0.7" top="0.75" bottom="0.75" header="0.3" footer="0.3"/>
  <pageSetup paperSize="9" orientation="portrait" horizontalDpi="360" verticalDpi="36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44"/>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10.7109375" style="37" customWidth="1"/>
    <col min="4" max="8" width="11.5703125" style="37"/>
    <col min="9" max="9" width="11.5703125" style="37" customWidth="1"/>
    <col min="10" max="16384" width="11.5703125" style="37"/>
  </cols>
  <sheetData>
    <row r="2" spans="2:13">
      <c r="B2" s="37" t="s">
        <v>733</v>
      </c>
    </row>
    <row r="3" spans="2:13">
      <c r="M3" s="21" t="s">
        <v>42</v>
      </c>
    </row>
    <row r="4" spans="2:13" ht="14.45" customHeight="1">
      <c r="B4" s="819" t="s">
        <v>152</v>
      </c>
      <c r="C4" s="831" t="s">
        <v>153</v>
      </c>
      <c r="D4" s="832"/>
      <c r="E4" s="833"/>
      <c r="F4" s="831" t="s">
        <v>154</v>
      </c>
      <c r="G4" s="832"/>
      <c r="H4" s="833"/>
    </row>
    <row r="5" spans="2:13">
      <c r="B5" s="820"/>
      <c r="C5" s="257" t="s">
        <v>149</v>
      </c>
      <c r="D5" s="266" t="s">
        <v>150</v>
      </c>
      <c r="E5" s="257" t="s">
        <v>12</v>
      </c>
      <c r="F5" s="257" t="s">
        <v>149</v>
      </c>
      <c r="G5" s="266" t="s">
        <v>150</v>
      </c>
      <c r="H5" s="257" t="s">
        <v>12</v>
      </c>
    </row>
    <row r="6" spans="2:13">
      <c r="B6" s="433" t="s">
        <v>155</v>
      </c>
      <c r="C6" s="48">
        <v>110</v>
      </c>
      <c r="D6" s="48">
        <v>115</v>
      </c>
      <c r="E6" s="268">
        <f>SUM(C6:D6)</f>
        <v>225</v>
      </c>
      <c r="F6" s="48">
        <v>14</v>
      </c>
      <c r="G6" s="48">
        <v>13</v>
      </c>
      <c r="H6" s="268">
        <f>SUM(F6:G6)</f>
        <v>27</v>
      </c>
    </row>
    <row r="7" spans="2:13">
      <c r="B7" s="434" t="s">
        <v>156</v>
      </c>
      <c r="C7" s="51">
        <v>4214</v>
      </c>
      <c r="D7" s="270">
        <v>6035</v>
      </c>
      <c r="E7" s="55">
        <f t="shared" ref="E7:E12" si="0">SUM(C7:D7)</f>
        <v>10249</v>
      </c>
      <c r="F7" s="51">
        <v>144</v>
      </c>
      <c r="G7" s="51">
        <v>189</v>
      </c>
      <c r="H7" s="55">
        <f t="shared" ref="H7:H12" si="1">SUM(F7:G7)</f>
        <v>333</v>
      </c>
    </row>
    <row r="8" spans="2:13">
      <c r="B8" s="434" t="s">
        <v>157</v>
      </c>
      <c r="C8" s="51">
        <v>701</v>
      </c>
      <c r="D8" s="270">
        <v>1113</v>
      </c>
      <c r="E8" s="55">
        <f t="shared" si="0"/>
        <v>1814</v>
      </c>
      <c r="F8" s="51">
        <v>9</v>
      </c>
      <c r="G8" s="51">
        <v>36</v>
      </c>
      <c r="H8" s="55">
        <f t="shared" si="1"/>
        <v>45</v>
      </c>
    </row>
    <row r="9" spans="2:13">
      <c r="B9" s="434" t="s">
        <v>159</v>
      </c>
      <c r="C9" s="51">
        <v>14</v>
      </c>
      <c r="D9" s="270">
        <v>11</v>
      </c>
      <c r="E9" s="55">
        <f t="shared" si="0"/>
        <v>25</v>
      </c>
      <c r="F9" s="51">
        <v>1</v>
      </c>
      <c r="G9" s="51">
        <v>1</v>
      </c>
      <c r="H9" s="55">
        <f t="shared" si="1"/>
        <v>2</v>
      </c>
    </row>
    <row r="10" spans="2:13">
      <c r="B10" s="434" t="s">
        <v>158</v>
      </c>
      <c r="C10" s="51">
        <v>1</v>
      </c>
      <c r="D10" s="270">
        <v>0</v>
      </c>
      <c r="E10" s="55">
        <f t="shared" si="0"/>
        <v>1</v>
      </c>
      <c r="F10" s="51">
        <v>0</v>
      </c>
      <c r="G10" s="51">
        <v>0</v>
      </c>
      <c r="H10" s="55">
        <f t="shared" si="1"/>
        <v>0</v>
      </c>
    </row>
    <row r="11" spans="2:13">
      <c r="B11" s="435" t="s">
        <v>160</v>
      </c>
      <c r="C11" s="272">
        <v>5</v>
      </c>
      <c r="D11" s="273">
        <v>1</v>
      </c>
      <c r="E11" s="53">
        <f t="shared" si="0"/>
        <v>6</v>
      </c>
      <c r="F11" s="272">
        <v>0</v>
      </c>
      <c r="G11" s="272">
        <v>1</v>
      </c>
      <c r="H11" s="53">
        <f t="shared" si="1"/>
        <v>1</v>
      </c>
    </row>
    <row r="12" spans="2:13">
      <c r="B12" s="260" t="s">
        <v>12</v>
      </c>
      <c r="C12" s="261">
        <f>SUM(C6:C11)</f>
        <v>5045</v>
      </c>
      <c r="D12" s="274">
        <f>SUM(D6:D11)</f>
        <v>7275</v>
      </c>
      <c r="E12" s="261">
        <f t="shared" si="0"/>
        <v>12320</v>
      </c>
      <c r="F12" s="261">
        <f>SUM(F6:F11)</f>
        <v>168</v>
      </c>
      <c r="G12" s="274">
        <f>SUM(G6:G11)</f>
        <v>240</v>
      </c>
      <c r="H12" s="261">
        <f t="shared" si="1"/>
        <v>408</v>
      </c>
    </row>
    <row r="13" spans="2:13">
      <c r="B13" s="203" t="s">
        <v>215</v>
      </c>
    </row>
    <row r="14" spans="2:13">
      <c r="B14" s="203"/>
    </row>
    <row r="15" spans="2:13">
      <c r="G15" s="43"/>
    </row>
    <row r="17" spans="6:7">
      <c r="G17" s="43"/>
    </row>
    <row r="18" spans="6:7">
      <c r="G18" s="43"/>
    </row>
    <row r="19" spans="6:7">
      <c r="F19" s="43"/>
    </row>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sheetData>
  <sheetProtection password="EEBB" sheet="1" objects="1" scenarios="1"/>
  <mergeCells count="3">
    <mergeCell ref="B4:B5"/>
    <mergeCell ref="C4:E4"/>
    <mergeCell ref="F4:H4"/>
  </mergeCells>
  <hyperlinks>
    <hyperlink ref="M3" location="INDICE!A1" display="(volver a índice)"/>
  </hyperlinks>
  <pageMargins left="0.7" right="0.7" top="0.75" bottom="0.75" header="0.3" footer="0.3"/>
  <pageSetup paperSize="9" orientation="portrait" horizontalDpi="360" verticalDpi="36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showGridLines="0" workbookViewId="0">
      <selection activeCell="M10" sqref="M10"/>
    </sheetView>
  </sheetViews>
  <sheetFormatPr baseColWidth="10" defaultColWidth="11.5703125" defaultRowHeight="12.75"/>
  <cols>
    <col min="1" max="1" width="11.5703125" style="37"/>
    <col min="2" max="2" width="15.140625" style="37" customWidth="1"/>
    <col min="3" max="4" width="8" style="37" customWidth="1"/>
    <col min="5" max="6" width="7.85546875" style="37" customWidth="1"/>
    <col min="7" max="9" width="8.7109375" style="37" customWidth="1"/>
    <col min="10" max="11" width="9.28515625" style="37" customWidth="1"/>
    <col min="12" max="12" width="8.42578125" style="37" customWidth="1"/>
    <col min="13" max="16384" width="11.5703125" style="37"/>
  </cols>
  <sheetData>
    <row r="2" spans="2:16">
      <c r="B2" s="37" t="s">
        <v>737</v>
      </c>
    </row>
    <row r="4" spans="2:16">
      <c r="B4" s="46" t="s">
        <v>161</v>
      </c>
      <c r="C4" s="831" t="s">
        <v>141</v>
      </c>
      <c r="D4" s="832"/>
      <c r="E4" s="832"/>
      <c r="F4" s="832"/>
      <c r="G4" s="833"/>
      <c r="H4" s="831" t="s">
        <v>143</v>
      </c>
      <c r="I4" s="832"/>
      <c r="J4" s="832"/>
      <c r="K4" s="832"/>
      <c r="L4" s="833"/>
      <c r="M4" s="46" t="s">
        <v>12</v>
      </c>
    </row>
    <row r="5" spans="2:16">
      <c r="B5" s="112"/>
      <c r="C5" s="257" t="s">
        <v>149</v>
      </c>
      <c r="D5" s="257" t="s">
        <v>6</v>
      </c>
      <c r="E5" s="257" t="s">
        <v>150</v>
      </c>
      <c r="F5" s="257" t="s">
        <v>6</v>
      </c>
      <c r="G5" s="257" t="s">
        <v>12</v>
      </c>
      <c r="H5" s="257" t="s">
        <v>149</v>
      </c>
      <c r="I5" s="257" t="s">
        <v>6</v>
      </c>
      <c r="J5" s="257" t="s">
        <v>150</v>
      </c>
      <c r="K5" s="257" t="s">
        <v>6</v>
      </c>
      <c r="L5" s="257" t="s">
        <v>12</v>
      </c>
      <c r="M5" s="112"/>
    </row>
    <row r="6" spans="2:16">
      <c r="B6" s="124" t="s">
        <v>162</v>
      </c>
      <c r="C6" s="114">
        <v>1838.9999999999998</v>
      </c>
      <c r="D6" s="291">
        <f>+C6/$C$10</f>
        <v>0.24373757455268386</v>
      </c>
      <c r="E6" s="114">
        <v>1322</v>
      </c>
      <c r="F6" s="291">
        <f>+E6/$E$10</f>
        <v>0.17229245405968982</v>
      </c>
      <c r="G6" s="292">
        <f>SUM(C6,E6)</f>
        <v>3161</v>
      </c>
      <c r="H6" s="114">
        <v>3432</v>
      </c>
      <c r="I6" s="291">
        <f>+H6/$H$10</f>
        <v>0.65835411471321692</v>
      </c>
      <c r="J6" s="114">
        <v>4876.0000000000009</v>
      </c>
      <c r="K6" s="291">
        <f>+J6/$J$10</f>
        <v>0.64883566200931475</v>
      </c>
      <c r="L6" s="292">
        <f>SUM(H6,J6)</f>
        <v>8308</v>
      </c>
      <c r="M6" s="292">
        <f>SUM(G6,L6)</f>
        <v>11469</v>
      </c>
    </row>
    <row r="7" spans="2:16">
      <c r="B7" s="124" t="s">
        <v>163</v>
      </c>
      <c r="C7" s="114">
        <v>441.99999999999994</v>
      </c>
      <c r="D7" s="291">
        <f t="shared" ref="D7:D9" si="0">+C7/$C$10</f>
        <v>5.8581842279655391E-2</v>
      </c>
      <c r="E7" s="114">
        <v>385.00000000000011</v>
      </c>
      <c r="F7" s="291">
        <f t="shared" ref="F7:F9" si="1">+E7/$E$10</f>
        <v>5.0175941613449772E-2</v>
      </c>
      <c r="G7" s="292">
        <f t="shared" ref="G7:G9" si="2">SUM(C7,E7)</f>
        <v>827</v>
      </c>
      <c r="H7" s="114">
        <v>338</v>
      </c>
      <c r="I7" s="291">
        <f t="shared" ref="I7:I9" si="3">+H7/$H$10</f>
        <v>6.4837905236907731E-2</v>
      </c>
      <c r="J7" s="114">
        <v>380</v>
      </c>
      <c r="K7" s="291">
        <f t="shared" ref="K7:K9" si="4">+J7/$J$10</f>
        <v>5.0565535595475712E-2</v>
      </c>
      <c r="L7" s="292">
        <f t="shared" ref="L7:L9" si="5">SUM(H7,J7)</f>
        <v>718</v>
      </c>
      <c r="M7" s="292">
        <f>SUM(G7,L7)</f>
        <v>1545</v>
      </c>
    </row>
    <row r="8" spans="2:16">
      <c r="B8" s="124" t="s">
        <v>164</v>
      </c>
      <c r="C8" s="114">
        <v>5142.0000000000009</v>
      </c>
      <c r="D8" s="291">
        <f t="shared" si="0"/>
        <v>0.6815109343936383</v>
      </c>
      <c r="E8" s="114">
        <v>5882</v>
      </c>
      <c r="F8" s="291">
        <f t="shared" si="1"/>
        <v>0.76658412615665317</v>
      </c>
      <c r="G8" s="292">
        <f t="shared" si="2"/>
        <v>11024</v>
      </c>
      <c r="H8" s="114">
        <v>1219</v>
      </c>
      <c r="I8" s="291">
        <f t="shared" si="3"/>
        <v>0.23383848072127375</v>
      </c>
      <c r="J8" s="114">
        <v>1905</v>
      </c>
      <c r="K8" s="291">
        <f t="shared" si="4"/>
        <v>0.25349301397205587</v>
      </c>
      <c r="L8" s="292">
        <f t="shared" si="5"/>
        <v>3124</v>
      </c>
      <c r="M8" s="292">
        <f>SUM(G8,L8)</f>
        <v>14148</v>
      </c>
      <c r="P8" s="21" t="s">
        <v>42</v>
      </c>
    </row>
    <row r="9" spans="2:16">
      <c r="B9" s="124" t="s">
        <v>165</v>
      </c>
      <c r="C9" s="114">
        <v>122</v>
      </c>
      <c r="D9" s="291">
        <f t="shared" si="0"/>
        <v>1.6169648774022532E-2</v>
      </c>
      <c r="E9" s="114">
        <v>84</v>
      </c>
      <c r="F9" s="291">
        <f t="shared" si="1"/>
        <v>1.094747817020722E-2</v>
      </c>
      <c r="G9" s="292">
        <f t="shared" si="2"/>
        <v>206</v>
      </c>
      <c r="H9" s="114">
        <v>224</v>
      </c>
      <c r="I9" s="291">
        <f t="shared" si="3"/>
        <v>4.2969499328601571E-2</v>
      </c>
      <c r="J9" s="114">
        <v>354</v>
      </c>
      <c r="K9" s="291">
        <f t="shared" si="4"/>
        <v>4.7105788423153688E-2</v>
      </c>
      <c r="L9" s="292">
        <f t="shared" si="5"/>
        <v>578</v>
      </c>
      <c r="M9" s="292">
        <f>SUM(G9,L9)</f>
        <v>784</v>
      </c>
    </row>
    <row r="10" spans="2:16">
      <c r="B10" s="260" t="s">
        <v>12</v>
      </c>
      <c r="C10" s="261">
        <f>SUM(C6:C9)</f>
        <v>7545</v>
      </c>
      <c r="D10" s="432">
        <f>SUM(D6:D9)</f>
        <v>1.0000000000000002</v>
      </c>
      <c r="E10" s="261">
        <f>SUM(E6:E9)</f>
        <v>7673</v>
      </c>
      <c r="F10" s="432">
        <f>SUM(F6:F9)</f>
        <v>1</v>
      </c>
      <c r="G10" s="261">
        <f>SUM(C10,E10)</f>
        <v>15218</v>
      </c>
      <c r="H10" s="261">
        <f>SUM(H6:H9)</f>
        <v>5213</v>
      </c>
      <c r="I10" s="432">
        <f>SUM(I6:I9)</f>
        <v>1</v>
      </c>
      <c r="J10" s="261">
        <f>SUM(J6:J9)</f>
        <v>7515.0000000000009</v>
      </c>
      <c r="K10" s="432">
        <f>SUM(K6:K9)</f>
        <v>1</v>
      </c>
      <c r="L10" s="261">
        <f>SUM(H10,J10)</f>
        <v>12728</v>
      </c>
      <c r="M10" s="512">
        <f>SUM(G10,L10)</f>
        <v>27946</v>
      </c>
    </row>
    <row r="11" spans="2:16">
      <c r="B11" s="203" t="s">
        <v>215</v>
      </c>
    </row>
    <row r="12" spans="2:16">
      <c r="B12" s="203"/>
      <c r="P12" s="513"/>
    </row>
    <row r="13" spans="2:16">
      <c r="B13" s="263" t="s">
        <v>123</v>
      </c>
    </row>
    <row r="18" ht="15" customHeight="1"/>
  </sheetData>
  <sheetProtection password="EEBB" sheet="1" objects="1" scenarios="1"/>
  <mergeCells count="2">
    <mergeCell ref="C4:G4"/>
    <mergeCell ref="H4:L4"/>
  </mergeCells>
  <hyperlinks>
    <hyperlink ref="P8" location="INDICE!A1" display="(volver a índice)"/>
  </hyperlinks>
  <pageMargins left="0.7" right="0.7" top="0.75" bottom="0.75" header="0.3" footer="0.3"/>
  <pageSetup paperSize="9" orientation="portrait" horizontalDpi="360" verticalDpi="36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Q36"/>
  <sheetViews>
    <sheetView showGridLines="0" zoomScaleNormal="100" workbookViewId="0">
      <selection activeCell="M10" sqref="M10"/>
    </sheetView>
  </sheetViews>
  <sheetFormatPr baseColWidth="10" defaultColWidth="11.5703125" defaultRowHeight="12.75"/>
  <cols>
    <col min="1" max="11" width="11.5703125" style="37"/>
    <col min="12" max="12" width="26.85546875" style="37" customWidth="1"/>
    <col min="13" max="13" width="13.85546875" style="37" customWidth="1"/>
    <col min="14" max="14" width="15.42578125" style="37" customWidth="1"/>
    <col min="15" max="16384" width="11.5703125" style="37"/>
  </cols>
  <sheetData>
    <row r="3" spans="12:17">
      <c r="L3" s="333" t="s">
        <v>896</v>
      </c>
    </row>
    <row r="5" spans="12:17">
      <c r="L5" s="792" t="s">
        <v>147</v>
      </c>
      <c r="M5" s="824" t="s">
        <v>386</v>
      </c>
      <c r="N5" s="794"/>
      <c r="O5" s="793"/>
    </row>
    <row r="6" spans="12:17" ht="33" customHeight="1">
      <c r="L6" s="793"/>
      <c r="M6" s="365" t="s">
        <v>166</v>
      </c>
      <c r="N6" s="366" t="s">
        <v>374</v>
      </c>
      <c r="O6" s="408" t="s">
        <v>12</v>
      </c>
      <c r="Q6" s="21" t="s">
        <v>42</v>
      </c>
    </row>
    <row r="7" spans="12:17">
      <c r="L7" s="47" t="s">
        <v>60</v>
      </c>
      <c r="M7" s="51">
        <v>7919.5000000000009</v>
      </c>
      <c r="N7" s="510">
        <v>3853.0000000000009</v>
      </c>
      <c r="O7" s="510">
        <f>SUM(M7:N7)</f>
        <v>11772.500000000002</v>
      </c>
      <c r="Q7" s="43"/>
    </row>
    <row r="8" spans="12:17">
      <c r="L8" s="50" t="s">
        <v>61</v>
      </c>
      <c r="M8" s="51">
        <v>115.75</v>
      </c>
      <c r="N8" s="510">
        <v>87</v>
      </c>
      <c r="O8" s="510">
        <f t="shared" ref="O8:O30" si="0">SUM(M8:N8)</f>
        <v>202.75</v>
      </c>
      <c r="Q8" s="43"/>
    </row>
    <row r="9" spans="12:17">
      <c r="L9" s="50" t="s">
        <v>62</v>
      </c>
      <c r="M9" s="51">
        <v>186.25000000000003</v>
      </c>
      <c r="N9" s="510">
        <v>157.99999999999994</v>
      </c>
      <c r="O9" s="510">
        <f t="shared" si="0"/>
        <v>344.25</v>
      </c>
    </row>
    <row r="10" spans="12:17">
      <c r="L10" s="50" t="s">
        <v>63</v>
      </c>
      <c r="M10" s="51">
        <v>514.75</v>
      </c>
      <c r="N10" s="510">
        <v>239.00000000000003</v>
      </c>
      <c r="O10" s="510">
        <f t="shared" si="0"/>
        <v>753.75</v>
      </c>
    </row>
    <row r="11" spans="12:17" ht="18" customHeight="1">
      <c r="L11" s="50" t="s">
        <v>64</v>
      </c>
      <c r="M11" s="51">
        <v>6562.7500000000018</v>
      </c>
      <c r="N11" s="510">
        <v>2509</v>
      </c>
      <c r="O11" s="510">
        <f t="shared" si="0"/>
        <v>9071.7500000000018</v>
      </c>
      <c r="Q11" s="43"/>
    </row>
    <row r="12" spans="12:17">
      <c r="L12" s="50" t="s">
        <v>65</v>
      </c>
      <c r="M12" s="51">
        <v>2977.5000000000005</v>
      </c>
      <c r="N12" s="510">
        <v>602.99999999999989</v>
      </c>
      <c r="O12" s="510">
        <f t="shared" si="0"/>
        <v>3580.5000000000005</v>
      </c>
      <c r="Q12" s="43"/>
    </row>
    <row r="13" spans="12:17">
      <c r="L13" s="50" t="s">
        <v>66</v>
      </c>
      <c r="M13" s="51">
        <v>350.25</v>
      </c>
      <c r="N13" s="510">
        <v>253</v>
      </c>
      <c r="O13" s="510">
        <f t="shared" si="0"/>
        <v>603.25</v>
      </c>
      <c r="Q13" s="43"/>
    </row>
    <row r="14" spans="12:17">
      <c r="L14" s="50" t="s">
        <v>67</v>
      </c>
      <c r="M14" s="51">
        <v>295.5</v>
      </c>
      <c r="N14" s="510">
        <v>183.00000000000003</v>
      </c>
      <c r="O14" s="510">
        <f t="shared" si="0"/>
        <v>478.5</v>
      </c>
      <c r="Q14" s="43"/>
    </row>
    <row r="15" spans="12:17">
      <c r="L15" s="50" t="s">
        <v>68</v>
      </c>
      <c r="M15" s="51">
        <v>61.75</v>
      </c>
      <c r="N15" s="510">
        <v>98</v>
      </c>
      <c r="O15" s="510">
        <f t="shared" si="0"/>
        <v>159.75</v>
      </c>
      <c r="Q15" s="43"/>
    </row>
    <row r="16" spans="12:17">
      <c r="L16" s="50" t="s">
        <v>69</v>
      </c>
      <c r="M16" s="51">
        <v>241.25000000000003</v>
      </c>
      <c r="N16" s="510">
        <v>95.000000000000014</v>
      </c>
      <c r="O16" s="510">
        <f t="shared" si="0"/>
        <v>336.25000000000006</v>
      </c>
      <c r="Q16" s="43"/>
    </row>
    <row r="17" spans="12:17">
      <c r="L17" s="50" t="s">
        <v>70</v>
      </c>
      <c r="M17" s="51">
        <v>183.74999999999997</v>
      </c>
      <c r="N17" s="510">
        <v>74</v>
      </c>
      <c r="O17" s="510">
        <f t="shared" si="0"/>
        <v>257.75</v>
      </c>
      <c r="Q17" s="43"/>
    </row>
    <row r="18" spans="12:17">
      <c r="L18" s="50" t="s">
        <v>71</v>
      </c>
      <c r="M18" s="51">
        <v>118.00000000000001</v>
      </c>
      <c r="N18" s="510">
        <v>70</v>
      </c>
      <c r="O18" s="510">
        <f t="shared" si="0"/>
        <v>188</v>
      </c>
      <c r="Q18" s="43"/>
    </row>
    <row r="19" spans="12:17">
      <c r="L19" s="50" t="s">
        <v>72</v>
      </c>
      <c r="M19" s="51">
        <v>1002.0000000000001</v>
      </c>
      <c r="N19" s="510">
        <v>485.00000000000011</v>
      </c>
      <c r="O19" s="510">
        <f t="shared" si="0"/>
        <v>1487.0000000000002</v>
      </c>
      <c r="Q19" s="43"/>
    </row>
    <row r="20" spans="12:17">
      <c r="L20" s="50" t="s">
        <v>73</v>
      </c>
      <c r="M20" s="51">
        <v>332</v>
      </c>
      <c r="N20" s="510">
        <v>138</v>
      </c>
      <c r="O20" s="510">
        <f t="shared" si="0"/>
        <v>470</v>
      </c>
      <c r="Q20" s="43"/>
    </row>
    <row r="21" spans="12:17">
      <c r="L21" s="50" t="s">
        <v>74</v>
      </c>
      <c r="M21" s="51">
        <v>176.75000000000003</v>
      </c>
      <c r="N21" s="510">
        <v>62.000000000000014</v>
      </c>
      <c r="O21" s="510">
        <f t="shared" si="0"/>
        <v>238.75000000000006</v>
      </c>
      <c r="Q21" s="43"/>
    </row>
    <row r="22" spans="12:17">
      <c r="L22" s="50" t="s">
        <v>75</v>
      </c>
      <c r="M22" s="51">
        <v>1119.7499999999998</v>
      </c>
      <c r="N22" s="510">
        <v>478</v>
      </c>
      <c r="O22" s="510">
        <f t="shared" si="0"/>
        <v>1597.7499999999998</v>
      </c>
      <c r="Q22" s="43"/>
    </row>
    <row r="23" spans="12:17">
      <c r="L23" s="50" t="s">
        <v>76</v>
      </c>
      <c r="M23" s="51">
        <v>453.24999999999989</v>
      </c>
      <c r="N23" s="510">
        <v>211.00000000000006</v>
      </c>
      <c r="O23" s="510">
        <f t="shared" si="0"/>
        <v>664.25</v>
      </c>
      <c r="Q23" s="43"/>
    </row>
    <row r="24" spans="12:17">
      <c r="L24" s="50" t="s">
        <v>77</v>
      </c>
      <c r="M24" s="51">
        <v>433.49999999999994</v>
      </c>
      <c r="N24" s="510">
        <v>154</v>
      </c>
      <c r="O24" s="510">
        <f t="shared" si="0"/>
        <v>587.5</v>
      </c>
      <c r="Q24" s="43"/>
    </row>
    <row r="25" spans="12:17">
      <c r="L25" s="50" t="s">
        <v>78</v>
      </c>
      <c r="M25" s="51">
        <v>383.50000000000006</v>
      </c>
      <c r="N25" s="510">
        <v>98</v>
      </c>
      <c r="O25" s="510">
        <f t="shared" si="0"/>
        <v>481.50000000000006</v>
      </c>
      <c r="Q25" s="43"/>
    </row>
    <row r="26" spans="12:17">
      <c r="L26" s="50" t="s">
        <v>79</v>
      </c>
      <c r="M26" s="51">
        <v>60.000000000000014</v>
      </c>
      <c r="N26" s="510">
        <v>36.000000000000014</v>
      </c>
      <c r="O26" s="510">
        <f t="shared" si="0"/>
        <v>96.000000000000028</v>
      </c>
      <c r="Q26" s="43"/>
    </row>
    <row r="27" spans="12:17">
      <c r="L27" s="50" t="s">
        <v>80</v>
      </c>
      <c r="M27" s="51">
        <v>2052.25</v>
      </c>
      <c r="N27" s="510">
        <v>597</v>
      </c>
      <c r="O27" s="510">
        <f t="shared" si="0"/>
        <v>2649.25</v>
      </c>
      <c r="Q27" s="43"/>
    </row>
    <row r="28" spans="12:17">
      <c r="L28" s="50" t="s">
        <v>81</v>
      </c>
      <c r="M28" s="51">
        <v>193</v>
      </c>
      <c r="N28" s="510">
        <v>108.99999999999997</v>
      </c>
      <c r="O28" s="510">
        <f t="shared" si="0"/>
        <v>302</v>
      </c>
      <c r="Q28" s="43"/>
    </row>
    <row r="29" spans="12:17">
      <c r="L29" s="50" t="s">
        <v>82</v>
      </c>
      <c r="M29" s="51">
        <v>109.99999999999999</v>
      </c>
      <c r="N29" s="510">
        <v>80.000000000000014</v>
      </c>
      <c r="O29" s="510">
        <f t="shared" si="0"/>
        <v>190</v>
      </c>
      <c r="Q29" s="43"/>
    </row>
    <row r="30" spans="12:17">
      <c r="L30" s="50" t="s">
        <v>83</v>
      </c>
      <c r="M30" s="51">
        <v>1131.7499999999998</v>
      </c>
      <c r="N30" s="510">
        <v>600</v>
      </c>
      <c r="O30" s="510">
        <f t="shared" si="0"/>
        <v>1731.7499999999998</v>
      </c>
      <c r="Q30" s="43"/>
    </row>
    <row r="31" spans="12:17">
      <c r="L31" s="62" t="s">
        <v>12</v>
      </c>
      <c r="M31" s="63">
        <f>SUM(M7:M30)</f>
        <v>26974.750000000004</v>
      </c>
      <c r="N31" s="367">
        <f>SUM(N7:N30)</f>
        <v>11270</v>
      </c>
      <c r="O31" s="511">
        <f>SUM(O7:O30)</f>
        <v>38244.75</v>
      </c>
      <c r="Q31" s="43"/>
    </row>
    <row r="32" spans="12:17">
      <c r="N32" s="121"/>
      <c r="O32" s="148"/>
    </row>
    <row r="33" spans="12:12">
      <c r="L33" s="203" t="s">
        <v>897</v>
      </c>
    </row>
    <row r="35" spans="12:12">
      <c r="L35" s="440"/>
    </row>
    <row r="36" spans="12:12">
      <c r="L36" s="440"/>
    </row>
  </sheetData>
  <sheetProtection password="EEBB" sheet="1" objects="1" scenarios="1"/>
  <mergeCells count="2">
    <mergeCell ref="M5:O5"/>
    <mergeCell ref="L5:L6"/>
  </mergeCells>
  <hyperlinks>
    <hyperlink ref="Q6" location="INDICE!A1" display="(volver a índice)"/>
  </hyperlinks>
  <pageMargins left="0.7" right="0.7" top="0.75" bottom="0.75" header="0.3" footer="0.3"/>
  <pageSetup paperSize="9" orientation="portrait" horizontalDpi="360" verticalDpi="36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151</v>
      </c>
    </row>
    <row r="7" spans="2:3" ht="21">
      <c r="B7" s="40" t="s">
        <v>168</v>
      </c>
    </row>
    <row r="10" spans="2:3">
      <c r="B10" s="41" t="s">
        <v>42</v>
      </c>
      <c r="C10" s="41"/>
    </row>
  </sheetData>
  <hyperlinks>
    <hyperlink ref="B10" location="INDICE!A1" display="(volver a índic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0"/>
  <sheetViews>
    <sheetView showGridLines="0" zoomScale="80" zoomScaleNormal="80" workbookViewId="0">
      <selection activeCell="M10" sqref="M10"/>
    </sheetView>
  </sheetViews>
  <sheetFormatPr baseColWidth="10" defaultColWidth="11.42578125" defaultRowHeight="15"/>
  <cols>
    <col min="1" max="16384" width="11.42578125" style="5"/>
  </cols>
  <sheetData>
    <row r="2" spans="2:16" ht="21">
      <c r="B2" s="508" t="s">
        <v>802</v>
      </c>
      <c r="O2" s="41" t="s">
        <v>42</v>
      </c>
    </row>
    <row r="3" spans="2:16">
      <c r="B3" s="363"/>
    </row>
    <row r="6" spans="2:16">
      <c r="I6" s="509"/>
    </row>
    <row r="7" spans="2:16">
      <c r="I7" s="509"/>
    </row>
    <row r="8" spans="2:16">
      <c r="I8" s="509"/>
    </row>
    <row r="12" spans="2:16">
      <c r="P12" s="163"/>
    </row>
    <row r="15" spans="2:16">
      <c r="P15" s="163"/>
    </row>
    <row r="17" spans="16:16">
      <c r="P17" s="163"/>
    </row>
    <row r="20" spans="16:16">
      <c r="P20" s="163"/>
    </row>
  </sheetData>
  <sheetProtection password="EEBB" sheet="1" objects="1" scenarios="1"/>
  <hyperlinks>
    <hyperlink ref="O2" location="INDICE!A1" display="(volver a índice)"/>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8"/>
  <sheetViews>
    <sheetView showGridLines="0" workbookViewId="0">
      <selection activeCell="M10" sqref="M10"/>
    </sheetView>
  </sheetViews>
  <sheetFormatPr baseColWidth="10" defaultColWidth="11.5703125" defaultRowHeight="12.75"/>
  <cols>
    <col min="1" max="1" width="11.5703125" style="37"/>
    <col min="2" max="2" width="33.7109375" style="37" customWidth="1"/>
    <col min="3" max="3" width="10.28515625" style="37" customWidth="1"/>
    <col min="4" max="4" width="7.85546875" style="37" customWidth="1"/>
    <col min="5" max="5" width="9.7109375" style="37" customWidth="1"/>
    <col min="6" max="6" width="6.85546875" style="37" customWidth="1"/>
    <col min="7" max="7" width="9.42578125" style="37" customWidth="1"/>
    <col min="8" max="8" width="8" style="37" customWidth="1"/>
    <col min="9" max="16384" width="11.5703125" style="37"/>
  </cols>
  <sheetData>
    <row r="2" spans="2:10">
      <c r="B2" s="333" t="s">
        <v>181</v>
      </c>
    </row>
    <row r="3" spans="2:10" ht="24" customHeight="1">
      <c r="C3" s="358"/>
      <c r="D3" s="358"/>
      <c r="H3" s="148"/>
    </row>
    <row r="4" spans="2:10" ht="60" customHeight="1">
      <c r="B4" s="847" t="s">
        <v>4</v>
      </c>
      <c r="C4" s="831" t="s">
        <v>182</v>
      </c>
      <c r="D4" s="833"/>
      <c r="E4" s="831" t="s">
        <v>183</v>
      </c>
      <c r="F4" s="833"/>
      <c r="G4" s="831" t="s">
        <v>184</v>
      </c>
      <c r="H4" s="833"/>
      <c r="J4" s="21" t="s">
        <v>42</v>
      </c>
    </row>
    <row r="5" spans="2:10">
      <c r="B5" s="792"/>
      <c r="C5" s="112" t="s">
        <v>12</v>
      </c>
      <c r="D5" s="112" t="s">
        <v>6</v>
      </c>
      <c r="E5" s="112" t="s">
        <v>12</v>
      </c>
      <c r="F5" s="112" t="s">
        <v>6</v>
      </c>
      <c r="G5" s="112" t="s">
        <v>12</v>
      </c>
      <c r="H5" s="112" t="s">
        <v>6</v>
      </c>
      <c r="I5" s="21"/>
    </row>
    <row r="6" spans="2:10">
      <c r="B6" s="177" t="s">
        <v>7</v>
      </c>
      <c r="C6" s="359"/>
      <c r="D6" s="360"/>
      <c r="E6" s="359"/>
      <c r="F6" s="360"/>
      <c r="G6" s="505"/>
      <c r="H6" s="506"/>
    </row>
    <row r="7" spans="2:10">
      <c r="B7" s="180" t="s">
        <v>8</v>
      </c>
      <c r="C7" s="114">
        <v>13492.488999999998</v>
      </c>
      <c r="D7" s="361">
        <f>C7/$C$13</f>
        <v>0.94717101531480441</v>
      </c>
      <c r="E7" s="114">
        <v>531.90300000000002</v>
      </c>
      <c r="F7" s="361">
        <f>E7/$E$13</f>
        <v>0.74551557879097907</v>
      </c>
      <c r="G7" s="292">
        <f>C7+E7</f>
        <v>14024.391999999998</v>
      </c>
      <c r="H7" s="507">
        <f>G7/$G$13</f>
        <v>0.93755273753869894</v>
      </c>
    </row>
    <row r="8" spans="2:10">
      <c r="B8" s="180" t="s">
        <v>14</v>
      </c>
      <c r="C8" s="114">
        <v>509.22299999999996</v>
      </c>
      <c r="D8" s="361">
        <f t="shared" ref="D8:D13" si="0">C8/$C$13</f>
        <v>3.5747389968718943E-2</v>
      </c>
      <c r="E8" s="114">
        <v>100.38500000000001</v>
      </c>
      <c r="F8" s="361">
        <f t="shared" ref="F8:F13" si="1">E8/$E$13</f>
        <v>0.14069967903345618</v>
      </c>
      <c r="G8" s="292">
        <f>C8+E8</f>
        <v>609.60799999999995</v>
      </c>
      <c r="H8" s="507">
        <f t="shared" ref="H8:H13" si="2">G8/$G$13</f>
        <v>4.0753256841757644E-2</v>
      </c>
    </row>
    <row r="9" spans="2:10">
      <c r="B9" s="177" t="s">
        <v>10</v>
      </c>
      <c r="C9" s="114"/>
      <c r="D9" s="361"/>
      <c r="E9" s="114"/>
      <c r="F9" s="361"/>
      <c r="G9" s="292"/>
      <c r="H9" s="507"/>
    </row>
    <row r="10" spans="2:10">
      <c r="B10" s="180" t="s">
        <v>15</v>
      </c>
      <c r="C10" s="114">
        <v>108.09299999999998</v>
      </c>
      <c r="D10" s="361">
        <f t="shared" si="0"/>
        <v>7.5881148806882966E-3</v>
      </c>
      <c r="E10" s="114">
        <v>52.753999999999991</v>
      </c>
      <c r="F10" s="361">
        <f t="shared" si="1"/>
        <v>7.3940039525137669E-2</v>
      </c>
      <c r="G10" s="292">
        <f>C10+E10</f>
        <v>160.84699999999998</v>
      </c>
      <c r="H10" s="507">
        <f t="shared" si="2"/>
        <v>1.0752875787762286E-2</v>
      </c>
    </row>
    <row r="11" spans="2:10">
      <c r="B11" s="180" t="s">
        <v>11</v>
      </c>
      <c r="C11" s="114">
        <v>92.290000000000035</v>
      </c>
      <c r="D11" s="361">
        <f t="shared" si="0"/>
        <v>6.4787462864267188E-3</v>
      </c>
      <c r="E11" s="114">
        <v>23.678000000000001</v>
      </c>
      <c r="F11" s="361">
        <f t="shared" si="1"/>
        <v>3.3187099667820644E-2</v>
      </c>
      <c r="G11" s="292">
        <f>C11+E11</f>
        <v>115.96800000000003</v>
      </c>
      <c r="H11" s="507">
        <f t="shared" si="2"/>
        <v>7.7526438127861717E-3</v>
      </c>
    </row>
    <row r="12" spans="2:10">
      <c r="B12" s="183" t="s">
        <v>9</v>
      </c>
      <c r="C12" s="298">
        <v>42.945</v>
      </c>
      <c r="D12" s="361">
        <f t="shared" si="0"/>
        <v>3.0147335493617439E-3</v>
      </c>
      <c r="E12" s="298">
        <v>4.75</v>
      </c>
      <c r="F12" s="361">
        <f t="shared" si="1"/>
        <v>6.6576029826061339E-3</v>
      </c>
      <c r="G12" s="292">
        <f>C12+E12</f>
        <v>47.695</v>
      </c>
      <c r="H12" s="507">
        <f t="shared" si="2"/>
        <v>3.1884860189952085E-3</v>
      </c>
    </row>
    <row r="13" spans="2:10">
      <c r="B13" s="62" t="s">
        <v>12</v>
      </c>
      <c r="C13" s="63">
        <v>14245.039999999995</v>
      </c>
      <c r="D13" s="362">
        <f t="shared" si="0"/>
        <v>1</v>
      </c>
      <c r="E13" s="63">
        <v>713.47000000000025</v>
      </c>
      <c r="F13" s="362">
        <f t="shared" si="1"/>
        <v>1</v>
      </c>
      <c r="G13" s="63">
        <f>C13+E13</f>
        <v>14958.509999999995</v>
      </c>
      <c r="H13" s="362">
        <f t="shared" si="2"/>
        <v>1</v>
      </c>
    </row>
    <row r="15" spans="2:10">
      <c r="B15" s="100"/>
    </row>
    <row r="18" spans="5:5">
      <c r="E18" s="368"/>
    </row>
  </sheetData>
  <sheetProtection password="EEBB" sheet="1" objects="1" scenarios="1"/>
  <mergeCells count="4">
    <mergeCell ref="C4:D4"/>
    <mergeCell ref="E4:F4"/>
    <mergeCell ref="G4:H4"/>
    <mergeCell ref="B4:B5"/>
  </mergeCells>
  <hyperlinks>
    <hyperlink ref="J4" location="INDICE!A1" display="(volver a índice)"/>
  </hyperlinks>
  <pageMargins left="0.7" right="0.7" top="0.75" bottom="0.75" header="0.3" footer="0.3"/>
  <pageSetup paperSize="9" orientation="portrait" horizontalDpi="360" verticalDpi="36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5"/>
  <sheetViews>
    <sheetView showGridLines="0" zoomScaleNormal="100" workbookViewId="0">
      <selection activeCell="M10" sqref="M10"/>
    </sheetView>
  </sheetViews>
  <sheetFormatPr baseColWidth="10" defaultColWidth="11.42578125" defaultRowHeight="12.75"/>
  <cols>
    <col min="1" max="1" width="11.42578125" style="17"/>
    <col min="2" max="2" width="37.28515625" style="17" customWidth="1"/>
    <col min="3" max="3" width="12" style="17" customWidth="1"/>
    <col min="4" max="4" width="9.42578125" style="17" customWidth="1"/>
    <col min="5" max="6" width="11.42578125" style="17"/>
    <col min="7" max="7" width="13.85546875" style="17" customWidth="1"/>
    <col min="8" max="8" width="9.85546875" style="17" customWidth="1"/>
    <col min="9" max="10" width="11.42578125" style="17"/>
    <col min="11" max="11" width="23.85546875" style="17" customWidth="1"/>
    <col min="12" max="12" width="15.85546875" style="338" customWidth="1"/>
    <col min="13" max="13" width="11.5703125" style="17" bestFit="1" customWidth="1"/>
    <col min="14" max="14" width="12.140625" style="17" bestFit="1" customWidth="1"/>
    <col min="15" max="15" width="11.5703125" style="17" bestFit="1" customWidth="1"/>
    <col min="16" max="16" width="12.140625" style="17" bestFit="1" customWidth="1"/>
    <col min="17" max="16384" width="11.42578125" style="17"/>
  </cols>
  <sheetData>
    <row r="2" spans="1:16">
      <c r="B2" s="333" t="s">
        <v>185</v>
      </c>
    </row>
    <row r="3" spans="1:16" ht="28.5" customHeight="1">
      <c r="C3" s="337"/>
      <c r="D3" s="337"/>
      <c r="G3" s="37"/>
    </row>
    <row r="4" spans="1:16" ht="44.25" customHeight="1">
      <c r="A4" s="221"/>
      <c r="B4" s="818" t="s">
        <v>257</v>
      </c>
      <c r="C4" s="831" t="s">
        <v>182</v>
      </c>
      <c r="D4" s="833"/>
      <c r="E4" s="831" t="s">
        <v>183</v>
      </c>
      <c r="F4" s="833"/>
      <c r="G4" s="831" t="s">
        <v>184</v>
      </c>
      <c r="H4" s="833"/>
      <c r="J4" s="21" t="s">
        <v>42</v>
      </c>
      <c r="K4" s="148"/>
      <c r="L4" s="17"/>
    </row>
    <row r="5" spans="1:16" ht="15" customHeight="1">
      <c r="A5" s="221"/>
      <c r="B5" s="795"/>
      <c r="C5" s="340" t="s">
        <v>12</v>
      </c>
      <c r="D5" s="340" t="s">
        <v>6</v>
      </c>
      <c r="E5" s="340" t="s">
        <v>12</v>
      </c>
      <c r="F5" s="340" t="s">
        <v>6</v>
      </c>
      <c r="G5" s="340" t="s">
        <v>12</v>
      </c>
      <c r="H5" s="340" t="s">
        <v>6</v>
      </c>
      <c r="J5" s="21"/>
      <c r="K5" s="148"/>
      <c r="L5" s="17"/>
    </row>
    <row r="6" spans="1:16" ht="13.9" customHeight="1">
      <c r="A6" s="221"/>
      <c r="B6" s="342" t="s">
        <v>19</v>
      </c>
      <c r="C6" s="343"/>
      <c r="D6" s="498"/>
      <c r="E6" s="343"/>
      <c r="F6" s="498"/>
      <c r="G6" s="343"/>
      <c r="H6" s="344"/>
      <c r="K6" s="148"/>
      <c r="L6" s="17"/>
    </row>
    <row r="7" spans="1:16" ht="12.6" customHeight="1">
      <c r="A7" s="221"/>
      <c r="B7" s="345" t="s">
        <v>695</v>
      </c>
      <c r="C7" s="346">
        <v>13476.364999999996</v>
      </c>
      <c r="D7" s="499">
        <f>+C7/$C$14</f>
        <v>0.94603911256128448</v>
      </c>
      <c r="E7" s="346">
        <v>3.6390000000000002</v>
      </c>
      <c r="F7" s="499">
        <f>+E7/$E$14</f>
        <v>5.1004246849902591E-3</v>
      </c>
      <c r="G7" s="346">
        <v>13480.003999999997</v>
      </c>
      <c r="H7" s="347">
        <f>+G7/$G$14</f>
        <v>0.90115954062269565</v>
      </c>
      <c r="K7" s="148"/>
      <c r="L7" s="17"/>
    </row>
    <row r="8" spans="1:16" ht="12" customHeight="1">
      <c r="A8" s="221"/>
      <c r="B8" s="348" t="s">
        <v>696</v>
      </c>
      <c r="C8" s="346">
        <v>718.44599999999991</v>
      </c>
      <c r="D8" s="499">
        <f t="shared" ref="D8:D13" si="0">+C8/$C$14</f>
        <v>5.0434818013849039E-2</v>
      </c>
      <c r="E8" s="346">
        <v>63.473999999999997</v>
      </c>
      <c r="F8" s="499">
        <f>+E8/$E$14</f>
        <v>8.8965198256408806E-2</v>
      </c>
      <c r="G8" s="346">
        <v>781.92</v>
      </c>
      <c r="H8" s="347">
        <f>+G8/$G$14</f>
        <v>5.2272585972800767E-2</v>
      </c>
      <c r="K8" s="148"/>
      <c r="L8" s="17"/>
    </row>
    <row r="9" spans="1:16">
      <c r="B9" s="342" t="s">
        <v>256</v>
      </c>
      <c r="C9" s="343"/>
      <c r="D9" s="499"/>
      <c r="E9" s="343"/>
      <c r="F9" s="499"/>
      <c r="G9" s="343"/>
      <c r="H9" s="347"/>
      <c r="K9" s="148"/>
      <c r="L9" s="17"/>
    </row>
    <row r="10" spans="1:16" ht="13.9" customHeight="1">
      <c r="B10" s="345" t="s">
        <v>365</v>
      </c>
      <c r="C10" s="346">
        <v>27.813000000000002</v>
      </c>
      <c r="D10" s="500">
        <f t="shared" si="0"/>
        <v>1.9524690699359224E-3</v>
      </c>
      <c r="E10" s="346">
        <v>11.18</v>
      </c>
      <c r="F10" s="499">
        <f>+E10/$E$14</f>
        <v>1.5669895020112967E-2</v>
      </c>
      <c r="G10" s="346">
        <v>38.993000000000002</v>
      </c>
      <c r="H10" s="501">
        <f>+G10/$G$14</f>
        <v>2.6067435860924657E-3</v>
      </c>
      <c r="J10" s="349"/>
      <c r="K10" s="848"/>
      <c r="L10" s="848"/>
      <c r="M10" s="148"/>
      <c r="N10" s="148"/>
      <c r="O10" s="148"/>
      <c r="P10" s="148"/>
    </row>
    <row r="11" spans="1:16" ht="25.5">
      <c r="B11" s="345" t="s">
        <v>697</v>
      </c>
      <c r="C11" s="346">
        <v>6.0249999999999995</v>
      </c>
      <c r="D11" s="502">
        <f t="shared" si="0"/>
        <v>4.2295423529874269E-4</v>
      </c>
      <c r="E11" s="346">
        <v>617.98400000000004</v>
      </c>
      <c r="F11" s="499">
        <f>+E11/$E$14</f>
        <v>0.86616676244270963</v>
      </c>
      <c r="G11" s="346">
        <v>624.00900000000001</v>
      </c>
      <c r="H11" s="347">
        <f>+G11/$G$14</f>
        <v>4.1715986418433396E-2</v>
      </c>
      <c r="L11" s="17"/>
    </row>
    <row r="12" spans="1:16">
      <c r="B12" s="342" t="s">
        <v>21</v>
      </c>
      <c r="C12" s="350"/>
      <c r="D12" s="499"/>
      <c r="E12" s="350"/>
      <c r="F12" s="499"/>
      <c r="G12" s="350"/>
      <c r="H12" s="347"/>
      <c r="L12" s="17"/>
      <c r="P12" s="503"/>
    </row>
    <row r="13" spans="1:16" ht="25.5">
      <c r="B13" s="352" t="s">
        <v>363</v>
      </c>
      <c r="C13" s="353">
        <v>16.390999999999998</v>
      </c>
      <c r="D13" s="499">
        <f t="shared" si="0"/>
        <v>1.1506461196318159E-3</v>
      </c>
      <c r="E13" s="353">
        <v>17.193000000000001</v>
      </c>
      <c r="F13" s="499">
        <f>+E13/$E$14</f>
        <v>2.4097719595778382E-2</v>
      </c>
      <c r="G13" s="353">
        <v>33.584000000000003</v>
      </c>
      <c r="H13" s="501">
        <f>+G13/$G$14</f>
        <v>2.2451433999776719E-3</v>
      </c>
      <c r="L13" s="17"/>
    </row>
    <row r="14" spans="1:16">
      <c r="B14" s="354" t="s">
        <v>84</v>
      </c>
      <c r="C14" s="355">
        <f t="shared" ref="C14:H14" si="1">SUM(C7:C13)</f>
        <v>14245.039999999995</v>
      </c>
      <c r="D14" s="504">
        <f t="shared" si="1"/>
        <v>1</v>
      </c>
      <c r="E14" s="355">
        <f t="shared" si="1"/>
        <v>713.47</v>
      </c>
      <c r="F14" s="356">
        <f t="shared" si="1"/>
        <v>1</v>
      </c>
      <c r="G14" s="355">
        <f t="shared" si="1"/>
        <v>14958.509999999998</v>
      </c>
      <c r="H14" s="356">
        <f t="shared" si="1"/>
        <v>1</v>
      </c>
      <c r="L14" s="17"/>
    </row>
    <row r="15" spans="1:16">
      <c r="L15" s="17"/>
    </row>
    <row r="16" spans="1:16" ht="24.6" customHeight="1"/>
    <row r="18" spans="10:12">
      <c r="J18" s="338"/>
    </row>
    <row r="19" spans="10:12">
      <c r="J19" s="338"/>
    </row>
    <row r="20" spans="10:12">
      <c r="J20" s="338"/>
    </row>
    <row r="21" spans="10:12">
      <c r="J21" s="338"/>
    </row>
    <row r="22" spans="10:12">
      <c r="J22" s="338"/>
    </row>
    <row r="23" spans="10:12">
      <c r="J23" s="338"/>
    </row>
    <row r="24" spans="10:12">
      <c r="J24" s="338"/>
    </row>
    <row r="25" spans="10:12">
      <c r="J25" s="338"/>
    </row>
    <row r="26" spans="10:12">
      <c r="J26" s="338"/>
    </row>
    <row r="27" spans="10:12">
      <c r="J27" s="338"/>
      <c r="L27" s="17"/>
    </row>
    <row r="28" spans="10:12">
      <c r="J28" s="338"/>
      <c r="L28" s="17"/>
    </row>
    <row r="29" spans="10:12">
      <c r="J29" s="338"/>
      <c r="L29" s="17"/>
    </row>
    <row r="30" spans="10:12">
      <c r="J30" s="338"/>
      <c r="L30" s="17"/>
    </row>
    <row r="31" spans="10:12">
      <c r="J31" s="338"/>
      <c r="L31" s="17"/>
    </row>
    <row r="32" spans="10:12">
      <c r="J32" s="338"/>
      <c r="L32" s="17"/>
    </row>
    <row r="33" spans="10:12">
      <c r="J33" s="338"/>
      <c r="L33" s="17"/>
    </row>
    <row r="34" spans="10:12">
      <c r="J34" s="338"/>
      <c r="L34" s="17"/>
    </row>
    <row r="35" spans="10:12">
      <c r="J35" s="338"/>
      <c r="L35" s="17"/>
    </row>
  </sheetData>
  <sheetProtection password="EEBB" sheet="1" objects="1" scenarios="1"/>
  <mergeCells count="5">
    <mergeCell ref="B4:B5"/>
    <mergeCell ref="C4:D4"/>
    <mergeCell ref="E4:F4"/>
    <mergeCell ref="G4:H4"/>
    <mergeCell ref="K10:L10"/>
  </mergeCells>
  <hyperlinks>
    <hyperlink ref="J4" location="INDICE!A1" display="(volver a índice)"/>
  </hyperlinks>
  <pageMargins left="0.7" right="0.7" top="0.75" bottom="0.75" header="0.3" footer="0.3"/>
  <pageSetup paperSize="9" orientation="portrait" horizontalDpi="360" verticalDpi="36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0"/>
  <sheetViews>
    <sheetView showGridLines="0" zoomScaleNormal="10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33" width="0" style="5" hidden="1" customWidth="1"/>
    <col min="34" max="16384" width="11.5703125" style="5"/>
  </cols>
  <sheetData>
    <row r="2" spans="2:27">
      <c r="B2" s="414" t="s">
        <v>535</v>
      </c>
      <c r="C2" s="414"/>
      <c r="D2" s="414"/>
      <c r="E2" s="414"/>
      <c r="F2" s="414"/>
      <c r="G2" s="414"/>
    </row>
    <row r="3" spans="2:27" ht="33" customHeight="1">
      <c r="U3" s="166" t="s">
        <v>171</v>
      </c>
      <c r="V3" s="166"/>
    </row>
    <row r="4" spans="2:27" ht="24" customHeight="1">
      <c r="U4" s="845"/>
      <c r="V4" s="809" t="s">
        <v>182</v>
      </c>
      <c r="W4" s="811"/>
      <c r="X4" s="849" t="s">
        <v>183</v>
      </c>
      <c r="Y4" s="850"/>
      <c r="Z4" s="849" t="s">
        <v>184</v>
      </c>
      <c r="AA4" s="850"/>
    </row>
    <row r="5" spans="2:27">
      <c r="U5" s="846"/>
      <c r="V5" s="484" t="s">
        <v>12</v>
      </c>
      <c r="W5" s="484" t="s">
        <v>6</v>
      </c>
      <c r="X5" s="483" t="s">
        <v>12</v>
      </c>
      <c r="Y5" s="483" t="s">
        <v>6</v>
      </c>
      <c r="Z5" s="483" t="s">
        <v>12</v>
      </c>
      <c r="AA5" s="483" t="s">
        <v>6</v>
      </c>
    </row>
    <row r="6" spans="2:27">
      <c r="U6" s="424" t="s">
        <v>26</v>
      </c>
      <c r="V6" s="417">
        <v>5530.5012000000006</v>
      </c>
      <c r="W6" s="425">
        <f>V6/$V$9</f>
        <v>0.38824048230120817</v>
      </c>
      <c r="X6" s="485">
        <v>264.2116200000001</v>
      </c>
      <c r="Y6" s="486">
        <f>X6/$X$9</f>
        <v>0.3703191724949893</v>
      </c>
      <c r="Z6" s="485">
        <f>V6+X6</f>
        <v>5794.7128200000006</v>
      </c>
      <c r="AA6" s="486">
        <f>Z6/$Z$9</f>
        <v>0.38738569683745255</v>
      </c>
    </row>
    <row r="7" spans="2:27">
      <c r="U7" s="416" t="s">
        <v>27</v>
      </c>
      <c r="V7" s="419">
        <v>7656.2584400000005</v>
      </c>
      <c r="W7" s="426">
        <f>V7/$V$9</f>
        <v>0.53746837074518594</v>
      </c>
      <c r="X7" s="487">
        <v>424.31319999999999</v>
      </c>
      <c r="Y7" s="488">
        <f>X7/$X$9</f>
        <v>0.59471764755350587</v>
      </c>
      <c r="Z7" s="487">
        <f>V7+X7</f>
        <v>8080.5716400000001</v>
      </c>
      <c r="AA7" s="488">
        <f>Z7/$Z$9</f>
        <v>0.54019896634089914</v>
      </c>
    </row>
    <row r="8" spans="2:27">
      <c r="U8" s="427" t="s">
        <v>28</v>
      </c>
      <c r="V8" s="428">
        <v>1058.2803600000002</v>
      </c>
      <c r="W8" s="429">
        <f>V8/$V$9</f>
        <v>7.4291146953606349E-2</v>
      </c>
      <c r="X8" s="494">
        <v>24.945180000000001</v>
      </c>
      <c r="Y8" s="495">
        <f>X8/$X$9</f>
        <v>3.4963179951504608E-2</v>
      </c>
      <c r="Z8" s="494">
        <f>V8+X8</f>
        <v>1083.2255400000001</v>
      </c>
      <c r="AA8" s="495">
        <f>Z8/$Z$9</f>
        <v>7.2415336821648718E-2</v>
      </c>
    </row>
    <row r="9" spans="2:27">
      <c r="U9" s="421" t="s">
        <v>12</v>
      </c>
      <c r="V9" s="422">
        <v>14245.039999999995</v>
      </c>
      <c r="W9" s="423">
        <f>V9/$V$9</f>
        <v>1</v>
      </c>
      <c r="X9" s="496">
        <v>713.47000000000025</v>
      </c>
      <c r="Y9" s="497">
        <f>X9/$X$9</f>
        <v>1</v>
      </c>
      <c r="Z9" s="496">
        <f>V9+X9</f>
        <v>14958.509999999995</v>
      </c>
      <c r="AA9" s="497">
        <f>Z9/$Z$9</f>
        <v>1</v>
      </c>
    </row>
    <row r="10" spans="2:27">
      <c r="U10" s="493"/>
    </row>
    <row r="12" spans="2:27" ht="15" customHeight="1"/>
    <row r="13" spans="2:27">
      <c r="I13" s="41" t="s">
        <v>42</v>
      </c>
    </row>
    <row r="20" spans="2:2">
      <c r="B20" s="493"/>
    </row>
  </sheetData>
  <sheetProtection password="EEBB" sheet="1" objects="1" scenarios="1"/>
  <mergeCells count="4">
    <mergeCell ref="V4:W4"/>
    <mergeCell ref="U4:U5"/>
    <mergeCell ref="X4:Y4"/>
    <mergeCell ref="Z4:AA4"/>
  </mergeCells>
  <hyperlinks>
    <hyperlink ref="I13" location="INDICE!A1" display="(volver a índice)"/>
  </hyperlinks>
  <pageMargins left="0.7" right="0.7" top="0.75" bottom="0.75" header="0.3" footer="0.3"/>
  <ignoredErrors>
    <ignoredError sqref="Z6:Z9" formula="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0"/>
  <sheetViews>
    <sheetView showGridLines="0" zoomScaleNormal="10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30" width="0" style="5" hidden="1" customWidth="1"/>
    <col min="31" max="16384" width="11.5703125" style="5"/>
  </cols>
  <sheetData>
    <row r="2" spans="2:27">
      <c r="B2" s="414" t="s">
        <v>536</v>
      </c>
      <c r="C2" s="414"/>
      <c r="D2" s="414"/>
      <c r="E2" s="414"/>
      <c r="F2" s="414"/>
      <c r="G2" s="414"/>
    </row>
    <row r="3" spans="2:27" ht="43.9" customHeight="1">
      <c r="U3" s="166" t="s">
        <v>171</v>
      </c>
      <c r="V3" s="166"/>
    </row>
    <row r="4" spans="2:27" ht="24" customHeight="1">
      <c r="U4" s="845"/>
      <c r="V4" s="849" t="s">
        <v>182</v>
      </c>
      <c r="W4" s="850"/>
      <c r="X4" s="809" t="s">
        <v>183</v>
      </c>
      <c r="Y4" s="811"/>
      <c r="Z4" s="849" t="s">
        <v>184</v>
      </c>
      <c r="AA4" s="850"/>
    </row>
    <row r="5" spans="2:27">
      <c r="U5" s="846"/>
      <c r="V5" s="483" t="s">
        <v>12</v>
      </c>
      <c r="W5" s="483" t="s">
        <v>6</v>
      </c>
      <c r="X5" s="484" t="s">
        <v>12</v>
      </c>
      <c r="Y5" s="484" t="s">
        <v>6</v>
      </c>
      <c r="Z5" s="483" t="s">
        <v>12</v>
      </c>
      <c r="AA5" s="483" t="s">
        <v>6</v>
      </c>
    </row>
    <row r="6" spans="2:27">
      <c r="U6" s="424" t="s">
        <v>26</v>
      </c>
      <c r="V6" s="485">
        <v>5530.5012000000006</v>
      </c>
      <c r="W6" s="486">
        <f>V6/$V$9</f>
        <v>0.38824048230120817</v>
      </c>
      <c r="X6" s="417">
        <v>264.2116200000001</v>
      </c>
      <c r="Y6" s="425">
        <f>X6/$X$9</f>
        <v>0.3703191724949893</v>
      </c>
      <c r="Z6" s="485">
        <f>V6+X6</f>
        <v>5794.7128200000006</v>
      </c>
      <c r="AA6" s="486">
        <f>Z6/$Z$9</f>
        <v>0.38738569683745255</v>
      </c>
    </row>
    <row r="7" spans="2:27">
      <c r="U7" s="416" t="s">
        <v>27</v>
      </c>
      <c r="V7" s="487">
        <v>7656.2584400000005</v>
      </c>
      <c r="W7" s="488">
        <f>V7/$V$9</f>
        <v>0.53746837074518594</v>
      </c>
      <c r="X7" s="419">
        <v>424.31319999999999</v>
      </c>
      <c r="Y7" s="426">
        <f>X7/$X$9</f>
        <v>0.59471764755350587</v>
      </c>
      <c r="Z7" s="487">
        <f>V7+X7</f>
        <v>8080.5716400000001</v>
      </c>
      <c r="AA7" s="488">
        <f>Z7/$Z$9</f>
        <v>0.54019896634089914</v>
      </c>
    </row>
    <row r="8" spans="2:27">
      <c r="U8" s="427" t="s">
        <v>28</v>
      </c>
      <c r="V8" s="494">
        <v>1058.2803600000002</v>
      </c>
      <c r="W8" s="495">
        <f>V8/$V$9</f>
        <v>7.4291146953606349E-2</v>
      </c>
      <c r="X8" s="428">
        <v>24.945180000000001</v>
      </c>
      <c r="Y8" s="429">
        <f>X8/$X$9</f>
        <v>3.4963179951504608E-2</v>
      </c>
      <c r="Z8" s="494">
        <f>V8+X8</f>
        <v>1083.2255400000001</v>
      </c>
      <c r="AA8" s="495">
        <f>Z8/$Z$9</f>
        <v>7.2415336821648718E-2</v>
      </c>
    </row>
    <row r="9" spans="2:27">
      <c r="U9" s="421" t="s">
        <v>12</v>
      </c>
      <c r="V9" s="496">
        <v>14245.039999999995</v>
      </c>
      <c r="W9" s="497">
        <f>V9/$V$9</f>
        <v>1</v>
      </c>
      <c r="X9" s="422">
        <v>713.47000000000025</v>
      </c>
      <c r="Y9" s="423">
        <f>X9/$X$9</f>
        <v>1</v>
      </c>
      <c r="Z9" s="496">
        <f>V9+X9</f>
        <v>14958.509999999995</v>
      </c>
      <c r="AA9" s="497">
        <f>Z9/$Z$9</f>
        <v>1</v>
      </c>
    </row>
    <row r="10" spans="2:27">
      <c r="U10" s="493"/>
      <c r="Z10" s="388"/>
      <c r="AA10" s="388"/>
    </row>
    <row r="12" spans="2:27" ht="15" customHeight="1"/>
    <row r="13" spans="2:27">
      <c r="I13" s="41" t="s">
        <v>42</v>
      </c>
    </row>
    <row r="20" spans="2:2">
      <c r="B20" s="493"/>
    </row>
  </sheetData>
  <sheetProtection password="EEBB" sheet="1" objects="1" scenarios="1"/>
  <mergeCells count="4">
    <mergeCell ref="U4:U5"/>
    <mergeCell ref="V4:W4"/>
    <mergeCell ref="X4:Y4"/>
    <mergeCell ref="Z4:AA4"/>
  </mergeCells>
  <hyperlinks>
    <hyperlink ref="I13" location="INDICE!A1" display="(volver a 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7"/>
  <sheetViews>
    <sheetView showGridLines="0" topLeftCell="A4" zoomScaleNormal="100" workbookViewId="0">
      <selection activeCell="M10" sqref="M10"/>
    </sheetView>
  </sheetViews>
  <sheetFormatPr baseColWidth="10" defaultColWidth="11.5703125" defaultRowHeight="15"/>
  <cols>
    <col min="1" max="16384" width="11.5703125" style="5"/>
  </cols>
  <sheetData>
    <row r="2" spans="2:18" ht="21">
      <c r="B2" s="508" t="s">
        <v>690</v>
      </c>
      <c r="H2" s="41"/>
    </row>
    <row r="7" spans="2:18">
      <c r="R7" s="41" t="s">
        <v>42</v>
      </c>
    </row>
    <row r="10" spans="2:18">
      <c r="P10" s="163"/>
    </row>
    <row r="11" spans="2:18">
      <c r="P11" s="163"/>
    </row>
    <row r="12" spans="2:18">
      <c r="P12" s="163"/>
    </row>
    <row r="19" spans="16:18">
      <c r="P19" s="714"/>
      <c r="R19" s="163"/>
    </row>
    <row r="20" spans="16:18">
      <c r="P20" s="714"/>
      <c r="R20" s="163"/>
    </row>
    <row r="21" spans="16:18">
      <c r="P21" s="714"/>
    </row>
    <row r="22" spans="16:18">
      <c r="P22" s="714"/>
    </row>
    <row r="23" spans="16:18">
      <c r="P23" s="714"/>
    </row>
    <row r="24" spans="16:18">
      <c r="P24" s="714"/>
    </row>
    <row r="25" spans="16:18">
      <c r="P25" s="714"/>
    </row>
    <row r="26" spans="16:18">
      <c r="P26" s="714"/>
    </row>
    <row r="27" spans="16:18">
      <c r="P27" s="714"/>
    </row>
    <row r="37" spans="2:2">
      <c r="B37" s="715"/>
    </row>
  </sheetData>
  <sheetProtection password="EEBB" sheet="1" objects="1" scenarios="1"/>
  <hyperlinks>
    <hyperlink ref="R7" location="INDICE!A1" display="(volver a índice)"/>
  </hyperlinks>
  <pageMargins left="0.7" right="0.7" top="0.75" bottom="0.75" header="0.3" footer="0.3"/>
  <pageSetup paperSize="9" orientation="portrait" horizontalDpi="360" verticalDpi="36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0"/>
  <sheetViews>
    <sheetView showGridLines="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3" width="0" style="5" hidden="1" customWidth="1"/>
    <col min="24" max="16384" width="11.5703125" style="5"/>
  </cols>
  <sheetData>
    <row r="2" spans="2:27">
      <c r="B2" s="414" t="s">
        <v>190</v>
      </c>
      <c r="C2" s="414"/>
      <c r="D2" s="414"/>
      <c r="E2" s="414"/>
      <c r="F2" s="414"/>
      <c r="G2" s="414"/>
    </row>
    <row r="3" spans="2:27" ht="21.75" customHeight="1">
      <c r="U3" s="166" t="s">
        <v>172</v>
      </c>
      <c r="V3" s="166"/>
    </row>
    <row r="4" spans="2:27" ht="24" customHeight="1">
      <c r="U4" s="851" t="s">
        <v>32</v>
      </c>
      <c r="V4" s="809" t="s">
        <v>182</v>
      </c>
      <c r="W4" s="811"/>
      <c r="X4" s="849" t="s">
        <v>183</v>
      </c>
      <c r="Y4" s="850"/>
      <c r="Z4" s="849" t="s">
        <v>184</v>
      </c>
      <c r="AA4" s="850"/>
    </row>
    <row r="5" spans="2:27">
      <c r="U5" s="852"/>
      <c r="V5" s="484" t="s">
        <v>12</v>
      </c>
      <c r="W5" s="484" t="s">
        <v>6</v>
      </c>
      <c r="X5" s="483" t="s">
        <v>12</v>
      </c>
      <c r="Y5" s="483" t="s">
        <v>6</v>
      </c>
      <c r="Z5" s="483" t="s">
        <v>12</v>
      </c>
      <c r="AA5" s="483" t="s">
        <v>6</v>
      </c>
    </row>
    <row r="6" spans="2:27" ht="18.600000000000001" customHeight="1">
      <c r="U6" s="416" t="s">
        <v>35</v>
      </c>
      <c r="V6" s="417">
        <v>2969.3374699999999</v>
      </c>
      <c r="W6" s="425">
        <f>V6/$V$12</f>
        <v>0.20844711352161882</v>
      </c>
      <c r="X6" s="485">
        <v>38.767749999999999</v>
      </c>
      <c r="Y6" s="486">
        <f t="shared" ref="Y6:Y12" si="0">X6/$V$12</f>
        <v>2.7214911295440386E-3</v>
      </c>
      <c r="Z6" s="485">
        <f t="shared" ref="Z6:Z11" si="1">V6+X6</f>
        <v>3008.1052199999999</v>
      </c>
      <c r="AA6" s="486">
        <f>Z6/$Z$12</f>
        <v>0.20109658114344273</v>
      </c>
    </row>
    <row r="7" spans="2:27">
      <c r="U7" s="416" t="s">
        <v>40</v>
      </c>
      <c r="V7" s="419">
        <v>2460.6664600000008</v>
      </c>
      <c r="W7" s="426">
        <f t="shared" ref="W7:W12" si="2">V7/$V$12</f>
        <v>0.1727384731808406</v>
      </c>
      <c r="X7" s="487">
        <v>105.35352000000002</v>
      </c>
      <c r="Y7" s="488">
        <f t="shared" si="0"/>
        <v>7.3958037323868554E-3</v>
      </c>
      <c r="Z7" s="487">
        <f t="shared" si="1"/>
        <v>2566.0199800000009</v>
      </c>
      <c r="AA7" s="488">
        <f t="shared" ref="AA7:AA12" si="3">Z7/$Z$12</f>
        <v>0.17154248518067647</v>
      </c>
    </row>
    <row r="8" spans="2:27">
      <c r="U8" s="416" t="s">
        <v>36</v>
      </c>
      <c r="V8" s="419">
        <v>1575.4164499999997</v>
      </c>
      <c r="W8" s="426">
        <f t="shared" si="2"/>
        <v>0.11059403483598504</v>
      </c>
      <c r="X8" s="487">
        <v>111.99313000000002</v>
      </c>
      <c r="Y8" s="488">
        <f t="shared" si="0"/>
        <v>7.8619035116784548E-3</v>
      </c>
      <c r="Z8" s="487">
        <f t="shared" si="1"/>
        <v>1687.4095799999998</v>
      </c>
      <c r="AA8" s="488">
        <f t="shared" si="3"/>
        <v>0.11280599337768264</v>
      </c>
    </row>
    <row r="9" spans="2:27">
      <c r="U9" s="416" t="s">
        <v>37</v>
      </c>
      <c r="V9" s="419">
        <v>1669.6614500000003</v>
      </c>
      <c r="W9" s="426">
        <f t="shared" si="2"/>
        <v>0.11721002187428051</v>
      </c>
      <c r="X9" s="487">
        <v>28.677250000000001</v>
      </c>
      <c r="Y9" s="488">
        <f t="shared" si="0"/>
        <v>2.0131393102441279E-3</v>
      </c>
      <c r="Z9" s="487">
        <f t="shared" si="1"/>
        <v>1698.3387000000002</v>
      </c>
      <c r="AA9" s="488">
        <f t="shared" si="3"/>
        <v>0.11353662229727426</v>
      </c>
    </row>
    <row r="10" spans="2:27">
      <c r="U10" s="416" t="s">
        <v>38</v>
      </c>
      <c r="V10" s="419">
        <v>3343.8242800000003</v>
      </c>
      <c r="W10" s="426">
        <f t="shared" si="2"/>
        <v>0.23473604005323967</v>
      </c>
      <c r="X10" s="487">
        <v>346.47398000000004</v>
      </c>
      <c r="Y10" s="488">
        <f t="shared" si="0"/>
        <v>2.4322429421047616E-2</v>
      </c>
      <c r="Z10" s="487">
        <f t="shared" si="1"/>
        <v>3690.2982600000005</v>
      </c>
      <c r="AA10" s="488">
        <f t="shared" si="3"/>
        <v>0.2467022624579587</v>
      </c>
    </row>
    <row r="11" spans="2:27">
      <c r="U11" s="416" t="s">
        <v>39</v>
      </c>
      <c r="V11" s="419">
        <v>2226.1338900000005</v>
      </c>
      <c r="W11" s="426">
        <f t="shared" si="2"/>
        <v>0.15627431653403578</v>
      </c>
      <c r="X11" s="487">
        <v>82.204370000000011</v>
      </c>
      <c r="Y11" s="488">
        <f t="shared" si="0"/>
        <v>5.7707363405086988E-3</v>
      </c>
      <c r="Z11" s="487">
        <f t="shared" si="1"/>
        <v>2308.3382600000004</v>
      </c>
      <c r="AA11" s="488">
        <f t="shared" si="3"/>
        <v>0.15431605554296518</v>
      </c>
    </row>
    <row r="12" spans="2:27">
      <c r="U12" s="421" t="s">
        <v>12</v>
      </c>
      <c r="V12" s="422">
        <v>14245.039999999995</v>
      </c>
      <c r="W12" s="423">
        <f t="shared" si="2"/>
        <v>1</v>
      </c>
      <c r="X12" s="489">
        <v>713.47000000000025</v>
      </c>
      <c r="Y12" s="490">
        <f t="shared" si="0"/>
        <v>5.0085503445409803E-2</v>
      </c>
      <c r="Z12" s="489">
        <f>SUM(Z6:Z11)</f>
        <v>14958.510000000002</v>
      </c>
      <c r="AA12" s="490">
        <f t="shared" si="3"/>
        <v>1</v>
      </c>
    </row>
    <row r="13" spans="2:27" ht="15" customHeight="1">
      <c r="U13" s="493"/>
    </row>
    <row r="15" spans="2:27" ht="15" customHeight="1">
      <c r="I15" s="41" t="s">
        <v>42</v>
      </c>
    </row>
    <row r="19" spans="2:2" ht="15" customHeight="1">
      <c r="B19" s="493"/>
    </row>
    <row r="20" spans="2:2" ht="15" customHeight="1"/>
  </sheetData>
  <sheetProtection password="EEBB" sheet="1" objects="1" scenarios="1"/>
  <mergeCells count="4">
    <mergeCell ref="U4:U5"/>
    <mergeCell ref="V4:W4"/>
    <mergeCell ref="X4:Y4"/>
    <mergeCell ref="Z4:AA4"/>
  </mergeCells>
  <hyperlinks>
    <hyperlink ref="I15" location="INDICE!A1" display="(volver a índice)"/>
  </hyperlinks>
  <pageMargins left="0.7" right="0.7" top="0.75" bottom="0.75" header="0.3" footer="0.3"/>
  <ignoredErrors>
    <ignoredError sqref="Z6:Z11" formula="1"/>
  </ignoredErrors>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0"/>
  <sheetViews>
    <sheetView showGridLines="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9" width="0" style="5" hidden="1" customWidth="1"/>
    <col min="30" max="16384" width="11.5703125" style="5"/>
  </cols>
  <sheetData>
    <row r="2" spans="2:27">
      <c r="B2" s="414" t="s">
        <v>191</v>
      </c>
      <c r="C2" s="414"/>
      <c r="D2" s="414"/>
      <c r="E2" s="414"/>
      <c r="F2" s="414"/>
      <c r="G2" s="414"/>
    </row>
    <row r="3" spans="2:27" ht="33" customHeight="1">
      <c r="U3" s="166" t="s">
        <v>172</v>
      </c>
      <c r="V3" s="166"/>
    </row>
    <row r="4" spans="2:27" ht="24" customHeight="1">
      <c r="U4" s="851" t="s">
        <v>32</v>
      </c>
      <c r="V4" s="849" t="s">
        <v>182</v>
      </c>
      <c r="W4" s="850"/>
      <c r="X4" s="809" t="s">
        <v>183</v>
      </c>
      <c r="Y4" s="811"/>
      <c r="Z4" s="849" t="s">
        <v>184</v>
      </c>
      <c r="AA4" s="850"/>
    </row>
    <row r="5" spans="2:27">
      <c r="U5" s="852"/>
      <c r="V5" s="483" t="s">
        <v>12</v>
      </c>
      <c r="W5" s="483" t="s">
        <v>6</v>
      </c>
      <c r="X5" s="484" t="s">
        <v>12</v>
      </c>
      <c r="Y5" s="484" t="s">
        <v>6</v>
      </c>
      <c r="Z5" s="483" t="s">
        <v>12</v>
      </c>
      <c r="AA5" s="483" t="s">
        <v>6</v>
      </c>
    </row>
    <row r="6" spans="2:27" ht="18.600000000000001" customHeight="1">
      <c r="U6" s="416" t="s">
        <v>35</v>
      </c>
      <c r="V6" s="485">
        <v>2969.3374699999999</v>
      </c>
      <c r="W6" s="486">
        <f>V6/$V$12</f>
        <v>0.20844711352161882</v>
      </c>
      <c r="X6" s="417">
        <v>38.767749999999999</v>
      </c>
      <c r="Y6" s="425">
        <f>X6/$X$12</f>
        <v>5.4336902742932409E-2</v>
      </c>
      <c r="Z6" s="485">
        <f t="shared" ref="Z6:Z11" si="0">V6+X6</f>
        <v>3008.1052199999999</v>
      </c>
      <c r="AA6" s="486">
        <f>Z6/$Z$12</f>
        <v>0.20109658114344273</v>
      </c>
    </row>
    <row r="7" spans="2:27">
      <c r="U7" s="416" t="s">
        <v>40</v>
      </c>
      <c r="V7" s="487">
        <v>2460.6664600000008</v>
      </c>
      <c r="W7" s="488">
        <f t="shared" ref="W7:W12" si="1">V7/$V$12</f>
        <v>0.1727384731808406</v>
      </c>
      <c r="X7" s="419">
        <v>105.35352000000002</v>
      </c>
      <c r="Y7" s="426">
        <f t="shared" ref="Y7:Y12" si="2">X7/$X$12</f>
        <v>0.14766355978527476</v>
      </c>
      <c r="Z7" s="487">
        <f t="shared" si="0"/>
        <v>2566.0199800000009</v>
      </c>
      <c r="AA7" s="488">
        <f t="shared" ref="AA7:AA12" si="3">Z7/$Z$12</f>
        <v>0.17154248518067647</v>
      </c>
    </row>
    <row r="8" spans="2:27">
      <c r="U8" s="416" t="s">
        <v>36</v>
      </c>
      <c r="V8" s="487">
        <v>1575.4164499999997</v>
      </c>
      <c r="W8" s="488">
        <f t="shared" si="1"/>
        <v>0.11059403483598504</v>
      </c>
      <c r="X8" s="419">
        <v>111.99313000000002</v>
      </c>
      <c r="Y8" s="426">
        <f t="shared" si="2"/>
        <v>0.15696964133039928</v>
      </c>
      <c r="Z8" s="487">
        <f t="shared" si="0"/>
        <v>1687.4095799999998</v>
      </c>
      <c r="AA8" s="488">
        <f t="shared" si="3"/>
        <v>0.11280599337768264</v>
      </c>
    </row>
    <row r="9" spans="2:27">
      <c r="U9" s="416" t="s">
        <v>37</v>
      </c>
      <c r="V9" s="487">
        <v>1669.6614500000003</v>
      </c>
      <c r="W9" s="488">
        <f t="shared" si="1"/>
        <v>0.11721002187428051</v>
      </c>
      <c r="X9" s="419">
        <v>28.677250000000001</v>
      </c>
      <c r="Y9" s="426">
        <f t="shared" si="2"/>
        <v>4.0194051606935108E-2</v>
      </c>
      <c r="Z9" s="487">
        <f t="shared" si="0"/>
        <v>1698.3387000000002</v>
      </c>
      <c r="AA9" s="488">
        <f t="shared" si="3"/>
        <v>0.11353662229727426</v>
      </c>
    </row>
    <row r="10" spans="2:27">
      <c r="U10" s="416" t="s">
        <v>38</v>
      </c>
      <c r="V10" s="487">
        <v>3343.8242800000003</v>
      </c>
      <c r="W10" s="488">
        <f t="shared" si="1"/>
        <v>0.23473604005323967</v>
      </c>
      <c r="X10" s="419">
        <v>346.47398000000004</v>
      </c>
      <c r="Y10" s="426">
        <f t="shared" si="2"/>
        <v>0.48561814792493013</v>
      </c>
      <c r="Z10" s="487">
        <f t="shared" si="0"/>
        <v>3690.2982600000005</v>
      </c>
      <c r="AA10" s="488">
        <f t="shared" si="3"/>
        <v>0.2467022624579587</v>
      </c>
    </row>
    <row r="11" spans="2:27">
      <c r="U11" s="416" t="s">
        <v>39</v>
      </c>
      <c r="V11" s="487">
        <v>2226.1338900000005</v>
      </c>
      <c r="W11" s="488">
        <f t="shared" si="1"/>
        <v>0.15627431653403578</v>
      </c>
      <c r="X11" s="419">
        <v>82.204370000000011</v>
      </c>
      <c r="Y11" s="426">
        <f t="shared" si="2"/>
        <v>0.11521769660952806</v>
      </c>
      <c r="Z11" s="487">
        <f t="shared" si="0"/>
        <v>2308.3382600000004</v>
      </c>
      <c r="AA11" s="488">
        <f t="shared" si="3"/>
        <v>0.15431605554296518</v>
      </c>
    </row>
    <row r="12" spans="2:27">
      <c r="U12" s="421" t="s">
        <v>12</v>
      </c>
      <c r="V12" s="489">
        <v>14245.039999999995</v>
      </c>
      <c r="W12" s="490">
        <f t="shared" si="1"/>
        <v>1</v>
      </c>
      <c r="X12" s="491">
        <v>713.47000000000025</v>
      </c>
      <c r="Y12" s="492">
        <f t="shared" si="2"/>
        <v>1</v>
      </c>
      <c r="Z12" s="489">
        <f>SUM(Z6:Z11)</f>
        <v>14958.510000000002</v>
      </c>
      <c r="AA12" s="490">
        <f t="shared" si="3"/>
        <v>1</v>
      </c>
    </row>
    <row r="13" spans="2:27" ht="15" customHeight="1">
      <c r="U13" s="493"/>
    </row>
    <row r="15" spans="2:27" ht="15" customHeight="1">
      <c r="I15" s="41" t="s">
        <v>42</v>
      </c>
    </row>
    <row r="19" spans="2:2" ht="15" customHeight="1">
      <c r="B19" s="493"/>
    </row>
    <row r="20" spans="2:2" ht="15" customHeight="1"/>
  </sheetData>
  <sheetProtection password="EEBB" sheet="1" objects="1" scenarios="1"/>
  <mergeCells count="4">
    <mergeCell ref="U4:U5"/>
    <mergeCell ref="V4:W4"/>
    <mergeCell ref="X4:Y4"/>
    <mergeCell ref="Z4:AA4"/>
  </mergeCells>
  <hyperlinks>
    <hyperlink ref="I15" location="INDICE!A1" display="(volver a índice)"/>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showGridLines="0" workbookViewId="0">
      <selection activeCell="M10" sqref="M10"/>
    </sheetView>
  </sheetViews>
  <sheetFormatPr baseColWidth="10" defaultColWidth="11.42578125" defaultRowHeight="12.75"/>
  <cols>
    <col min="1" max="1" width="11.42578125" style="17"/>
    <col min="2" max="2" width="50.42578125" style="17" bestFit="1" customWidth="1"/>
    <col min="3" max="3" width="15" style="17" customWidth="1"/>
    <col min="4" max="4" width="11.42578125" style="17"/>
    <col min="5" max="5" width="15" style="17" customWidth="1"/>
    <col min="6" max="6" width="11.42578125" style="17" customWidth="1"/>
    <col min="7" max="7" width="15.42578125" style="17" customWidth="1"/>
    <col min="8" max="8" width="13.7109375" style="17" bestFit="1" customWidth="1"/>
    <col min="9" max="9" width="29.7109375" style="17" customWidth="1"/>
    <col min="10" max="10" width="24.42578125" style="412" customWidth="1"/>
    <col min="11" max="16384" width="11.42578125" style="17"/>
  </cols>
  <sheetData>
    <row r="2" spans="2:10">
      <c r="B2" s="333" t="s">
        <v>738</v>
      </c>
    </row>
    <row r="3" spans="2:10">
      <c r="B3" s="853"/>
      <c r="C3" s="853"/>
    </row>
    <row r="4" spans="2:10" ht="24.6" customHeight="1">
      <c r="B4" s="819" t="s">
        <v>43</v>
      </c>
      <c r="C4" s="831" t="s">
        <v>179</v>
      </c>
      <c r="D4" s="833"/>
      <c r="E4" s="831" t="s">
        <v>180</v>
      </c>
      <c r="F4" s="833"/>
      <c r="G4" s="831" t="s">
        <v>187</v>
      </c>
      <c r="H4" s="833"/>
      <c r="J4" s="21" t="s">
        <v>42</v>
      </c>
    </row>
    <row r="5" spans="2:10" ht="24.6" customHeight="1">
      <c r="B5" s="844"/>
      <c r="C5" s="46" t="s">
        <v>5</v>
      </c>
      <c r="D5" s="46" t="s">
        <v>58</v>
      </c>
      <c r="E5" s="46" t="s">
        <v>5</v>
      </c>
      <c r="F5" s="46" t="s">
        <v>58</v>
      </c>
      <c r="G5" s="46" t="s">
        <v>5</v>
      </c>
      <c r="H5" s="46" t="s">
        <v>58</v>
      </c>
      <c r="J5" s="17"/>
    </row>
    <row r="6" spans="2:10">
      <c r="B6" s="54" t="s">
        <v>48</v>
      </c>
      <c r="C6" s="372">
        <v>781.68588999999986</v>
      </c>
      <c r="D6" s="372">
        <v>803.00000000000011</v>
      </c>
      <c r="E6" s="372">
        <v>7.8196100000000017</v>
      </c>
      <c r="F6" s="372">
        <v>29.999999999999996</v>
      </c>
      <c r="G6" s="372">
        <f>C6+E6</f>
        <v>789.50549999999987</v>
      </c>
      <c r="H6" s="372">
        <f>D6+F6</f>
        <v>833.00000000000011</v>
      </c>
      <c r="J6" s="17"/>
    </row>
    <row r="7" spans="2:10">
      <c r="B7" s="54" t="s">
        <v>49</v>
      </c>
      <c r="C7" s="372">
        <v>939.96873999999991</v>
      </c>
      <c r="D7" s="372">
        <v>1053.0000000000005</v>
      </c>
      <c r="E7" s="372">
        <v>22.105979999999999</v>
      </c>
      <c r="F7" s="372">
        <v>104.00000000000003</v>
      </c>
      <c r="G7" s="372">
        <f t="shared" ref="G7:G18" si="0">C7+E7</f>
        <v>962.07471999999996</v>
      </c>
      <c r="H7" s="372">
        <f t="shared" ref="H7:H18" si="1">D7+F7</f>
        <v>1157.0000000000005</v>
      </c>
      <c r="J7" s="17"/>
    </row>
    <row r="8" spans="2:10">
      <c r="B8" s="54" t="s">
        <v>45</v>
      </c>
      <c r="C8" s="372">
        <v>365.00371000000001</v>
      </c>
      <c r="D8" s="372">
        <v>323</v>
      </c>
      <c r="E8" s="372">
        <v>1.19133</v>
      </c>
      <c r="F8" s="372">
        <v>14</v>
      </c>
      <c r="G8" s="372">
        <f t="shared" si="0"/>
        <v>366.19504000000001</v>
      </c>
      <c r="H8" s="372">
        <f t="shared" si="1"/>
        <v>337</v>
      </c>
      <c r="J8" s="17"/>
    </row>
    <row r="9" spans="2:10">
      <c r="B9" s="54" t="s">
        <v>50</v>
      </c>
      <c r="C9" s="372">
        <v>565.26008999999999</v>
      </c>
      <c r="D9" s="372">
        <v>499</v>
      </c>
      <c r="E9" s="372">
        <v>16.46621</v>
      </c>
      <c r="F9" s="372">
        <v>79</v>
      </c>
      <c r="G9" s="372">
        <f t="shared" si="0"/>
        <v>581.72630000000004</v>
      </c>
      <c r="H9" s="372">
        <f t="shared" si="1"/>
        <v>578</v>
      </c>
      <c r="J9" s="17"/>
    </row>
    <row r="10" spans="2:10" ht="10.9" customHeight="1">
      <c r="B10" s="54" t="s">
        <v>51</v>
      </c>
      <c r="C10" s="372">
        <v>542.75055999999995</v>
      </c>
      <c r="D10" s="372">
        <v>554</v>
      </c>
      <c r="E10" s="372">
        <v>7.5873700000000008</v>
      </c>
      <c r="F10" s="372">
        <v>20</v>
      </c>
      <c r="G10" s="372">
        <f t="shared" si="0"/>
        <v>550.33792999999991</v>
      </c>
      <c r="H10" s="372">
        <f t="shared" si="1"/>
        <v>574</v>
      </c>
      <c r="J10" s="17"/>
    </row>
    <row r="11" spans="2:10" ht="10.9" customHeight="1">
      <c r="B11" s="54" t="s">
        <v>44</v>
      </c>
      <c r="C11" s="372">
        <v>1454.56521</v>
      </c>
      <c r="D11" s="372">
        <v>1548.9999999999991</v>
      </c>
      <c r="E11" s="372">
        <v>51.701229999999995</v>
      </c>
      <c r="F11" s="372">
        <v>115.00000000000001</v>
      </c>
      <c r="G11" s="372">
        <f t="shared" si="0"/>
        <v>1506.2664399999999</v>
      </c>
      <c r="H11" s="372">
        <f t="shared" si="1"/>
        <v>1663.9999999999991</v>
      </c>
      <c r="J11" s="17"/>
    </row>
    <row r="12" spans="2:10" ht="10.9" customHeight="1">
      <c r="B12" s="54" t="s">
        <v>52</v>
      </c>
      <c r="C12" s="372">
        <v>2064.6796099999992</v>
      </c>
      <c r="D12" s="372">
        <v>1942.9999999999995</v>
      </c>
      <c r="E12" s="372">
        <v>153.90368999999998</v>
      </c>
      <c r="F12" s="372">
        <v>687</v>
      </c>
      <c r="G12" s="372">
        <f t="shared" si="0"/>
        <v>2218.5832999999993</v>
      </c>
      <c r="H12" s="372">
        <f t="shared" si="1"/>
        <v>2629.9999999999995</v>
      </c>
      <c r="J12" s="17"/>
    </row>
    <row r="13" spans="2:10" ht="10.9" customHeight="1">
      <c r="B13" s="54" t="s">
        <v>53</v>
      </c>
      <c r="C13" s="372">
        <v>1549.9910199999997</v>
      </c>
      <c r="D13" s="372">
        <v>1556.0000000000005</v>
      </c>
      <c r="E13" s="372">
        <v>29.033250000000006</v>
      </c>
      <c r="F13" s="372">
        <v>95</v>
      </c>
      <c r="G13" s="372">
        <f t="shared" si="0"/>
        <v>1579.0242699999997</v>
      </c>
      <c r="H13" s="372">
        <f t="shared" si="1"/>
        <v>1651.0000000000005</v>
      </c>
      <c r="J13" s="17"/>
    </row>
    <row r="14" spans="2:10" ht="10.9" customHeight="1">
      <c r="B14" s="54" t="s">
        <v>54</v>
      </c>
      <c r="C14" s="372">
        <v>724.52049</v>
      </c>
      <c r="D14" s="372">
        <v>833</v>
      </c>
      <c r="E14" s="372">
        <v>35.532240000000009</v>
      </c>
      <c r="F14" s="372">
        <v>203.99999999999997</v>
      </c>
      <c r="G14" s="372">
        <f t="shared" si="0"/>
        <v>760.05273</v>
      </c>
      <c r="H14" s="372">
        <f t="shared" si="1"/>
        <v>1037</v>
      </c>
      <c r="J14" s="17"/>
    </row>
    <row r="15" spans="2:10" ht="10.9" customHeight="1">
      <c r="B15" s="54" t="s">
        <v>55</v>
      </c>
      <c r="C15" s="372">
        <v>625.69723999999997</v>
      </c>
      <c r="D15" s="372">
        <v>697.99999999999989</v>
      </c>
      <c r="E15" s="372">
        <v>37.094989999999996</v>
      </c>
      <c r="F15" s="372">
        <v>181.99999999999997</v>
      </c>
      <c r="G15" s="372">
        <f t="shared" si="0"/>
        <v>662.79223000000002</v>
      </c>
      <c r="H15" s="372">
        <f t="shared" si="1"/>
        <v>879.99999999999989</v>
      </c>
      <c r="J15" s="17"/>
    </row>
    <row r="16" spans="2:10" ht="10.9" customHeight="1">
      <c r="B16" s="54" t="s">
        <v>56</v>
      </c>
      <c r="C16" s="372">
        <v>2072.446750000001</v>
      </c>
      <c r="D16" s="372">
        <v>2031.0000000000002</v>
      </c>
      <c r="E16" s="372">
        <v>138.04417999999998</v>
      </c>
      <c r="F16" s="372">
        <v>781</v>
      </c>
      <c r="G16" s="372">
        <f t="shared" si="0"/>
        <v>2210.4909300000008</v>
      </c>
      <c r="H16" s="372">
        <f t="shared" si="1"/>
        <v>2812</v>
      </c>
      <c r="J16" s="17"/>
    </row>
    <row r="17" spans="2:10" ht="10.9" customHeight="1">
      <c r="B17" s="54" t="s">
        <v>57</v>
      </c>
      <c r="C17" s="372">
        <v>2468.8709599999997</v>
      </c>
      <c r="D17" s="372">
        <v>2529.0000000000014</v>
      </c>
      <c r="E17" s="372">
        <v>209.65586000000002</v>
      </c>
      <c r="F17" s="372">
        <v>799.99999999999977</v>
      </c>
      <c r="G17" s="372">
        <f t="shared" si="0"/>
        <v>2678.5268199999996</v>
      </c>
      <c r="H17" s="372">
        <f t="shared" si="1"/>
        <v>3329.0000000000009</v>
      </c>
      <c r="J17" s="17"/>
    </row>
    <row r="18" spans="2:10" ht="10.9" customHeight="1">
      <c r="B18" s="54" t="s">
        <v>46</v>
      </c>
      <c r="C18" s="372">
        <v>89.599729999999994</v>
      </c>
      <c r="D18" s="372">
        <v>92</v>
      </c>
      <c r="E18" s="372">
        <v>3.3340599999999996</v>
      </c>
      <c r="F18" s="372">
        <v>8</v>
      </c>
      <c r="G18" s="372">
        <f t="shared" si="0"/>
        <v>92.933789999999988</v>
      </c>
      <c r="H18" s="372">
        <f t="shared" si="1"/>
        <v>100</v>
      </c>
      <c r="J18" s="17"/>
    </row>
    <row r="19" spans="2:10" ht="10.9" customHeight="1">
      <c r="B19" s="260" t="s">
        <v>12</v>
      </c>
      <c r="C19" s="375">
        <v>14245.039999999995</v>
      </c>
      <c r="D19" s="375">
        <v>14463.000000000002</v>
      </c>
      <c r="E19" s="375">
        <v>713.47000000000025</v>
      </c>
      <c r="F19" s="375">
        <v>3119</v>
      </c>
      <c r="G19" s="375">
        <f>SUM(G6:G18)</f>
        <v>14958.509999999995</v>
      </c>
      <c r="H19" s="375">
        <f>SUM(H6:H18)</f>
        <v>17582</v>
      </c>
      <c r="J19" s="482"/>
    </row>
    <row r="20" spans="2:10" ht="10.9" customHeight="1">
      <c r="J20" s="482"/>
    </row>
    <row r="21" spans="2:10" ht="10.9" customHeight="1">
      <c r="B21" s="100"/>
      <c r="E21" s="305"/>
      <c r="J21" s="482"/>
    </row>
    <row r="24" spans="2:10">
      <c r="E24" s="305"/>
    </row>
  </sheetData>
  <sheetProtection password="EEBB" sheet="1" objects="1" scenarios="1"/>
  <mergeCells count="5">
    <mergeCell ref="G4:H4"/>
    <mergeCell ref="B3:C3"/>
    <mergeCell ref="C4:D4"/>
    <mergeCell ref="E4:F4"/>
    <mergeCell ref="B4:B5"/>
  </mergeCells>
  <hyperlinks>
    <hyperlink ref="J4" location="INDICE!A1" display="(volver a índice)"/>
  </hyperlinks>
  <pageMargins left="0.7" right="0.7" top="0.75" bottom="0.75" header="0.3" footer="0.3"/>
  <pageSetup paperSize="9" orientation="portrait" horizontalDpi="360" verticalDpi="36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U36"/>
  <sheetViews>
    <sheetView showGridLines="0" zoomScaleNormal="100" workbookViewId="0">
      <selection activeCell="M10" sqref="M10"/>
    </sheetView>
  </sheetViews>
  <sheetFormatPr baseColWidth="10" defaultColWidth="11.5703125" defaultRowHeight="12.75"/>
  <cols>
    <col min="1" max="12" width="11.5703125" style="37"/>
    <col min="13" max="13" width="7" style="37" customWidth="1"/>
    <col min="14" max="14" width="19.42578125" style="37" customWidth="1"/>
    <col min="15" max="15" width="26.85546875" style="37" customWidth="1"/>
    <col min="16" max="16384" width="11.5703125" style="37"/>
  </cols>
  <sheetData>
    <row r="3" spans="14:21">
      <c r="O3" s="244" t="s">
        <v>895</v>
      </c>
    </row>
    <row r="5" spans="14:21" ht="26.45" customHeight="1">
      <c r="O5" s="819" t="s">
        <v>147</v>
      </c>
      <c r="P5" s="855" t="s">
        <v>179</v>
      </c>
      <c r="Q5" s="856"/>
      <c r="R5" s="855" t="s">
        <v>180</v>
      </c>
      <c r="S5" s="856"/>
      <c r="T5" s="855" t="s">
        <v>187</v>
      </c>
      <c r="U5" s="856"/>
    </row>
    <row r="6" spans="14:21">
      <c r="N6" s="21" t="s">
        <v>42</v>
      </c>
      <c r="O6" s="854"/>
      <c r="P6" s="307" t="s">
        <v>84</v>
      </c>
      <c r="Q6" s="308" t="s">
        <v>6</v>
      </c>
      <c r="R6" s="307" t="s">
        <v>84</v>
      </c>
      <c r="S6" s="308" t="s">
        <v>6</v>
      </c>
      <c r="T6" s="307" t="s">
        <v>84</v>
      </c>
      <c r="U6" s="308" t="s">
        <v>6</v>
      </c>
    </row>
    <row r="7" spans="14:21">
      <c r="O7" s="47" t="s">
        <v>60</v>
      </c>
      <c r="P7" s="51">
        <v>4066.6990000000014</v>
      </c>
      <c r="Q7" s="181">
        <f>P7/$P$31</f>
        <v>0.28548175364898942</v>
      </c>
      <c r="R7" s="51">
        <v>109.20999999999998</v>
      </c>
      <c r="S7" s="181">
        <f>R7/$R$31</f>
        <v>0.15306880457482444</v>
      </c>
      <c r="T7" s="51">
        <f>P7+R7</f>
        <v>4175.9090000000015</v>
      </c>
      <c r="U7" s="181">
        <f>T7/$T$31</f>
        <v>0.27916610678469989</v>
      </c>
    </row>
    <row r="8" spans="14:21">
      <c r="O8" s="50" t="s">
        <v>61</v>
      </c>
      <c r="P8" s="51">
        <v>70.206999999999994</v>
      </c>
      <c r="Q8" s="309">
        <f t="shared" ref="Q8:Q31" si="0">P8/$P$31</f>
        <v>4.928522489231338E-3</v>
      </c>
      <c r="R8" s="51">
        <v>0</v>
      </c>
      <c r="S8" s="51" t="s">
        <v>186</v>
      </c>
      <c r="T8" s="51">
        <f t="shared" ref="T8:T30" si="1">P8+R8</f>
        <v>70.206999999999994</v>
      </c>
      <c r="U8" s="181">
        <f t="shared" ref="U8:U31" si="2">T8/$T$31</f>
        <v>4.6934487458978186E-3</v>
      </c>
    </row>
    <row r="9" spans="14:21">
      <c r="O9" s="50" t="s">
        <v>62</v>
      </c>
      <c r="P9" s="51">
        <v>82.676000000000002</v>
      </c>
      <c r="Q9" s="181">
        <f t="shared" si="0"/>
        <v>5.8038447066487697E-3</v>
      </c>
      <c r="R9" s="51">
        <v>8.4000000000000005E-2</v>
      </c>
      <c r="S9" s="51" t="s">
        <v>186</v>
      </c>
      <c r="T9" s="51">
        <f t="shared" si="1"/>
        <v>82.76</v>
      </c>
      <c r="U9" s="181">
        <f t="shared" si="2"/>
        <v>5.5326366061860437E-3</v>
      </c>
    </row>
    <row r="10" spans="14:21">
      <c r="O10" s="50" t="s">
        <v>63</v>
      </c>
      <c r="P10" s="51">
        <v>167.744</v>
      </c>
      <c r="Q10" s="181">
        <f t="shared" si="0"/>
        <v>1.177560750970162E-2</v>
      </c>
      <c r="R10" s="51">
        <v>0</v>
      </c>
      <c r="S10" s="51" t="s">
        <v>186</v>
      </c>
      <c r="T10" s="51">
        <f t="shared" si="1"/>
        <v>167.744</v>
      </c>
      <c r="U10" s="181">
        <f t="shared" si="2"/>
        <v>1.1213951122137163E-2</v>
      </c>
    </row>
    <row r="11" spans="14:21" ht="18" customHeight="1">
      <c r="O11" s="50" t="s">
        <v>64</v>
      </c>
      <c r="P11" s="51">
        <v>2840.4360000000001</v>
      </c>
      <c r="Q11" s="181">
        <f t="shared" si="0"/>
        <v>0.19939824668796996</v>
      </c>
      <c r="R11" s="51">
        <v>468.55000000000013</v>
      </c>
      <c r="S11" s="181">
        <f t="shared" ref="S11:S31" si="3">R11/$R$31</f>
        <v>0.65671997421054873</v>
      </c>
      <c r="T11" s="51">
        <f t="shared" si="1"/>
        <v>3308.9860000000003</v>
      </c>
      <c r="U11" s="181">
        <f t="shared" si="2"/>
        <v>0.2212109361159634</v>
      </c>
    </row>
    <row r="12" spans="14:21">
      <c r="O12" s="50" t="s">
        <v>65</v>
      </c>
      <c r="P12" s="51">
        <v>1206.3810000000001</v>
      </c>
      <c r="Q12" s="181">
        <f t="shared" si="0"/>
        <v>8.4687793084470095E-2</v>
      </c>
      <c r="R12" s="51">
        <v>39.951000000000001</v>
      </c>
      <c r="S12" s="181">
        <f t="shared" si="3"/>
        <v>5.5995346685915326E-2</v>
      </c>
      <c r="T12" s="51">
        <f t="shared" si="1"/>
        <v>1246.3320000000001</v>
      </c>
      <c r="U12" s="181">
        <f t="shared" si="2"/>
        <v>8.3319261076136589E-2</v>
      </c>
    </row>
    <row r="13" spans="14:21">
      <c r="O13" s="50" t="s">
        <v>66</v>
      </c>
      <c r="P13" s="51">
        <v>214.60900000000001</v>
      </c>
      <c r="Q13" s="181">
        <f t="shared" si="0"/>
        <v>1.5065524561531591E-2</v>
      </c>
      <c r="R13" s="51">
        <v>4.1120000000000001</v>
      </c>
      <c r="S13" s="181">
        <f t="shared" si="3"/>
        <v>5.7633817819950387E-3</v>
      </c>
      <c r="T13" s="51">
        <f t="shared" si="1"/>
        <v>218.721</v>
      </c>
      <c r="U13" s="181">
        <f t="shared" si="2"/>
        <v>1.4621844020560869E-2</v>
      </c>
    </row>
    <row r="14" spans="14:21">
      <c r="O14" s="50" t="s">
        <v>67</v>
      </c>
      <c r="P14" s="51">
        <v>284.80599999999998</v>
      </c>
      <c r="Q14" s="181">
        <f t="shared" si="0"/>
        <v>1.9993345052032142E-2</v>
      </c>
      <c r="R14" s="51">
        <v>11.760999999999999</v>
      </c>
      <c r="S14" s="181">
        <f t="shared" si="3"/>
        <v>1.6484224984932794E-2</v>
      </c>
      <c r="T14" s="51">
        <f t="shared" si="1"/>
        <v>296.56700000000001</v>
      </c>
      <c r="U14" s="181">
        <f t="shared" si="2"/>
        <v>1.9825971971807351E-2</v>
      </c>
    </row>
    <row r="15" spans="14:21">
      <c r="O15" s="50" t="s">
        <v>68</v>
      </c>
      <c r="P15" s="51">
        <v>100.012</v>
      </c>
      <c r="Q15" s="181">
        <f t="shared" si="0"/>
        <v>7.0208297063398895E-3</v>
      </c>
      <c r="R15" s="51">
        <v>0.63800000000000001</v>
      </c>
      <c r="S15" s="309">
        <f t="shared" si="3"/>
        <v>8.9422120061109799E-4</v>
      </c>
      <c r="T15" s="51">
        <f t="shared" si="1"/>
        <v>100.65</v>
      </c>
      <c r="U15" s="181">
        <f t="shared" si="2"/>
        <v>6.7286113389635723E-3</v>
      </c>
    </row>
    <row r="16" spans="14:21">
      <c r="O16" s="50" t="s">
        <v>69</v>
      </c>
      <c r="P16" s="51">
        <v>372.495</v>
      </c>
      <c r="Q16" s="181">
        <f t="shared" si="0"/>
        <v>2.614910172242408E-2</v>
      </c>
      <c r="R16" s="51">
        <v>0</v>
      </c>
      <c r="S16" s="51" t="s">
        <v>186</v>
      </c>
      <c r="T16" s="51">
        <f t="shared" si="1"/>
        <v>372.495</v>
      </c>
      <c r="U16" s="181">
        <f t="shared" si="2"/>
        <v>2.4901878596197077E-2</v>
      </c>
    </row>
    <row r="17" spans="15:21">
      <c r="O17" s="50" t="s">
        <v>70</v>
      </c>
      <c r="P17" s="51">
        <v>33.924999999999997</v>
      </c>
      <c r="Q17" s="309">
        <f t="shared" si="0"/>
        <v>2.3815306941925045E-3</v>
      </c>
      <c r="R17" s="51">
        <v>0</v>
      </c>
      <c r="S17" s="51" t="s">
        <v>186</v>
      </c>
      <c r="T17" s="51">
        <f t="shared" si="1"/>
        <v>33.924999999999997</v>
      </c>
      <c r="U17" s="181">
        <f t="shared" si="2"/>
        <v>2.2679397881206079E-3</v>
      </c>
    </row>
    <row r="18" spans="15:21">
      <c r="O18" s="50" t="s">
        <v>71</v>
      </c>
      <c r="P18" s="51">
        <v>182.51400000000001</v>
      </c>
      <c r="Q18" s="181">
        <f t="shared" si="0"/>
        <v>1.2812459635072979E-2</v>
      </c>
      <c r="R18" s="51">
        <v>0.64900000000000002</v>
      </c>
      <c r="S18" s="309">
        <f t="shared" si="3"/>
        <v>9.0963880751818594E-4</v>
      </c>
      <c r="T18" s="51">
        <f t="shared" si="1"/>
        <v>183.16300000000001</v>
      </c>
      <c r="U18" s="181">
        <f t="shared" si="2"/>
        <v>1.2244735605351068E-2</v>
      </c>
    </row>
    <row r="19" spans="15:21">
      <c r="O19" s="50" t="s">
        <v>72</v>
      </c>
      <c r="P19" s="51">
        <v>372.83</v>
      </c>
      <c r="Q19" s="181">
        <f t="shared" si="0"/>
        <v>2.6172618679905422E-2</v>
      </c>
      <c r="R19" s="51">
        <v>12.398999999999999</v>
      </c>
      <c r="S19" s="181">
        <f t="shared" si="3"/>
        <v>1.7378446185543892E-2</v>
      </c>
      <c r="T19" s="51">
        <f t="shared" si="1"/>
        <v>385.22899999999998</v>
      </c>
      <c r="U19" s="181">
        <f t="shared" si="2"/>
        <v>2.5753166592127154E-2</v>
      </c>
    </row>
    <row r="20" spans="15:21">
      <c r="O20" s="50" t="s">
        <v>73</v>
      </c>
      <c r="P20" s="51">
        <v>196.511</v>
      </c>
      <c r="Q20" s="181">
        <f t="shared" si="0"/>
        <v>1.3795047258554554E-2</v>
      </c>
      <c r="R20" s="51">
        <v>4.4189999999999996</v>
      </c>
      <c r="S20" s="181">
        <f t="shared" si="3"/>
        <v>6.1936731747655824E-3</v>
      </c>
      <c r="T20" s="51">
        <f t="shared" si="1"/>
        <v>200.93</v>
      </c>
      <c r="U20" s="181">
        <f t="shared" si="2"/>
        <v>1.3432487594018386E-2</v>
      </c>
    </row>
    <row r="21" spans="15:21">
      <c r="O21" s="50" t="s">
        <v>74</v>
      </c>
      <c r="P21" s="51">
        <v>142.15899999999999</v>
      </c>
      <c r="Q21" s="181">
        <f t="shared" si="0"/>
        <v>9.9795437569848849E-3</v>
      </c>
      <c r="R21" s="320">
        <v>3.5999999999999997E-2</v>
      </c>
      <c r="S21" s="480">
        <f t="shared" si="3"/>
        <v>5.0457622605014929E-5</v>
      </c>
      <c r="T21" s="51">
        <f t="shared" si="1"/>
        <v>142.19499999999999</v>
      </c>
      <c r="U21" s="181">
        <f t="shared" si="2"/>
        <v>9.5059601524483377E-3</v>
      </c>
    </row>
    <row r="22" spans="15:21">
      <c r="O22" s="50" t="s">
        <v>75</v>
      </c>
      <c r="P22" s="51">
        <v>278.81599999999997</v>
      </c>
      <c r="Q22" s="181">
        <f t="shared" si="0"/>
        <v>1.9572847812291148E-2</v>
      </c>
      <c r="R22" s="51">
        <v>1.0640000000000001</v>
      </c>
      <c r="S22" s="309">
        <f t="shared" si="3"/>
        <v>1.4913030681037748E-3</v>
      </c>
      <c r="T22" s="51">
        <f t="shared" si="1"/>
        <v>279.88</v>
      </c>
      <c r="U22" s="181">
        <f t="shared" si="2"/>
        <v>1.8710419687522351E-2</v>
      </c>
    </row>
    <row r="23" spans="15:21">
      <c r="O23" s="50" t="s">
        <v>76</v>
      </c>
      <c r="P23" s="51">
        <v>228.596</v>
      </c>
      <c r="Q23" s="181">
        <f t="shared" si="0"/>
        <v>1.604741018628238E-2</v>
      </c>
      <c r="R23" s="51">
        <v>9.593</v>
      </c>
      <c r="S23" s="181">
        <f t="shared" si="3"/>
        <v>1.3445554823608562E-2</v>
      </c>
      <c r="T23" s="51">
        <f t="shared" si="1"/>
        <v>238.18899999999999</v>
      </c>
      <c r="U23" s="181">
        <f t="shared" si="2"/>
        <v>1.5923310543630345E-2</v>
      </c>
    </row>
    <row r="24" spans="15:21">
      <c r="O24" s="50" t="s">
        <v>77</v>
      </c>
      <c r="P24" s="51">
        <v>496.25299999999999</v>
      </c>
      <c r="Q24" s="181">
        <f t="shared" si="0"/>
        <v>3.4836897614889104E-2</v>
      </c>
      <c r="R24" s="51">
        <v>14.625999999999999</v>
      </c>
      <c r="S24" s="181">
        <f t="shared" si="3"/>
        <v>2.0499810783915232E-2</v>
      </c>
      <c r="T24" s="51">
        <f t="shared" si="1"/>
        <v>510.87899999999996</v>
      </c>
      <c r="U24" s="181">
        <f t="shared" si="2"/>
        <v>3.41530673843852E-2</v>
      </c>
    </row>
    <row r="25" spans="15:21">
      <c r="O25" s="50" t="s">
        <v>78</v>
      </c>
      <c r="P25" s="51">
        <v>429.96</v>
      </c>
      <c r="Q25" s="181">
        <f t="shared" si="0"/>
        <v>3.0183137428887521E-2</v>
      </c>
      <c r="R25" s="51">
        <v>1.35</v>
      </c>
      <c r="S25" s="309">
        <f t="shared" si="3"/>
        <v>1.8921608476880601E-3</v>
      </c>
      <c r="T25" s="51">
        <f t="shared" si="1"/>
        <v>431.31</v>
      </c>
      <c r="U25" s="181">
        <f t="shared" si="2"/>
        <v>2.8833754164017671E-2</v>
      </c>
    </row>
    <row r="26" spans="15:21">
      <c r="O26" s="50" t="s">
        <v>79</v>
      </c>
      <c r="P26" s="51">
        <v>117.337</v>
      </c>
      <c r="Q26" s="181">
        <f t="shared" si="0"/>
        <v>8.2370425074271454E-3</v>
      </c>
      <c r="R26" s="51">
        <v>0</v>
      </c>
      <c r="S26" s="51" t="s">
        <v>186</v>
      </c>
      <c r="T26" s="51">
        <f t="shared" si="1"/>
        <v>117.337</v>
      </c>
      <c r="U26" s="181">
        <f t="shared" si="2"/>
        <v>7.844163623248572E-3</v>
      </c>
    </row>
    <row r="27" spans="15:21">
      <c r="O27" s="50" t="s">
        <v>80</v>
      </c>
      <c r="P27" s="51">
        <v>1601.5070000000001</v>
      </c>
      <c r="Q27" s="181">
        <f t="shared" si="0"/>
        <v>0.11242558813453664</v>
      </c>
      <c r="R27" s="51">
        <v>26.832999999999998</v>
      </c>
      <c r="S27" s="181">
        <f t="shared" si="3"/>
        <v>3.7609149648899047E-2</v>
      </c>
      <c r="T27" s="51">
        <f t="shared" si="1"/>
        <v>1628.3400000000001</v>
      </c>
      <c r="U27" s="181">
        <f t="shared" si="2"/>
        <v>0.10885709873510128</v>
      </c>
    </row>
    <row r="28" spans="15:21">
      <c r="O28" s="50" t="s">
        <v>81</v>
      </c>
      <c r="P28" s="51">
        <v>180.6</v>
      </c>
      <c r="Q28" s="181">
        <f t="shared" si="0"/>
        <v>1.267809707800048E-2</v>
      </c>
      <c r="R28" s="51">
        <v>0</v>
      </c>
      <c r="S28" s="51" t="s">
        <v>186</v>
      </c>
      <c r="T28" s="51">
        <f t="shared" si="1"/>
        <v>180.6</v>
      </c>
      <c r="U28" s="181">
        <f t="shared" si="2"/>
        <v>1.2073395010599315E-2</v>
      </c>
    </row>
    <row r="29" spans="15:21">
      <c r="O29" s="50" t="s">
        <v>82</v>
      </c>
      <c r="P29" s="51">
        <v>83.57</v>
      </c>
      <c r="Q29" s="181">
        <f t="shared" si="0"/>
        <v>5.8666033931810638E-3</v>
      </c>
      <c r="R29" s="51">
        <v>0</v>
      </c>
      <c r="S29" s="51" t="s">
        <v>186</v>
      </c>
      <c r="T29" s="51">
        <f t="shared" si="1"/>
        <v>83.57</v>
      </c>
      <c r="U29" s="181">
        <f t="shared" si="2"/>
        <v>5.5867863844727842E-3</v>
      </c>
    </row>
    <row r="30" spans="15:21">
      <c r="O30" s="50" t="s">
        <v>83</v>
      </c>
      <c r="P30" s="51">
        <v>494.39699999999999</v>
      </c>
      <c r="Q30" s="181">
        <f t="shared" si="0"/>
        <v>3.470660665045517E-2</v>
      </c>
      <c r="R30" s="51">
        <v>8.1950000000000003</v>
      </c>
      <c r="S30" s="181">
        <f t="shared" si="3"/>
        <v>1.1486117145780484E-2</v>
      </c>
      <c r="T30" s="51">
        <f t="shared" si="1"/>
        <v>502.59199999999998</v>
      </c>
      <c r="U30" s="181">
        <f t="shared" si="2"/>
        <v>3.359906835640715E-2</v>
      </c>
    </row>
    <row r="31" spans="15:21">
      <c r="O31" s="254" t="s">
        <v>12</v>
      </c>
      <c r="P31" s="314">
        <f>SUM(P7:P30)</f>
        <v>14245.040000000003</v>
      </c>
      <c r="Q31" s="481">
        <f t="shared" si="0"/>
        <v>1</v>
      </c>
      <c r="R31" s="314">
        <f>SUM(R7:R30)</f>
        <v>713.46999999999991</v>
      </c>
      <c r="S31" s="481">
        <f t="shared" si="3"/>
        <v>1</v>
      </c>
      <c r="T31" s="314">
        <f>SUM(T7:T30)</f>
        <v>14958.510000000002</v>
      </c>
      <c r="U31" s="481">
        <f t="shared" si="2"/>
        <v>1</v>
      </c>
    </row>
    <row r="33" spans="15:16">
      <c r="O33" s="100"/>
    </row>
    <row r="35" spans="15:16">
      <c r="P35" s="148"/>
    </row>
    <row r="36" spans="15:16">
      <c r="P36" s="148"/>
    </row>
  </sheetData>
  <sheetProtection password="EEBB" sheet="1" objects="1" scenarios="1"/>
  <mergeCells count="4">
    <mergeCell ref="O5:O6"/>
    <mergeCell ref="P5:Q5"/>
    <mergeCell ref="R5:S5"/>
    <mergeCell ref="T5:U5"/>
  </mergeCells>
  <hyperlinks>
    <hyperlink ref="N6" location="INDICE!A1" display="(volver a índice)"/>
  </hyperlinks>
  <pageMargins left="0.7" right="0.7" top="0.75" bottom="0.75" header="0.3" footer="0.3"/>
  <pageSetup paperSize="9" orientation="portrait" horizontalDpi="360" verticalDpi="36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showGridLines="0" workbookViewId="0">
      <selection activeCell="M10" sqref="M10"/>
    </sheetView>
  </sheetViews>
  <sheetFormatPr baseColWidth="10" defaultColWidth="11.5703125" defaultRowHeight="12.75"/>
  <cols>
    <col min="1" max="1" width="11.5703125" style="37"/>
    <col min="2" max="2" width="25.42578125" style="17" customWidth="1"/>
    <col min="3" max="6" width="11.5703125" style="17"/>
    <col min="7" max="16384" width="11.5703125" style="37"/>
  </cols>
  <sheetData>
    <row r="2" spans="2:11">
      <c r="B2" s="17" t="s">
        <v>759</v>
      </c>
    </row>
    <row r="4" spans="2:11">
      <c r="B4" s="293" t="s">
        <v>85</v>
      </c>
      <c r="C4" s="46">
        <v>2013</v>
      </c>
      <c r="D4" s="294">
        <v>2014</v>
      </c>
      <c r="E4" s="46">
        <v>2015</v>
      </c>
      <c r="F4" s="46">
        <v>2016</v>
      </c>
      <c r="G4" s="46">
        <v>2017</v>
      </c>
      <c r="I4" s="21" t="s">
        <v>42</v>
      </c>
    </row>
    <row r="5" spans="2:11">
      <c r="B5" s="295" t="s">
        <v>134</v>
      </c>
      <c r="C5" s="292">
        <v>42697</v>
      </c>
      <c r="D5" s="301">
        <v>42301</v>
      </c>
      <c r="E5" s="55">
        <v>38397</v>
      </c>
      <c r="F5" s="55">
        <v>41117</v>
      </c>
      <c r="G5" s="55">
        <f>G6+G7</f>
        <v>40150</v>
      </c>
      <c r="H5" s="21"/>
    </row>
    <row r="6" spans="2:11">
      <c r="B6" s="302" t="s">
        <v>86</v>
      </c>
      <c r="C6" s="114">
        <v>16097</v>
      </c>
      <c r="D6" s="296">
        <v>14911</v>
      </c>
      <c r="E6" s="51">
        <v>14656</v>
      </c>
      <c r="F6" s="51">
        <v>15560</v>
      </c>
      <c r="G6" s="51">
        <v>13564.000000000002</v>
      </c>
    </row>
    <row r="7" spans="2:11">
      <c r="B7" s="302" t="s">
        <v>87</v>
      </c>
      <c r="C7" s="114">
        <v>26600</v>
      </c>
      <c r="D7" s="296">
        <v>27390</v>
      </c>
      <c r="E7" s="51">
        <v>23741</v>
      </c>
      <c r="F7" s="51">
        <v>25557</v>
      </c>
      <c r="G7" s="51">
        <v>26586</v>
      </c>
    </row>
    <row r="8" spans="2:11">
      <c r="B8" s="295" t="s">
        <v>135</v>
      </c>
      <c r="C8" s="292">
        <v>5384</v>
      </c>
      <c r="D8" s="301">
        <v>6174</v>
      </c>
      <c r="E8" s="55">
        <v>5407</v>
      </c>
      <c r="F8" s="55">
        <v>5824</v>
      </c>
      <c r="G8" s="55">
        <f>G9+G10</f>
        <v>4002.9999999999991</v>
      </c>
      <c r="I8" s="43"/>
    </row>
    <row r="9" spans="2:11">
      <c r="B9" s="302" t="s">
        <v>88</v>
      </c>
      <c r="C9" s="114">
        <v>2503</v>
      </c>
      <c r="D9" s="296">
        <v>3101</v>
      </c>
      <c r="E9" s="51">
        <v>2863</v>
      </c>
      <c r="F9" s="51">
        <v>2523</v>
      </c>
      <c r="G9" s="51">
        <v>2015.9999999999995</v>
      </c>
    </row>
    <row r="10" spans="2:11">
      <c r="B10" s="302" t="s">
        <v>89</v>
      </c>
      <c r="C10" s="114">
        <v>2881</v>
      </c>
      <c r="D10" s="296">
        <v>3073</v>
      </c>
      <c r="E10" s="51">
        <v>2544</v>
      </c>
      <c r="F10" s="51">
        <v>3301</v>
      </c>
      <c r="G10" s="51">
        <v>1986.9999999999998</v>
      </c>
    </row>
    <row r="11" spans="2:11">
      <c r="B11" s="295" t="s">
        <v>90</v>
      </c>
      <c r="C11" s="292">
        <v>1595</v>
      </c>
      <c r="D11" s="301">
        <v>1656</v>
      </c>
      <c r="E11" s="55">
        <v>1271</v>
      </c>
      <c r="F11" s="55">
        <v>1559</v>
      </c>
      <c r="G11" s="55">
        <v>2553</v>
      </c>
    </row>
    <row r="12" spans="2:11">
      <c r="B12" s="297" t="s">
        <v>91</v>
      </c>
      <c r="C12" s="303">
        <v>2367</v>
      </c>
      <c r="D12" s="304">
        <v>2363</v>
      </c>
      <c r="E12" s="53">
        <v>2557</v>
      </c>
      <c r="F12" s="53">
        <v>2677</v>
      </c>
      <c r="G12" s="53">
        <v>3644.0000000000009</v>
      </c>
    </row>
    <row r="13" spans="2:11">
      <c r="B13" s="278" t="s">
        <v>12</v>
      </c>
      <c r="C13" s="300">
        <f t="shared" ref="C13:F13" si="0">C5+C8+C11+C12</f>
        <v>52043</v>
      </c>
      <c r="D13" s="300">
        <f t="shared" si="0"/>
        <v>52494</v>
      </c>
      <c r="E13" s="300">
        <f t="shared" si="0"/>
        <v>47632</v>
      </c>
      <c r="F13" s="300">
        <f t="shared" si="0"/>
        <v>51177</v>
      </c>
      <c r="G13" s="300">
        <f>G5+G8+G11+G12</f>
        <v>50350</v>
      </c>
    </row>
    <row r="14" spans="2:11">
      <c r="B14" s="203" t="s">
        <v>92</v>
      </c>
    </row>
    <row r="15" spans="2:11">
      <c r="B15" s="109" t="s">
        <v>881</v>
      </c>
    </row>
    <row r="16" spans="2:11">
      <c r="B16" s="109" t="s">
        <v>882</v>
      </c>
      <c r="C16" s="37"/>
      <c r="D16" s="37"/>
      <c r="E16" s="37"/>
      <c r="F16" s="37"/>
      <c r="K16" s="148"/>
    </row>
  </sheetData>
  <sheetProtection password="EEBB" sheet="1" objects="1" scenarios="1"/>
  <hyperlinks>
    <hyperlink ref="I4" location="INDICE!A1" display="(volver a índice)"/>
  </hyperlinks>
  <pageMargins left="0.7" right="0.7" top="0.75" bottom="0.75" header="0.3" footer="0.3"/>
  <pageSetup paperSize="9" orientation="portrait" horizontalDpi="360" verticalDpi="36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showGridLines="0" workbookViewId="0">
      <selection activeCell="M10" sqref="M10"/>
    </sheetView>
  </sheetViews>
  <sheetFormatPr baseColWidth="10" defaultColWidth="11.5703125" defaultRowHeight="12.75"/>
  <cols>
    <col min="1" max="1" width="11.5703125" style="37"/>
    <col min="2" max="2" width="25.42578125" style="17" customWidth="1"/>
    <col min="3" max="6" width="11.5703125" style="17"/>
    <col min="7" max="16384" width="11.5703125" style="37"/>
  </cols>
  <sheetData>
    <row r="2" spans="2:14">
      <c r="B2" s="17" t="s">
        <v>760</v>
      </c>
    </row>
    <row r="4" spans="2:14">
      <c r="B4" s="293" t="s">
        <v>85</v>
      </c>
      <c r="C4" s="46">
        <v>2013</v>
      </c>
      <c r="D4" s="294">
        <v>2014</v>
      </c>
      <c r="E4" s="46">
        <v>2015</v>
      </c>
      <c r="F4" s="46">
        <v>2016</v>
      </c>
      <c r="G4" s="46">
        <v>2017</v>
      </c>
      <c r="I4" s="21" t="s">
        <v>42</v>
      </c>
    </row>
    <row r="5" spans="2:14">
      <c r="B5" s="295" t="s">
        <v>134</v>
      </c>
      <c r="C5" s="292">
        <v>3754</v>
      </c>
      <c r="D5" s="301">
        <v>4362</v>
      </c>
      <c r="E5" s="55">
        <v>4255</v>
      </c>
      <c r="F5" s="55">
        <v>4325</v>
      </c>
      <c r="G5" s="55">
        <f>G6+G7</f>
        <v>4018.9999999999991</v>
      </c>
    </row>
    <row r="6" spans="2:14">
      <c r="B6" s="302" t="s">
        <v>86</v>
      </c>
      <c r="C6" s="114">
        <v>621</v>
      </c>
      <c r="D6" s="296">
        <v>613</v>
      </c>
      <c r="E6" s="51">
        <v>646</v>
      </c>
      <c r="F6" s="51">
        <v>598</v>
      </c>
      <c r="G6" s="51">
        <v>557</v>
      </c>
    </row>
    <row r="7" spans="2:14">
      <c r="B7" s="302" t="s">
        <v>87</v>
      </c>
      <c r="C7" s="114">
        <v>3133</v>
      </c>
      <c r="D7" s="296">
        <v>3749</v>
      </c>
      <c r="E7" s="51">
        <v>3609</v>
      </c>
      <c r="F7" s="51">
        <v>3727</v>
      </c>
      <c r="G7" s="51">
        <v>3461.9999999999991</v>
      </c>
    </row>
    <row r="8" spans="2:14">
      <c r="B8" s="295" t="s">
        <v>135</v>
      </c>
      <c r="C8" s="292">
        <v>710</v>
      </c>
      <c r="D8" s="301">
        <v>706</v>
      </c>
      <c r="E8" s="55">
        <v>697</v>
      </c>
      <c r="F8" s="55">
        <v>784</v>
      </c>
      <c r="G8" s="55">
        <f>G9+G10</f>
        <v>906</v>
      </c>
      <c r="I8" s="43"/>
    </row>
    <row r="9" spans="2:14">
      <c r="B9" s="302" t="s">
        <v>88</v>
      </c>
      <c r="C9" s="114">
        <v>177</v>
      </c>
      <c r="D9" s="296">
        <v>164</v>
      </c>
      <c r="E9" s="51">
        <v>132</v>
      </c>
      <c r="F9" s="51">
        <v>105</v>
      </c>
      <c r="G9" s="51">
        <v>114</v>
      </c>
      <c r="I9" s="43"/>
      <c r="N9" s="148"/>
    </row>
    <row r="10" spans="2:14">
      <c r="B10" s="302" t="s">
        <v>89</v>
      </c>
      <c r="C10" s="114">
        <v>533</v>
      </c>
      <c r="D10" s="296">
        <v>542</v>
      </c>
      <c r="E10" s="51">
        <v>565</v>
      </c>
      <c r="F10" s="51">
        <v>679</v>
      </c>
      <c r="G10" s="51">
        <v>792</v>
      </c>
    </row>
    <row r="11" spans="2:14">
      <c r="B11" s="295" t="s">
        <v>90</v>
      </c>
      <c r="C11" s="292">
        <v>300</v>
      </c>
      <c r="D11" s="301">
        <v>346</v>
      </c>
      <c r="E11" s="55">
        <v>226</v>
      </c>
      <c r="F11" s="55">
        <v>176</v>
      </c>
      <c r="G11" s="55">
        <v>904.00000000000011</v>
      </c>
    </row>
    <row r="12" spans="2:14">
      <c r="B12" s="297" t="s">
        <v>91</v>
      </c>
      <c r="C12" s="303">
        <v>255</v>
      </c>
      <c r="D12" s="304">
        <v>382</v>
      </c>
      <c r="E12" s="53">
        <v>260</v>
      </c>
      <c r="F12" s="53">
        <v>241</v>
      </c>
      <c r="G12" s="53">
        <v>306.99999999999994</v>
      </c>
    </row>
    <row r="13" spans="2:14">
      <c r="B13" s="278" t="s">
        <v>12</v>
      </c>
      <c r="C13" s="300">
        <f t="shared" ref="C13:F13" si="0">C5+C8+C11+C12</f>
        <v>5019</v>
      </c>
      <c r="D13" s="300">
        <f t="shared" si="0"/>
        <v>5796</v>
      </c>
      <c r="E13" s="300">
        <f t="shared" si="0"/>
        <v>5438</v>
      </c>
      <c r="F13" s="300">
        <f t="shared" si="0"/>
        <v>5526</v>
      </c>
      <c r="G13" s="300">
        <f>G5+G8+G11+G12</f>
        <v>6135.9999999999991</v>
      </c>
    </row>
    <row r="14" spans="2:14">
      <c r="B14" s="203" t="s">
        <v>92</v>
      </c>
    </row>
    <row r="15" spans="2:14">
      <c r="B15" s="109" t="s">
        <v>881</v>
      </c>
    </row>
    <row r="16" spans="2:14">
      <c r="B16" s="109" t="s">
        <v>882</v>
      </c>
      <c r="C16" s="37"/>
      <c r="D16" s="37"/>
      <c r="E16" s="37"/>
      <c r="F16" s="37"/>
    </row>
    <row r="18" spans="6:6">
      <c r="F18" s="305"/>
    </row>
  </sheetData>
  <sheetProtection password="EEBB" sheet="1" objects="1" scenarios="1"/>
  <hyperlinks>
    <hyperlink ref="I4" location="INDICE!A1" display="(volver a índice)"/>
  </hyperlinks>
  <pageMargins left="0.7" right="0.7" top="0.75" bottom="0.75" header="0.3" footer="0.3"/>
  <pageSetup paperSize="9" orientation="portrait" horizontalDpi="360" verticalDpi="36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showGridLines="0" workbookViewId="0">
      <selection activeCell="M10" sqref="M10"/>
    </sheetView>
  </sheetViews>
  <sheetFormatPr baseColWidth="10" defaultColWidth="11.5703125" defaultRowHeight="12.75"/>
  <cols>
    <col min="1" max="1" width="11.5703125" style="37"/>
    <col min="2" max="2" width="33.7109375" style="37" customWidth="1"/>
    <col min="3" max="3" width="12.5703125" style="37" customWidth="1"/>
    <col min="4" max="4" width="12.5703125" style="37" bestFit="1" customWidth="1"/>
    <col min="5" max="5" width="10.28515625" style="37" customWidth="1"/>
    <col min="6" max="6" width="12.140625" style="37" customWidth="1"/>
    <col min="7" max="16384" width="11.5703125" style="37"/>
  </cols>
  <sheetData>
    <row r="1" spans="2:11">
      <c r="B1" s="436"/>
    </row>
    <row r="2" spans="2:11">
      <c r="B2" s="17" t="s">
        <v>460</v>
      </c>
      <c r="C2" s="281"/>
      <c r="D2" s="281"/>
      <c r="E2" s="281"/>
      <c r="F2" s="281"/>
    </row>
    <row r="3" spans="2:11">
      <c r="B3" s="468"/>
      <c r="C3" s="468"/>
      <c r="D3" s="468"/>
      <c r="E3" s="468"/>
      <c r="F3" s="468"/>
    </row>
    <row r="4" spans="2:11" ht="14.45" customHeight="1">
      <c r="B4" s="469" t="s">
        <v>95</v>
      </c>
      <c r="C4" s="289">
        <v>2013</v>
      </c>
      <c r="D4" s="289">
        <v>2014</v>
      </c>
      <c r="E4" s="289">
        <v>2015</v>
      </c>
      <c r="F4" s="289">
        <v>2016</v>
      </c>
      <c r="G4" s="289">
        <v>2017</v>
      </c>
    </row>
    <row r="5" spans="2:11">
      <c r="B5" s="470" t="s">
        <v>166</v>
      </c>
      <c r="C5" s="471">
        <v>19045</v>
      </c>
      <c r="D5" s="472">
        <v>18329</v>
      </c>
      <c r="E5" s="471">
        <v>17220</v>
      </c>
      <c r="F5" s="472">
        <v>18370.449999999997</v>
      </c>
      <c r="G5" s="472">
        <v>17090.779999999995</v>
      </c>
      <c r="K5" s="21" t="s">
        <v>42</v>
      </c>
    </row>
    <row r="6" spans="2:11">
      <c r="B6" s="473" t="s">
        <v>391</v>
      </c>
      <c r="C6" s="137">
        <v>2647.559999999999</v>
      </c>
      <c r="D6" s="370">
        <v>3156.0200000000004</v>
      </c>
      <c r="E6" s="137">
        <v>2840.5099999999998</v>
      </c>
      <c r="F6" s="370">
        <v>2767.96</v>
      </c>
      <c r="G6" s="370">
        <v>2049.0699999999997</v>
      </c>
    </row>
    <row r="7" spans="2:11">
      <c r="B7" s="473" t="s">
        <v>90</v>
      </c>
      <c r="C7" s="137">
        <v>1594.9999999999998</v>
      </c>
      <c r="D7" s="370">
        <v>1655.9999999999995</v>
      </c>
      <c r="E7" s="137">
        <v>1271.0000000000002</v>
      </c>
      <c r="F7" s="370">
        <v>1559</v>
      </c>
      <c r="G7" s="370">
        <v>2553</v>
      </c>
    </row>
    <row r="8" spans="2:11">
      <c r="B8" s="474" t="s">
        <v>91</v>
      </c>
      <c r="C8" s="475">
        <v>2367.0000000000005</v>
      </c>
      <c r="D8" s="476">
        <v>2363</v>
      </c>
      <c r="E8" s="475">
        <v>2557.0000000000005</v>
      </c>
      <c r="F8" s="476">
        <v>2677</v>
      </c>
      <c r="G8" s="476">
        <v>3644.0000000000009</v>
      </c>
    </row>
    <row r="9" spans="2:11">
      <c r="B9" s="477" t="s">
        <v>84</v>
      </c>
      <c r="C9" s="478">
        <f>SUM(C5:C8)</f>
        <v>25654.559999999998</v>
      </c>
      <c r="D9" s="478">
        <f>SUM(D5:D8)</f>
        <v>25504.02</v>
      </c>
      <c r="E9" s="478">
        <f>SUM(E5:E8)</f>
        <v>23888.51</v>
      </c>
      <c r="F9" s="478">
        <f>SUM(F5:F8)</f>
        <v>25374.409999999996</v>
      </c>
      <c r="G9" s="478">
        <f>SUM(G5:G8)</f>
        <v>25336.849999999995</v>
      </c>
    </row>
    <row r="11" spans="2:11" ht="15">
      <c r="B11" s="440" t="s">
        <v>894</v>
      </c>
    </row>
    <row r="12" spans="2:11">
      <c r="B12" s="440" t="s">
        <v>385</v>
      </c>
    </row>
    <row r="18" spans="4:8">
      <c r="H18" s="148"/>
    </row>
    <row r="21" spans="4:8" ht="25.5" customHeight="1"/>
    <row r="24" spans="4:8">
      <c r="D24" s="479"/>
    </row>
  </sheetData>
  <sheetProtection password="EEBB" sheet="1" objects="1" scenarios="1"/>
  <hyperlinks>
    <hyperlink ref="K5" location="INDICE!A1" display="(volver a índice)"/>
  </hyperlinks>
  <pageMargins left="0.7" right="0.7" top="0.75" bottom="0.75" header="0.3" footer="0.3"/>
  <ignoredErrors>
    <ignoredError sqref="C9:G9" formulaRange="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
  <sheetViews>
    <sheetView showGridLines="0" workbookViewId="0">
      <selection activeCell="M10" sqref="M10"/>
    </sheetView>
  </sheetViews>
  <sheetFormatPr baseColWidth="10" defaultColWidth="11.5703125" defaultRowHeight="12.75"/>
  <cols>
    <col min="1" max="1" width="11.5703125" style="37"/>
    <col min="2" max="2" width="30.5703125" style="37" customWidth="1"/>
    <col min="3" max="3" width="12.5703125" style="37" customWidth="1"/>
    <col min="4" max="4" width="12.5703125" style="37" bestFit="1" customWidth="1"/>
    <col min="5" max="5" width="10.28515625" style="37" customWidth="1"/>
    <col min="6" max="6" width="14" style="37" bestFit="1" customWidth="1"/>
    <col min="7" max="7" width="11" style="37" customWidth="1"/>
    <col min="8" max="8" width="11.7109375" style="37" customWidth="1"/>
    <col min="9" max="16384" width="11.5703125" style="37"/>
  </cols>
  <sheetData>
    <row r="1" spans="2:12">
      <c r="C1" s="281"/>
      <c r="D1" s="281"/>
      <c r="E1" s="281"/>
      <c r="F1" s="281"/>
      <c r="G1" s="281"/>
    </row>
    <row r="2" spans="2:12">
      <c r="B2" s="17" t="s">
        <v>461</v>
      </c>
      <c r="C2" s="468"/>
      <c r="D2" s="468"/>
      <c r="E2" s="468"/>
      <c r="F2" s="468"/>
      <c r="G2" s="468"/>
    </row>
    <row r="4" spans="2:12">
      <c r="B4" s="469" t="s">
        <v>95</v>
      </c>
      <c r="C4" s="289">
        <v>2013</v>
      </c>
      <c r="D4" s="289">
        <v>2014</v>
      </c>
      <c r="E4" s="289">
        <v>2015</v>
      </c>
      <c r="F4" s="289">
        <v>2016</v>
      </c>
      <c r="G4" s="289">
        <v>2017</v>
      </c>
      <c r="L4" s="21" t="s">
        <v>42</v>
      </c>
    </row>
    <row r="5" spans="2:12">
      <c r="B5" s="470" t="s">
        <v>166</v>
      </c>
      <c r="C5" s="471">
        <v>1261.42</v>
      </c>
      <c r="D5" s="472">
        <v>1408.7648864236662</v>
      </c>
      <c r="E5" s="471">
        <v>1399.67</v>
      </c>
      <c r="F5" s="472">
        <v>1392.2100000000007</v>
      </c>
      <c r="G5" s="472">
        <v>1294.3899999999999</v>
      </c>
    </row>
    <row r="6" spans="2:12">
      <c r="B6" s="473" t="s">
        <v>391</v>
      </c>
      <c r="C6" s="137">
        <v>269.54000000000002</v>
      </c>
      <c r="D6" s="370">
        <v>261.77999999999997</v>
      </c>
      <c r="E6" s="137">
        <v>242.89000000000001</v>
      </c>
      <c r="F6" s="370">
        <v>250.6</v>
      </c>
      <c r="G6" s="370">
        <v>285.77999999999997</v>
      </c>
    </row>
    <row r="7" spans="2:12">
      <c r="B7" s="473" t="s">
        <v>90</v>
      </c>
      <c r="C7" s="137">
        <v>300</v>
      </c>
      <c r="D7" s="370">
        <v>345.99999999999994</v>
      </c>
      <c r="E7" s="137">
        <v>226.00000000000003</v>
      </c>
      <c r="F7" s="370">
        <v>176</v>
      </c>
      <c r="G7" s="370">
        <v>904.00000000000011</v>
      </c>
    </row>
    <row r="8" spans="2:12">
      <c r="B8" s="474" t="s">
        <v>91</v>
      </c>
      <c r="C8" s="475">
        <v>255</v>
      </c>
      <c r="D8" s="476">
        <v>381.99999999999994</v>
      </c>
      <c r="E8" s="475">
        <v>259.99999999999994</v>
      </c>
      <c r="F8" s="476">
        <v>241</v>
      </c>
      <c r="G8" s="476">
        <v>306.99999999999994</v>
      </c>
    </row>
    <row r="9" spans="2:12">
      <c r="B9" s="477" t="s">
        <v>84</v>
      </c>
      <c r="C9" s="478">
        <f>SUM(C5:C8)</f>
        <v>2085.96</v>
      </c>
      <c r="D9" s="478">
        <f>SUM(D5:D8)</f>
        <v>2398.544886423666</v>
      </c>
      <c r="E9" s="478">
        <f>SUM(E5:E8)</f>
        <v>2128.56</v>
      </c>
      <c r="F9" s="478">
        <f>SUM(F5:F8)</f>
        <v>2059.8100000000004</v>
      </c>
      <c r="G9" s="478">
        <v>2791.17</v>
      </c>
    </row>
    <row r="11" spans="2:12" ht="15">
      <c r="B11" s="440" t="s">
        <v>894</v>
      </c>
    </row>
    <row r="12" spans="2:12">
      <c r="B12" s="440" t="s">
        <v>385</v>
      </c>
    </row>
  </sheetData>
  <sheetProtection password="EEBB" sheet="1" objects="1" scenarios="1"/>
  <hyperlinks>
    <hyperlink ref="L4" location="INDICE!A1" display="(volver a índice)"/>
  </hyperlinks>
  <pageMargins left="0.7" right="0.7" top="0.75" bottom="0.75" header="0.3" footer="0.3"/>
  <ignoredErrors>
    <ignoredError sqref="C9:F9" formulaRange="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1"/>
  <sheetViews>
    <sheetView showGridLines="0" workbookViewId="0">
      <selection activeCell="M10" sqref="M10"/>
    </sheetView>
  </sheetViews>
  <sheetFormatPr baseColWidth="10" defaultColWidth="11.5703125" defaultRowHeight="12.75"/>
  <cols>
    <col min="1" max="1" width="11.5703125" style="37"/>
    <col min="2" max="2" width="49" style="37" customWidth="1"/>
    <col min="3" max="3" width="13.7109375" style="37" customWidth="1"/>
    <col min="4" max="4" width="14.7109375" style="37" customWidth="1"/>
    <col min="5" max="5" width="11.5703125" style="145"/>
    <col min="6" max="6" width="13" style="37" customWidth="1"/>
    <col min="7" max="7" width="13.140625" style="37" customWidth="1"/>
    <col min="8" max="16384" width="11.5703125" style="37"/>
  </cols>
  <sheetData>
    <row r="2" spans="2:11">
      <c r="B2" s="17" t="s">
        <v>761</v>
      </c>
    </row>
    <row r="4" spans="2:11" ht="14.45" customHeight="1">
      <c r="B4" s="792" t="s">
        <v>136</v>
      </c>
      <c r="C4" s="831" t="s">
        <v>179</v>
      </c>
      <c r="D4" s="832"/>
      <c r="E4" s="857"/>
      <c r="F4" s="794" t="s">
        <v>180</v>
      </c>
      <c r="G4" s="794"/>
      <c r="H4" s="794"/>
    </row>
    <row r="5" spans="2:11" ht="27.75">
      <c r="B5" s="793"/>
      <c r="C5" s="122" t="s">
        <v>892</v>
      </c>
      <c r="D5" s="123" t="s">
        <v>893</v>
      </c>
      <c r="E5" s="450" t="s">
        <v>393</v>
      </c>
      <c r="F5" s="123" t="s">
        <v>892</v>
      </c>
      <c r="G5" s="123" t="s">
        <v>893</v>
      </c>
      <c r="H5" s="451" t="s">
        <v>12</v>
      </c>
      <c r="I5" s="452"/>
      <c r="J5" s="21" t="s">
        <v>42</v>
      </c>
      <c r="K5" s="213"/>
    </row>
    <row r="6" spans="2:11" ht="13.15" customHeight="1">
      <c r="B6" s="453" t="s">
        <v>96</v>
      </c>
      <c r="C6" s="454">
        <v>7209.9999999999973</v>
      </c>
      <c r="D6" s="454">
        <v>958.00000000000011</v>
      </c>
      <c r="E6" s="455">
        <f>SUM(C6:D6)</f>
        <v>8167.9999999999973</v>
      </c>
      <c r="F6" s="456">
        <v>241</v>
      </c>
      <c r="G6" s="454">
        <v>35</v>
      </c>
      <c r="H6" s="454">
        <f>SUM(F6:G6)</f>
        <v>276</v>
      </c>
      <c r="I6" s="213"/>
      <c r="J6" s="213"/>
      <c r="K6" s="213"/>
    </row>
    <row r="7" spans="2:11" ht="13.15" customHeight="1">
      <c r="B7" s="169" t="s">
        <v>97</v>
      </c>
      <c r="C7" s="51">
        <v>1984.9999999999995</v>
      </c>
      <c r="D7" s="270">
        <v>303.99999999999994</v>
      </c>
      <c r="E7" s="457">
        <f t="shared" ref="E7:E49" si="0">SUM(C7:D7)</f>
        <v>2288.9999999999995</v>
      </c>
      <c r="F7" s="270">
        <v>88.999999999999972</v>
      </c>
      <c r="G7" s="270">
        <v>16</v>
      </c>
      <c r="H7" s="458">
        <f t="shared" ref="H7:H48" si="1">SUM(F7:G7)</f>
        <v>104.99999999999997</v>
      </c>
    </row>
    <row r="8" spans="2:11" ht="13.15" customHeight="1">
      <c r="B8" s="169" t="s">
        <v>98</v>
      </c>
      <c r="C8" s="51">
        <v>978.00000000000011</v>
      </c>
      <c r="D8" s="270">
        <v>96</v>
      </c>
      <c r="E8" s="457">
        <f t="shared" si="0"/>
        <v>1074</v>
      </c>
      <c r="F8" s="270">
        <v>19</v>
      </c>
      <c r="G8" s="270">
        <v>1</v>
      </c>
      <c r="H8" s="458">
        <f t="shared" si="1"/>
        <v>20</v>
      </c>
    </row>
    <row r="9" spans="2:11" ht="13.15" customHeight="1">
      <c r="B9" s="169" t="s">
        <v>124</v>
      </c>
      <c r="C9" s="51">
        <v>124</v>
      </c>
      <c r="D9" s="270">
        <v>33</v>
      </c>
      <c r="E9" s="457">
        <f t="shared" si="0"/>
        <v>157</v>
      </c>
      <c r="F9" s="270">
        <v>18</v>
      </c>
      <c r="G9" s="270">
        <v>2</v>
      </c>
      <c r="H9" s="458">
        <f t="shared" si="1"/>
        <v>20</v>
      </c>
    </row>
    <row r="10" spans="2:11" ht="13.15" customHeight="1">
      <c r="B10" s="169" t="s">
        <v>99</v>
      </c>
      <c r="C10" s="51">
        <v>601</v>
      </c>
      <c r="D10" s="270">
        <v>61.999999999999993</v>
      </c>
      <c r="E10" s="457">
        <f t="shared" si="0"/>
        <v>663</v>
      </c>
      <c r="F10" s="270">
        <v>7</v>
      </c>
      <c r="G10" s="270">
        <v>5</v>
      </c>
      <c r="H10" s="458">
        <f t="shared" si="1"/>
        <v>12</v>
      </c>
    </row>
    <row r="11" spans="2:11" ht="13.15" customHeight="1">
      <c r="B11" s="169" t="s">
        <v>100</v>
      </c>
      <c r="C11" s="51">
        <v>1127</v>
      </c>
      <c r="D11" s="270">
        <v>115.99999999999999</v>
      </c>
      <c r="E11" s="457">
        <f t="shared" si="0"/>
        <v>1243</v>
      </c>
      <c r="F11" s="270">
        <v>26.999999999999996</v>
      </c>
      <c r="G11" s="270">
        <v>3</v>
      </c>
      <c r="H11" s="458">
        <f t="shared" si="1"/>
        <v>29.999999999999996</v>
      </c>
    </row>
    <row r="12" spans="2:11" ht="13.15" customHeight="1">
      <c r="B12" s="169" t="s">
        <v>101</v>
      </c>
      <c r="C12" s="51">
        <v>1499</v>
      </c>
      <c r="D12" s="270">
        <v>206.00000000000006</v>
      </c>
      <c r="E12" s="457">
        <f t="shared" si="0"/>
        <v>1705</v>
      </c>
      <c r="F12" s="270">
        <v>60</v>
      </c>
      <c r="G12" s="270">
        <v>7</v>
      </c>
      <c r="H12" s="458">
        <f t="shared" si="1"/>
        <v>67</v>
      </c>
    </row>
    <row r="13" spans="2:11" s="460" customFormat="1" ht="13.15" customHeight="1">
      <c r="B13" s="459" t="s">
        <v>102</v>
      </c>
      <c r="C13" s="272">
        <v>896</v>
      </c>
      <c r="D13" s="273">
        <v>140.99999999999997</v>
      </c>
      <c r="E13" s="457">
        <f t="shared" si="0"/>
        <v>1037</v>
      </c>
      <c r="F13" s="273">
        <v>21</v>
      </c>
      <c r="G13" s="273">
        <v>1</v>
      </c>
      <c r="H13" s="458">
        <f t="shared" si="1"/>
        <v>22</v>
      </c>
    </row>
    <row r="14" spans="2:11" ht="13.15" customHeight="1">
      <c r="B14" s="461" t="s">
        <v>103</v>
      </c>
      <c r="C14" s="462">
        <v>7276.0000000000009</v>
      </c>
      <c r="D14" s="462">
        <v>680.00000000000011</v>
      </c>
      <c r="E14" s="463">
        <f t="shared" si="0"/>
        <v>7956.0000000000009</v>
      </c>
      <c r="F14" s="462">
        <v>673</v>
      </c>
      <c r="G14" s="462">
        <v>86</v>
      </c>
      <c r="H14" s="464">
        <f t="shared" si="1"/>
        <v>759</v>
      </c>
    </row>
    <row r="15" spans="2:11" ht="13.15" customHeight="1">
      <c r="B15" s="169" t="s">
        <v>125</v>
      </c>
      <c r="C15" s="51">
        <v>408</v>
      </c>
      <c r="D15" s="270">
        <v>28</v>
      </c>
      <c r="E15" s="457">
        <f t="shared" si="0"/>
        <v>436</v>
      </c>
      <c r="F15" s="270">
        <v>23</v>
      </c>
      <c r="G15" s="270">
        <v>5</v>
      </c>
      <c r="H15" s="458">
        <f t="shared" si="1"/>
        <v>28</v>
      </c>
    </row>
    <row r="16" spans="2:11" ht="13.15" customHeight="1">
      <c r="B16" s="169" t="s">
        <v>104</v>
      </c>
      <c r="C16" s="51">
        <v>1283.9999999999998</v>
      </c>
      <c r="D16" s="270">
        <v>104.99999999999997</v>
      </c>
      <c r="E16" s="457">
        <f t="shared" si="0"/>
        <v>1388.9999999999998</v>
      </c>
      <c r="F16" s="270">
        <v>246.00000000000003</v>
      </c>
      <c r="G16" s="270">
        <v>21</v>
      </c>
      <c r="H16" s="458">
        <f t="shared" si="1"/>
        <v>267</v>
      </c>
    </row>
    <row r="17" spans="2:9" s="460" customFormat="1" ht="13.15" customHeight="1">
      <c r="B17" s="169" t="s">
        <v>126</v>
      </c>
      <c r="C17" s="51">
        <v>121</v>
      </c>
      <c r="D17" s="270">
        <v>8</v>
      </c>
      <c r="E17" s="457">
        <f t="shared" si="0"/>
        <v>129</v>
      </c>
      <c r="F17" s="270">
        <v>9</v>
      </c>
      <c r="G17" s="270">
        <v>4</v>
      </c>
      <c r="H17" s="458">
        <f t="shared" si="1"/>
        <v>13</v>
      </c>
    </row>
    <row r="18" spans="2:9" ht="13.15" customHeight="1">
      <c r="B18" s="169" t="s">
        <v>127</v>
      </c>
      <c r="C18" s="51">
        <v>906.00000000000011</v>
      </c>
      <c r="D18" s="270">
        <v>107</v>
      </c>
      <c r="E18" s="457">
        <f t="shared" si="0"/>
        <v>1013.0000000000001</v>
      </c>
      <c r="F18" s="270">
        <v>154.99999999999997</v>
      </c>
      <c r="G18" s="270">
        <v>28</v>
      </c>
      <c r="H18" s="458">
        <f t="shared" si="1"/>
        <v>182.99999999999997</v>
      </c>
    </row>
    <row r="19" spans="2:9" ht="13.15" customHeight="1">
      <c r="B19" s="169" t="s">
        <v>128</v>
      </c>
      <c r="C19" s="51">
        <v>541.99999999999989</v>
      </c>
      <c r="D19" s="270">
        <v>29</v>
      </c>
      <c r="E19" s="457">
        <f t="shared" si="0"/>
        <v>570.99999999999989</v>
      </c>
      <c r="F19" s="270">
        <v>44</v>
      </c>
      <c r="G19" s="270">
        <v>2</v>
      </c>
      <c r="H19" s="458">
        <f t="shared" si="1"/>
        <v>46</v>
      </c>
    </row>
    <row r="20" spans="2:9" ht="13.15" customHeight="1">
      <c r="B20" s="169" t="s">
        <v>129</v>
      </c>
      <c r="C20" s="51">
        <v>782</v>
      </c>
      <c r="D20" s="270">
        <v>79</v>
      </c>
      <c r="E20" s="457">
        <f t="shared" si="0"/>
        <v>861</v>
      </c>
      <c r="F20" s="270">
        <v>49</v>
      </c>
      <c r="G20" s="270">
        <v>5</v>
      </c>
      <c r="H20" s="458">
        <f t="shared" si="1"/>
        <v>54</v>
      </c>
    </row>
    <row r="21" spans="2:9" ht="13.15" customHeight="1">
      <c r="B21" s="169" t="s">
        <v>130</v>
      </c>
      <c r="C21" s="51">
        <v>563.00000000000011</v>
      </c>
      <c r="D21" s="270">
        <v>31</v>
      </c>
      <c r="E21" s="457">
        <f t="shared" si="0"/>
        <v>594.00000000000011</v>
      </c>
      <c r="F21" s="270">
        <v>17</v>
      </c>
      <c r="G21" s="270">
        <v>2</v>
      </c>
      <c r="H21" s="458">
        <f t="shared" si="1"/>
        <v>19</v>
      </c>
    </row>
    <row r="22" spans="2:9" s="460" customFormat="1" ht="13.15" customHeight="1">
      <c r="B22" s="169" t="s">
        <v>131</v>
      </c>
      <c r="C22" s="51">
        <v>624.99999999999989</v>
      </c>
      <c r="D22" s="270">
        <v>93</v>
      </c>
      <c r="E22" s="457">
        <f t="shared" si="0"/>
        <v>717.99999999999989</v>
      </c>
      <c r="F22" s="270">
        <v>36</v>
      </c>
      <c r="G22" s="270" t="s">
        <v>199</v>
      </c>
      <c r="H22" s="458">
        <f t="shared" si="1"/>
        <v>36</v>
      </c>
    </row>
    <row r="23" spans="2:9" ht="13.15" customHeight="1">
      <c r="B23" s="169" t="s">
        <v>102</v>
      </c>
      <c r="C23" s="51">
        <v>2045</v>
      </c>
      <c r="D23" s="270">
        <v>200</v>
      </c>
      <c r="E23" s="457">
        <f t="shared" si="0"/>
        <v>2245</v>
      </c>
      <c r="F23" s="270">
        <v>93.999999999999986</v>
      </c>
      <c r="G23" s="270">
        <v>19</v>
      </c>
      <c r="H23" s="458">
        <f t="shared" si="1"/>
        <v>112.99999999999999</v>
      </c>
    </row>
    <row r="24" spans="2:9" ht="13.15" customHeight="1">
      <c r="B24" s="453" t="s">
        <v>105</v>
      </c>
      <c r="C24" s="454">
        <v>4108.0000000000009</v>
      </c>
      <c r="D24" s="454">
        <v>457.99999999999994</v>
      </c>
      <c r="E24" s="463">
        <f t="shared" si="0"/>
        <v>4566.0000000000009</v>
      </c>
      <c r="F24" s="456">
        <v>635.99999999999989</v>
      </c>
      <c r="G24" s="454">
        <v>140</v>
      </c>
      <c r="H24" s="464">
        <f t="shared" si="1"/>
        <v>775.99999999999989</v>
      </c>
    </row>
    <row r="25" spans="2:9" ht="13.15" customHeight="1">
      <c r="B25" s="169" t="s">
        <v>106</v>
      </c>
      <c r="C25" s="51">
        <v>769.00000000000023</v>
      </c>
      <c r="D25" s="270">
        <v>86</v>
      </c>
      <c r="E25" s="457">
        <f t="shared" si="0"/>
        <v>855.00000000000023</v>
      </c>
      <c r="F25" s="270">
        <v>86</v>
      </c>
      <c r="G25" s="270">
        <v>9</v>
      </c>
      <c r="H25" s="458">
        <f t="shared" si="1"/>
        <v>95</v>
      </c>
    </row>
    <row r="26" spans="2:9" s="460" customFormat="1" ht="13.15" customHeight="1">
      <c r="B26" s="169" t="s">
        <v>132</v>
      </c>
      <c r="C26" s="51">
        <v>299.00000000000006</v>
      </c>
      <c r="D26" s="270">
        <v>56</v>
      </c>
      <c r="E26" s="457">
        <f t="shared" si="0"/>
        <v>355.00000000000006</v>
      </c>
      <c r="F26" s="270">
        <v>8</v>
      </c>
      <c r="G26" s="270">
        <v>10</v>
      </c>
      <c r="H26" s="458">
        <f t="shared" si="1"/>
        <v>18</v>
      </c>
    </row>
    <row r="27" spans="2:9" ht="13.15" customHeight="1">
      <c r="B27" s="169" t="s">
        <v>107</v>
      </c>
      <c r="C27" s="51">
        <v>397</v>
      </c>
      <c r="D27" s="270">
        <v>39</v>
      </c>
      <c r="E27" s="457">
        <f t="shared" si="0"/>
        <v>436</v>
      </c>
      <c r="F27" s="270">
        <v>36</v>
      </c>
      <c r="G27" s="270">
        <v>6</v>
      </c>
      <c r="H27" s="458">
        <f t="shared" si="1"/>
        <v>42</v>
      </c>
    </row>
    <row r="28" spans="2:9" ht="13.15" customHeight="1">
      <c r="B28" s="169" t="s">
        <v>108</v>
      </c>
      <c r="C28" s="51">
        <v>1604</v>
      </c>
      <c r="D28" s="270">
        <v>164</v>
      </c>
      <c r="E28" s="457">
        <f t="shared" si="0"/>
        <v>1768</v>
      </c>
      <c r="F28" s="270">
        <v>307.00000000000006</v>
      </c>
      <c r="G28" s="270">
        <v>54</v>
      </c>
      <c r="H28" s="458">
        <f t="shared" si="1"/>
        <v>361.00000000000006</v>
      </c>
    </row>
    <row r="29" spans="2:9" ht="13.15" customHeight="1">
      <c r="B29" s="459" t="s">
        <v>102</v>
      </c>
      <c r="C29" s="272">
        <v>1038.9999999999995</v>
      </c>
      <c r="D29" s="273">
        <v>113.00000000000001</v>
      </c>
      <c r="E29" s="457">
        <f t="shared" si="0"/>
        <v>1151.9999999999995</v>
      </c>
      <c r="F29" s="273">
        <v>199</v>
      </c>
      <c r="G29" s="273">
        <v>60.999999999999993</v>
      </c>
      <c r="H29" s="458">
        <f t="shared" si="1"/>
        <v>260</v>
      </c>
    </row>
    <row r="30" spans="2:9" ht="13.15" customHeight="1">
      <c r="B30" s="461" t="s">
        <v>109</v>
      </c>
      <c r="C30" s="465">
        <v>3955.9999999999995</v>
      </c>
      <c r="D30" s="465">
        <v>370</v>
      </c>
      <c r="E30" s="463">
        <f t="shared" si="0"/>
        <v>4326</v>
      </c>
      <c r="F30" s="462">
        <v>206.00000000000003</v>
      </c>
      <c r="G30" s="465">
        <v>10</v>
      </c>
      <c r="H30" s="464">
        <f t="shared" si="1"/>
        <v>216.00000000000003</v>
      </c>
    </row>
    <row r="31" spans="2:9" ht="13.15" customHeight="1">
      <c r="B31" s="169" t="s">
        <v>110</v>
      </c>
      <c r="C31" s="51">
        <v>2508.0000000000014</v>
      </c>
      <c r="D31" s="270">
        <v>244.00000000000003</v>
      </c>
      <c r="E31" s="457">
        <f t="shared" si="0"/>
        <v>2752.0000000000014</v>
      </c>
      <c r="F31" s="270">
        <v>109</v>
      </c>
      <c r="G31" s="270">
        <v>5</v>
      </c>
      <c r="H31" s="458">
        <f t="shared" si="1"/>
        <v>114</v>
      </c>
      <c r="I31" s="36"/>
    </row>
    <row r="32" spans="2:9" ht="13.15" customHeight="1">
      <c r="B32" s="169" t="s">
        <v>111</v>
      </c>
      <c r="C32" s="51">
        <v>1068.9999999999998</v>
      </c>
      <c r="D32" s="270">
        <v>88</v>
      </c>
      <c r="E32" s="457">
        <f t="shared" si="0"/>
        <v>1156.9999999999998</v>
      </c>
      <c r="F32" s="270">
        <v>95.000000000000014</v>
      </c>
      <c r="G32" s="270">
        <v>5</v>
      </c>
      <c r="H32" s="458">
        <f t="shared" si="1"/>
        <v>100.00000000000001</v>
      </c>
    </row>
    <row r="33" spans="2:8" ht="13.15" customHeight="1">
      <c r="B33" s="169" t="s">
        <v>102</v>
      </c>
      <c r="C33" s="51">
        <v>378.99999999999994</v>
      </c>
      <c r="D33" s="270">
        <v>38</v>
      </c>
      <c r="E33" s="457">
        <f t="shared" si="0"/>
        <v>416.99999999999994</v>
      </c>
      <c r="F33" s="270">
        <v>2</v>
      </c>
      <c r="G33" s="270" t="s">
        <v>199</v>
      </c>
      <c r="H33" s="458">
        <f t="shared" si="1"/>
        <v>2</v>
      </c>
    </row>
    <row r="34" spans="2:8" s="460" customFormat="1" ht="13.15" customHeight="1">
      <c r="B34" s="453" t="s">
        <v>112</v>
      </c>
      <c r="C34" s="454">
        <v>12200.999999999996</v>
      </c>
      <c r="D34" s="454">
        <v>998.99999999999977</v>
      </c>
      <c r="E34" s="463">
        <f t="shared" si="0"/>
        <v>13199.999999999996</v>
      </c>
      <c r="F34" s="456">
        <v>1908</v>
      </c>
      <c r="G34" s="454">
        <v>566</v>
      </c>
      <c r="H34" s="464">
        <f t="shared" si="1"/>
        <v>2474</v>
      </c>
    </row>
    <row r="35" spans="2:8" ht="13.15" customHeight="1">
      <c r="B35" s="169" t="s">
        <v>113</v>
      </c>
      <c r="C35" s="51">
        <v>1206.0000000000002</v>
      </c>
      <c r="D35" s="270">
        <v>64</v>
      </c>
      <c r="E35" s="457">
        <f t="shared" si="0"/>
        <v>1270.0000000000002</v>
      </c>
      <c r="F35" s="270">
        <v>356</v>
      </c>
      <c r="G35" s="270">
        <v>82.999999999999986</v>
      </c>
      <c r="H35" s="458">
        <f t="shared" si="1"/>
        <v>439</v>
      </c>
    </row>
    <row r="36" spans="2:8" ht="13.15" customHeight="1">
      <c r="B36" s="169" t="s">
        <v>114</v>
      </c>
      <c r="C36" s="51">
        <v>931</v>
      </c>
      <c r="D36" s="270">
        <v>91.000000000000014</v>
      </c>
      <c r="E36" s="457">
        <f t="shared" si="0"/>
        <v>1022</v>
      </c>
      <c r="F36" s="270">
        <v>22</v>
      </c>
      <c r="G36" s="270">
        <v>4</v>
      </c>
      <c r="H36" s="458">
        <f t="shared" si="1"/>
        <v>26</v>
      </c>
    </row>
    <row r="37" spans="2:8" ht="13.15" customHeight="1">
      <c r="B37" s="169" t="s">
        <v>115</v>
      </c>
      <c r="C37" s="51">
        <v>1494.9999999999998</v>
      </c>
      <c r="D37" s="270">
        <v>103</v>
      </c>
      <c r="E37" s="457">
        <f t="shared" si="0"/>
        <v>1597.9999999999998</v>
      </c>
      <c r="F37" s="270">
        <v>271.99999999999994</v>
      </c>
      <c r="G37" s="270">
        <v>94</v>
      </c>
      <c r="H37" s="458">
        <f t="shared" si="1"/>
        <v>365.99999999999994</v>
      </c>
    </row>
    <row r="38" spans="2:8" ht="13.15" customHeight="1">
      <c r="B38" s="169" t="s">
        <v>133</v>
      </c>
      <c r="C38" s="51">
        <v>725.00000000000011</v>
      </c>
      <c r="D38" s="270">
        <v>82.999999999999986</v>
      </c>
      <c r="E38" s="457">
        <f t="shared" si="0"/>
        <v>808.00000000000011</v>
      </c>
      <c r="F38" s="270">
        <v>74</v>
      </c>
      <c r="G38" s="270">
        <v>85</v>
      </c>
      <c r="H38" s="458">
        <f t="shared" si="1"/>
        <v>159</v>
      </c>
    </row>
    <row r="39" spans="2:8" ht="13.15" customHeight="1">
      <c r="B39" s="169" t="s">
        <v>116</v>
      </c>
      <c r="C39" s="51">
        <v>2314.0000000000009</v>
      </c>
      <c r="D39" s="270">
        <v>154.00000000000003</v>
      </c>
      <c r="E39" s="457">
        <f t="shared" si="0"/>
        <v>2468.0000000000009</v>
      </c>
      <c r="F39" s="270">
        <v>152.00000000000003</v>
      </c>
      <c r="G39" s="270">
        <v>35</v>
      </c>
      <c r="H39" s="458">
        <f t="shared" si="1"/>
        <v>187.00000000000003</v>
      </c>
    </row>
    <row r="40" spans="2:8" ht="13.15" customHeight="1">
      <c r="B40" s="169" t="s">
        <v>117</v>
      </c>
      <c r="C40" s="51">
        <v>1744</v>
      </c>
      <c r="D40" s="270">
        <v>137</v>
      </c>
      <c r="E40" s="457">
        <f t="shared" si="0"/>
        <v>1881</v>
      </c>
      <c r="F40" s="270">
        <v>541.00000000000011</v>
      </c>
      <c r="G40" s="270">
        <v>122.00000000000001</v>
      </c>
      <c r="H40" s="458">
        <f t="shared" si="1"/>
        <v>663.00000000000011</v>
      </c>
    </row>
    <row r="41" spans="2:8" ht="15" customHeight="1">
      <c r="B41" s="169" t="s">
        <v>118</v>
      </c>
      <c r="C41" s="51">
        <v>1460.9999999999995</v>
      </c>
      <c r="D41" s="270">
        <v>161.99999999999997</v>
      </c>
      <c r="E41" s="457">
        <f t="shared" si="0"/>
        <v>1622.9999999999995</v>
      </c>
      <c r="F41" s="270">
        <v>83.999999999999986</v>
      </c>
      <c r="G41" s="270">
        <v>12</v>
      </c>
      <c r="H41" s="458">
        <f t="shared" si="1"/>
        <v>95.999999999999986</v>
      </c>
    </row>
    <row r="42" spans="2:8" ht="15" customHeight="1">
      <c r="B42" s="169" t="s">
        <v>102</v>
      </c>
      <c r="C42" s="51">
        <v>2325</v>
      </c>
      <c r="D42" s="270">
        <v>205</v>
      </c>
      <c r="E42" s="457">
        <f t="shared" si="0"/>
        <v>2530</v>
      </c>
      <c r="F42" s="270">
        <v>407.00000000000006</v>
      </c>
      <c r="G42" s="270">
        <v>131</v>
      </c>
      <c r="H42" s="458">
        <f t="shared" si="1"/>
        <v>538</v>
      </c>
    </row>
    <row r="43" spans="2:8" ht="15" customHeight="1">
      <c r="B43" s="461" t="s">
        <v>39</v>
      </c>
      <c r="C43" s="465">
        <v>5398.9999999999982</v>
      </c>
      <c r="D43" s="465">
        <v>537.99999999999989</v>
      </c>
      <c r="E43" s="463">
        <f t="shared" si="0"/>
        <v>5936.9999999999982</v>
      </c>
      <c r="F43" s="462">
        <v>355.00000000000006</v>
      </c>
      <c r="G43" s="465">
        <v>69</v>
      </c>
      <c r="H43" s="464">
        <f t="shared" si="1"/>
        <v>424.00000000000006</v>
      </c>
    </row>
    <row r="44" spans="2:8" ht="15" customHeight="1">
      <c r="B44" s="169" t="s">
        <v>119</v>
      </c>
      <c r="C44" s="51">
        <v>912.99999999999977</v>
      </c>
      <c r="D44" s="270">
        <v>116.99999999999997</v>
      </c>
      <c r="E44" s="457">
        <f t="shared" si="0"/>
        <v>1029.9999999999998</v>
      </c>
      <c r="F44" s="270">
        <v>123.99999999999999</v>
      </c>
      <c r="G44" s="270">
        <v>21</v>
      </c>
      <c r="H44" s="458">
        <f t="shared" si="1"/>
        <v>145</v>
      </c>
    </row>
    <row r="45" spans="2:8" ht="15" customHeight="1">
      <c r="B45" s="169" t="s">
        <v>120</v>
      </c>
      <c r="C45" s="51">
        <v>1174.9999999999998</v>
      </c>
      <c r="D45" s="270">
        <v>123.99999999999999</v>
      </c>
      <c r="E45" s="457">
        <f t="shared" si="0"/>
        <v>1298.9999999999998</v>
      </c>
      <c r="F45" s="270">
        <v>63.000000000000007</v>
      </c>
      <c r="G45" s="270">
        <v>8</v>
      </c>
      <c r="H45" s="458">
        <f t="shared" si="1"/>
        <v>71</v>
      </c>
    </row>
    <row r="46" spans="2:8" ht="15" customHeight="1">
      <c r="B46" s="169" t="s">
        <v>121</v>
      </c>
      <c r="C46" s="51">
        <v>919.00000000000011</v>
      </c>
      <c r="D46" s="270">
        <v>74.000000000000028</v>
      </c>
      <c r="E46" s="457">
        <f t="shared" si="0"/>
        <v>993.00000000000011</v>
      </c>
      <c r="F46" s="270">
        <v>25.999999999999996</v>
      </c>
      <c r="G46" s="270">
        <v>3</v>
      </c>
      <c r="H46" s="458">
        <f t="shared" si="1"/>
        <v>28.999999999999996</v>
      </c>
    </row>
    <row r="47" spans="2:8" ht="15" customHeight="1">
      <c r="B47" s="169" t="s">
        <v>122</v>
      </c>
      <c r="C47" s="51">
        <v>1006.0000000000002</v>
      </c>
      <c r="D47" s="270">
        <v>79</v>
      </c>
      <c r="E47" s="457">
        <f t="shared" si="0"/>
        <v>1085.0000000000002</v>
      </c>
      <c r="F47" s="270">
        <v>43</v>
      </c>
      <c r="G47" s="270">
        <v>7</v>
      </c>
      <c r="H47" s="458">
        <f t="shared" si="1"/>
        <v>50</v>
      </c>
    </row>
    <row r="48" spans="2:8">
      <c r="B48" s="459" t="s">
        <v>102</v>
      </c>
      <c r="C48" s="272">
        <v>1386.0000000000002</v>
      </c>
      <c r="D48" s="273">
        <v>144.00000000000003</v>
      </c>
      <c r="E48" s="457">
        <f t="shared" si="0"/>
        <v>1530.0000000000002</v>
      </c>
      <c r="F48" s="273">
        <v>99</v>
      </c>
      <c r="G48" s="273">
        <v>30</v>
      </c>
      <c r="H48" s="458">
        <f t="shared" si="1"/>
        <v>129</v>
      </c>
    </row>
    <row r="49" spans="2:8">
      <c r="B49" s="466" t="s">
        <v>12</v>
      </c>
      <c r="C49" s="63">
        <f>C6+C14+C24+C30+C34+C43</f>
        <v>40150</v>
      </c>
      <c r="D49" s="63">
        <f>D6+D14+D24+D30+D34+D43</f>
        <v>4003</v>
      </c>
      <c r="E49" s="467">
        <f t="shared" si="0"/>
        <v>44153</v>
      </c>
      <c r="F49" s="355">
        <f>F6+F14+F24+F30+F34+F43</f>
        <v>4019</v>
      </c>
      <c r="G49" s="63">
        <f>G6+G14+G24+G30+G34+G43</f>
        <v>906</v>
      </c>
      <c r="H49" s="63">
        <f>SUM(F49:G49)</f>
        <v>4925</v>
      </c>
    </row>
    <row r="50" spans="2:8" ht="15">
      <c r="B50" s="440" t="s">
        <v>894</v>
      </c>
    </row>
    <row r="51" spans="2:8">
      <c r="B51" s="263" t="s">
        <v>123</v>
      </c>
    </row>
  </sheetData>
  <sheetProtection password="EEBB" sheet="1" objects="1" scenarios="1"/>
  <mergeCells count="3">
    <mergeCell ref="C4:E4"/>
    <mergeCell ref="B4:B5"/>
    <mergeCell ref="F4:H4"/>
  </mergeCells>
  <hyperlinks>
    <hyperlink ref="J5" location="INDICE!A1" display="(volver a índice)"/>
  </hyperlinks>
  <pageMargins left="0.7" right="0.7" top="0.75" bottom="0.75" header="0.3" footer="0.3"/>
  <pageSetup paperSize="9" orientation="portrait" horizontalDpi="360" verticalDpi="36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workbookViewId="0">
      <selection activeCell="M10" sqref="M10"/>
    </sheetView>
  </sheetViews>
  <sheetFormatPr baseColWidth="10" defaultColWidth="11.5703125" defaultRowHeight="15"/>
  <cols>
    <col min="1" max="9" width="11.5703125" style="5"/>
    <col min="10" max="10" width="6.7109375" style="5" customWidth="1"/>
    <col min="11" max="11" width="49" style="5" hidden="1" customWidth="1"/>
    <col min="12" max="12" width="13.7109375" style="5" hidden="1" customWidth="1"/>
    <col min="13" max="13" width="14.7109375" style="5" hidden="1" customWidth="1"/>
    <col min="14" max="14" width="0" style="1" hidden="1" customWidth="1"/>
    <col min="15" max="18" width="0" style="5" hidden="1" customWidth="1"/>
    <col min="19" max="19" width="0" style="380" hidden="1" customWidth="1"/>
    <col min="20" max="21" width="11.5703125" style="380"/>
    <col min="22" max="16384" width="11.5703125" style="5"/>
  </cols>
  <sheetData>
    <row r="2" spans="2:21" ht="15" customHeight="1">
      <c r="B2" s="377" t="s">
        <v>395</v>
      </c>
      <c r="C2" s="377"/>
      <c r="D2" s="377"/>
      <c r="E2" s="377"/>
      <c r="F2" s="377"/>
      <c r="G2" s="377"/>
      <c r="H2" s="377"/>
      <c r="I2" s="377"/>
      <c r="K2" s="379" t="s">
        <v>394</v>
      </c>
    </row>
    <row r="3" spans="2:21">
      <c r="B3" s="377"/>
      <c r="C3" s="377"/>
      <c r="D3" s="377"/>
      <c r="E3" s="377"/>
      <c r="F3" s="377"/>
      <c r="G3" s="377"/>
      <c r="H3" s="377"/>
      <c r="I3" s="377"/>
    </row>
    <row r="4" spans="2:21" ht="34.9" customHeight="1">
      <c r="K4" s="845" t="s">
        <v>136</v>
      </c>
      <c r="L4" s="809" t="s">
        <v>398</v>
      </c>
      <c r="M4" s="811"/>
      <c r="N4" s="849" t="s">
        <v>399</v>
      </c>
      <c r="O4" s="850"/>
      <c r="P4" s="849" t="s">
        <v>400</v>
      </c>
      <c r="Q4" s="850"/>
      <c r="R4" s="381"/>
      <c r="U4" s="5"/>
    </row>
    <row r="5" spans="2:21" ht="13.15" customHeight="1">
      <c r="K5" s="846"/>
      <c r="L5" s="382" t="s">
        <v>12</v>
      </c>
      <c r="M5" s="383" t="s">
        <v>6</v>
      </c>
      <c r="N5" s="441" t="s">
        <v>12</v>
      </c>
      <c r="O5" s="442" t="s">
        <v>6</v>
      </c>
      <c r="P5" s="441" t="s">
        <v>12</v>
      </c>
      <c r="Q5" s="442" t="s">
        <v>6</v>
      </c>
      <c r="R5" s="380"/>
      <c r="U5" s="5"/>
    </row>
    <row r="6" spans="2:21" ht="13.15" customHeight="1">
      <c r="K6" s="443" t="s">
        <v>96</v>
      </c>
      <c r="L6" s="446">
        <v>7209.9999999999973</v>
      </c>
      <c r="M6" s="386">
        <f>L6/$L$12</f>
        <v>0.1795765877957658</v>
      </c>
      <c r="N6" s="444">
        <v>241</v>
      </c>
      <c r="O6" s="445">
        <f>N6/$N$12</f>
        <v>5.9965165464045782E-2</v>
      </c>
      <c r="P6" s="444">
        <f t="shared" ref="P6:P12" si="0">L6+N6</f>
        <v>7450.9999999999973</v>
      </c>
      <c r="Q6" s="445">
        <f>P6/$P$12</f>
        <v>0.16869297471076994</v>
      </c>
      <c r="R6" s="380"/>
      <c r="U6" s="5"/>
    </row>
    <row r="7" spans="2:21" ht="13.15" customHeight="1">
      <c r="K7" s="443" t="s">
        <v>103</v>
      </c>
      <c r="L7" s="446">
        <v>7276.0000000000009</v>
      </c>
      <c r="M7" s="386">
        <f t="shared" ref="M7:M12" si="1">L7/$L$12</f>
        <v>0.18122042341220426</v>
      </c>
      <c r="N7" s="444">
        <v>673</v>
      </c>
      <c r="O7" s="445">
        <f t="shared" ref="O7:O12" si="2">N7/$N$12</f>
        <v>0.16745459069420254</v>
      </c>
      <c r="P7" s="444">
        <f t="shared" si="0"/>
        <v>7949.0000000000009</v>
      </c>
      <c r="Q7" s="445">
        <f t="shared" ref="Q7:Q12" si="3">P7/$P$12</f>
        <v>0.17996785075505448</v>
      </c>
      <c r="R7" s="380"/>
      <c r="U7" s="5"/>
    </row>
    <row r="8" spans="2:21" ht="13.15" customHeight="1">
      <c r="K8" s="443" t="s">
        <v>105</v>
      </c>
      <c r="L8" s="446">
        <v>4108.0000000000009</v>
      </c>
      <c r="M8" s="386">
        <f t="shared" si="1"/>
        <v>0.10231631382316315</v>
      </c>
      <c r="N8" s="444">
        <v>635.99999999999989</v>
      </c>
      <c r="O8" s="445">
        <f t="shared" si="2"/>
        <v>0.15824832047773074</v>
      </c>
      <c r="P8" s="444">
        <f t="shared" si="0"/>
        <v>4744.0000000000009</v>
      </c>
      <c r="Q8" s="445">
        <f t="shared" si="3"/>
        <v>0.10740564649414749</v>
      </c>
      <c r="R8" s="380"/>
      <c r="U8" s="5"/>
    </row>
    <row r="9" spans="2:21" s="387" customFormat="1" ht="13.15" customHeight="1">
      <c r="K9" s="443" t="s">
        <v>109</v>
      </c>
      <c r="L9" s="446">
        <v>3955.9999999999995</v>
      </c>
      <c r="M9" s="386">
        <f t="shared" si="1"/>
        <v>9.8530510585305098E-2</v>
      </c>
      <c r="N9" s="444">
        <v>206.00000000000003</v>
      </c>
      <c r="O9" s="445">
        <f t="shared" si="2"/>
        <v>5.1256531475491425E-2</v>
      </c>
      <c r="P9" s="444">
        <f t="shared" si="0"/>
        <v>4162</v>
      </c>
      <c r="Q9" s="445">
        <f t="shared" si="3"/>
        <v>9.4228984129140353E-2</v>
      </c>
      <c r="R9" s="388"/>
      <c r="S9" s="388"/>
      <c r="T9" s="388"/>
    </row>
    <row r="10" spans="2:21" ht="15" customHeight="1">
      <c r="K10" s="443" t="s">
        <v>112</v>
      </c>
      <c r="L10" s="446">
        <v>12200.999999999996</v>
      </c>
      <c r="M10" s="386">
        <f t="shared" si="1"/>
        <v>0.30388542963885423</v>
      </c>
      <c r="N10" s="444">
        <v>1908</v>
      </c>
      <c r="O10" s="445">
        <f t="shared" si="2"/>
        <v>0.47474496143319234</v>
      </c>
      <c r="P10" s="444">
        <f t="shared" si="0"/>
        <v>14108.999999999996</v>
      </c>
      <c r="Q10" s="445">
        <f t="shared" si="3"/>
        <v>0.31943218094138415</v>
      </c>
      <c r="R10" s="380"/>
      <c r="U10" s="5"/>
    </row>
    <row r="11" spans="2:21">
      <c r="K11" s="443" t="s">
        <v>39</v>
      </c>
      <c r="L11" s="446">
        <v>5398.9999999999982</v>
      </c>
      <c r="M11" s="386">
        <f t="shared" si="1"/>
        <v>0.1344707347447073</v>
      </c>
      <c r="N11" s="444">
        <v>355.00000000000006</v>
      </c>
      <c r="O11" s="445">
        <f t="shared" si="2"/>
        <v>8.8330430455337158E-2</v>
      </c>
      <c r="P11" s="444">
        <f t="shared" si="0"/>
        <v>5753.9999999999982</v>
      </c>
      <c r="Q11" s="445">
        <f t="shared" si="3"/>
        <v>0.13027236296950345</v>
      </c>
      <c r="R11" s="380"/>
      <c r="U11" s="5"/>
    </row>
    <row r="12" spans="2:21">
      <c r="K12" s="391" t="s">
        <v>12</v>
      </c>
      <c r="L12" s="392">
        <f>L6+L7+L8+L9+L10+L11</f>
        <v>40150</v>
      </c>
      <c r="M12" s="393">
        <f t="shared" si="1"/>
        <v>1</v>
      </c>
      <c r="N12" s="447">
        <f>SUM(N6:N11)</f>
        <v>4019</v>
      </c>
      <c r="O12" s="448">
        <f t="shared" si="2"/>
        <v>1</v>
      </c>
      <c r="P12" s="447">
        <f t="shared" si="0"/>
        <v>44169</v>
      </c>
      <c r="Q12" s="448">
        <f t="shared" si="3"/>
        <v>1</v>
      </c>
    </row>
    <row r="13" spans="2:21" ht="15.75">
      <c r="K13" s="449" t="s">
        <v>392</v>
      </c>
      <c r="N13" s="388"/>
      <c r="O13" s="388"/>
      <c r="P13" s="388"/>
      <c r="Q13" s="388"/>
    </row>
    <row r="14" spans="2:21">
      <c r="K14" s="395" t="s">
        <v>142</v>
      </c>
      <c r="N14" s="388"/>
      <c r="O14" s="388"/>
      <c r="P14" s="388"/>
      <c r="Q14" s="388"/>
    </row>
    <row r="17" spans="10:21">
      <c r="J17" s="41" t="s">
        <v>42</v>
      </c>
    </row>
    <row r="19" spans="10:21">
      <c r="K19" s="1"/>
      <c r="N19" s="5"/>
      <c r="P19" s="380"/>
      <c r="Q19" s="380"/>
      <c r="R19" s="380"/>
      <c r="S19" s="5"/>
      <c r="T19" s="5"/>
      <c r="U19" s="5"/>
    </row>
    <row r="20" spans="10:21" ht="14.45" customHeight="1">
      <c r="K20" s="1"/>
      <c r="N20" s="5"/>
      <c r="P20" s="380"/>
      <c r="Q20" s="380"/>
      <c r="R20" s="380"/>
      <c r="S20" s="5"/>
      <c r="T20" s="5"/>
      <c r="U20" s="5"/>
    </row>
    <row r="21" spans="10:21">
      <c r="K21" s="1"/>
      <c r="N21" s="5"/>
      <c r="P21" s="380"/>
      <c r="Q21" s="380"/>
      <c r="R21" s="380"/>
      <c r="S21" s="5"/>
      <c r="T21" s="5"/>
      <c r="U21" s="5"/>
    </row>
    <row r="22" spans="10:21">
      <c r="K22" s="1"/>
      <c r="N22" s="5"/>
      <c r="P22" s="380"/>
      <c r="Q22" s="380"/>
      <c r="R22" s="380"/>
      <c r="S22" s="5"/>
      <c r="T22" s="5"/>
      <c r="U22" s="5"/>
    </row>
    <row r="23" spans="10:21">
      <c r="K23" s="1"/>
      <c r="N23" s="5"/>
      <c r="P23" s="380"/>
      <c r="Q23" s="380"/>
      <c r="R23" s="380"/>
      <c r="S23" s="5"/>
      <c r="T23" s="5"/>
      <c r="U23" s="5"/>
    </row>
    <row r="24" spans="10:21">
      <c r="K24" s="1"/>
      <c r="N24" s="5"/>
      <c r="P24" s="380"/>
      <c r="Q24" s="380"/>
      <c r="R24" s="380"/>
      <c r="S24" s="5"/>
      <c r="T24" s="5"/>
      <c r="U24" s="5"/>
    </row>
    <row r="25" spans="10:21">
      <c r="K25" s="1"/>
      <c r="N25" s="5"/>
      <c r="P25" s="380"/>
      <c r="Q25" s="380"/>
      <c r="R25" s="380"/>
      <c r="S25" s="5"/>
      <c r="T25" s="5"/>
      <c r="U25" s="5"/>
    </row>
    <row r="26" spans="10:21">
      <c r="K26" s="1"/>
      <c r="N26" s="5"/>
      <c r="P26" s="380"/>
      <c r="Q26" s="380"/>
      <c r="R26" s="380"/>
      <c r="S26" s="5"/>
      <c r="T26" s="5"/>
      <c r="U26" s="5"/>
    </row>
    <row r="27" spans="10:21">
      <c r="K27" s="1"/>
      <c r="N27" s="5"/>
      <c r="P27" s="380"/>
      <c r="Q27" s="380"/>
      <c r="R27" s="380"/>
      <c r="S27" s="5"/>
      <c r="T27" s="5"/>
      <c r="U27" s="5"/>
    </row>
    <row r="28" spans="10:21">
      <c r="K28" s="1"/>
      <c r="N28" s="5"/>
      <c r="P28" s="380"/>
      <c r="Q28" s="380"/>
      <c r="R28" s="380"/>
      <c r="S28" s="5"/>
      <c r="T28" s="5"/>
      <c r="U28" s="5"/>
    </row>
  </sheetData>
  <sheetProtection password="EEBB" sheet="1" objects="1" scenarios="1"/>
  <mergeCells count="4">
    <mergeCell ref="P4:Q4"/>
    <mergeCell ref="K4:K5"/>
    <mergeCell ref="L4:M4"/>
    <mergeCell ref="N4:O4"/>
  </mergeCells>
  <hyperlinks>
    <hyperlink ref="J17" location="INDICE!A1" display="(volver a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showGridLines="0" zoomScaleNormal="100" workbookViewId="0">
      <selection activeCell="M10" sqref="M10"/>
    </sheetView>
  </sheetViews>
  <sheetFormatPr baseColWidth="10" defaultColWidth="11.42578125" defaultRowHeight="12.75"/>
  <cols>
    <col min="1" max="1" width="11.42578125" style="17"/>
    <col min="2" max="2" width="42.140625" style="17" customWidth="1"/>
    <col min="3" max="3" width="15.7109375" style="17" customWidth="1"/>
    <col min="4" max="4" width="12" style="17" customWidth="1"/>
    <col min="5" max="5" width="11.42578125" style="17"/>
    <col min="6" max="6" width="12.7109375" style="17" customWidth="1"/>
    <col min="7" max="7" width="16" style="17" customWidth="1"/>
    <col min="8" max="8" width="21.7109375" style="17" customWidth="1"/>
    <col min="9" max="9" width="20.7109375" style="17" customWidth="1"/>
    <col min="10" max="10" width="11.42578125" style="17"/>
    <col min="11" max="11" width="13.28515625" style="17" customWidth="1"/>
    <col min="12" max="12" width="18.28515625" style="17" customWidth="1"/>
    <col min="13" max="13" width="20.28515625" style="17" customWidth="1"/>
    <col min="14" max="14" width="23.42578125" style="17" customWidth="1"/>
    <col min="15" max="16384" width="11.42578125" style="17"/>
  </cols>
  <sheetData>
    <row r="1" spans="1:22" s="37" customFormat="1"/>
    <row r="2" spans="1:22" ht="22.5" customHeight="1">
      <c r="B2" s="333" t="s">
        <v>239</v>
      </c>
      <c r="C2" s="337"/>
      <c r="D2" s="337"/>
      <c r="E2" s="337"/>
      <c r="F2" s="337"/>
      <c r="G2" s="148"/>
    </row>
    <row r="4" spans="1:22" ht="14.45" customHeight="1">
      <c r="B4" s="792" t="s">
        <v>5</v>
      </c>
      <c r="C4" s="794" t="s">
        <v>225</v>
      </c>
      <c r="D4" s="794"/>
      <c r="E4" s="794"/>
      <c r="F4" s="794"/>
      <c r="G4" s="795"/>
      <c r="H4" s="796" t="s">
        <v>224</v>
      </c>
    </row>
    <row r="5" spans="1:22">
      <c r="B5" s="793"/>
      <c r="C5" s="46">
        <v>2013</v>
      </c>
      <c r="D5" s="46">
        <v>2014</v>
      </c>
      <c r="E5" s="46">
        <v>2015</v>
      </c>
      <c r="F5" s="46">
        <v>2016</v>
      </c>
      <c r="G5" s="293">
        <v>2017</v>
      </c>
      <c r="H5" s="797"/>
      <c r="J5" s="21" t="s">
        <v>42</v>
      </c>
      <c r="K5" s="37"/>
      <c r="L5" s="37"/>
    </row>
    <row r="6" spans="1:22">
      <c r="B6" s="318" t="s">
        <v>222</v>
      </c>
      <c r="C6" s="711">
        <v>20708.902894495601</v>
      </c>
      <c r="D6" s="711">
        <v>27198.051794817104</v>
      </c>
      <c r="E6" s="711">
        <v>37074.017234781495</v>
      </c>
      <c r="F6" s="711">
        <v>45925.609178999999</v>
      </c>
      <c r="G6" s="711">
        <v>57643.501361800001</v>
      </c>
      <c r="H6" s="712">
        <f>+(G6-F6)/F6</f>
        <v>0.25514941210966319</v>
      </c>
      <c r="K6" s="37"/>
      <c r="L6" s="37"/>
    </row>
    <row r="7" spans="1:22">
      <c r="A7" s="37"/>
      <c r="B7" s="318" t="s">
        <v>789</v>
      </c>
      <c r="C7" s="207">
        <v>6.1848849851526468E-3</v>
      </c>
      <c r="D7" s="207">
        <v>5.9396240358973503E-3</v>
      </c>
      <c r="E7" s="207">
        <v>6.226206968838007E-3</v>
      </c>
      <c r="F7" s="207">
        <v>5.6083792906829345E-3</v>
      </c>
      <c r="G7" s="207">
        <v>5.4608128786453195E-3</v>
      </c>
      <c r="H7" s="713">
        <f>G7-F7</f>
        <v>-1.4756641203761498E-4</v>
      </c>
      <c r="K7" s="37"/>
      <c r="L7" s="37"/>
    </row>
    <row r="8" spans="1:22" ht="15">
      <c r="B8" s="318" t="s">
        <v>920</v>
      </c>
      <c r="C8" s="711">
        <v>4455.6350887846638</v>
      </c>
      <c r="D8" s="711">
        <v>4171.433871160033</v>
      </c>
      <c r="E8" s="711">
        <v>4492.1283003248118</v>
      </c>
      <c r="F8" s="711">
        <v>3972.6267069754917</v>
      </c>
      <c r="G8" s="711">
        <v>3978.5116316510916</v>
      </c>
      <c r="H8" s="712">
        <f>+(G8-F8)/F8</f>
        <v>1.4813686534570767E-3</v>
      </c>
      <c r="K8" s="37"/>
      <c r="L8" s="37"/>
      <c r="Q8" s="37"/>
      <c r="R8" s="37"/>
      <c r="S8" s="37"/>
      <c r="T8" s="37"/>
    </row>
    <row r="9" spans="1:22">
      <c r="B9" s="37"/>
      <c r="C9" s="37"/>
      <c r="D9" s="37"/>
      <c r="E9" s="37"/>
      <c r="F9" s="37"/>
      <c r="G9" s="37"/>
      <c r="L9" s="37"/>
      <c r="M9" s="37"/>
      <c r="R9" s="37"/>
      <c r="S9" s="37"/>
      <c r="T9" s="37"/>
      <c r="U9" s="37"/>
      <c r="V9" s="37"/>
    </row>
    <row r="10" spans="1:22">
      <c r="B10" s="203" t="s">
        <v>226</v>
      </c>
      <c r="C10" s="37"/>
      <c r="G10" s="305"/>
      <c r="H10" s="691"/>
      <c r="S10" s="37"/>
      <c r="T10" s="37"/>
      <c r="U10" s="37"/>
      <c r="V10" s="37"/>
    </row>
    <row r="11" spans="1:22">
      <c r="B11" s="203" t="s">
        <v>791</v>
      </c>
      <c r="C11" s="203"/>
      <c r="H11" s="148"/>
    </row>
    <row r="12" spans="1:22">
      <c r="B12" s="203" t="s">
        <v>790</v>
      </c>
      <c r="C12" s="203"/>
      <c r="H12" s="148"/>
    </row>
    <row r="13" spans="1:22">
      <c r="B13" s="203"/>
      <c r="C13" s="203"/>
      <c r="H13" s="305"/>
    </row>
    <row r="14" spans="1:22">
      <c r="C14" s="203"/>
    </row>
  </sheetData>
  <sheetProtection password="EEBB" sheet="1" objects="1" scenarios="1"/>
  <mergeCells count="3">
    <mergeCell ref="B4:B5"/>
    <mergeCell ref="C4:G4"/>
    <mergeCell ref="H4:H5"/>
  </mergeCells>
  <hyperlinks>
    <hyperlink ref="J5" location="INDICE!A1" display="(volver a índice)"/>
  </hyperlinks>
  <pageMargins left="0.7" right="0.7" top="0.75" bottom="0.75" header="0.3" footer="0.3"/>
  <pageSetup paperSize="9" orientation="portrait" r:id="rId1"/>
  <ignoredErrors>
    <ignoredError sqref="H7" formula="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workbookViewId="0">
      <selection activeCell="M10" sqref="M10"/>
    </sheetView>
  </sheetViews>
  <sheetFormatPr baseColWidth="10" defaultColWidth="11.5703125" defaultRowHeight="15"/>
  <cols>
    <col min="1" max="9" width="11.5703125" style="5"/>
    <col min="10" max="10" width="6.7109375" style="5" customWidth="1"/>
    <col min="11" max="11" width="49" style="5" hidden="1" customWidth="1"/>
    <col min="12" max="12" width="13.7109375" style="5" hidden="1" customWidth="1"/>
    <col min="13" max="13" width="14.7109375" style="5" hidden="1" customWidth="1"/>
    <col min="14" max="14" width="0" style="1" hidden="1" customWidth="1"/>
    <col min="15" max="18" width="0" style="5" hidden="1" customWidth="1"/>
    <col min="19" max="19" width="0" style="380" hidden="1" customWidth="1"/>
    <col min="20" max="21" width="11.5703125" style="380"/>
    <col min="22" max="16384" width="11.5703125" style="5"/>
  </cols>
  <sheetData>
    <row r="2" spans="2:21" ht="15" customHeight="1">
      <c r="B2" s="377" t="s">
        <v>396</v>
      </c>
      <c r="C2" s="377"/>
      <c r="D2" s="377"/>
      <c r="E2" s="377"/>
      <c r="F2" s="377"/>
      <c r="G2" s="377"/>
      <c r="H2" s="377"/>
      <c r="I2" s="377"/>
      <c r="K2" s="379" t="s">
        <v>397</v>
      </c>
    </row>
    <row r="3" spans="2:21">
      <c r="B3" s="377"/>
      <c r="C3" s="377"/>
      <c r="D3" s="377"/>
      <c r="E3" s="377"/>
      <c r="F3" s="377"/>
      <c r="G3" s="377"/>
      <c r="H3" s="377"/>
      <c r="I3" s="377"/>
    </row>
    <row r="4" spans="2:21" ht="34.9" customHeight="1">
      <c r="K4" s="845" t="s">
        <v>136</v>
      </c>
      <c r="L4" s="849" t="s">
        <v>398</v>
      </c>
      <c r="M4" s="850"/>
      <c r="N4" s="809" t="s">
        <v>399</v>
      </c>
      <c r="O4" s="811"/>
      <c r="P4" s="849" t="s">
        <v>400</v>
      </c>
      <c r="Q4" s="850"/>
      <c r="R4" s="381"/>
      <c r="U4" s="5"/>
    </row>
    <row r="5" spans="2:21" ht="13.15" customHeight="1">
      <c r="K5" s="846"/>
      <c r="L5" s="441" t="s">
        <v>12</v>
      </c>
      <c r="M5" s="442" t="s">
        <v>6</v>
      </c>
      <c r="N5" s="382" t="s">
        <v>12</v>
      </c>
      <c r="O5" s="383" t="s">
        <v>6</v>
      </c>
      <c r="P5" s="441" t="s">
        <v>12</v>
      </c>
      <c r="Q5" s="442" t="s">
        <v>6</v>
      </c>
      <c r="R5" s="380"/>
      <c r="U5" s="5"/>
    </row>
    <row r="6" spans="2:21" ht="13.15" customHeight="1">
      <c r="K6" s="443" t="s">
        <v>96</v>
      </c>
      <c r="L6" s="444">
        <v>7209.9999999999973</v>
      </c>
      <c r="M6" s="445">
        <f>L6/$L$12</f>
        <v>0.1795765877957658</v>
      </c>
      <c r="N6" s="446">
        <v>241</v>
      </c>
      <c r="O6" s="386">
        <f>N6/$N$12</f>
        <v>5.9965165464045782E-2</v>
      </c>
      <c r="P6" s="444">
        <f t="shared" ref="P6:P12" si="0">L6+N6</f>
        <v>7450.9999999999973</v>
      </c>
      <c r="Q6" s="445">
        <f>P6/$P$12</f>
        <v>0.16869297471076994</v>
      </c>
      <c r="R6" s="380"/>
      <c r="U6" s="5"/>
    </row>
    <row r="7" spans="2:21" ht="13.15" customHeight="1">
      <c r="K7" s="443" t="s">
        <v>103</v>
      </c>
      <c r="L7" s="444">
        <v>7276.0000000000009</v>
      </c>
      <c r="M7" s="445">
        <f t="shared" ref="M7:M12" si="1">L7/$L$12</f>
        <v>0.18122042341220426</v>
      </c>
      <c r="N7" s="446">
        <v>673</v>
      </c>
      <c r="O7" s="386">
        <f t="shared" ref="O7:O12" si="2">N7/$N$12</f>
        <v>0.16745459069420254</v>
      </c>
      <c r="P7" s="444">
        <f t="shared" si="0"/>
        <v>7949.0000000000009</v>
      </c>
      <c r="Q7" s="445">
        <f t="shared" ref="Q7:Q12" si="3">P7/$P$12</f>
        <v>0.17996785075505448</v>
      </c>
      <c r="R7" s="380"/>
      <c r="U7" s="5"/>
    </row>
    <row r="8" spans="2:21" ht="13.15" customHeight="1">
      <c r="K8" s="443" t="s">
        <v>105</v>
      </c>
      <c r="L8" s="444">
        <v>4108.0000000000009</v>
      </c>
      <c r="M8" s="445">
        <f t="shared" si="1"/>
        <v>0.10231631382316315</v>
      </c>
      <c r="N8" s="446">
        <v>635.99999999999989</v>
      </c>
      <c r="O8" s="386">
        <f t="shared" si="2"/>
        <v>0.15824832047773074</v>
      </c>
      <c r="P8" s="444">
        <f t="shared" si="0"/>
        <v>4744.0000000000009</v>
      </c>
      <c r="Q8" s="445">
        <f t="shared" si="3"/>
        <v>0.10740564649414749</v>
      </c>
      <c r="R8" s="380"/>
      <c r="U8" s="5"/>
    </row>
    <row r="9" spans="2:21" s="387" customFormat="1" ht="13.15" customHeight="1">
      <c r="K9" s="443" t="s">
        <v>109</v>
      </c>
      <c r="L9" s="444">
        <v>3955.9999999999995</v>
      </c>
      <c r="M9" s="445">
        <f t="shared" si="1"/>
        <v>9.8530510585305098E-2</v>
      </c>
      <c r="N9" s="446">
        <v>206.00000000000003</v>
      </c>
      <c r="O9" s="386">
        <f t="shared" si="2"/>
        <v>5.1256531475491425E-2</v>
      </c>
      <c r="P9" s="444">
        <f t="shared" si="0"/>
        <v>4162</v>
      </c>
      <c r="Q9" s="445">
        <f t="shared" si="3"/>
        <v>9.4228984129140353E-2</v>
      </c>
      <c r="R9" s="388"/>
      <c r="S9" s="388"/>
      <c r="T9" s="388"/>
    </row>
    <row r="10" spans="2:21" ht="15" customHeight="1">
      <c r="K10" s="443" t="s">
        <v>112</v>
      </c>
      <c r="L10" s="444">
        <v>12200.999999999996</v>
      </c>
      <c r="M10" s="445">
        <f t="shared" si="1"/>
        <v>0.30388542963885423</v>
      </c>
      <c r="N10" s="446">
        <v>1908</v>
      </c>
      <c r="O10" s="386">
        <f t="shared" si="2"/>
        <v>0.47474496143319234</v>
      </c>
      <c r="P10" s="444">
        <f t="shared" si="0"/>
        <v>14108.999999999996</v>
      </c>
      <c r="Q10" s="445">
        <f t="shared" si="3"/>
        <v>0.31943218094138415</v>
      </c>
      <c r="R10" s="380"/>
      <c r="U10" s="5"/>
    </row>
    <row r="11" spans="2:21">
      <c r="K11" s="443" t="s">
        <v>39</v>
      </c>
      <c r="L11" s="444">
        <v>5398.9999999999982</v>
      </c>
      <c r="M11" s="445">
        <f t="shared" si="1"/>
        <v>0.1344707347447073</v>
      </c>
      <c r="N11" s="446">
        <v>355.00000000000006</v>
      </c>
      <c r="O11" s="386">
        <f t="shared" si="2"/>
        <v>8.8330430455337158E-2</v>
      </c>
      <c r="P11" s="444">
        <f t="shared" si="0"/>
        <v>5753.9999999999982</v>
      </c>
      <c r="Q11" s="445">
        <f t="shared" si="3"/>
        <v>0.13027236296950345</v>
      </c>
      <c r="R11" s="380"/>
      <c r="U11" s="5"/>
    </row>
    <row r="12" spans="2:21">
      <c r="K12" s="391" t="s">
        <v>12</v>
      </c>
      <c r="L12" s="447">
        <f>L6+L7+L8+L9+L10+L11</f>
        <v>40150</v>
      </c>
      <c r="M12" s="448">
        <f t="shared" si="1"/>
        <v>1</v>
      </c>
      <c r="N12" s="392">
        <f>SUM(N6:N11)</f>
        <v>4019</v>
      </c>
      <c r="O12" s="393">
        <f t="shared" si="2"/>
        <v>1</v>
      </c>
      <c r="P12" s="447">
        <f t="shared" si="0"/>
        <v>44169</v>
      </c>
      <c r="Q12" s="448">
        <f t="shared" si="3"/>
        <v>1</v>
      </c>
    </row>
    <row r="13" spans="2:21" ht="15.75">
      <c r="K13" s="449" t="s">
        <v>392</v>
      </c>
    </row>
    <row r="14" spans="2:21">
      <c r="K14" s="395" t="s">
        <v>142</v>
      </c>
    </row>
    <row r="17" spans="10:21">
      <c r="J17" s="41" t="s">
        <v>42</v>
      </c>
    </row>
    <row r="19" spans="10:21">
      <c r="K19" s="1"/>
      <c r="N19" s="5"/>
      <c r="P19" s="380"/>
      <c r="Q19" s="380"/>
      <c r="R19" s="380"/>
      <c r="S19" s="5"/>
      <c r="T19" s="5"/>
      <c r="U19" s="5"/>
    </row>
    <row r="20" spans="10:21" ht="14.45" customHeight="1">
      <c r="K20" s="1"/>
      <c r="N20" s="5"/>
      <c r="P20" s="380"/>
      <c r="Q20" s="380"/>
      <c r="R20" s="380"/>
      <c r="S20" s="5"/>
      <c r="T20" s="5"/>
      <c r="U20" s="5"/>
    </row>
    <row r="21" spans="10:21">
      <c r="K21" s="1"/>
      <c r="N21" s="5"/>
      <c r="P21" s="380"/>
      <c r="Q21" s="380"/>
      <c r="R21" s="380"/>
      <c r="S21" s="5"/>
      <c r="T21" s="5"/>
      <c r="U21" s="5"/>
    </row>
    <row r="22" spans="10:21">
      <c r="K22" s="1"/>
      <c r="N22" s="5"/>
      <c r="P22" s="380"/>
      <c r="Q22" s="380"/>
      <c r="R22" s="380"/>
      <c r="S22" s="5"/>
      <c r="T22" s="5"/>
      <c r="U22" s="5"/>
    </row>
    <row r="23" spans="10:21">
      <c r="K23" s="1"/>
      <c r="N23" s="5"/>
      <c r="P23" s="380"/>
      <c r="Q23" s="380"/>
      <c r="R23" s="380"/>
      <c r="S23" s="5"/>
      <c r="T23" s="5"/>
      <c r="U23" s="5"/>
    </row>
    <row r="24" spans="10:21">
      <c r="K24" s="1"/>
      <c r="N24" s="5"/>
      <c r="P24" s="380"/>
      <c r="Q24" s="380"/>
      <c r="R24" s="380"/>
      <c r="S24" s="5"/>
      <c r="T24" s="5"/>
      <c r="U24" s="5"/>
    </row>
    <row r="25" spans="10:21">
      <c r="K25" s="1"/>
      <c r="N25" s="5"/>
      <c r="P25" s="380"/>
      <c r="Q25" s="380"/>
      <c r="R25" s="380"/>
      <c r="S25" s="5"/>
      <c r="T25" s="5"/>
      <c r="U25" s="5"/>
    </row>
    <row r="26" spans="10:21">
      <c r="K26" s="1"/>
      <c r="N26" s="5"/>
      <c r="P26" s="380"/>
      <c r="Q26" s="380"/>
      <c r="R26" s="380"/>
      <c r="S26" s="5"/>
      <c r="T26" s="5"/>
      <c r="U26" s="5"/>
    </row>
    <row r="27" spans="10:21">
      <c r="K27" s="1"/>
      <c r="N27" s="5"/>
      <c r="P27" s="380"/>
      <c r="Q27" s="380"/>
      <c r="R27" s="380"/>
      <c r="S27" s="5"/>
      <c r="T27" s="5"/>
      <c r="U27" s="5"/>
    </row>
    <row r="28" spans="10:21">
      <c r="K28" s="1"/>
      <c r="N28" s="5"/>
      <c r="P28" s="380"/>
      <c r="Q28" s="380"/>
      <c r="R28" s="380"/>
      <c r="S28" s="5"/>
      <c r="T28" s="5"/>
      <c r="U28" s="5"/>
    </row>
  </sheetData>
  <sheetProtection password="EEBB" sheet="1" objects="1" scenarios="1"/>
  <mergeCells count="4">
    <mergeCell ref="K4:K5"/>
    <mergeCell ref="L4:M4"/>
    <mergeCell ref="N4:O4"/>
    <mergeCell ref="P4:Q4"/>
  </mergeCells>
  <hyperlinks>
    <hyperlink ref="J17" location="INDICE!A1" display="(volver a índice)"/>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workbookViewId="0">
      <selection activeCell="M10" sqref="M10"/>
    </sheetView>
  </sheetViews>
  <sheetFormatPr baseColWidth="10" defaultColWidth="11.5703125" defaultRowHeight="15"/>
  <cols>
    <col min="1" max="9" width="11.5703125" style="5"/>
    <col min="10" max="10" width="6.7109375" style="5" customWidth="1"/>
    <col min="11" max="11" width="49" style="5" hidden="1" customWidth="1"/>
    <col min="12" max="12" width="13.7109375" style="5" hidden="1" customWidth="1"/>
    <col min="13" max="13" width="14.7109375" style="5" hidden="1" customWidth="1"/>
    <col min="14" max="14" width="0" style="1" hidden="1" customWidth="1"/>
    <col min="15" max="18" width="0" style="5" hidden="1" customWidth="1"/>
    <col min="19" max="20" width="0" style="380" hidden="1" customWidth="1"/>
    <col min="21" max="21" width="11.5703125" style="380"/>
    <col min="22" max="16384" width="11.5703125" style="5"/>
  </cols>
  <sheetData>
    <row r="2" spans="2:21" ht="14.45" customHeight="1">
      <c r="B2" s="377" t="s">
        <v>407</v>
      </c>
      <c r="C2" s="377"/>
      <c r="D2" s="377"/>
      <c r="E2" s="377"/>
      <c r="F2" s="377"/>
      <c r="G2" s="377"/>
      <c r="H2" s="377"/>
      <c r="I2" s="377"/>
      <c r="K2" s="379" t="s">
        <v>408</v>
      </c>
    </row>
    <row r="3" spans="2:21">
      <c r="B3" s="377"/>
      <c r="C3" s="377"/>
      <c r="D3" s="377"/>
      <c r="E3" s="377"/>
      <c r="F3" s="377"/>
      <c r="G3" s="377"/>
      <c r="H3" s="377"/>
      <c r="I3" s="377"/>
    </row>
    <row r="4" spans="2:21" ht="34.9" customHeight="1">
      <c r="K4" s="845" t="s">
        <v>136</v>
      </c>
      <c r="L4" s="809" t="s">
        <v>409</v>
      </c>
      <c r="M4" s="811"/>
      <c r="N4" s="849" t="s">
        <v>410</v>
      </c>
      <c r="O4" s="850"/>
      <c r="P4" s="849" t="s">
        <v>411</v>
      </c>
      <c r="Q4" s="850"/>
      <c r="R4" s="381"/>
      <c r="U4" s="5"/>
    </row>
    <row r="5" spans="2:21" ht="13.15" customHeight="1">
      <c r="K5" s="846"/>
      <c r="L5" s="382" t="s">
        <v>12</v>
      </c>
      <c r="M5" s="383" t="s">
        <v>6</v>
      </c>
      <c r="N5" s="441" t="s">
        <v>12</v>
      </c>
      <c r="O5" s="442" t="s">
        <v>6</v>
      </c>
      <c r="P5" s="441" t="s">
        <v>12</v>
      </c>
      <c r="Q5" s="442" t="s">
        <v>6</v>
      </c>
      <c r="R5" s="380"/>
      <c r="U5" s="5"/>
    </row>
    <row r="6" spans="2:21" ht="13.15" customHeight="1">
      <c r="K6" s="443" t="s">
        <v>96</v>
      </c>
      <c r="L6" s="446">
        <v>958.00000000000011</v>
      </c>
      <c r="M6" s="386">
        <f>L6/$L$12</f>
        <v>0.2393205096177867</v>
      </c>
      <c r="N6" s="444">
        <v>35</v>
      </c>
      <c r="O6" s="445">
        <f>N6/$N$12</f>
        <v>3.8631346578366449E-2</v>
      </c>
      <c r="P6" s="444">
        <f t="shared" ref="P6:P12" si="0">L6+N6</f>
        <v>993.00000000000011</v>
      </c>
      <c r="Q6" s="445">
        <f>P6/$P$12</f>
        <v>0.20228152373192099</v>
      </c>
      <c r="R6" s="380"/>
      <c r="U6" s="5"/>
    </row>
    <row r="7" spans="2:21" ht="13.15" customHeight="1">
      <c r="K7" s="443" t="s">
        <v>103</v>
      </c>
      <c r="L7" s="446">
        <v>680.00000000000011</v>
      </c>
      <c r="M7" s="386">
        <f t="shared" ref="M7:M12" si="1">L7/$L$12</f>
        <v>0.16987259555333503</v>
      </c>
      <c r="N7" s="444">
        <v>86</v>
      </c>
      <c r="O7" s="445">
        <f t="shared" ref="O7:O12" si="2">N7/$N$12</f>
        <v>9.4922737306843266E-2</v>
      </c>
      <c r="P7" s="444">
        <f t="shared" si="0"/>
        <v>766.00000000000011</v>
      </c>
      <c r="Q7" s="445">
        <f t="shared" ref="Q7:Q12" si="3">P7/$P$12</f>
        <v>0.15603992666530864</v>
      </c>
      <c r="R7" s="380"/>
      <c r="U7" s="5"/>
    </row>
    <row r="8" spans="2:21" ht="13.15" customHeight="1">
      <c r="K8" s="443" t="s">
        <v>105</v>
      </c>
      <c r="L8" s="446">
        <v>457.99999999999994</v>
      </c>
      <c r="M8" s="386">
        <f t="shared" si="1"/>
        <v>0.11441418935798151</v>
      </c>
      <c r="N8" s="444">
        <v>140</v>
      </c>
      <c r="O8" s="445">
        <f t="shared" si="2"/>
        <v>0.1545253863134658</v>
      </c>
      <c r="P8" s="444">
        <f t="shared" si="0"/>
        <v>598</v>
      </c>
      <c r="Q8" s="445">
        <f t="shared" si="3"/>
        <v>0.12181707068649419</v>
      </c>
      <c r="R8" s="380"/>
      <c r="U8" s="5"/>
    </row>
    <row r="9" spans="2:21" s="387" customFormat="1" ht="13.15" customHeight="1">
      <c r="K9" s="443" t="s">
        <v>109</v>
      </c>
      <c r="L9" s="446">
        <v>370</v>
      </c>
      <c r="M9" s="386">
        <f t="shared" si="1"/>
        <v>9.2430676992255809E-2</v>
      </c>
      <c r="N9" s="444">
        <v>10</v>
      </c>
      <c r="O9" s="445">
        <f t="shared" si="2"/>
        <v>1.1037527593818985E-2</v>
      </c>
      <c r="P9" s="444">
        <f t="shared" si="0"/>
        <v>380</v>
      </c>
      <c r="Q9" s="445">
        <f t="shared" si="3"/>
        <v>7.7408840904461193E-2</v>
      </c>
      <c r="R9" s="388"/>
      <c r="S9" s="388"/>
      <c r="T9" s="388"/>
    </row>
    <row r="10" spans="2:21" ht="15" customHeight="1">
      <c r="K10" s="443" t="s">
        <v>112</v>
      </c>
      <c r="L10" s="446">
        <v>998.99999999999977</v>
      </c>
      <c r="M10" s="386">
        <f t="shared" si="1"/>
        <v>0.24956282787909062</v>
      </c>
      <c r="N10" s="444">
        <v>566</v>
      </c>
      <c r="O10" s="445">
        <f t="shared" si="2"/>
        <v>0.6247240618101545</v>
      </c>
      <c r="P10" s="444">
        <f t="shared" si="0"/>
        <v>1564.9999999999998</v>
      </c>
      <c r="Q10" s="445">
        <f t="shared" si="3"/>
        <v>0.31880220004074145</v>
      </c>
      <c r="R10" s="380"/>
      <c r="U10" s="5"/>
    </row>
    <row r="11" spans="2:21">
      <c r="K11" s="443" t="s">
        <v>39</v>
      </c>
      <c r="L11" s="446">
        <v>537.99999999999989</v>
      </c>
      <c r="M11" s="386">
        <f t="shared" si="1"/>
        <v>0.13439920059955032</v>
      </c>
      <c r="N11" s="444">
        <v>69</v>
      </c>
      <c r="O11" s="445">
        <f t="shared" si="2"/>
        <v>7.6158940397350994E-2</v>
      </c>
      <c r="P11" s="444">
        <f t="shared" si="0"/>
        <v>606.99999999999989</v>
      </c>
      <c r="Q11" s="445">
        <f t="shared" si="3"/>
        <v>0.12365043797107352</v>
      </c>
      <c r="R11" s="380"/>
      <c r="U11" s="5"/>
    </row>
    <row r="12" spans="2:21">
      <c r="K12" s="391" t="s">
        <v>12</v>
      </c>
      <c r="L12" s="392">
        <f>L6+L7+L8+L9+L10+L11</f>
        <v>4003</v>
      </c>
      <c r="M12" s="393">
        <f t="shared" si="1"/>
        <v>1</v>
      </c>
      <c r="N12" s="447">
        <f>SUM(N6:N11)</f>
        <v>906</v>
      </c>
      <c r="O12" s="448">
        <f t="shared" si="2"/>
        <v>1</v>
      </c>
      <c r="P12" s="447">
        <f t="shared" si="0"/>
        <v>4909</v>
      </c>
      <c r="Q12" s="448">
        <f t="shared" si="3"/>
        <v>1</v>
      </c>
    </row>
    <row r="13" spans="2:21" ht="15.75">
      <c r="K13" s="449" t="s">
        <v>392</v>
      </c>
      <c r="N13" s="388"/>
      <c r="O13" s="388"/>
      <c r="P13" s="388"/>
      <c r="Q13" s="388"/>
    </row>
    <row r="14" spans="2:21">
      <c r="K14" s="395" t="s">
        <v>142</v>
      </c>
      <c r="N14" s="388"/>
      <c r="O14" s="388"/>
      <c r="P14" s="388"/>
      <c r="Q14" s="388"/>
    </row>
    <row r="18" spans="10:21">
      <c r="J18" s="41" t="s">
        <v>42</v>
      </c>
    </row>
    <row r="19" spans="10:21">
      <c r="K19" s="1"/>
      <c r="N19" s="5"/>
      <c r="P19" s="380"/>
      <c r="Q19" s="380"/>
      <c r="R19" s="380"/>
      <c r="S19" s="5"/>
      <c r="T19" s="5"/>
      <c r="U19" s="5"/>
    </row>
    <row r="20" spans="10:21" ht="14.45" customHeight="1">
      <c r="K20" s="1"/>
      <c r="N20" s="5"/>
      <c r="P20" s="380"/>
      <c r="Q20" s="380"/>
      <c r="R20" s="380"/>
      <c r="S20" s="5"/>
      <c r="T20" s="5"/>
      <c r="U20" s="5"/>
    </row>
    <row r="21" spans="10:21">
      <c r="K21" s="1"/>
      <c r="N21" s="5"/>
      <c r="P21" s="380"/>
      <c r="Q21" s="380"/>
      <c r="R21" s="380"/>
      <c r="S21" s="5"/>
      <c r="T21" s="5"/>
      <c r="U21" s="5"/>
    </row>
    <row r="22" spans="10:21">
      <c r="K22" s="1"/>
      <c r="N22" s="5"/>
      <c r="P22" s="380"/>
      <c r="Q22" s="380"/>
      <c r="R22" s="380"/>
      <c r="S22" s="5"/>
      <c r="T22" s="5"/>
      <c r="U22" s="5"/>
    </row>
    <row r="23" spans="10:21">
      <c r="K23" s="1"/>
      <c r="N23" s="5"/>
      <c r="P23" s="380"/>
      <c r="Q23" s="380"/>
      <c r="R23" s="380"/>
      <c r="S23" s="5"/>
      <c r="T23" s="5"/>
      <c r="U23" s="5"/>
    </row>
    <row r="24" spans="10:21">
      <c r="K24" s="1"/>
      <c r="N24" s="5"/>
      <c r="P24" s="380"/>
      <c r="Q24" s="380"/>
      <c r="R24" s="380"/>
      <c r="S24" s="5"/>
      <c r="T24" s="5"/>
      <c r="U24" s="5"/>
    </row>
    <row r="25" spans="10:21">
      <c r="K25" s="1"/>
      <c r="N25" s="5"/>
      <c r="P25" s="380"/>
      <c r="Q25" s="380"/>
      <c r="R25" s="380"/>
      <c r="S25" s="5"/>
      <c r="T25" s="5"/>
      <c r="U25" s="5"/>
    </row>
    <row r="26" spans="10:21">
      <c r="K26" s="1"/>
      <c r="N26" s="5"/>
      <c r="P26" s="380"/>
      <c r="Q26" s="380"/>
      <c r="R26" s="380"/>
      <c r="S26" s="5"/>
      <c r="T26" s="5"/>
      <c r="U26" s="5"/>
    </row>
    <row r="27" spans="10:21">
      <c r="K27" s="1"/>
      <c r="N27" s="5"/>
      <c r="P27" s="380"/>
      <c r="Q27" s="380"/>
      <c r="R27" s="380"/>
      <c r="S27" s="5"/>
      <c r="T27" s="5"/>
      <c r="U27" s="5"/>
    </row>
    <row r="28" spans="10:21">
      <c r="K28" s="1"/>
      <c r="N28" s="5"/>
      <c r="P28" s="380"/>
      <c r="Q28" s="380"/>
      <c r="R28" s="380"/>
      <c r="S28" s="5"/>
      <c r="T28" s="5"/>
      <c r="U28" s="5"/>
    </row>
  </sheetData>
  <sheetProtection password="EEBB" sheet="1" objects="1" scenarios="1"/>
  <mergeCells count="4">
    <mergeCell ref="K4:K5"/>
    <mergeCell ref="L4:M4"/>
    <mergeCell ref="N4:O4"/>
    <mergeCell ref="P4:Q4"/>
  </mergeCells>
  <hyperlinks>
    <hyperlink ref="J18" location="INDICE!A1" display="(volver a índice)"/>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workbookViewId="0">
      <selection activeCell="M10" sqref="M10"/>
    </sheetView>
  </sheetViews>
  <sheetFormatPr baseColWidth="10" defaultColWidth="11.5703125" defaultRowHeight="15"/>
  <cols>
    <col min="1" max="9" width="11.5703125" style="5"/>
    <col min="10" max="10" width="6.7109375" style="5" customWidth="1"/>
    <col min="11" max="11" width="49" style="5" hidden="1" customWidth="1"/>
    <col min="12" max="12" width="13.7109375" style="5" hidden="1" customWidth="1"/>
    <col min="13" max="13" width="14.7109375" style="5" hidden="1" customWidth="1"/>
    <col min="14" max="14" width="0" style="1" hidden="1" customWidth="1"/>
    <col min="15" max="18" width="0" style="5" hidden="1" customWidth="1"/>
    <col min="19" max="19" width="0" style="380" hidden="1" customWidth="1"/>
    <col min="20" max="21" width="11.5703125" style="380"/>
    <col min="22" max="16384" width="11.5703125" style="5"/>
  </cols>
  <sheetData>
    <row r="2" spans="2:21" ht="14.45" customHeight="1">
      <c r="B2" s="377" t="s">
        <v>419</v>
      </c>
      <c r="C2" s="377"/>
      <c r="D2" s="377"/>
      <c r="E2" s="377"/>
      <c r="F2" s="377"/>
      <c r="G2" s="377"/>
      <c r="H2" s="377"/>
      <c r="I2" s="377"/>
      <c r="K2" s="379" t="s">
        <v>420</v>
      </c>
    </row>
    <row r="3" spans="2:21">
      <c r="B3" s="377"/>
      <c r="C3" s="377"/>
      <c r="D3" s="377"/>
      <c r="E3" s="377"/>
      <c r="F3" s="377"/>
      <c r="G3" s="377"/>
      <c r="H3" s="377"/>
      <c r="I3" s="377"/>
    </row>
    <row r="4" spans="2:21" ht="34.9" customHeight="1">
      <c r="K4" s="845" t="s">
        <v>136</v>
      </c>
      <c r="L4" s="849" t="s">
        <v>412</v>
      </c>
      <c r="M4" s="850"/>
      <c r="N4" s="809" t="s">
        <v>413</v>
      </c>
      <c r="O4" s="811"/>
      <c r="P4" s="849" t="s">
        <v>414</v>
      </c>
      <c r="Q4" s="850"/>
      <c r="R4" s="381"/>
      <c r="U4" s="5"/>
    </row>
    <row r="5" spans="2:21" ht="13.15" customHeight="1">
      <c r="K5" s="846"/>
      <c r="L5" s="441" t="s">
        <v>12</v>
      </c>
      <c r="M5" s="442" t="s">
        <v>6</v>
      </c>
      <c r="N5" s="382" t="s">
        <v>12</v>
      </c>
      <c r="O5" s="383" t="s">
        <v>6</v>
      </c>
      <c r="P5" s="441" t="s">
        <v>12</v>
      </c>
      <c r="Q5" s="442" t="s">
        <v>6</v>
      </c>
      <c r="R5" s="380"/>
      <c r="U5" s="5"/>
    </row>
    <row r="6" spans="2:21" ht="13.15" customHeight="1">
      <c r="K6" s="443" t="s">
        <v>96</v>
      </c>
      <c r="L6" s="444">
        <v>958.00000000000011</v>
      </c>
      <c r="M6" s="445">
        <f>L6/$L$12</f>
        <v>0.2393205096177867</v>
      </c>
      <c r="N6" s="446">
        <v>35</v>
      </c>
      <c r="O6" s="386">
        <f>N6/$N$12</f>
        <v>3.8631346578366449E-2</v>
      </c>
      <c r="P6" s="444">
        <f t="shared" ref="P6:P12" si="0">L6+N6</f>
        <v>993.00000000000011</v>
      </c>
      <c r="Q6" s="445">
        <f>P6/$P$12</f>
        <v>0.20228152373192099</v>
      </c>
      <c r="R6" s="380"/>
      <c r="U6" s="5"/>
    </row>
    <row r="7" spans="2:21" ht="13.15" customHeight="1">
      <c r="K7" s="443" t="s">
        <v>103</v>
      </c>
      <c r="L7" s="444">
        <v>680.00000000000011</v>
      </c>
      <c r="M7" s="445">
        <f t="shared" ref="M7:M12" si="1">L7/$L$12</f>
        <v>0.16987259555333503</v>
      </c>
      <c r="N7" s="446">
        <v>86</v>
      </c>
      <c r="O7" s="386">
        <f t="shared" ref="O7:O12" si="2">N7/$N$12</f>
        <v>9.4922737306843266E-2</v>
      </c>
      <c r="P7" s="444">
        <f t="shared" si="0"/>
        <v>766.00000000000011</v>
      </c>
      <c r="Q7" s="445">
        <f t="shared" ref="Q7:Q12" si="3">P7/$P$12</f>
        <v>0.15603992666530864</v>
      </c>
      <c r="R7" s="380"/>
      <c r="U7" s="5"/>
    </row>
    <row r="8" spans="2:21" ht="13.15" customHeight="1">
      <c r="K8" s="443" t="s">
        <v>105</v>
      </c>
      <c r="L8" s="444">
        <v>457.99999999999994</v>
      </c>
      <c r="M8" s="445">
        <f t="shared" si="1"/>
        <v>0.11441418935798151</v>
      </c>
      <c r="N8" s="446">
        <v>140</v>
      </c>
      <c r="O8" s="386">
        <f t="shared" si="2"/>
        <v>0.1545253863134658</v>
      </c>
      <c r="P8" s="444">
        <f t="shared" si="0"/>
        <v>598</v>
      </c>
      <c r="Q8" s="445">
        <f t="shared" si="3"/>
        <v>0.12181707068649419</v>
      </c>
      <c r="R8" s="380"/>
      <c r="U8" s="5"/>
    </row>
    <row r="9" spans="2:21" s="387" customFormat="1" ht="13.15" customHeight="1">
      <c r="K9" s="443" t="s">
        <v>109</v>
      </c>
      <c r="L9" s="444">
        <v>370</v>
      </c>
      <c r="M9" s="445">
        <f t="shared" si="1"/>
        <v>9.2430676992255809E-2</v>
      </c>
      <c r="N9" s="446">
        <v>10</v>
      </c>
      <c r="O9" s="386">
        <f t="shared" si="2"/>
        <v>1.1037527593818985E-2</v>
      </c>
      <c r="P9" s="444">
        <f t="shared" si="0"/>
        <v>380</v>
      </c>
      <c r="Q9" s="445">
        <f t="shared" si="3"/>
        <v>7.7408840904461193E-2</v>
      </c>
      <c r="R9" s="388"/>
      <c r="S9" s="388"/>
      <c r="T9" s="388"/>
    </row>
    <row r="10" spans="2:21" ht="15" customHeight="1">
      <c r="K10" s="443" t="s">
        <v>112</v>
      </c>
      <c r="L10" s="444">
        <v>998.99999999999977</v>
      </c>
      <c r="M10" s="445">
        <f t="shared" si="1"/>
        <v>0.24956282787909062</v>
      </c>
      <c r="N10" s="446">
        <v>566</v>
      </c>
      <c r="O10" s="386">
        <f t="shared" si="2"/>
        <v>0.6247240618101545</v>
      </c>
      <c r="P10" s="444">
        <f t="shared" si="0"/>
        <v>1564.9999999999998</v>
      </c>
      <c r="Q10" s="445">
        <f t="shared" si="3"/>
        <v>0.31880220004074145</v>
      </c>
      <c r="R10" s="380"/>
      <c r="U10" s="5"/>
    </row>
    <row r="11" spans="2:21">
      <c r="K11" s="443" t="s">
        <v>39</v>
      </c>
      <c r="L11" s="444">
        <v>537.99999999999989</v>
      </c>
      <c r="M11" s="445">
        <f t="shared" si="1"/>
        <v>0.13439920059955032</v>
      </c>
      <c r="N11" s="446">
        <v>69</v>
      </c>
      <c r="O11" s="386">
        <f t="shared" si="2"/>
        <v>7.6158940397350994E-2</v>
      </c>
      <c r="P11" s="444">
        <f t="shared" si="0"/>
        <v>606.99999999999989</v>
      </c>
      <c r="Q11" s="445">
        <f t="shared" si="3"/>
        <v>0.12365043797107352</v>
      </c>
      <c r="R11" s="380"/>
      <c r="U11" s="5"/>
    </row>
    <row r="12" spans="2:21">
      <c r="K12" s="391" t="s">
        <v>12</v>
      </c>
      <c r="L12" s="447">
        <f>L6+L7+L8+L9+L10+L11</f>
        <v>4003</v>
      </c>
      <c r="M12" s="448">
        <f t="shared" si="1"/>
        <v>1</v>
      </c>
      <c r="N12" s="392">
        <f>SUM(N6:N11)</f>
        <v>906</v>
      </c>
      <c r="O12" s="393">
        <f t="shared" si="2"/>
        <v>1</v>
      </c>
      <c r="P12" s="447">
        <f t="shared" si="0"/>
        <v>4909</v>
      </c>
      <c r="Q12" s="448">
        <f t="shared" si="3"/>
        <v>1</v>
      </c>
    </row>
    <row r="13" spans="2:21" ht="15.75">
      <c r="K13" s="449" t="s">
        <v>392</v>
      </c>
      <c r="L13" s="388"/>
      <c r="M13" s="388"/>
      <c r="P13" s="388"/>
      <c r="Q13" s="388"/>
    </row>
    <row r="14" spans="2:21">
      <c r="K14" s="395" t="s">
        <v>142</v>
      </c>
    </row>
    <row r="17" spans="10:21">
      <c r="J17" s="41" t="s">
        <v>42</v>
      </c>
    </row>
    <row r="19" spans="10:21">
      <c r="K19" s="1"/>
      <c r="N19" s="5"/>
      <c r="P19" s="380"/>
      <c r="Q19" s="380"/>
      <c r="R19" s="380"/>
      <c r="S19" s="5"/>
      <c r="T19" s="5"/>
      <c r="U19" s="5"/>
    </row>
    <row r="20" spans="10:21" ht="14.45" customHeight="1">
      <c r="K20" s="1"/>
      <c r="N20" s="5"/>
      <c r="P20" s="380"/>
      <c r="Q20" s="380"/>
      <c r="R20" s="380"/>
      <c r="S20" s="5"/>
      <c r="T20" s="5"/>
      <c r="U20" s="5"/>
    </row>
    <row r="21" spans="10:21">
      <c r="K21" s="1"/>
      <c r="N21" s="5"/>
      <c r="P21" s="380"/>
      <c r="Q21" s="380"/>
      <c r="R21" s="380"/>
      <c r="S21" s="5"/>
      <c r="T21" s="5"/>
      <c r="U21" s="5"/>
    </row>
    <row r="22" spans="10:21">
      <c r="K22" s="1"/>
      <c r="N22" s="5"/>
      <c r="P22" s="380"/>
      <c r="Q22" s="380"/>
      <c r="R22" s="380"/>
      <c r="S22" s="5"/>
      <c r="T22" s="5"/>
      <c r="U22" s="5"/>
    </row>
    <row r="23" spans="10:21">
      <c r="K23" s="1"/>
      <c r="N23" s="5"/>
      <c r="P23" s="380"/>
      <c r="Q23" s="380"/>
      <c r="R23" s="380"/>
      <c r="S23" s="5"/>
      <c r="T23" s="5"/>
      <c r="U23" s="5"/>
    </row>
    <row r="24" spans="10:21">
      <c r="K24" s="1"/>
      <c r="N24" s="5"/>
      <c r="P24" s="380"/>
      <c r="Q24" s="380"/>
      <c r="R24" s="380"/>
      <c r="S24" s="5"/>
      <c r="T24" s="5"/>
      <c r="U24" s="5"/>
    </row>
    <row r="25" spans="10:21">
      <c r="K25" s="1"/>
      <c r="N25" s="5"/>
      <c r="P25" s="380"/>
      <c r="Q25" s="380"/>
      <c r="R25" s="380"/>
      <c r="S25" s="5"/>
      <c r="T25" s="5"/>
      <c r="U25" s="5"/>
    </row>
    <row r="26" spans="10:21">
      <c r="K26" s="1"/>
      <c r="N26" s="5"/>
      <c r="P26" s="380"/>
      <c r="Q26" s="380"/>
      <c r="R26" s="380"/>
      <c r="S26" s="5"/>
      <c r="T26" s="5"/>
      <c r="U26" s="5"/>
    </row>
    <row r="27" spans="10:21">
      <c r="K27" s="1"/>
      <c r="N27" s="5"/>
      <c r="P27" s="380"/>
      <c r="Q27" s="380"/>
      <c r="R27" s="380"/>
      <c r="S27" s="5"/>
      <c r="T27" s="5"/>
      <c r="U27" s="5"/>
    </row>
    <row r="28" spans="10:21">
      <c r="K28" s="1"/>
      <c r="N28" s="5"/>
      <c r="P28" s="380"/>
      <c r="Q28" s="380"/>
      <c r="R28" s="380"/>
      <c r="S28" s="5"/>
      <c r="T28" s="5"/>
      <c r="U28" s="5"/>
    </row>
  </sheetData>
  <sheetProtection password="EEBB" sheet="1" objects="1" scenarios="1"/>
  <mergeCells count="4">
    <mergeCell ref="K4:K5"/>
    <mergeCell ref="L4:M4"/>
    <mergeCell ref="N4:O4"/>
    <mergeCell ref="P4:Q4"/>
  </mergeCells>
  <hyperlinks>
    <hyperlink ref="J17" location="INDICE!A1" display="(volver a índice)"/>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5"/>
  <sheetViews>
    <sheetView showGridLines="0" workbookViewId="0">
      <selection activeCell="M10" sqref="M10"/>
    </sheetView>
  </sheetViews>
  <sheetFormatPr baseColWidth="10" defaultColWidth="11.5703125" defaultRowHeight="12.75"/>
  <cols>
    <col min="1" max="1" width="11.5703125" style="37"/>
    <col min="2" max="2" width="54" style="37" customWidth="1"/>
    <col min="3" max="3" width="11.5703125" style="37"/>
    <col min="4" max="4" width="5.85546875" style="37" customWidth="1"/>
    <col min="5" max="5" width="11.5703125" style="37"/>
    <col min="6" max="6" width="5.7109375" style="37" customWidth="1"/>
    <col min="7" max="7" width="11.7109375" style="37" customWidth="1"/>
    <col min="8" max="8" width="5.7109375" style="37" customWidth="1"/>
    <col min="9" max="9" width="11.5703125" style="37"/>
    <col min="10" max="10" width="7.42578125" style="37" customWidth="1"/>
    <col min="11" max="11" width="9.7109375" style="37" customWidth="1"/>
    <col min="12" max="12" width="5.7109375" style="37" customWidth="1"/>
    <col min="13" max="13" width="11.5703125" style="37"/>
    <col min="14" max="14" width="6.5703125" style="37" customWidth="1"/>
    <col min="15" max="16384" width="11.5703125" style="37"/>
  </cols>
  <sheetData>
    <row r="2" spans="2:16">
      <c r="B2" s="17" t="s">
        <v>762</v>
      </c>
    </row>
    <row r="4" spans="2:16" ht="14.45" customHeight="1">
      <c r="B4" s="792" t="s">
        <v>43</v>
      </c>
      <c r="C4" s="831" t="s">
        <v>415</v>
      </c>
      <c r="D4" s="832"/>
      <c r="E4" s="832"/>
      <c r="F4" s="832"/>
      <c r="G4" s="832"/>
      <c r="H4" s="833"/>
      <c r="I4" s="831" t="s">
        <v>416</v>
      </c>
      <c r="J4" s="832"/>
      <c r="K4" s="832"/>
      <c r="L4" s="832"/>
      <c r="M4" s="832"/>
      <c r="N4" s="833"/>
      <c r="P4" s="21" t="s">
        <v>42</v>
      </c>
    </row>
    <row r="5" spans="2:16" ht="24" customHeight="1">
      <c r="B5" s="792"/>
      <c r="C5" s="831" t="s">
        <v>141</v>
      </c>
      <c r="D5" s="833"/>
      <c r="E5" s="831" t="s">
        <v>146</v>
      </c>
      <c r="F5" s="833"/>
      <c r="G5" s="831" t="s">
        <v>84</v>
      </c>
      <c r="H5" s="833"/>
      <c r="I5" s="831" t="s">
        <v>141</v>
      </c>
      <c r="J5" s="833"/>
      <c r="K5" s="831" t="s">
        <v>146</v>
      </c>
      <c r="L5" s="833"/>
      <c r="M5" s="831" t="s">
        <v>84</v>
      </c>
      <c r="N5" s="833"/>
    </row>
    <row r="6" spans="2:16">
      <c r="B6" s="793"/>
      <c r="C6" s="122" t="s">
        <v>12</v>
      </c>
      <c r="D6" s="123" t="s">
        <v>6</v>
      </c>
      <c r="E6" s="122" t="s">
        <v>12</v>
      </c>
      <c r="F6" s="123" t="s">
        <v>6</v>
      </c>
      <c r="G6" s="122" t="s">
        <v>12</v>
      </c>
      <c r="H6" s="123" t="s">
        <v>6</v>
      </c>
      <c r="I6" s="122" t="s">
        <v>12</v>
      </c>
      <c r="J6" s="123" t="s">
        <v>6</v>
      </c>
      <c r="K6" s="122" t="s">
        <v>12</v>
      </c>
      <c r="L6" s="123" t="s">
        <v>6</v>
      </c>
      <c r="M6" s="122" t="s">
        <v>12</v>
      </c>
      <c r="N6" s="123" t="s">
        <v>6</v>
      </c>
    </row>
    <row r="7" spans="2:16" ht="15" customHeight="1">
      <c r="B7" s="50" t="s">
        <v>48</v>
      </c>
      <c r="C7" s="439">
        <v>2099</v>
      </c>
      <c r="D7" s="373">
        <f>C7/$C$20</f>
        <v>5.2278953922789542E-2</v>
      </c>
      <c r="E7" s="372">
        <v>353.00000000000006</v>
      </c>
      <c r="F7" s="373">
        <f>E7/$E$20</f>
        <v>8.8183862103422453E-2</v>
      </c>
      <c r="G7" s="372">
        <f>C7+E7</f>
        <v>2452</v>
      </c>
      <c r="H7" s="373">
        <f>G7/$G$20</f>
        <v>5.5534165288881845E-2</v>
      </c>
      <c r="I7" s="439">
        <v>22</v>
      </c>
      <c r="J7" s="373">
        <f>I7/$I$20</f>
        <v>5.4739985070913159E-3</v>
      </c>
      <c r="K7" s="372">
        <v>9</v>
      </c>
      <c r="L7" s="373">
        <f>K7/$K$20</f>
        <v>9.9337748344370865E-3</v>
      </c>
      <c r="M7" s="372">
        <f>I7+K7</f>
        <v>31</v>
      </c>
      <c r="N7" s="373">
        <f>M7/$M$20</f>
        <v>6.2944162436548226E-3</v>
      </c>
    </row>
    <row r="8" spans="2:16" ht="15" customHeight="1">
      <c r="B8" s="50" t="s">
        <v>49</v>
      </c>
      <c r="C8" s="439">
        <v>2424.0000000000005</v>
      </c>
      <c r="D8" s="373">
        <f t="shared" ref="D8:D20" si="0">C8/$C$20</f>
        <v>6.0373599003736005E-2</v>
      </c>
      <c r="E8" s="374">
        <v>249.99999999999997</v>
      </c>
      <c r="F8" s="373">
        <f t="shared" ref="F8:F20" si="1">E8/$E$20</f>
        <v>6.2453160129902568E-2</v>
      </c>
      <c r="G8" s="374">
        <f t="shared" ref="G8:G20" si="2">C8+E8</f>
        <v>2674.0000000000005</v>
      </c>
      <c r="H8" s="373">
        <f>G8/$G$20</f>
        <v>6.0562136208185187E-2</v>
      </c>
      <c r="I8" s="439">
        <v>175</v>
      </c>
      <c r="J8" s="373">
        <f t="shared" ref="J8:J20" si="3">I8/$I$20</f>
        <v>4.3543169942771832E-2</v>
      </c>
      <c r="K8" s="374">
        <v>22</v>
      </c>
      <c r="L8" s="373">
        <f t="shared" ref="L8:L20" si="4">K8/$K$20</f>
        <v>2.4282560706401765E-2</v>
      </c>
      <c r="M8" s="374">
        <f t="shared" ref="M8:M20" si="5">I8+K8</f>
        <v>197</v>
      </c>
      <c r="N8" s="373">
        <f t="shared" ref="N8:N20" si="6">M8/$M$20</f>
        <v>0.04</v>
      </c>
    </row>
    <row r="9" spans="2:16" ht="15" customHeight="1">
      <c r="B9" s="50" t="s">
        <v>45</v>
      </c>
      <c r="C9" s="439">
        <v>583.99999999999989</v>
      </c>
      <c r="D9" s="373">
        <f t="shared" si="0"/>
        <v>1.4545454545454542E-2</v>
      </c>
      <c r="E9" s="374">
        <v>119</v>
      </c>
      <c r="F9" s="373">
        <f t="shared" si="1"/>
        <v>2.9727704221833625E-2</v>
      </c>
      <c r="G9" s="374">
        <f t="shared" si="2"/>
        <v>702.99999999999989</v>
      </c>
      <c r="H9" s="373">
        <f t="shared" ref="H9:H20" si="7">G9/$G$20</f>
        <v>1.5921907911127214E-2</v>
      </c>
      <c r="I9" s="439">
        <v>45</v>
      </c>
      <c r="J9" s="373">
        <f t="shared" si="3"/>
        <v>1.1196815128141328E-2</v>
      </c>
      <c r="K9" s="374">
        <v>1</v>
      </c>
      <c r="L9" s="373">
        <f t="shared" si="4"/>
        <v>1.1037527593818985E-3</v>
      </c>
      <c r="M9" s="374">
        <f t="shared" si="5"/>
        <v>46</v>
      </c>
      <c r="N9" s="373">
        <f t="shared" si="6"/>
        <v>9.3401015228426389E-3</v>
      </c>
    </row>
    <row r="10" spans="2:16" ht="15" customHeight="1">
      <c r="B10" s="50" t="s">
        <v>50</v>
      </c>
      <c r="C10" s="439">
        <v>1381.9999999999998</v>
      </c>
      <c r="D10" s="373">
        <f t="shared" si="0"/>
        <v>3.4420921544209213E-2</v>
      </c>
      <c r="E10" s="372">
        <v>141.99999999999997</v>
      </c>
      <c r="F10" s="373">
        <f t="shared" si="1"/>
        <v>3.5473394953784654E-2</v>
      </c>
      <c r="G10" s="372">
        <f t="shared" si="2"/>
        <v>1523.9999999999998</v>
      </c>
      <c r="H10" s="373">
        <f t="shared" si="7"/>
        <v>3.4516340905487733E-2</v>
      </c>
      <c r="I10" s="439">
        <v>174.00000000000003</v>
      </c>
      <c r="J10" s="373">
        <f t="shared" si="3"/>
        <v>4.3294351828813145E-2</v>
      </c>
      <c r="K10" s="372">
        <v>27</v>
      </c>
      <c r="L10" s="373">
        <f t="shared" si="4"/>
        <v>2.9801324503311258E-2</v>
      </c>
      <c r="M10" s="372">
        <f t="shared" si="5"/>
        <v>201.00000000000003</v>
      </c>
      <c r="N10" s="373">
        <f t="shared" si="6"/>
        <v>4.0812182741116754E-2</v>
      </c>
    </row>
    <row r="11" spans="2:16" ht="15" customHeight="1">
      <c r="B11" s="50" t="s">
        <v>51</v>
      </c>
      <c r="C11" s="439">
        <v>950</v>
      </c>
      <c r="D11" s="373">
        <f t="shared" si="0"/>
        <v>2.3661270236612703E-2</v>
      </c>
      <c r="E11" s="374">
        <v>151</v>
      </c>
      <c r="F11" s="373">
        <f t="shared" si="1"/>
        <v>3.7721708718461151E-2</v>
      </c>
      <c r="G11" s="374">
        <f t="shared" si="2"/>
        <v>1101</v>
      </c>
      <c r="H11" s="373">
        <f t="shared" si="7"/>
        <v>2.4936017937625982E-2</v>
      </c>
      <c r="I11" s="439">
        <v>27</v>
      </c>
      <c r="J11" s="373">
        <f t="shared" si="3"/>
        <v>6.7180890768847971E-3</v>
      </c>
      <c r="K11" s="374">
        <v>4</v>
      </c>
      <c r="L11" s="373">
        <f t="shared" si="4"/>
        <v>4.4150110375275938E-3</v>
      </c>
      <c r="M11" s="374">
        <f t="shared" si="5"/>
        <v>31</v>
      </c>
      <c r="N11" s="373">
        <f t="shared" si="6"/>
        <v>6.2944162436548226E-3</v>
      </c>
    </row>
    <row r="12" spans="2:16" ht="15" customHeight="1">
      <c r="B12" s="50" t="s">
        <v>44</v>
      </c>
      <c r="C12" s="439">
        <v>3478.9999999999991</v>
      </c>
      <c r="D12" s="373">
        <f t="shared" si="0"/>
        <v>8.6650062266500599E-2</v>
      </c>
      <c r="E12" s="374">
        <v>356.00000000000006</v>
      </c>
      <c r="F12" s="373">
        <f t="shared" si="1"/>
        <v>8.8933300024981274E-2</v>
      </c>
      <c r="G12" s="374">
        <f t="shared" si="2"/>
        <v>3834.9999999999991</v>
      </c>
      <c r="H12" s="373">
        <f t="shared" si="7"/>
        <v>8.6857065205082309E-2</v>
      </c>
      <c r="I12" s="439">
        <v>220.00000000000003</v>
      </c>
      <c r="J12" s="373">
        <f t="shared" si="3"/>
        <v>5.4739985070913169E-2</v>
      </c>
      <c r="K12" s="374">
        <v>24</v>
      </c>
      <c r="L12" s="373">
        <f t="shared" si="4"/>
        <v>2.6490066225165563E-2</v>
      </c>
      <c r="M12" s="374">
        <f t="shared" si="5"/>
        <v>244.00000000000003</v>
      </c>
      <c r="N12" s="373">
        <f t="shared" si="6"/>
        <v>4.9543147208121835E-2</v>
      </c>
    </row>
    <row r="13" spans="2:16" ht="15" customHeight="1">
      <c r="B13" s="50" t="s">
        <v>52</v>
      </c>
      <c r="C13" s="439">
        <v>5251.0000000000009</v>
      </c>
      <c r="D13" s="373">
        <f t="shared" si="0"/>
        <v>0.1307845579078456</v>
      </c>
      <c r="E13" s="372">
        <v>516.00000000000011</v>
      </c>
      <c r="F13" s="373">
        <f t="shared" si="1"/>
        <v>0.12890332250811895</v>
      </c>
      <c r="G13" s="372">
        <f t="shared" si="2"/>
        <v>5767.0000000000009</v>
      </c>
      <c r="H13" s="373">
        <f t="shared" si="7"/>
        <v>0.13061400131361403</v>
      </c>
      <c r="I13" s="439">
        <v>909</v>
      </c>
      <c r="J13" s="373">
        <f t="shared" si="3"/>
        <v>0.22617566558845484</v>
      </c>
      <c r="K13" s="372">
        <v>249.99999999999997</v>
      </c>
      <c r="L13" s="373">
        <f t="shared" si="4"/>
        <v>0.27593818984547458</v>
      </c>
      <c r="M13" s="372">
        <f t="shared" si="5"/>
        <v>1159</v>
      </c>
      <c r="N13" s="373">
        <f t="shared" si="6"/>
        <v>0.23532994923857867</v>
      </c>
    </row>
    <row r="14" spans="2:16" ht="15" customHeight="1">
      <c r="B14" s="50" t="s">
        <v>53</v>
      </c>
      <c r="C14" s="439">
        <v>3966.0000000000014</v>
      </c>
      <c r="D14" s="373">
        <f t="shared" si="0"/>
        <v>9.8779576587795806E-2</v>
      </c>
      <c r="E14" s="374">
        <v>393.00000000000006</v>
      </c>
      <c r="F14" s="373">
        <f t="shared" si="1"/>
        <v>9.8176367724206862E-2</v>
      </c>
      <c r="G14" s="374">
        <f t="shared" si="2"/>
        <v>4359.0000000000018</v>
      </c>
      <c r="H14" s="373">
        <f t="shared" si="7"/>
        <v>9.8724888456050597E-2</v>
      </c>
      <c r="I14" s="439">
        <v>166.99999999999997</v>
      </c>
      <c r="J14" s="373">
        <f t="shared" si="3"/>
        <v>4.1552625031102255E-2</v>
      </c>
      <c r="K14" s="374">
        <v>6</v>
      </c>
      <c r="L14" s="373">
        <f t="shared" si="4"/>
        <v>6.6225165562913907E-3</v>
      </c>
      <c r="M14" s="374">
        <f t="shared" si="5"/>
        <v>172.99999999999997</v>
      </c>
      <c r="N14" s="373">
        <f t="shared" si="6"/>
        <v>3.5126903553299484E-2</v>
      </c>
    </row>
    <row r="15" spans="2:16" ht="15" customHeight="1">
      <c r="B15" s="50" t="s">
        <v>54</v>
      </c>
      <c r="C15" s="439">
        <v>2849.0000000000005</v>
      </c>
      <c r="D15" s="373">
        <f t="shared" si="0"/>
        <v>7.0958904109589049E-2</v>
      </c>
      <c r="E15" s="374">
        <v>166</v>
      </c>
      <c r="F15" s="373">
        <f t="shared" si="1"/>
        <v>4.1468898326255312E-2</v>
      </c>
      <c r="G15" s="374">
        <f t="shared" si="2"/>
        <v>3015.0000000000005</v>
      </c>
      <c r="H15" s="373">
        <f t="shared" si="7"/>
        <v>6.8285280728376335E-2</v>
      </c>
      <c r="I15" s="439">
        <v>377.99999999999994</v>
      </c>
      <c r="J15" s="373">
        <f t="shared" si="3"/>
        <v>9.4053247076387153E-2</v>
      </c>
      <c r="K15" s="374">
        <v>54</v>
      </c>
      <c r="L15" s="373">
        <f t="shared" si="4"/>
        <v>5.9602649006622516E-2</v>
      </c>
      <c r="M15" s="374">
        <f t="shared" si="5"/>
        <v>431.99999999999994</v>
      </c>
      <c r="N15" s="373">
        <f t="shared" si="6"/>
        <v>8.771573604060913E-2</v>
      </c>
    </row>
    <row r="16" spans="2:16" ht="15" customHeight="1">
      <c r="B16" s="50" t="s">
        <v>55</v>
      </c>
      <c r="C16" s="439">
        <v>2167.9999999999995</v>
      </c>
      <c r="D16" s="373">
        <f t="shared" si="0"/>
        <v>5.3997509339975082E-2</v>
      </c>
      <c r="E16" s="372">
        <v>92</v>
      </c>
      <c r="F16" s="373">
        <f t="shared" si="1"/>
        <v>2.2982762927804146E-2</v>
      </c>
      <c r="G16" s="372">
        <f t="shared" si="2"/>
        <v>2259.9999999999995</v>
      </c>
      <c r="H16" s="373">
        <f t="shared" si="7"/>
        <v>5.1185649899214085E-2</v>
      </c>
      <c r="I16" s="439">
        <v>293</v>
      </c>
      <c r="J16" s="373">
        <f t="shared" si="3"/>
        <v>7.2903707389897987E-2</v>
      </c>
      <c r="K16" s="372">
        <v>46</v>
      </c>
      <c r="L16" s="373">
        <f t="shared" si="4"/>
        <v>5.0772626931567331E-2</v>
      </c>
      <c r="M16" s="372">
        <f t="shared" si="5"/>
        <v>339</v>
      </c>
      <c r="N16" s="373">
        <f t="shared" si="6"/>
        <v>6.8832487309644669E-2</v>
      </c>
    </row>
    <row r="17" spans="2:14" ht="15" customHeight="1">
      <c r="B17" s="50" t="s">
        <v>56</v>
      </c>
      <c r="C17" s="439">
        <v>7363.9999999999982</v>
      </c>
      <c r="D17" s="373">
        <f t="shared" si="0"/>
        <v>0.18341220423412199</v>
      </c>
      <c r="E17" s="374">
        <v>642.99999999999989</v>
      </c>
      <c r="F17" s="373">
        <f t="shared" si="1"/>
        <v>0.16062952785410939</v>
      </c>
      <c r="G17" s="374">
        <f t="shared" si="2"/>
        <v>8006.9999999999982</v>
      </c>
      <c r="H17" s="373">
        <f t="shared" si="7"/>
        <v>0.18134668085973768</v>
      </c>
      <c r="I17" s="439">
        <v>1033.9999999999998</v>
      </c>
      <c r="J17" s="373">
        <f t="shared" si="3"/>
        <v>0.25727792983329179</v>
      </c>
      <c r="K17" s="374">
        <v>224.99999999999997</v>
      </c>
      <c r="L17" s="373">
        <f t="shared" si="4"/>
        <v>0.24834437086092712</v>
      </c>
      <c r="M17" s="374">
        <f t="shared" si="5"/>
        <v>1258.9999999999998</v>
      </c>
      <c r="N17" s="373">
        <f t="shared" si="6"/>
        <v>0.25563451776649743</v>
      </c>
    </row>
    <row r="18" spans="2:14" ht="15" customHeight="1">
      <c r="B18" s="50" t="s">
        <v>57</v>
      </c>
      <c r="C18" s="439">
        <v>7391</v>
      </c>
      <c r="D18" s="373">
        <f t="shared" si="0"/>
        <v>0.18408468244084683</v>
      </c>
      <c r="E18" s="374">
        <v>789.99999999999989</v>
      </c>
      <c r="F18" s="373">
        <f t="shared" si="1"/>
        <v>0.19735198601049211</v>
      </c>
      <c r="G18" s="374">
        <f t="shared" si="2"/>
        <v>8181</v>
      </c>
      <c r="H18" s="373">
        <f t="shared" si="7"/>
        <v>0.18528752293162412</v>
      </c>
      <c r="I18" s="439">
        <v>568</v>
      </c>
      <c r="J18" s="373">
        <f t="shared" si="3"/>
        <v>0.14132868872853943</v>
      </c>
      <c r="K18" s="374">
        <v>237</v>
      </c>
      <c r="L18" s="373">
        <f t="shared" si="4"/>
        <v>0.26158940397350994</v>
      </c>
      <c r="M18" s="374">
        <f t="shared" si="5"/>
        <v>805</v>
      </c>
      <c r="N18" s="373">
        <f t="shared" si="6"/>
        <v>0.16345177664974619</v>
      </c>
    </row>
    <row r="19" spans="2:14" ht="15" customHeight="1">
      <c r="B19" s="50" t="s">
        <v>46</v>
      </c>
      <c r="C19" s="439">
        <v>243</v>
      </c>
      <c r="D19" s="373">
        <f t="shared" si="0"/>
        <v>6.0523038605230384E-3</v>
      </c>
      <c r="E19" s="372">
        <v>32</v>
      </c>
      <c r="F19" s="373">
        <f t="shared" si="1"/>
        <v>7.9940044966275298E-3</v>
      </c>
      <c r="G19" s="372">
        <f t="shared" si="2"/>
        <v>275</v>
      </c>
      <c r="H19" s="373">
        <f t="shared" si="7"/>
        <v>6.2283423549928654E-3</v>
      </c>
      <c r="I19" s="439">
        <v>7</v>
      </c>
      <c r="J19" s="373">
        <f t="shared" si="3"/>
        <v>1.7417267977108733E-3</v>
      </c>
      <c r="K19" s="372">
        <v>1</v>
      </c>
      <c r="L19" s="373">
        <f t="shared" si="4"/>
        <v>1.1037527593818985E-3</v>
      </c>
      <c r="M19" s="372">
        <f t="shared" si="5"/>
        <v>8</v>
      </c>
      <c r="N19" s="373">
        <f t="shared" si="6"/>
        <v>1.6243654822335025E-3</v>
      </c>
    </row>
    <row r="20" spans="2:14" ht="15" customHeight="1">
      <c r="B20" s="260" t="s">
        <v>84</v>
      </c>
      <c r="C20" s="375">
        <f>SUM(C7:C19)</f>
        <v>40150</v>
      </c>
      <c r="D20" s="376">
        <f t="shared" si="0"/>
        <v>1</v>
      </c>
      <c r="E20" s="261">
        <f>SUM(E7:E19)</f>
        <v>4003</v>
      </c>
      <c r="F20" s="432">
        <f t="shared" si="1"/>
        <v>1</v>
      </c>
      <c r="G20" s="375">
        <f t="shared" si="2"/>
        <v>44153</v>
      </c>
      <c r="H20" s="376">
        <f t="shared" si="7"/>
        <v>1</v>
      </c>
      <c r="I20" s="261">
        <f>SUM(I7:I19)</f>
        <v>4019</v>
      </c>
      <c r="J20" s="376">
        <f t="shared" si="3"/>
        <v>1</v>
      </c>
      <c r="K20" s="261">
        <f>SUM(K7:K19)</f>
        <v>906</v>
      </c>
      <c r="L20" s="376">
        <f t="shared" si="4"/>
        <v>1</v>
      </c>
      <c r="M20" s="261">
        <f t="shared" si="5"/>
        <v>4925</v>
      </c>
      <c r="N20" s="376">
        <f t="shared" si="6"/>
        <v>1</v>
      </c>
    </row>
    <row r="22" spans="2:14" ht="15">
      <c r="B22" s="440" t="s">
        <v>891</v>
      </c>
      <c r="G22" s="43"/>
    </row>
    <row r="23" spans="2:14">
      <c r="B23" s="263" t="s">
        <v>123</v>
      </c>
      <c r="G23" s="368"/>
      <c r="I23" s="43"/>
    </row>
    <row r="24" spans="2:14">
      <c r="D24" s="43"/>
      <c r="G24" s="368"/>
    </row>
    <row r="25" spans="2:14">
      <c r="G25" s="368"/>
    </row>
  </sheetData>
  <sheetProtection password="EEBB" sheet="1" objects="1" scenarios="1"/>
  <mergeCells count="9">
    <mergeCell ref="B4:B6"/>
    <mergeCell ref="C4:H4"/>
    <mergeCell ref="I5:J5"/>
    <mergeCell ref="K5:L5"/>
    <mergeCell ref="M5:N5"/>
    <mergeCell ref="I4:N4"/>
    <mergeCell ref="C5:D5"/>
    <mergeCell ref="E5:F5"/>
    <mergeCell ref="G5:H5"/>
  </mergeCells>
  <hyperlinks>
    <hyperlink ref="P4" location="INDICE!A1" display="(volver a índice)"/>
  </hyperlinks>
  <pageMargins left="0.7" right="0.7" top="0.75" bottom="0.75" header="0.3" footer="0.3"/>
  <pageSetup paperSize="9" orientation="portrait" horizontalDpi="360" verticalDpi="360" r:id="rId1"/>
  <ignoredErrors>
    <ignoredError sqref="D20 J20" formula="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showGridLines="0" workbookViewId="0">
      <selection activeCell="M10" sqref="M10"/>
    </sheetView>
  </sheetViews>
  <sheetFormatPr baseColWidth="10" defaultColWidth="11.5703125" defaultRowHeight="12.75"/>
  <cols>
    <col min="1" max="1" width="11.5703125" style="37"/>
    <col min="2" max="2" width="43.28515625" style="37" customWidth="1"/>
    <col min="3" max="3" width="13.5703125" style="37" customWidth="1"/>
    <col min="4" max="4" width="14.28515625" style="37" customWidth="1"/>
    <col min="5" max="5" width="10.140625" style="37" customWidth="1"/>
    <col min="6" max="6" width="12.7109375" style="37" customWidth="1"/>
    <col min="7" max="16384" width="11.5703125" style="37"/>
  </cols>
  <sheetData>
    <row r="2" spans="2:10">
      <c r="B2" s="37" t="s">
        <v>763</v>
      </c>
    </row>
    <row r="4" spans="2:10">
      <c r="B4" s="792" t="s">
        <v>148</v>
      </c>
      <c r="C4" s="831" t="s">
        <v>417</v>
      </c>
      <c r="D4" s="832"/>
      <c r="E4" s="832"/>
      <c r="F4" s="831" t="s">
        <v>416</v>
      </c>
      <c r="G4" s="832"/>
      <c r="H4" s="832"/>
    </row>
    <row r="5" spans="2:10" ht="38.25">
      <c r="B5" s="793"/>
      <c r="C5" s="293" t="s">
        <v>141</v>
      </c>
      <c r="D5" s="293" t="s">
        <v>146</v>
      </c>
      <c r="E5" s="293" t="s">
        <v>84</v>
      </c>
      <c r="F5" s="293" t="s">
        <v>141</v>
      </c>
      <c r="G5" s="293" t="s">
        <v>146</v>
      </c>
      <c r="H5" s="293" t="s">
        <v>84</v>
      </c>
      <c r="J5" s="21" t="s">
        <v>42</v>
      </c>
    </row>
    <row r="6" spans="2:10" ht="15" customHeight="1">
      <c r="B6" s="54" t="s">
        <v>96</v>
      </c>
      <c r="C6" s="437">
        <v>7374.0000000000018</v>
      </c>
      <c r="D6" s="51">
        <v>979</v>
      </c>
      <c r="E6" s="51">
        <f>C6+D6</f>
        <v>8353.0000000000018</v>
      </c>
      <c r="F6" s="437">
        <v>181</v>
      </c>
      <c r="G6" s="51">
        <v>36</v>
      </c>
      <c r="H6" s="51">
        <f>F6+G6</f>
        <v>217</v>
      </c>
    </row>
    <row r="7" spans="2:10" ht="15" customHeight="1">
      <c r="B7" s="54" t="s">
        <v>103</v>
      </c>
      <c r="C7" s="437">
        <v>7142</v>
      </c>
      <c r="D7" s="438">
        <v>668</v>
      </c>
      <c r="E7" s="51">
        <f t="shared" ref="E7:E12" si="0">C7+D7</f>
        <v>7810</v>
      </c>
      <c r="F7" s="437">
        <v>657.00000000000011</v>
      </c>
      <c r="G7" s="438">
        <v>83</v>
      </c>
      <c r="H7" s="51">
        <f t="shared" ref="H7:H12" si="1">F7+G7</f>
        <v>740.00000000000011</v>
      </c>
    </row>
    <row r="8" spans="2:10" ht="15" customHeight="1">
      <c r="B8" s="54" t="s">
        <v>105</v>
      </c>
      <c r="C8" s="437">
        <v>4277.0000000000009</v>
      </c>
      <c r="D8" s="438">
        <v>441.99999999999994</v>
      </c>
      <c r="E8" s="51">
        <f t="shared" si="0"/>
        <v>4719.0000000000009</v>
      </c>
      <c r="F8" s="437">
        <v>655.99999999999989</v>
      </c>
      <c r="G8" s="438">
        <v>131</v>
      </c>
      <c r="H8" s="51">
        <f t="shared" si="1"/>
        <v>786.99999999999989</v>
      </c>
    </row>
    <row r="9" spans="2:10" ht="15" customHeight="1">
      <c r="B9" s="54" t="s">
        <v>209</v>
      </c>
      <c r="C9" s="437">
        <v>3964.0000000000018</v>
      </c>
      <c r="D9" s="51">
        <v>357</v>
      </c>
      <c r="E9" s="51">
        <f t="shared" si="0"/>
        <v>4321.0000000000018</v>
      </c>
      <c r="F9" s="437">
        <v>205.00000000000003</v>
      </c>
      <c r="G9" s="51">
        <v>11</v>
      </c>
      <c r="H9" s="51">
        <f t="shared" si="1"/>
        <v>216.00000000000003</v>
      </c>
    </row>
    <row r="10" spans="2:10" ht="15" customHeight="1">
      <c r="B10" s="54" t="s">
        <v>112</v>
      </c>
      <c r="C10" s="437">
        <v>11875</v>
      </c>
      <c r="D10" s="438">
        <v>990.00000000000034</v>
      </c>
      <c r="E10" s="51">
        <f t="shared" si="0"/>
        <v>12865</v>
      </c>
      <c r="F10" s="437">
        <v>1856</v>
      </c>
      <c r="G10" s="438">
        <v>577.99999999999989</v>
      </c>
      <c r="H10" s="51">
        <f t="shared" si="1"/>
        <v>2434</v>
      </c>
    </row>
    <row r="11" spans="2:10" ht="15" customHeight="1">
      <c r="B11" s="54" t="s">
        <v>210</v>
      </c>
      <c r="C11" s="437">
        <v>5518.0000000000009</v>
      </c>
      <c r="D11" s="51">
        <v>567</v>
      </c>
      <c r="E11" s="51">
        <f t="shared" si="0"/>
        <v>6085.0000000000009</v>
      </c>
      <c r="F11" s="437">
        <v>463.99999999999983</v>
      </c>
      <c r="G11" s="51">
        <v>67</v>
      </c>
      <c r="H11" s="51">
        <f t="shared" si="1"/>
        <v>530.99999999999977</v>
      </c>
    </row>
    <row r="12" spans="2:10" ht="15" customHeight="1">
      <c r="B12" s="62" t="s">
        <v>12</v>
      </c>
      <c r="C12" s="63">
        <f>SUM(C6:C11)</f>
        <v>40150.000000000007</v>
      </c>
      <c r="D12" s="63">
        <f>SUM(D6:D11)</f>
        <v>4003.0000000000005</v>
      </c>
      <c r="E12" s="63">
        <f t="shared" si="0"/>
        <v>44153.000000000007</v>
      </c>
      <c r="F12" s="63">
        <f>SUM(F6:F11)</f>
        <v>4019</v>
      </c>
      <c r="G12" s="63">
        <f>SUM(G6:G11)</f>
        <v>905.99999999999989</v>
      </c>
      <c r="H12" s="63">
        <f t="shared" si="1"/>
        <v>4925</v>
      </c>
    </row>
    <row r="14" spans="2:10">
      <c r="B14" s="263" t="s">
        <v>123</v>
      </c>
    </row>
  </sheetData>
  <sheetProtection password="EEBB" sheet="1" objects="1" scenarios="1"/>
  <mergeCells count="3">
    <mergeCell ref="B4:B5"/>
    <mergeCell ref="C4:E4"/>
    <mergeCell ref="F4:H4"/>
  </mergeCells>
  <hyperlinks>
    <hyperlink ref="J5" location="INDICE!A1" display="(volver a índice)"/>
  </hyperlinks>
  <pageMargins left="0.7" right="0.7" top="0.75" bottom="0.75" header="0.3" footer="0.3"/>
  <pageSetup paperSize="9" orientation="portrait" horizontalDpi="360" verticalDpi="36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showGridLines="0" workbookViewId="0">
      <selection activeCell="M10" sqref="M10"/>
    </sheetView>
  </sheetViews>
  <sheetFormatPr baseColWidth="10" defaultColWidth="11.5703125" defaultRowHeight="12.75"/>
  <cols>
    <col min="1" max="1" width="11.5703125" style="37"/>
    <col min="2" max="2" width="24.7109375" style="37" customWidth="1"/>
    <col min="3" max="3" width="9.42578125" style="37" customWidth="1"/>
    <col min="4" max="4" width="8.28515625" style="37" customWidth="1"/>
    <col min="5" max="5" width="10.5703125" style="37" customWidth="1"/>
    <col min="6" max="6" width="10.85546875" style="37" customWidth="1"/>
    <col min="7" max="7" width="10.42578125" style="37" customWidth="1"/>
    <col min="8" max="8" width="8.85546875" style="37" customWidth="1"/>
    <col min="9" max="10" width="10.42578125" style="37" customWidth="1"/>
    <col min="11" max="11" width="10.28515625" style="37" customWidth="1"/>
    <col min="12" max="12" width="12.140625" style="37" customWidth="1"/>
    <col min="13" max="13" width="10" style="37" customWidth="1"/>
    <col min="14" max="14" width="9.7109375" style="37" customWidth="1"/>
    <col min="15" max="15" width="10.85546875" style="37" customWidth="1"/>
    <col min="16" max="17" width="9.5703125" style="37" customWidth="1"/>
    <col min="18" max="18" width="11.5703125" style="37"/>
    <col min="19" max="19" width="18.42578125" style="37" customWidth="1"/>
    <col min="20" max="16384" width="11.5703125" style="37"/>
  </cols>
  <sheetData>
    <row r="1" spans="2:19">
      <c r="B1" s="436"/>
    </row>
    <row r="2" spans="2:19">
      <c r="B2" s="37" t="s">
        <v>764</v>
      </c>
    </row>
    <row r="4" spans="2:19">
      <c r="B4" s="819" t="s">
        <v>85</v>
      </c>
      <c r="C4" s="831">
        <v>2013</v>
      </c>
      <c r="D4" s="832"/>
      <c r="E4" s="833"/>
      <c r="F4" s="831">
        <v>2014</v>
      </c>
      <c r="G4" s="832"/>
      <c r="H4" s="833"/>
      <c r="I4" s="831">
        <v>2015</v>
      </c>
      <c r="J4" s="832"/>
      <c r="K4" s="833"/>
      <c r="L4" s="831">
        <v>2016</v>
      </c>
      <c r="M4" s="832"/>
      <c r="N4" s="833"/>
      <c r="O4" s="831">
        <v>2017</v>
      </c>
      <c r="P4" s="832"/>
      <c r="Q4" s="833"/>
      <c r="S4" s="21" t="s">
        <v>42</v>
      </c>
    </row>
    <row r="5" spans="2:19">
      <c r="B5" s="844"/>
      <c r="C5" s="112" t="s">
        <v>149</v>
      </c>
      <c r="D5" s="112" t="s">
        <v>150</v>
      </c>
      <c r="E5" s="112" t="s">
        <v>12</v>
      </c>
      <c r="F5" s="112" t="s">
        <v>149</v>
      </c>
      <c r="G5" s="112" t="s">
        <v>150</v>
      </c>
      <c r="H5" s="112" t="s">
        <v>12</v>
      </c>
      <c r="I5" s="112" t="s">
        <v>149</v>
      </c>
      <c r="J5" s="112" t="s">
        <v>150</v>
      </c>
      <c r="K5" s="112" t="s">
        <v>12</v>
      </c>
      <c r="L5" s="112" t="s">
        <v>149</v>
      </c>
      <c r="M5" s="112" t="s">
        <v>150</v>
      </c>
      <c r="N5" s="112" t="s">
        <v>12</v>
      </c>
      <c r="O5" s="112" t="s">
        <v>149</v>
      </c>
      <c r="P5" s="112" t="s">
        <v>150</v>
      </c>
      <c r="Q5" s="112" t="s">
        <v>12</v>
      </c>
      <c r="S5" s="21"/>
    </row>
    <row r="6" spans="2:19" ht="15" customHeight="1">
      <c r="B6" s="295" t="s">
        <v>134</v>
      </c>
      <c r="C6" s="292">
        <f>+C7+C8</f>
        <v>19010.577835249325</v>
      </c>
      <c r="D6" s="292">
        <f t="shared" ref="D6:N6" si="0">+D7+D8</f>
        <v>23686.422164750675</v>
      </c>
      <c r="E6" s="292">
        <f t="shared" si="0"/>
        <v>42697</v>
      </c>
      <c r="F6" s="292">
        <f t="shared" si="0"/>
        <v>18480.373156035737</v>
      </c>
      <c r="G6" s="292">
        <f t="shared" si="0"/>
        <v>23820.626843964263</v>
      </c>
      <c r="H6" s="292">
        <f t="shared" si="0"/>
        <v>42301</v>
      </c>
      <c r="I6" s="292">
        <f t="shared" si="0"/>
        <v>16933.418945460038</v>
      </c>
      <c r="J6" s="292">
        <f t="shared" si="0"/>
        <v>21463.581054539962</v>
      </c>
      <c r="K6" s="292">
        <f t="shared" si="0"/>
        <v>38397</v>
      </c>
      <c r="L6" s="292">
        <f t="shared" si="0"/>
        <v>17866.336814051672</v>
      </c>
      <c r="M6" s="292">
        <f t="shared" si="0"/>
        <v>23250.663185948324</v>
      </c>
      <c r="N6" s="292">
        <f t="shared" si="0"/>
        <v>41117</v>
      </c>
      <c r="O6" s="292">
        <f>+O7+O8</f>
        <v>17231</v>
      </c>
      <c r="P6" s="292">
        <f t="shared" ref="P6:Q6" si="1">+P7+P8</f>
        <v>22919</v>
      </c>
      <c r="Q6" s="292">
        <f t="shared" si="1"/>
        <v>40150</v>
      </c>
    </row>
    <row r="7" spans="2:19" ht="15" customHeight="1">
      <c r="B7" s="302" t="s">
        <v>86</v>
      </c>
      <c r="C7" s="114">
        <v>7367.8417095569685</v>
      </c>
      <c r="D7" s="114">
        <v>8729.1582904430325</v>
      </c>
      <c r="E7" s="114">
        <f>SUM(C7:D7)</f>
        <v>16097</v>
      </c>
      <c r="F7" s="114">
        <v>6456.3731560357364</v>
      </c>
      <c r="G7" s="114">
        <v>8454.6268439642627</v>
      </c>
      <c r="H7" s="114">
        <f>SUM(F7:G7)</f>
        <v>14911</v>
      </c>
      <c r="I7" s="114">
        <v>6257.4189454600391</v>
      </c>
      <c r="J7" s="114">
        <v>8398.5810545399618</v>
      </c>
      <c r="K7" s="51">
        <f>SUM(I7:J7)</f>
        <v>14656</v>
      </c>
      <c r="L7" s="51">
        <v>6792.4345131912496</v>
      </c>
      <c r="M7" s="51">
        <v>8767.5654868087513</v>
      </c>
      <c r="N7" s="51">
        <f>SUM(L7:M7)</f>
        <v>15560</v>
      </c>
      <c r="O7" s="51">
        <v>5866</v>
      </c>
      <c r="P7" s="51">
        <v>7698</v>
      </c>
      <c r="Q7" s="51">
        <v>13564</v>
      </c>
    </row>
    <row r="8" spans="2:19" ht="15" customHeight="1">
      <c r="B8" s="302" t="s">
        <v>87</v>
      </c>
      <c r="C8" s="114">
        <v>11642.736125692358</v>
      </c>
      <c r="D8" s="114">
        <v>14957.263874307642</v>
      </c>
      <c r="E8" s="114">
        <f>SUM(C8:D8)</f>
        <v>26600</v>
      </c>
      <c r="F8" s="114">
        <v>12024</v>
      </c>
      <c r="G8" s="114">
        <v>15366</v>
      </c>
      <c r="H8" s="114">
        <f>SUM(F8:G8)</f>
        <v>27390</v>
      </c>
      <c r="I8" s="114">
        <v>10676</v>
      </c>
      <c r="J8" s="114">
        <v>13065</v>
      </c>
      <c r="K8" s="51">
        <f>SUM(I8:J8)</f>
        <v>23741</v>
      </c>
      <c r="L8" s="51">
        <v>11073.902300860424</v>
      </c>
      <c r="M8" s="51">
        <v>14483.097699139575</v>
      </c>
      <c r="N8" s="51">
        <f>SUM(L8:M8)</f>
        <v>25557</v>
      </c>
      <c r="O8" s="51">
        <v>11365</v>
      </c>
      <c r="P8" s="51">
        <v>15221</v>
      </c>
      <c r="Q8" s="51">
        <v>26586</v>
      </c>
    </row>
    <row r="9" spans="2:19" ht="15" customHeight="1">
      <c r="B9" s="295" t="s">
        <v>135</v>
      </c>
      <c r="C9" s="292">
        <f>+C10+C11</f>
        <v>2232.4485914867146</v>
      </c>
      <c r="D9" s="292">
        <f t="shared" ref="D9:N9" si="2">+D10+D11</f>
        <v>3151.5514085132854</v>
      </c>
      <c r="E9" s="292">
        <f t="shared" si="2"/>
        <v>5384</v>
      </c>
      <c r="F9" s="292">
        <f t="shared" si="2"/>
        <v>2618.0984182776801</v>
      </c>
      <c r="G9" s="292">
        <f t="shared" si="2"/>
        <v>3555.9015817223203</v>
      </c>
      <c r="H9" s="292">
        <f t="shared" si="2"/>
        <v>6174.0000000000009</v>
      </c>
      <c r="I9" s="292">
        <f t="shared" si="2"/>
        <v>2341.4477028348001</v>
      </c>
      <c r="J9" s="292">
        <f t="shared" si="2"/>
        <v>3065.5522971652003</v>
      </c>
      <c r="K9" s="292">
        <f t="shared" si="2"/>
        <v>5407</v>
      </c>
      <c r="L9" s="292">
        <f t="shared" si="2"/>
        <v>2656.0000765952627</v>
      </c>
      <c r="M9" s="292">
        <f t="shared" si="2"/>
        <v>3167.9999234047377</v>
      </c>
      <c r="N9" s="292">
        <f t="shared" si="2"/>
        <v>5824</v>
      </c>
      <c r="O9" s="292">
        <f>+O10+O11</f>
        <v>1602</v>
      </c>
      <c r="P9" s="292">
        <f t="shared" ref="P9:Q9" si="3">+P10+P11</f>
        <v>2401</v>
      </c>
      <c r="Q9" s="292">
        <f t="shared" si="3"/>
        <v>4003</v>
      </c>
    </row>
    <row r="10" spans="2:19" ht="15" customHeight="1">
      <c r="B10" s="302" t="s">
        <v>88</v>
      </c>
      <c r="C10" s="114">
        <v>967.45236372407135</v>
      </c>
      <c r="D10" s="114">
        <v>1535.5476362759287</v>
      </c>
      <c r="E10" s="114">
        <f>SUM(C10:D10)</f>
        <v>2503</v>
      </c>
      <c r="F10" s="114">
        <v>1227.2905523765035</v>
      </c>
      <c r="G10" s="114">
        <v>1873.7094476234963</v>
      </c>
      <c r="H10" s="114">
        <f>SUM(F10:G10)</f>
        <v>3101</v>
      </c>
      <c r="I10" s="114">
        <v>1150.7483135042316</v>
      </c>
      <c r="J10" s="114">
        <v>1712.2516864957684</v>
      </c>
      <c r="K10" s="51">
        <f>SUM(I10:J10)</f>
        <v>2863</v>
      </c>
      <c r="L10" s="51">
        <v>1046.7507229612493</v>
      </c>
      <c r="M10" s="51">
        <v>1476.2492770387507</v>
      </c>
      <c r="N10" s="51">
        <f>SUM(L10:M10)</f>
        <v>2523</v>
      </c>
      <c r="O10" s="51">
        <v>839</v>
      </c>
      <c r="P10" s="51">
        <v>1177</v>
      </c>
      <c r="Q10" s="51">
        <f>SUM(O10:P10)</f>
        <v>2016</v>
      </c>
    </row>
    <row r="11" spans="2:19" ht="15" customHeight="1">
      <c r="B11" s="302" t="s">
        <v>89</v>
      </c>
      <c r="C11" s="114">
        <v>1264.9962277626435</v>
      </c>
      <c r="D11" s="114">
        <v>1616.003772237357</v>
      </c>
      <c r="E11" s="114">
        <f>SUM(C11:D11)</f>
        <v>2881.0000000000005</v>
      </c>
      <c r="F11" s="114">
        <v>1390.8078659011767</v>
      </c>
      <c r="G11" s="114">
        <v>1682.192134098824</v>
      </c>
      <c r="H11" s="114">
        <f>SUM(F11:G11)</f>
        <v>3073.0000000000009</v>
      </c>
      <c r="I11" s="114">
        <v>1190.6993893305682</v>
      </c>
      <c r="J11" s="114">
        <v>1353.300610669432</v>
      </c>
      <c r="K11" s="51">
        <f>SUM(I11:J11)</f>
        <v>2544</v>
      </c>
      <c r="L11" s="51">
        <v>1609.2493536340135</v>
      </c>
      <c r="M11" s="51">
        <v>1691.750646365987</v>
      </c>
      <c r="N11" s="51">
        <f>SUM(L11:M11)</f>
        <v>3301.0000000000005</v>
      </c>
      <c r="O11" s="51">
        <v>763</v>
      </c>
      <c r="P11" s="51">
        <v>1224</v>
      </c>
      <c r="Q11" s="51">
        <f>SUM(O11:P11)</f>
        <v>1987</v>
      </c>
    </row>
    <row r="12" spans="2:19" ht="15" customHeight="1">
      <c r="B12" s="295" t="s">
        <v>90</v>
      </c>
      <c r="C12" s="292">
        <v>938.52383393131731</v>
      </c>
      <c r="D12" s="292">
        <v>656.4761660686828</v>
      </c>
      <c r="E12" s="292">
        <v>1595</v>
      </c>
      <c r="F12" s="292">
        <v>953.12373225152135</v>
      </c>
      <c r="G12" s="292">
        <v>702.87626774847877</v>
      </c>
      <c r="H12" s="292">
        <v>1656</v>
      </c>
      <c r="I12" s="292">
        <v>750.68210405946252</v>
      </c>
      <c r="J12" s="292">
        <v>520.31789594053737</v>
      </c>
      <c r="K12" s="55">
        <v>1271</v>
      </c>
      <c r="L12" s="55">
        <v>887.33596837944674</v>
      </c>
      <c r="M12" s="55">
        <v>671.66403162055337</v>
      </c>
      <c r="N12" s="55">
        <v>1559</v>
      </c>
      <c r="O12" s="55">
        <v>1214</v>
      </c>
      <c r="P12" s="55">
        <v>1339</v>
      </c>
      <c r="Q12" s="55">
        <f>SUM(O12:P12)</f>
        <v>2553</v>
      </c>
      <c r="R12" s="148"/>
    </row>
    <row r="13" spans="2:19" ht="15" customHeight="1">
      <c r="B13" s="297" t="s">
        <v>91</v>
      </c>
      <c r="C13" s="303">
        <v>1026.952380952381</v>
      </c>
      <c r="D13" s="303">
        <v>1340.047619047619</v>
      </c>
      <c r="E13" s="303">
        <v>2367</v>
      </c>
      <c r="F13" s="303">
        <v>1022.4246903715541</v>
      </c>
      <c r="G13" s="303">
        <v>1340.5753096284457</v>
      </c>
      <c r="H13" s="303">
        <v>2363</v>
      </c>
      <c r="I13" s="303">
        <v>1151.255924170616</v>
      </c>
      <c r="J13" s="303">
        <v>1405.744075829384</v>
      </c>
      <c r="K13" s="53">
        <v>2557</v>
      </c>
      <c r="L13" s="53">
        <v>1184.4280575539569</v>
      </c>
      <c r="M13" s="53">
        <v>1492.5719424460431</v>
      </c>
      <c r="N13" s="53">
        <v>2677</v>
      </c>
      <c r="O13" s="53">
        <v>1676</v>
      </c>
      <c r="P13" s="53">
        <v>1968</v>
      </c>
      <c r="Q13" s="53">
        <f>SUM(O13:P13)</f>
        <v>3644</v>
      </c>
    </row>
    <row r="14" spans="2:19" ht="15" customHeight="1">
      <c r="B14" s="278" t="s">
        <v>12</v>
      </c>
      <c r="C14" s="300">
        <f>+C6+C9+C12+C13</f>
        <v>23208.50264161974</v>
      </c>
      <c r="D14" s="300">
        <f t="shared" ref="D14:Q14" si="4">+D6+D9+D12+D13</f>
        <v>28834.49735838026</v>
      </c>
      <c r="E14" s="300">
        <f t="shared" si="4"/>
        <v>52043</v>
      </c>
      <c r="F14" s="300">
        <f t="shared" si="4"/>
        <v>23074.019996936495</v>
      </c>
      <c r="G14" s="300">
        <f t="shared" si="4"/>
        <v>29419.980003063505</v>
      </c>
      <c r="H14" s="300">
        <f t="shared" si="4"/>
        <v>52494</v>
      </c>
      <c r="I14" s="300">
        <f t="shared" si="4"/>
        <v>21176.804676524916</v>
      </c>
      <c r="J14" s="300">
        <f t="shared" si="4"/>
        <v>26455.195323475084</v>
      </c>
      <c r="K14" s="300">
        <f t="shared" si="4"/>
        <v>47632</v>
      </c>
      <c r="L14" s="300">
        <f t="shared" si="4"/>
        <v>22594.100916580337</v>
      </c>
      <c r="M14" s="300">
        <f t="shared" si="4"/>
        <v>28582.899083419659</v>
      </c>
      <c r="N14" s="300">
        <f t="shared" si="4"/>
        <v>51177</v>
      </c>
      <c r="O14" s="300">
        <f t="shared" si="4"/>
        <v>21723</v>
      </c>
      <c r="P14" s="300">
        <f t="shared" si="4"/>
        <v>28627</v>
      </c>
      <c r="Q14" s="300">
        <f t="shared" si="4"/>
        <v>50350</v>
      </c>
    </row>
    <row r="15" spans="2:19" ht="15" customHeight="1">
      <c r="B15" s="203" t="s">
        <v>92</v>
      </c>
      <c r="C15" s="17"/>
      <c r="D15" s="17"/>
      <c r="E15" s="17"/>
      <c r="F15" s="17"/>
      <c r="G15" s="17"/>
      <c r="H15" s="17"/>
      <c r="I15" s="17"/>
      <c r="J15" s="17"/>
      <c r="K15" s="17"/>
      <c r="L15" s="17"/>
      <c r="M15" s="17"/>
      <c r="N15" s="17"/>
      <c r="O15" s="17"/>
      <c r="P15" s="17"/>
    </row>
    <row r="16" spans="2:19">
      <c r="B16" s="109" t="s">
        <v>881</v>
      </c>
      <c r="C16" s="17"/>
      <c r="D16" s="17"/>
      <c r="E16" s="17"/>
      <c r="F16" s="17"/>
      <c r="G16" s="17"/>
      <c r="H16" s="17"/>
      <c r="I16" s="17"/>
      <c r="J16" s="17"/>
      <c r="K16" s="17"/>
      <c r="L16" s="17"/>
      <c r="M16" s="17"/>
      <c r="N16" s="17"/>
      <c r="O16" s="17"/>
      <c r="P16" s="17"/>
    </row>
    <row r="17" spans="2:2">
      <c r="B17" s="109" t="s">
        <v>882</v>
      </c>
    </row>
    <row r="19" spans="2:2" ht="15" customHeight="1"/>
    <row r="20" spans="2:2" ht="15" customHeight="1"/>
    <row r="24" spans="2:2" ht="15" customHeight="1"/>
    <row r="29" spans="2:2" ht="15" customHeight="1"/>
  </sheetData>
  <sheetProtection password="EEBB" sheet="1" objects="1" scenarios="1"/>
  <mergeCells count="6">
    <mergeCell ref="O4:Q4"/>
    <mergeCell ref="B4:B5"/>
    <mergeCell ref="C4:E4"/>
    <mergeCell ref="F4:H4"/>
    <mergeCell ref="I4:K4"/>
    <mergeCell ref="L4:N4"/>
  </mergeCells>
  <hyperlinks>
    <hyperlink ref="S4" location="INDICE!A1" display="(volver a índice)"/>
  </hyperlinks>
  <pageMargins left="0.7" right="0.7" top="0.75" bottom="0.75" header="0.3" footer="0.3"/>
  <pageSetup paperSize="9" orientation="portrait" horizontalDpi="360" verticalDpi="360" r:id="rId1"/>
  <ignoredErrors>
    <ignoredError sqref="Q12:Q13" formulaRange="1"/>
    <ignoredError sqref="E9:N9" formula="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showGridLines="0" workbookViewId="0">
      <selection activeCell="M10" sqref="M10"/>
    </sheetView>
  </sheetViews>
  <sheetFormatPr baseColWidth="10" defaultColWidth="11.5703125" defaultRowHeight="12.75"/>
  <cols>
    <col min="1" max="1" width="9" style="37" customWidth="1"/>
    <col min="2" max="2" width="24.7109375" style="37" customWidth="1"/>
    <col min="3" max="3" width="9.42578125" style="37" customWidth="1"/>
    <col min="4" max="4" width="8.28515625" style="37" customWidth="1"/>
    <col min="5" max="5" width="10.5703125" style="37" customWidth="1"/>
    <col min="6" max="6" width="10.85546875" style="37" customWidth="1"/>
    <col min="7" max="7" width="10.42578125" style="37" customWidth="1"/>
    <col min="8" max="8" width="8.85546875" style="37" customWidth="1"/>
    <col min="9" max="10" width="10.42578125" style="37" customWidth="1"/>
    <col min="11" max="11" width="10.28515625" style="37" customWidth="1"/>
    <col min="12" max="12" width="12.140625" style="37" customWidth="1"/>
    <col min="13" max="13" width="10" style="37" customWidth="1"/>
    <col min="14" max="14" width="9.7109375" style="37" customWidth="1"/>
    <col min="15" max="15" width="10.85546875" style="37" customWidth="1"/>
    <col min="16" max="17" width="9.5703125" style="37" customWidth="1"/>
    <col min="18" max="18" width="11.5703125" style="37"/>
    <col min="19" max="19" width="18.42578125" style="37" customWidth="1"/>
    <col min="20" max="16384" width="11.5703125" style="37"/>
  </cols>
  <sheetData>
    <row r="1" spans="2:19">
      <c r="B1" s="436"/>
    </row>
    <row r="2" spans="2:19">
      <c r="B2" s="37" t="s">
        <v>765</v>
      </c>
    </row>
    <row r="4" spans="2:19">
      <c r="B4" s="819" t="s">
        <v>85</v>
      </c>
      <c r="C4" s="831">
        <v>2013</v>
      </c>
      <c r="D4" s="832"/>
      <c r="E4" s="833"/>
      <c r="F4" s="831">
        <v>2014</v>
      </c>
      <c r="G4" s="832"/>
      <c r="H4" s="833"/>
      <c r="I4" s="831">
        <v>2015</v>
      </c>
      <c r="J4" s="832"/>
      <c r="K4" s="833"/>
      <c r="L4" s="831">
        <v>2016</v>
      </c>
      <c r="M4" s="832"/>
      <c r="N4" s="833"/>
      <c r="O4" s="831">
        <v>2017</v>
      </c>
      <c r="P4" s="832"/>
      <c r="Q4" s="833"/>
      <c r="S4" s="21" t="s">
        <v>42</v>
      </c>
    </row>
    <row r="5" spans="2:19">
      <c r="B5" s="844"/>
      <c r="C5" s="112" t="s">
        <v>149</v>
      </c>
      <c r="D5" s="112" t="s">
        <v>150</v>
      </c>
      <c r="E5" s="112" t="s">
        <v>12</v>
      </c>
      <c r="F5" s="112" t="s">
        <v>149</v>
      </c>
      <c r="G5" s="112" t="s">
        <v>150</v>
      </c>
      <c r="H5" s="112" t="s">
        <v>12</v>
      </c>
      <c r="I5" s="112" t="s">
        <v>149</v>
      </c>
      <c r="J5" s="112" t="s">
        <v>150</v>
      </c>
      <c r="K5" s="112" t="s">
        <v>12</v>
      </c>
      <c r="L5" s="112" t="s">
        <v>149</v>
      </c>
      <c r="M5" s="112" t="s">
        <v>150</v>
      </c>
      <c r="N5" s="112" t="s">
        <v>12</v>
      </c>
      <c r="O5" s="112" t="s">
        <v>149</v>
      </c>
      <c r="P5" s="112" t="s">
        <v>150</v>
      </c>
      <c r="Q5" s="112" t="s">
        <v>12</v>
      </c>
      <c r="S5" s="21"/>
    </row>
    <row r="6" spans="2:19" ht="15" customHeight="1">
      <c r="B6" s="295" t="s">
        <v>134</v>
      </c>
      <c r="C6" s="292">
        <f>+C7+C8</f>
        <v>2032.4441681173832</v>
      </c>
      <c r="D6" s="292">
        <f t="shared" ref="D6:Q6" si="0">+D7+D8</f>
        <v>1721.5558318826161</v>
      </c>
      <c r="E6" s="292">
        <f t="shared" si="0"/>
        <v>3753.9999999999991</v>
      </c>
      <c r="F6" s="292">
        <f t="shared" si="0"/>
        <v>2334.3554216867469</v>
      </c>
      <c r="G6" s="292">
        <f t="shared" si="0"/>
        <v>2027.6445783132531</v>
      </c>
      <c r="H6" s="292">
        <f t="shared" si="0"/>
        <v>4362</v>
      </c>
      <c r="I6" s="292">
        <f t="shared" si="0"/>
        <v>2197.8228294402816</v>
      </c>
      <c r="J6" s="292">
        <f t="shared" si="0"/>
        <v>2057.1771705597175</v>
      </c>
      <c r="K6" s="292">
        <f t="shared" si="0"/>
        <v>4254.9999999999991</v>
      </c>
      <c r="L6" s="292">
        <f t="shared" si="0"/>
        <v>2201.0900360471278</v>
      </c>
      <c r="M6" s="292">
        <f t="shared" si="0"/>
        <v>2123.9099639528722</v>
      </c>
      <c r="N6" s="292">
        <f t="shared" si="0"/>
        <v>4325</v>
      </c>
      <c r="O6" s="292">
        <f>+O7+O8</f>
        <v>1990</v>
      </c>
      <c r="P6" s="292">
        <f>+P7+P8</f>
        <v>2028.9999999999998</v>
      </c>
      <c r="Q6" s="292">
        <f t="shared" si="0"/>
        <v>4019</v>
      </c>
    </row>
    <row r="7" spans="2:19" ht="15" customHeight="1">
      <c r="B7" s="302" t="s">
        <v>86</v>
      </c>
      <c r="C7" s="114">
        <v>389.15006002400963</v>
      </c>
      <c r="D7" s="114">
        <v>231.84993997599042</v>
      </c>
      <c r="E7" s="114">
        <f>SUM(C7:D7)</f>
        <v>621</v>
      </c>
      <c r="F7" s="114">
        <v>380.35542168674698</v>
      </c>
      <c r="G7" s="114">
        <v>232.64457831325302</v>
      </c>
      <c r="H7" s="114">
        <f>SUM(F7:G7)</f>
        <v>613</v>
      </c>
      <c r="I7" s="114">
        <v>379.31608548931388</v>
      </c>
      <c r="J7" s="114">
        <v>266.68391451068618</v>
      </c>
      <c r="K7" s="51">
        <f>SUM(I7:J7)</f>
        <v>646</v>
      </c>
      <c r="L7" s="51">
        <v>335.63360560093355</v>
      </c>
      <c r="M7" s="51">
        <v>262.36639439906651</v>
      </c>
      <c r="N7" s="51">
        <f>SUM(L7:M7)</f>
        <v>598</v>
      </c>
      <c r="O7" s="51">
        <v>313</v>
      </c>
      <c r="P7" s="51">
        <v>244</v>
      </c>
      <c r="Q7" s="51">
        <v>557</v>
      </c>
    </row>
    <row r="8" spans="2:19" ht="15" customHeight="1">
      <c r="B8" s="302" t="s">
        <v>87</v>
      </c>
      <c r="C8" s="114">
        <v>1643.2941080933736</v>
      </c>
      <c r="D8" s="114">
        <v>1489.7058919066258</v>
      </c>
      <c r="E8" s="114">
        <f>SUM(C8:D8)</f>
        <v>3132.9999999999991</v>
      </c>
      <c r="F8" s="114">
        <v>1953.9999999999998</v>
      </c>
      <c r="G8" s="114">
        <v>1795</v>
      </c>
      <c r="H8" s="114">
        <f>SUM(F8:G8)</f>
        <v>3749</v>
      </c>
      <c r="I8" s="114">
        <v>1818.5067439509678</v>
      </c>
      <c r="J8" s="114">
        <v>1790.4932560490315</v>
      </c>
      <c r="K8" s="51">
        <f>SUM(I8:J8)</f>
        <v>3608.9999999999991</v>
      </c>
      <c r="L8" s="51">
        <v>1865.4564304461942</v>
      </c>
      <c r="M8" s="51">
        <v>1861.5435695538056</v>
      </c>
      <c r="N8" s="51">
        <f>SUM(L8:M8)</f>
        <v>3727</v>
      </c>
      <c r="O8" s="51">
        <v>1677</v>
      </c>
      <c r="P8" s="51">
        <v>1784.9999999999998</v>
      </c>
      <c r="Q8" s="51">
        <v>3462</v>
      </c>
    </row>
    <row r="9" spans="2:19" ht="15" customHeight="1">
      <c r="B9" s="295" t="s">
        <v>135</v>
      </c>
      <c r="C9" s="292">
        <f>+C10+C11</f>
        <v>334.8581560283688</v>
      </c>
      <c r="D9" s="292">
        <f t="shared" ref="D9:Q9" si="1">+D10+D11</f>
        <v>375.14184397163109</v>
      </c>
      <c r="E9" s="292">
        <f t="shared" si="1"/>
        <v>709.99999999999989</v>
      </c>
      <c r="F9" s="292">
        <f t="shared" si="1"/>
        <v>332.91056910569102</v>
      </c>
      <c r="G9" s="292">
        <f t="shared" si="1"/>
        <v>373.08943089430892</v>
      </c>
      <c r="H9" s="292">
        <f t="shared" si="1"/>
        <v>705.99999999999989</v>
      </c>
      <c r="I9" s="292">
        <f t="shared" si="1"/>
        <v>324.12937062937061</v>
      </c>
      <c r="J9" s="292">
        <f t="shared" si="1"/>
        <v>372.87062937062939</v>
      </c>
      <c r="K9" s="292">
        <f t="shared" si="1"/>
        <v>697</v>
      </c>
      <c r="L9" s="292">
        <f t="shared" si="1"/>
        <v>336.49436108659404</v>
      </c>
      <c r="M9" s="292">
        <f t="shared" si="1"/>
        <v>447.5056389134059</v>
      </c>
      <c r="N9" s="292">
        <f t="shared" si="1"/>
        <v>784</v>
      </c>
      <c r="O9" s="292">
        <f>+O10+O11</f>
        <v>403</v>
      </c>
      <c r="P9" s="292">
        <f>+P10+P11</f>
        <v>503</v>
      </c>
      <c r="Q9" s="292">
        <f t="shared" si="1"/>
        <v>906</v>
      </c>
    </row>
    <row r="10" spans="2:19" ht="15" customHeight="1">
      <c r="B10" s="302" t="s">
        <v>88</v>
      </c>
      <c r="C10" s="114">
        <v>83.631067961165044</v>
      </c>
      <c r="D10" s="114">
        <v>93.368932038834942</v>
      </c>
      <c r="E10" s="114">
        <f>SUM(C10:D10)</f>
        <v>177</v>
      </c>
      <c r="F10" s="114">
        <v>74.450793650793656</v>
      </c>
      <c r="G10" s="114">
        <v>89.549206349206358</v>
      </c>
      <c r="H10" s="114">
        <f>SUM(F10:G10)</f>
        <v>164</v>
      </c>
      <c r="I10" s="114">
        <v>59.172413793103445</v>
      </c>
      <c r="J10" s="114">
        <v>72.827586206896555</v>
      </c>
      <c r="K10" s="51">
        <f>SUM(I10:J10)</f>
        <v>132</v>
      </c>
      <c r="L10" s="51">
        <v>44.514563106796111</v>
      </c>
      <c r="M10" s="51">
        <v>60.485436893203889</v>
      </c>
      <c r="N10" s="51">
        <f>SUM(L10:M10)</f>
        <v>105</v>
      </c>
      <c r="O10" s="51">
        <v>63</v>
      </c>
      <c r="P10" s="51">
        <v>51</v>
      </c>
      <c r="Q10" s="51">
        <f t="shared" ref="Q10:Q13" si="2">SUM(O10:P10)</f>
        <v>114</v>
      </c>
    </row>
    <row r="11" spans="2:19" ht="15" customHeight="1">
      <c r="B11" s="302" t="s">
        <v>89</v>
      </c>
      <c r="C11" s="114">
        <v>251.22708806720374</v>
      </c>
      <c r="D11" s="114">
        <v>281.77291193279615</v>
      </c>
      <c r="E11" s="114">
        <f>SUM(C11:D11)</f>
        <v>532.99999999999989</v>
      </c>
      <c r="F11" s="114">
        <v>258.45977545489734</v>
      </c>
      <c r="G11" s="114">
        <v>283.54022454510255</v>
      </c>
      <c r="H11" s="114">
        <f>SUM(F11:G11)</f>
        <v>541.99999999999989</v>
      </c>
      <c r="I11" s="114">
        <v>264.95695683626718</v>
      </c>
      <c r="J11" s="114">
        <v>300.04304316373282</v>
      </c>
      <c r="K11" s="51">
        <f>SUM(I11:J11)</f>
        <v>565</v>
      </c>
      <c r="L11" s="51">
        <v>291.97979797979792</v>
      </c>
      <c r="M11" s="51">
        <v>387.02020202020202</v>
      </c>
      <c r="N11" s="51">
        <f>SUM(L11:M11)</f>
        <v>679</v>
      </c>
      <c r="O11" s="51">
        <v>340</v>
      </c>
      <c r="P11" s="51">
        <v>452</v>
      </c>
      <c r="Q11" s="51">
        <f t="shared" si="2"/>
        <v>792</v>
      </c>
    </row>
    <row r="12" spans="2:19" ht="15" customHeight="1">
      <c r="B12" s="295" t="s">
        <v>90</v>
      </c>
      <c r="C12" s="292">
        <v>173</v>
      </c>
      <c r="D12" s="292">
        <v>127</v>
      </c>
      <c r="E12" s="292">
        <v>300</v>
      </c>
      <c r="F12" s="292">
        <v>188</v>
      </c>
      <c r="G12" s="292">
        <v>158</v>
      </c>
      <c r="H12" s="292">
        <v>346</v>
      </c>
      <c r="I12" s="292">
        <v>128</v>
      </c>
      <c r="J12" s="292">
        <v>98</v>
      </c>
      <c r="K12" s="55">
        <v>226</v>
      </c>
      <c r="L12" s="55">
        <v>103.36507936507937</v>
      </c>
      <c r="M12" s="55">
        <v>72.634920634920633</v>
      </c>
      <c r="N12" s="55">
        <v>176</v>
      </c>
      <c r="O12" s="55">
        <v>337</v>
      </c>
      <c r="P12" s="55">
        <v>568</v>
      </c>
      <c r="Q12" s="55">
        <f t="shared" si="2"/>
        <v>905</v>
      </c>
      <c r="R12" s="148"/>
    </row>
    <row r="13" spans="2:19" ht="15" customHeight="1">
      <c r="B13" s="297" t="s">
        <v>91</v>
      </c>
      <c r="C13" s="303">
        <v>114.4106463878327</v>
      </c>
      <c r="D13" s="303">
        <v>140.58935361216732</v>
      </c>
      <c r="E13" s="303">
        <v>255</v>
      </c>
      <c r="F13" s="303">
        <v>165.26943005181346</v>
      </c>
      <c r="G13" s="303">
        <v>216.73056994818654</v>
      </c>
      <c r="H13" s="303">
        <f>SUM(F13:G13)</f>
        <v>382</v>
      </c>
      <c r="I13" s="303">
        <v>96</v>
      </c>
      <c r="J13" s="303">
        <v>164</v>
      </c>
      <c r="K13" s="53">
        <v>260</v>
      </c>
      <c r="L13" s="53">
        <v>84.54435483870968</v>
      </c>
      <c r="M13" s="53">
        <v>156.45564516129031</v>
      </c>
      <c r="N13" s="53">
        <v>241</v>
      </c>
      <c r="O13" s="53">
        <v>126</v>
      </c>
      <c r="P13" s="53">
        <v>181</v>
      </c>
      <c r="Q13" s="53">
        <f t="shared" si="2"/>
        <v>307</v>
      </c>
    </row>
    <row r="14" spans="2:19" ht="15" customHeight="1">
      <c r="B14" s="278" t="s">
        <v>12</v>
      </c>
      <c r="C14" s="300">
        <f>+C6+C9+C12+C13</f>
        <v>2654.7129705335851</v>
      </c>
      <c r="D14" s="300">
        <f t="shared" ref="D14:Q14" si="3">+D6+D9+D12+D13</f>
        <v>2364.2870294664144</v>
      </c>
      <c r="E14" s="300">
        <f t="shared" si="3"/>
        <v>5018.9999999999991</v>
      </c>
      <c r="F14" s="300">
        <f t="shared" si="3"/>
        <v>3020.5354208442513</v>
      </c>
      <c r="G14" s="300">
        <f t="shared" si="3"/>
        <v>2775.4645791557487</v>
      </c>
      <c r="H14" s="300">
        <f t="shared" si="3"/>
        <v>5796</v>
      </c>
      <c r="I14" s="300">
        <f t="shared" si="3"/>
        <v>2745.952200069652</v>
      </c>
      <c r="J14" s="300">
        <f t="shared" si="3"/>
        <v>2692.0477999303471</v>
      </c>
      <c r="K14" s="300">
        <f t="shared" si="3"/>
        <v>5437.9999999999991</v>
      </c>
      <c r="L14" s="300">
        <f t="shared" si="3"/>
        <v>2725.493831337511</v>
      </c>
      <c r="M14" s="300">
        <f t="shared" si="3"/>
        <v>2800.506168662489</v>
      </c>
      <c r="N14" s="300">
        <f t="shared" si="3"/>
        <v>5526</v>
      </c>
      <c r="O14" s="300">
        <f t="shared" si="3"/>
        <v>2856</v>
      </c>
      <c r="P14" s="300">
        <f t="shared" si="3"/>
        <v>3281</v>
      </c>
      <c r="Q14" s="300">
        <f t="shared" si="3"/>
        <v>6137</v>
      </c>
    </row>
    <row r="15" spans="2:19" ht="15" customHeight="1">
      <c r="B15" s="203" t="s">
        <v>92</v>
      </c>
      <c r="C15" s="17"/>
      <c r="D15" s="17"/>
      <c r="E15" s="17"/>
      <c r="F15" s="17"/>
      <c r="G15" s="17"/>
      <c r="H15" s="17"/>
      <c r="I15" s="17"/>
      <c r="J15" s="17"/>
      <c r="K15" s="17"/>
      <c r="L15" s="17"/>
      <c r="M15" s="17"/>
      <c r="N15" s="17"/>
      <c r="O15" s="17"/>
      <c r="P15" s="17"/>
    </row>
    <row r="16" spans="2:19">
      <c r="B16" s="109" t="s">
        <v>881</v>
      </c>
      <c r="C16" s="17"/>
      <c r="D16" s="17"/>
      <c r="E16" s="17"/>
      <c r="F16" s="17"/>
      <c r="G16" s="17"/>
      <c r="H16" s="17"/>
      <c r="I16" s="17"/>
      <c r="J16" s="17"/>
      <c r="K16" s="17"/>
      <c r="L16" s="17"/>
      <c r="M16" s="17"/>
      <c r="N16" s="17"/>
      <c r="O16" s="17"/>
      <c r="P16" s="17"/>
    </row>
    <row r="17" spans="2:2">
      <c r="B17" s="109" t="s">
        <v>882</v>
      </c>
    </row>
    <row r="19" spans="2:2" ht="15" customHeight="1"/>
    <row r="20" spans="2:2" ht="15" customHeight="1"/>
    <row r="24" spans="2:2" ht="15" customHeight="1"/>
    <row r="29" spans="2:2" ht="15" customHeight="1"/>
  </sheetData>
  <sheetProtection password="EEBB" sheet="1" objects="1" scenarios="1"/>
  <mergeCells count="6">
    <mergeCell ref="O4:Q4"/>
    <mergeCell ref="B4:B5"/>
    <mergeCell ref="C4:E4"/>
    <mergeCell ref="F4:H4"/>
    <mergeCell ref="I4:K4"/>
    <mergeCell ref="L4:N4"/>
  </mergeCells>
  <hyperlinks>
    <hyperlink ref="S4" location="INDICE!A1" display="(volver a índice)"/>
  </hyperlinks>
  <pageMargins left="0.7" right="0.7" top="0.75" bottom="0.75" header="0.3" footer="0.3"/>
  <ignoredErrors>
    <ignoredError sqref="H13 Q12:Q13" formulaRange="1"/>
    <ignoredError sqref="E9:N9 Q9" formula="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45"/>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8.28515625" style="37" customWidth="1"/>
    <col min="4" max="4" width="7.7109375" style="37" customWidth="1"/>
    <col min="5" max="5" width="8" style="37" customWidth="1"/>
    <col min="6" max="6" width="8.5703125" style="37" customWidth="1"/>
    <col min="7" max="7" width="7.140625" style="37" customWidth="1"/>
    <col min="8" max="8" width="6.85546875" style="37" customWidth="1"/>
    <col min="9" max="9" width="7.140625" style="37" customWidth="1"/>
    <col min="10" max="10" width="5.7109375" style="37" customWidth="1"/>
    <col min="11" max="11" width="7.5703125" style="37" customWidth="1"/>
    <col min="12" max="13" width="7.140625" style="37" customWidth="1"/>
    <col min="14" max="14" width="7.28515625" style="37" customWidth="1"/>
    <col min="15" max="16384" width="11.5703125" style="37"/>
  </cols>
  <sheetData>
    <row r="2" spans="2:16">
      <c r="B2" s="37" t="s">
        <v>766</v>
      </c>
    </row>
    <row r="4" spans="2:16">
      <c r="B4" s="792" t="s">
        <v>152</v>
      </c>
      <c r="C4" s="831" t="s">
        <v>417</v>
      </c>
      <c r="D4" s="832"/>
      <c r="E4" s="832"/>
      <c r="F4" s="832"/>
      <c r="G4" s="832"/>
      <c r="H4" s="833"/>
      <c r="I4" s="831" t="s">
        <v>416</v>
      </c>
      <c r="J4" s="832"/>
      <c r="K4" s="832"/>
      <c r="L4" s="832"/>
      <c r="M4" s="832"/>
      <c r="N4" s="833"/>
      <c r="P4" s="21" t="s">
        <v>42</v>
      </c>
    </row>
    <row r="5" spans="2:16" ht="14.45" customHeight="1">
      <c r="B5" s="792"/>
      <c r="C5" s="831" t="s">
        <v>153</v>
      </c>
      <c r="D5" s="832"/>
      <c r="E5" s="833"/>
      <c r="F5" s="831" t="s">
        <v>154</v>
      </c>
      <c r="G5" s="832"/>
      <c r="H5" s="833"/>
      <c r="I5" s="831" t="s">
        <v>153</v>
      </c>
      <c r="J5" s="832"/>
      <c r="K5" s="833"/>
      <c r="L5" s="831" t="s">
        <v>154</v>
      </c>
      <c r="M5" s="832"/>
      <c r="N5" s="833"/>
    </row>
    <row r="6" spans="2:16">
      <c r="B6" s="793"/>
      <c r="C6" s="257" t="s">
        <v>149</v>
      </c>
      <c r="D6" s="266" t="s">
        <v>150</v>
      </c>
      <c r="E6" s="257" t="s">
        <v>12</v>
      </c>
      <c r="F6" s="257" t="s">
        <v>149</v>
      </c>
      <c r="G6" s="266" t="s">
        <v>150</v>
      </c>
      <c r="H6" s="257" t="s">
        <v>12</v>
      </c>
      <c r="I6" s="257" t="s">
        <v>149</v>
      </c>
      <c r="J6" s="266" t="s">
        <v>150</v>
      </c>
      <c r="K6" s="257" t="s">
        <v>12</v>
      </c>
      <c r="L6" s="257" t="s">
        <v>149</v>
      </c>
      <c r="M6" s="266" t="s">
        <v>150</v>
      </c>
      <c r="N6" s="257" t="s">
        <v>12</v>
      </c>
    </row>
    <row r="7" spans="2:16">
      <c r="B7" s="267" t="s">
        <v>155</v>
      </c>
      <c r="C7" s="48">
        <v>30</v>
      </c>
      <c r="D7" s="48">
        <v>63</v>
      </c>
      <c r="E7" s="268">
        <f t="shared" ref="E7:E12" si="0">SUM(C7:D7)</f>
        <v>93</v>
      </c>
      <c r="F7" s="48">
        <v>330</v>
      </c>
      <c r="G7" s="269">
        <v>491.99999999999994</v>
      </c>
      <c r="H7" s="268">
        <f>SUM(F7:G7)</f>
        <v>822</v>
      </c>
      <c r="I7" s="48">
        <v>0</v>
      </c>
      <c r="J7" s="48">
        <v>1</v>
      </c>
      <c r="K7" s="268">
        <f t="shared" ref="K7:K12" si="1">SUM(I7:J7)</f>
        <v>1</v>
      </c>
      <c r="L7" s="48">
        <v>13</v>
      </c>
      <c r="M7" s="269">
        <v>26.999999999999996</v>
      </c>
      <c r="N7" s="268">
        <f>SUM(L7:M7)</f>
        <v>40</v>
      </c>
    </row>
    <row r="8" spans="2:16">
      <c r="B8" s="201" t="s">
        <v>156</v>
      </c>
      <c r="C8" s="51">
        <v>608.99999999999989</v>
      </c>
      <c r="D8" s="270">
        <v>923.00000000000023</v>
      </c>
      <c r="E8" s="55">
        <f t="shared" si="0"/>
        <v>1532</v>
      </c>
      <c r="F8" s="51">
        <v>2707.9999999999995</v>
      </c>
      <c r="G8" s="51">
        <v>3738.0000000000005</v>
      </c>
      <c r="H8" s="55">
        <f t="shared" ref="H8:H13" si="2">SUM(F8:G8)</f>
        <v>6446</v>
      </c>
      <c r="I8" s="51">
        <v>18</v>
      </c>
      <c r="J8" s="270">
        <v>18</v>
      </c>
      <c r="K8" s="55">
        <f t="shared" si="1"/>
        <v>36</v>
      </c>
      <c r="L8" s="51">
        <v>283.00000000000006</v>
      </c>
      <c r="M8" s="51">
        <v>362</v>
      </c>
      <c r="N8" s="55">
        <f t="shared" ref="N8:N13" si="3">SUM(L8:M8)</f>
        <v>645</v>
      </c>
    </row>
    <row r="9" spans="2:16">
      <c r="B9" s="201" t="s">
        <v>157</v>
      </c>
      <c r="C9" s="51">
        <v>1401.9999999999995</v>
      </c>
      <c r="D9" s="270">
        <v>1688</v>
      </c>
      <c r="E9" s="55">
        <f t="shared" si="0"/>
        <v>3089.9999999999995</v>
      </c>
      <c r="F9" s="51">
        <v>3243.9999999999995</v>
      </c>
      <c r="G9" s="270">
        <v>4506.0000000000009</v>
      </c>
      <c r="H9" s="55">
        <f t="shared" si="2"/>
        <v>7750</v>
      </c>
      <c r="I9" s="51">
        <v>69</v>
      </c>
      <c r="J9" s="270">
        <v>70</v>
      </c>
      <c r="K9" s="55">
        <f t="shared" si="1"/>
        <v>139</v>
      </c>
      <c r="L9" s="51">
        <v>504.00000000000011</v>
      </c>
      <c r="M9" s="270">
        <v>583</v>
      </c>
      <c r="N9" s="55">
        <f t="shared" si="3"/>
        <v>1087</v>
      </c>
    </row>
    <row r="10" spans="2:16">
      <c r="B10" s="201" t="s">
        <v>159</v>
      </c>
      <c r="C10" s="51">
        <v>1818.0000000000005</v>
      </c>
      <c r="D10" s="270">
        <v>2624</v>
      </c>
      <c r="E10" s="55">
        <f t="shared" si="0"/>
        <v>4442</v>
      </c>
      <c r="F10" s="51">
        <v>2707.0000000000005</v>
      </c>
      <c r="G10" s="270">
        <v>3742.0000000000005</v>
      </c>
      <c r="H10" s="55">
        <f t="shared" si="2"/>
        <v>6449.0000000000009</v>
      </c>
      <c r="I10" s="51">
        <v>96</v>
      </c>
      <c r="J10" s="270">
        <v>73</v>
      </c>
      <c r="K10" s="55">
        <f t="shared" si="1"/>
        <v>169</v>
      </c>
      <c r="L10" s="51">
        <v>447.99999999999989</v>
      </c>
      <c r="M10" s="270">
        <v>460.00000000000011</v>
      </c>
      <c r="N10" s="55">
        <f t="shared" si="3"/>
        <v>908</v>
      </c>
    </row>
    <row r="11" spans="2:16">
      <c r="B11" s="201" t="s">
        <v>158</v>
      </c>
      <c r="C11" s="51">
        <v>1490</v>
      </c>
      <c r="D11" s="270">
        <v>1952</v>
      </c>
      <c r="E11" s="55">
        <f t="shared" si="0"/>
        <v>3442</v>
      </c>
      <c r="F11" s="51">
        <v>1801.0000000000005</v>
      </c>
      <c r="G11" s="270">
        <v>2192</v>
      </c>
      <c r="H11" s="55">
        <f t="shared" si="2"/>
        <v>3993.0000000000005</v>
      </c>
      <c r="I11" s="51">
        <v>83</v>
      </c>
      <c r="J11" s="270">
        <v>58</v>
      </c>
      <c r="K11" s="55">
        <f t="shared" si="1"/>
        <v>141</v>
      </c>
      <c r="L11" s="51">
        <v>308</v>
      </c>
      <c r="M11" s="270">
        <v>277.99999999999983</v>
      </c>
      <c r="N11" s="55">
        <f t="shared" si="3"/>
        <v>585.99999999999977</v>
      </c>
    </row>
    <row r="12" spans="2:16">
      <c r="B12" s="271" t="s">
        <v>160</v>
      </c>
      <c r="C12" s="272">
        <v>517</v>
      </c>
      <c r="D12" s="273">
        <v>448.00000000000011</v>
      </c>
      <c r="E12" s="53">
        <f t="shared" si="0"/>
        <v>965.00000000000011</v>
      </c>
      <c r="F12" s="272">
        <v>575</v>
      </c>
      <c r="G12" s="273">
        <v>551</v>
      </c>
      <c r="H12" s="53">
        <f t="shared" si="2"/>
        <v>1126</v>
      </c>
      <c r="I12" s="272">
        <v>47</v>
      </c>
      <c r="J12" s="273">
        <v>24</v>
      </c>
      <c r="K12" s="53">
        <f t="shared" si="1"/>
        <v>71</v>
      </c>
      <c r="L12" s="272">
        <v>121.00000000000006</v>
      </c>
      <c r="M12" s="273">
        <v>75</v>
      </c>
      <c r="N12" s="53">
        <f t="shared" si="3"/>
        <v>196.00000000000006</v>
      </c>
    </row>
    <row r="13" spans="2:16">
      <c r="B13" s="260" t="s">
        <v>12</v>
      </c>
      <c r="C13" s="261">
        <f>SUM(C7:C12)</f>
        <v>5866</v>
      </c>
      <c r="D13" s="274">
        <f>SUM(D7:D12)</f>
        <v>7698</v>
      </c>
      <c r="E13" s="261">
        <f>SUM(E7:E12)</f>
        <v>13564</v>
      </c>
      <c r="F13" s="261">
        <f>SUM(F7:F12)</f>
        <v>11365</v>
      </c>
      <c r="G13" s="274">
        <f>SUM(G7:G12)</f>
        <v>15221</v>
      </c>
      <c r="H13" s="261">
        <f t="shared" si="2"/>
        <v>26586</v>
      </c>
      <c r="I13" s="261">
        <f>SUM(I7:I12)</f>
        <v>313</v>
      </c>
      <c r="J13" s="274">
        <f>SUM(J7:J12)</f>
        <v>244</v>
      </c>
      <c r="K13" s="261">
        <f>SUM(K7:K12)</f>
        <v>557</v>
      </c>
      <c r="L13" s="261">
        <f>SUM(L7:L12)</f>
        <v>1677</v>
      </c>
      <c r="M13" s="274">
        <f>SUM(M7:M12)</f>
        <v>1784.9999999999998</v>
      </c>
      <c r="N13" s="261">
        <f t="shared" si="3"/>
        <v>3462</v>
      </c>
    </row>
    <row r="15" spans="2:16">
      <c r="B15" s="203" t="s">
        <v>92</v>
      </c>
      <c r="G15" s="43"/>
    </row>
    <row r="16" spans="2:16">
      <c r="B16" s="263" t="s">
        <v>291</v>
      </c>
    </row>
    <row r="18" spans="4:7">
      <c r="E18" s="43"/>
      <c r="G18" s="43"/>
    </row>
    <row r="19" spans="4:7">
      <c r="G19" s="43"/>
    </row>
    <row r="20" spans="4:7">
      <c r="F20" s="43"/>
    </row>
    <row r="21" spans="4:7">
      <c r="D21" s="148"/>
    </row>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sheetData>
  <sheetProtection password="EEBB" sheet="1" objects="1" scenarios="1"/>
  <mergeCells count="7">
    <mergeCell ref="B4:B6"/>
    <mergeCell ref="C4:H4"/>
    <mergeCell ref="I4:N4"/>
    <mergeCell ref="I5:K5"/>
    <mergeCell ref="L5:N5"/>
    <mergeCell ref="C5:E5"/>
    <mergeCell ref="F5:H5"/>
  </mergeCells>
  <hyperlinks>
    <hyperlink ref="P4" location="INDICE!A1" display="(volver a índice)"/>
  </hyperlinks>
  <pageMargins left="0.7" right="0.7" top="0.75" bottom="0.75" header="0.3" footer="0.3"/>
  <pageSetup paperSize="9" orientation="portrait" horizontalDpi="360" verticalDpi="360" r:id="rId1"/>
  <ignoredErrors>
    <ignoredError sqref="H13" formula="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45"/>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7.85546875" style="37" customWidth="1"/>
    <col min="4" max="4" width="8.28515625" style="37" customWidth="1"/>
    <col min="5" max="5" width="7.7109375" style="37" customWidth="1"/>
    <col min="6" max="6" width="8.28515625" style="37" customWidth="1"/>
    <col min="7" max="7" width="7.85546875" style="37" customWidth="1"/>
    <col min="8" max="8" width="9.28515625" style="37" customWidth="1"/>
    <col min="9" max="9" width="7.85546875" style="37" customWidth="1"/>
    <col min="10" max="10" width="8.28515625" style="37" customWidth="1"/>
    <col min="11" max="11" width="8" style="37" customWidth="1"/>
    <col min="12" max="12" width="8.140625" style="37" customWidth="1"/>
    <col min="13" max="13" width="8.28515625" style="37" customWidth="1"/>
    <col min="14" max="14" width="8.5703125" style="37" customWidth="1"/>
    <col min="15" max="16384" width="11.5703125" style="37"/>
  </cols>
  <sheetData>
    <row r="2" spans="2:16">
      <c r="B2" s="37" t="s">
        <v>767</v>
      </c>
    </row>
    <row r="4" spans="2:16" ht="14.45" customHeight="1">
      <c r="B4" s="792" t="s">
        <v>152</v>
      </c>
      <c r="C4" s="831" t="s">
        <v>417</v>
      </c>
      <c r="D4" s="832"/>
      <c r="E4" s="832"/>
      <c r="F4" s="832"/>
      <c r="G4" s="832"/>
      <c r="H4" s="833"/>
      <c r="I4" s="831" t="s">
        <v>416</v>
      </c>
      <c r="J4" s="832"/>
      <c r="K4" s="832"/>
      <c r="L4" s="832"/>
      <c r="M4" s="832"/>
      <c r="N4" s="833"/>
      <c r="P4" s="21" t="s">
        <v>42</v>
      </c>
    </row>
    <row r="5" spans="2:16" ht="14.45" customHeight="1">
      <c r="B5" s="792"/>
      <c r="C5" s="831" t="s">
        <v>153</v>
      </c>
      <c r="D5" s="832"/>
      <c r="E5" s="833"/>
      <c r="F5" s="831" t="s">
        <v>154</v>
      </c>
      <c r="G5" s="832"/>
      <c r="H5" s="833"/>
      <c r="I5" s="831" t="s">
        <v>153</v>
      </c>
      <c r="J5" s="832"/>
      <c r="K5" s="833"/>
      <c r="L5" s="831" t="s">
        <v>154</v>
      </c>
      <c r="M5" s="832"/>
      <c r="N5" s="833"/>
    </row>
    <row r="6" spans="2:16">
      <c r="B6" s="793"/>
      <c r="C6" s="257" t="s">
        <v>149</v>
      </c>
      <c r="D6" s="266" t="s">
        <v>150</v>
      </c>
      <c r="E6" s="257" t="s">
        <v>12</v>
      </c>
      <c r="F6" s="257" t="s">
        <v>149</v>
      </c>
      <c r="G6" s="266" t="s">
        <v>150</v>
      </c>
      <c r="H6" s="257" t="s">
        <v>12</v>
      </c>
      <c r="I6" s="257" t="s">
        <v>149</v>
      </c>
      <c r="J6" s="266" t="s">
        <v>150</v>
      </c>
      <c r="K6" s="257" t="s">
        <v>12</v>
      </c>
      <c r="L6" s="257" t="s">
        <v>149</v>
      </c>
      <c r="M6" s="266" t="s">
        <v>150</v>
      </c>
      <c r="N6" s="257" t="s">
        <v>12</v>
      </c>
    </row>
    <row r="7" spans="2:16">
      <c r="B7" s="433" t="s">
        <v>155</v>
      </c>
      <c r="C7" s="48">
        <v>169.99999999999997</v>
      </c>
      <c r="D7" s="48">
        <v>224</v>
      </c>
      <c r="E7" s="268">
        <f>SUM(C7:D7)</f>
        <v>394</v>
      </c>
      <c r="F7" s="48">
        <v>215.99999999999997</v>
      </c>
      <c r="G7" s="48">
        <v>320.00000000000006</v>
      </c>
      <c r="H7" s="268">
        <f>SUM(F7:G7)</f>
        <v>536</v>
      </c>
      <c r="I7" s="48">
        <v>11</v>
      </c>
      <c r="J7" s="48">
        <v>9</v>
      </c>
      <c r="K7" s="268">
        <f>SUM(I7:J7)</f>
        <v>20</v>
      </c>
      <c r="L7" s="48">
        <v>65</v>
      </c>
      <c r="M7" s="48">
        <v>83.999999999999986</v>
      </c>
      <c r="N7" s="268">
        <f>SUM(L7:M7)</f>
        <v>149</v>
      </c>
    </row>
    <row r="8" spans="2:16">
      <c r="B8" s="434" t="s">
        <v>156</v>
      </c>
      <c r="C8" s="51">
        <v>499.99999999999994</v>
      </c>
      <c r="D8" s="270">
        <v>700</v>
      </c>
      <c r="E8" s="55">
        <f t="shared" ref="E8:E13" si="0">SUM(C8:D8)</f>
        <v>1200</v>
      </c>
      <c r="F8" s="51">
        <v>394</v>
      </c>
      <c r="G8" s="51">
        <v>674.00000000000011</v>
      </c>
      <c r="H8" s="55">
        <f t="shared" ref="H8:H13" si="1">SUM(F8:G8)</f>
        <v>1068</v>
      </c>
      <c r="I8" s="51">
        <v>45</v>
      </c>
      <c r="J8" s="270">
        <v>34</v>
      </c>
      <c r="K8" s="55">
        <f t="shared" ref="K8:K13" si="2">SUM(I8:J8)</f>
        <v>79</v>
      </c>
      <c r="L8" s="51">
        <v>95</v>
      </c>
      <c r="M8" s="51">
        <v>119</v>
      </c>
      <c r="N8" s="55">
        <f t="shared" ref="N8:N13" si="3">SUM(L8:M8)</f>
        <v>214</v>
      </c>
    </row>
    <row r="9" spans="2:16">
      <c r="B9" s="434" t="s">
        <v>157</v>
      </c>
      <c r="C9" s="51">
        <v>156.00000000000006</v>
      </c>
      <c r="D9" s="270">
        <v>216</v>
      </c>
      <c r="E9" s="55">
        <f t="shared" si="0"/>
        <v>372.00000000000006</v>
      </c>
      <c r="F9" s="51">
        <v>111</v>
      </c>
      <c r="G9" s="51">
        <v>187.99999999999997</v>
      </c>
      <c r="H9" s="55">
        <f t="shared" si="1"/>
        <v>299</v>
      </c>
      <c r="I9" s="51">
        <v>5</v>
      </c>
      <c r="J9" s="270">
        <v>7</v>
      </c>
      <c r="K9" s="55">
        <f t="shared" si="2"/>
        <v>12</v>
      </c>
      <c r="L9" s="51">
        <v>98.000000000000014</v>
      </c>
      <c r="M9" s="51">
        <v>114.99999999999999</v>
      </c>
      <c r="N9" s="55">
        <f t="shared" si="3"/>
        <v>213</v>
      </c>
    </row>
    <row r="10" spans="2:16">
      <c r="B10" s="434" t="s">
        <v>159</v>
      </c>
      <c r="C10" s="51">
        <v>11</v>
      </c>
      <c r="D10" s="270">
        <v>27.999999999999996</v>
      </c>
      <c r="E10" s="55">
        <f t="shared" si="0"/>
        <v>39</v>
      </c>
      <c r="F10" s="51">
        <v>36</v>
      </c>
      <c r="G10" s="51">
        <v>37</v>
      </c>
      <c r="H10" s="55">
        <f t="shared" si="1"/>
        <v>73</v>
      </c>
      <c r="I10" s="51">
        <v>1</v>
      </c>
      <c r="J10" s="270"/>
      <c r="K10" s="55">
        <f t="shared" si="2"/>
        <v>1</v>
      </c>
      <c r="L10" s="51">
        <v>56.000000000000007</v>
      </c>
      <c r="M10" s="51">
        <v>81</v>
      </c>
      <c r="N10" s="55">
        <f t="shared" si="3"/>
        <v>137</v>
      </c>
    </row>
    <row r="11" spans="2:16">
      <c r="B11" s="434" t="s">
        <v>158</v>
      </c>
      <c r="C11" s="51">
        <v>2</v>
      </c>
      <c r="D11" s="270">
        <v>9</v>
      </c>
      <c r="E11" s="55">
        <f t="shared" si="0"/>
        <v>11</v>
      </c>
      <c r="F11" s="51">
        <v>6</v>
      </c>
      <c r="G11" s="51">
        <v>5</v>
      </c>
      <c r="H11" s="55">
        <f t="shared" si="1"/>
        <v>11</v>
      </c>
      <c r="I11" s="51">
        <v>1</v>
      </c>
      <c r="J11" s="270"/>
      <c r="K11" s="55">
        <f t="shared" si="2"/>
        <v>1</v>
      </c>
      <c r="L11" s="51">
        <v>25</v>
      </c>
      <c r="M11" s="51">
        <v>52</v>
      </c>
      <c r="N11" s="55">
        <f t="shared" si="3"/>
        <v>77</v>
      </c>
    </row>
    <row r="12" spans="2:16">
      <c r="B12" s="435" t="s">
        <v>160</v>
      </c>
      <c r="C12" s="272"/>
      <c r="D12" s="273"/>
      <c r="E12" s="53">
        <f t="shared" si="0"/>
        <v>0</v>
      </c>
      <c r="F12" s="272"/>
      <c r="G12" s="272"/>
      <c r="H12" s="53">
        <f t="shared" si="1"/>
        <v>0</v>
      </c>
      <c r="I12" s="272"/>
      <c r="J12" s="273">
        <v>1</v>
      </c>
      <c r="K12" s="53">
        <f t="shared" si="2"/>
        <v>1</v>
      </c>
      <c r="L12" s="272">
        <v>1</v>
      </c>
      <c r="M12" s="272">
        <v>1</v>
      </c>
      <c r="N12" s="53">
        <f t="shared" si="3"/>
        <v>2</v>
      </c>
    </row>
    <row r="13" spans="2:16">
      <c r="B13" s="260" t="s">
        <v>12</v>
      </c>
      <c r="C13" s="261">
        <f>SUM(C7:C12)</f>
        <v>839</v>
      </c>
      <c r="D13" s="274">
        <f>SUM(D7:D12)</f>
        <v>1177</v>
      </c>
      <c r="E13" s="261">
        <f t="shared" si="0"/>
        <v>2016</v>
      </c>
      <c r="F13" s="261">
        <f>SUM(F7:F12)</f>
        <v>763</v>
      </c>
      <c r="G13" s="274">
        <f>SUM(G7:G12)</f>
        <v>1224.0000000000002</v>
      </c>
      <c r="H13" s="261">
        <f t="shared" si="1"/>
        <v>1987.0000000000002</v>
      </c>
      <c r="I13" s="261">
        <f>SUM(I7:I12)</f>
        <v>63</v>
      </c>
      <c r="J13" s="274">
        <f>SUM(J7:J12)</f>
        <v>51</v>
      </c>
      <c r="K13" s="261">
        <f t="shared" si="2"/>
        <v>114</v>
      </c>
      <c r="L13" s="261">
        <f>SUM(L7:L12)</f>
        <v>340</v>
      </c>
      <c r="M13" s="274">
        <f>SUM(M7:M12)</f>
        <v>452</v>
      </c>
      <c r="N13" s="261">
        <f t="shared" si="3"/>
        <v>792</v>
      </c>
    </row>
    <row r="15" spans="2:16">
      <c r="B15" s="203" t="s">
        <v>92</v>
      </c>
    </row>
    <row r="16" spans="2:16">
      <c r="B16" s="263" t="s">
        <v>291</v>
      </c>
      <c r="G16" s="43"/>
    </row>
    <row r="18" spans="6:7">
      <c r="G18" s="43"/>
    </row>
    <row r="19" spans="6:7">
      <c r="G19" s="43"/>
    </row>
    <row r="20" spans="6:7">
      <c r="F20" s="43"/>
    </row>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sheetData>
  <sheetProtection password="EEBB" sheet="1" objects="1" scenarios="1"/>
  <mergeCells count="7">
    <mergeCell ref="B4:B6"/>
    <mergeCell ref="I4:N4"/>
    <mergeCell ref="I5:K5"/>
    <mergeCell ref="L5:N5"/>
    <mergeCell ref="C5:E5"/>
    <mergeCell ref="F5:H5"/>
    <mergeCell ref="C4:H4"/>
  </mergeCells>
  <hyperlinks>
    <hyperlink ref="P4" location="INDICE!A1" display="(volver a índice)"/>
  </hyperlinks>
  <pageMargins left="0.7" right="0.7" top="0.75" bottom="0.75" header="0.3" footer="0.3"/>
  <pageSetup paperSize="9" orientation="portrait" horizontalDpi="360" verticalDpi="360" r:id="rId1"/>
  <ignoredErrors>
    <ignoredError sqref="E13 H13 K13" formula="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4"/>
  <sheetViews>
    <sheetView showGridLines="0" workbookViewId="0">
      <selection activeCell="M10" sqref="M10"/>
    </sheetView>
  </sheetViews>
  <sheetFormatPr baseColWidth="10" defaultColWidth="11.5703125" defaultRowHeight="12.75"/>
  <cols>
    <col min="1" max="1" width="11.5703125" style="37"/>
    <col min="2" max="2" width="15.140625" style="37" customWidth="1"/>
    <col min="3" max="4" width="8" style="37" customWidth="1"/>
    <col min="5" max="6" width="7.85546875" style="37" customWidth="1"/>
    <col min="7" max="9" width="8.7109375" style="37" customWidth="1"/>
    <col min="10" max="11" width="9.28515625" style="37" customWidth="1"/>
    <col min="12" max="12" width="8.42578125" style="37" customWidth="1"/>
    <col min="13" max="16384" width="11.5703125" style="37"/>
  </cols>
  <sheetData>
    <row r="2" spans="2:14">
      <c r="B2" s="37" t="s">
        <v>768</v>
      </c>
    </row>
    <row r="4" spans="2:14" ht="14.45" customHeight="1">
      <c r="B4" s="792" t="s">
        <v>161</v>
      </c>
      <c r="C4" s="831" t="s">
        <v>417</v>
      </c>
      <c r="D4" s="832"/>
      <c r="E4" s="832"/>
      <c r="F4" s="832"/>
      <c r="G4" s="832"/>
      <c r="H4" s="832"/>
      <c r="I4" s="832"/>
      <c r="J4" s="832"/>
      <c r="K4" s="832"/>
      <c r="L4" s="833"/>
    </row>
    <row r="5" spans="2:14" ht="15" customHeight="1">
      <c r="B5" s="792"/>
      <c r="C5" s="831" t="s">
        <v>141</v>
      </c>
      <c r="D5" s="832"/>
      <c r="E5" s="832"/>
      <c r="F5" s="832"/>
      <c r="G5" s="833"/>
      <c r="H5" s="831" t="s">
        <v>143</v>
      </c>
      <c r="I5" s="832"/>
      <c r="J5" s="832"/>
      <c r="K5" s="832"/>
      <c r="L5" s="833"/>
      <c r="N5" s="21" t="s">
        <v>42</v>
      </c>
    </row>
    <row r="6" spans="2:14">
      <c r="B6" s="792"/>
      <c r="C6" s="257" t="s">
        <v>149</v>
      </c>
      <c r="D6" s="257" t="s">
        <v>6</v>
      </c>
      <c r="E6" s="257" t="s">
        <v>150</v>
      </c>
      <c r="F6" s="257" t="s">
        <v>6</v>
      </c>
      <c r="G6" s="257" t="s">
        <v>12</v>
      </c>
      <c r="H6" s="257" t="s">
        <v>149</v>
      </c>
      <c r="I6" s="257" t="s">
        <v>6</v>
      </c>
      <c r="J6" s="257" t="s">
        <v>150</v>
      </c>
      <c r="K6" s="257" t="s">
        <v>6</v>
      </c>
      <c r="L6" s="257" t="s">
        <v>12</v>
      </c>
    </row>
    <row r="7" spans="2:14">
      <c r="B7" s="124" t="s">
        <v>162</v>
      </c>
      <c r="C7" s="114">
        <v>8788</v>
      </c>
      <c r="D7" s="291">
        <f>+C7/$C$11</f>
        <v>0.5100110266380361</v>
      </c>
      <c r="E7" s="114">
        <v>11448</v>
      </c>
      <c r="F7" s="291">
        <f>+E7/$E$11</f>
        <v>0.49949823290719492</v>
      </c>
      <c r="G7" s="292">
        <f>SUM(C7,E7)</f>
        <v>20236</v>
      </c>
      <c r="H7" s="114">
        <v>1251.0000000000002</v>
      </c>
      <c r="I7" s="291">
        <f>+H7/$H$11</f>
        <v>0.7808988764044944</v>
      </c>
      <c r="J7" s="114">
        <v>1950.9999999999998</v>
      </c>
      <c r="K7" s="291">
        <f>+J7/$J$11</f>
        <v>0.81257809246147428</v>
      </c>
      <c r="L7" s="292">
        <f>SUM(H7,J7)</f>
        <v>3202</v>
      </c>
    </row>
    <row r="8" spans="2:14">
      <c r="B8" s="124" t="s">
        <v>163</v>
      </c>
      <c r="C8" s="114">
        <v>2402.9999999999995</v>
      </c>
      <c r="D8" s="291">
        <f t="shared" ref="D8:D10" si="0">+C8/$C$11</f>
        <v>0.13945795368812022</v>
      </c>
      <c r="E8" s="114">
        <v>3410.9999999999991</v>
      </c>
      <c r="F8" s="291">
        <f t="shared" ref="F8:F10" si="1">+E8/$E$11</f>
        <v>0.14882848291810286</v>
      </c>
      <c r="G8" s="292">
        <f t="shared" ref="G8:G10" si="2">SUM(C8,E8)</f>
        <v>5813.9999999999982</v>
      </c>
      <c r="H8" s="114">
        <v>94</v>
      </c>
      <c r="I8" s="291">
        <f t="shared" ref="I8:I10" si="3">+H8/$H$11</f>
        <v>5.867665418227215E-2</v>
      </c>
      <c r="J8" s="114">
        <v>128.00000000000003</v>
      </c>
      <c r="K8" s="291">
        <f t="shared" ref="K8:K10" si="4">+J8/$J$11</f>
        <v>5.3311120366513962E-2</v>
      </c>
      <c r="L8" s="292">
        <f t="shared" ref="L8:L10" si="5">SUM(H8,J8)</f>
        <v>222.00000000000003</v>
      </c>
    </row>
    <row r="9" spans="2:14">
      <c r="B9" s="124" t="s">
        <v>164</v>
      </c>
      <c r="C9" s="114">
        <v>4567</v>
      </c>
      <c r="D9" s="291">
        <f t="shared" si="0"/>
        <v>0.26504555742557018</v>
      </c>
      <c r="E9" s="114">
        <v>6017.9999999999982</v>
      </c>
      <c r="F9" s="291">
        <f t="shared" si="1"/>
        <v>0.26257690126096245</v>
      </c>
      <c r="G9" s="292">
        <f t="shared" si="2"/>
        <v>10584.999999999998</v>
      </c>
      <c r="H9" s="114">
        <v>109</v>
      </c>
      <c r="I9" s="291">
        <f t="shared" si="3"/>
        <v>6.8039950062421958E-2</v>
      </c>
      <c r="J9" s="114">
        <v>116.00000000000001</v>
      </c>
      <c r="K9" s="291">
        <f t="shared" si="4"/>
        <v>4.8313202832153276E-2</v>
      </c>
      <c r="L9" s="292">
        <f t="shared" si="5"/>
        <v>225</v>
      </c>
    </row>
    <row r="10" spans="2:14">
      <c r="B10" s="124" t="s">
        <v>165</v>
      </c>
      <c r="C10" s="114">
        <v>1472.9999999999998</v>
      </c>
      <c r="D10" s="291">
        <f t="shared" si="0"/>
        <v>8.5485462248273442E-2</v>
      </c>
      <c r="E10" s="114">
        <v>2041.9999999999998</v>
      </c>
      <c r="F10" s="291">
        <f t="shared" si="1"/>
        <v>8.9096382913739683E-2</v>
      </c>
      <c r="G10" s="292">
        <f t="shared" si="2"/>
        <v>3514.9999999999995</v>
      </c>
      <c r="H10" s="114">
        <v>148</v>
      </c>
      <c r="I10" s="291">
        <f t="shared" si="3"/>
        <v>9.2384519350811475E-2</v>
      </c>
      <c r="J10" s="114">
        <v>206.00000000000003</v>
      </c>
      <c r="K10" s="291">
        <f t="shared" si="4"/>
        <v>8.5797584339858401E-2</v>
      </c>
      <c r="L10" s="292">
        <f t="shared" si="5"/>
        <v>354</v>
      </c>
    </row>
    <row r="11" spans="2:14">
      <c r="B11" s="260" t="s">
        <v>12</v>
      </c>
      <c r="C11" s="261">
        <f t="shared" ref="C11:L11" si="6">SUM(C7:C10)</f>
        <v>17231</v>
      </c>
      <c r="D11" s="432">
        <f>SUM(D7:D10)</f>
        <v>1</v>
      </c>
      <c r="E11" s="261">
        <f t="shared" si="6"/>
        <v>22919</v>
      </c>
      <c r="F11" s="432">
        <f>SUM(F7:F10)</f>
        <v>0.99999999999999989</v>
      </c>
      <c r="G11" s="261">
        <f>SUM(G7:G10)</f>
        <v>40150</v>
      </c>
      <c r="H11" s="261">
        <f t="shared" si="6"/>
        <v>1602.0000000000002</v>
      </c>
      <c r="I11" s="432">
        <f>SUM(I7:I10)</f>
        <v>1</v>
      </c>
      <c r="J11" s="261">
        <f t="shared" si="6"/>
        <v>2401</v>
      </c>
      <c r="K11" s="432">
        <f>SUM(K7:K10)</f>
        <v>0.99999999999999989</v>
      </c>
      <c r="L11" s="261">
        <f t="shared" si="6"/>
        <v>4003</v>
      </c>
    </row>
    <row r="13" spans="2:14">
      <c r="B13" s="203" t="s">
        <v>92</v>
      </c>
    </row>
    <row r="14" spans="2:14">
      <c r="B14" s="263" t="s">
        <v>123</v>
      </c>
    </row>
  </sheetData>
  <sheetProtection password="EEBB" sheet="1" objects="1" scenarios="1"/>
  <mergeCells count="4">
    <mergeCell ref="C5:G5"/>
    <mergeCell ref="H5:L5"/>
    <mergeCell ref="B4:B6"/>
    <mergeCell ref="C4:L4"/>
  </mergeCells>
  <hyperlinks>
    <hyperlink ref="N5" location="INDICE!A1" display="(volver a índice)"/>
  </hyperlinks>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showGridLines="0" zoomScaleNormal="100" workbookViewId="0">
      <selection activeCell="M10" sqref="M10"/>
    </sheetView>
  </sheetViews>
  <sheetFormatPr baseColWidth="10" defaultColWidth="11.42578125" defaultRowHeight="15"/>
  <cols>
    <col min="1" max="1" width="12.140625" style="5" customWidth="1"/>
    <col min="2" max="2" width="11.42578125" style="5"/>
    <col min="3" max="3" width="10.85546875" style="5" customWidth="1"/>
    <col min="4" max="12" width="11.42578125" style="5"/>
    <col min="13" max="13" width="0" style="5" hidden="1" customWidth="1"/>
    <col min="14" max="14" width="15.140625" style="5" hidden="1" customWidth="1"/>
    <col min="15" max="15" width="0" style="5" hidden="1" customWidth="1"/>
    <col min="16" max="16" width="16" style="5" hidden="1" customWidth="1"/>
    <col min="17" max="18" width="0" style="5" hidden="1" customWidth="1"/>
    <col min="19" max="16384" width="11.42578125" style="5"/>
  </cols>
  <sheetData>
    <row r="1" spans="2:16" s="380" customFormat="1">
      <c r="M1" s="5"/>
      <c r="N1" s="5"/>
      <c r="O1" s="5"/>
      <c r="P1" s="5"/>
    </row>
    <row r="2" spans="2:16">
      <c r="B2" s="414" t="s">
        <v>240</v>
      </c>
    </row>
    <row r="3" spans="2:16" ht="14.45" customHeight="1">
      <c r="B3" s="701"/>
      <c r="D3" s="414"/>
      <c r="E3" s="414"/>
      <c r="F3" s="414"/>
      <c r="G3" s="414"/>
      <c r="H3" s="414"/>
      <c r="I3" s="414"/>
      <c r="K3" s="41" t="s">
        <v>42</v>
      </c>
      <c r="M3" s="166" t="s">
        <v>354</v>
      </c>
    </row>
    <row r="4" spans="2:16">
      <c r="C4" s="414"/>
      <c r="D4" s="414"/>
      <c r="E4" s="414"/>
      <c r="F4" s="414"/>
      <c r="G4" s="414"/>
      <c r="H4" s="414"/>
      <c r="I4" s="414"/>
      <c r="M4" s="798" t="s">
        <v>5</v>
      </c>
      <c r="N4" s="799"/>
      <c r="O4" s="799"/>
      <c r="P4" s="799"/>
    </row>
    <row r="5" spans="2:16" ht="49.5">
      <c r="M5" s="415" t="s">
        <v>95</v>
      </c>
      <c r="N5" s="415" t="s">
        <v>427</v>
      </c>
      <c r="O5" s="534" t="s">
        <v>223</v>
      </c>
      <c r="P5" s="415" t="s">
        <v>428</v>
      </c>
    </row>
    <row r="6" spans="2:16">
      <c r="M6" s="702">
        <v>2013</v>
      </c>
      <c r="N6" s="703">
        <v>20708.902894495601</v>
      </c>
      <c r="O6" s="704">
        <v>6.1848849851526468E-3</v>
      </c>
      <c r="P6" s="703">
        <v>4455.6350887846638</v>
      </c>
    </row>
    <row r="7" spans="2:16">
      <c r="M7" s="702">
        <v>2014</v>
      </c>
      <c r="N7" s="703">
        <v>27198.051794817104</v>
      </c>
      <c r="O7" s="704">
        <v>5.9396240358973503E-3</v>
      </c>
      <c r="P7" s="703">
        <v>4171.433871160033</v>
      </c>
    </row>
    <row r="8" spans="2:16">
      <c r="M8" s="705">
        <v>2015</v>
      </c>
      <c r="N8" s="703">
        <v>37074.017234781495</v>
      </c>
      <c r="O8" s="706">
        <v>6.226206968838007E-3</v>
      </c>
      <c r="P8" s="707">
        <v>4492.1283003248118</v>
      </c>
    </row>
    <row r="9" spans="2:16">
      <c r="M9" s="705">
        <v>2016</v>
      </c>
      <c r="N9" s="703">
        <v>45925.609178999999</v>
      </c>
      <c r="O9" s="708">
        <v>5.6083792906829345E-3</v>
      </c>
      <c r="P9" s="707">
        <v>3972.6267069754917</v>
      </c>
    </row>
    <row r="10" spans="2:16">
      <c r="M10" s="705">
        <v>2017</v>
      </c>
      <c r="N10" s="703">
        <v>57643.501361800001</v>
      </c>
      <c r="O10" s="708">
        <v>5.4608128786453195E-3</v>
      </c>
      <c r="P10" s="707">
        <v>3978.5116316510916</v>
      </c>
    </row>
    <row r="12" spans="2:16">
      <c r="M12" s="394" t="s">
        <v>226</v>
      </c>
    </row>
    <row r="13" spans="2:16">
      <c r="I13" s="709"/>
      <c r="M13" s="394" t="s">
        <v>788</v>
      </c>
    </row>
    <row r="14" spans="2:16">
      <c r="M14" s="394"/>
      <c r="N14" s="166"/>
      <c r="O14" s="166"/>
      <c r="P14" s="166"/>
    </row>
    <row r="15" spans="2:16">
      <c r="K15" s="557"/>
      <c r="M15" s="394"/>
    </row>
    <row r="16" spans="2:16">
      <c r="M16" s="394"/>
    </row>
    <row r="17" spans="2:14">
      <c r="M17" s="545"/>
    </row>
    <row r="18" spans="2:14">
      <c r="M18" s="545"/>
    </row>
    <row r="19" spans="2:14">
      <c r="N19" s="545"/>
    </row>
    <row r="20" spans="2:14">
      <c r="M20" s="710"/>
    </row>
    <row r="21" spans="2:14">
      <c r="M21" s="623"/>
    </row>
    <row r="22" spans="2:14">
      <c r="M22" s="623"/>
    </row>
    <row r="24" spans="2:14">
      <c r="B24" s="394" t="s">
        <v>788</v>
      </c>
    </row>
    <row r="26" spans="2:14">
      <c r="C26" s="394"/>
    </row>
  </sheetData>
  <sheetProtection password="EEBB" sheet="1" objects="1" scenarios="1"/>
  <mergeCells count="1">
    <mergeCell ref="M4:P4"/>
  </mergeCells>
  <hyperlinks>
    <hyperlink ref="K3" location="INDICE!A1" display="(volver a índice)"/>
  </hyperlink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2"/>
  <sheetViews>
    <sheetView showGridLines="0" workbookViewId="0">
      <selection activeCell="M10" sqref="M10"/>
    </sheetView>
  </sheetViews>
  <sheetFormatPr baseColWidth="10" defaultColWidth="11.5703125" defaultRowHeight="12.75"/>
  <cols>
    <col min="1" max="1" width="11.5703125" style="37"/>
    <col min="2" max="2" width="15.140625" style="37" customWidth="1"/>
    <col min="3" max="4" width="8" style="37" customWidth="1"/>
    <col min="5" max="6" width="7.85546875" style="37" customWidth="1"/>
    <col min="7" max="9" width="8.7109375" style="37" customWidth="1"/>
    <col min="10" max="11" width="9.28515625" style="37" customWidth="1"/>
    <col min="12" max="12" width="8.42578125" style="37" customWidth="1"/>
    <col min="13" max="16384" width="11.5703125" style="37"/>
  </cols>
  <sheetData>
    <row r="2" spans="2:17">
      <c r="B2" s="37" t="s">
        <v>769</v>
      </c>
    </row>
    <row r="4" spans="2:17" ht="14.45" customHeight="1">
      <c r="B4" s="792" t="s">
        <v>161</v>
      </c>
      <c r="C4" s="831" t="s">
        <v>416</v>
      </c>
      <c r="D4" s="832"/>
      <c r="E4" s="832"/>
      <c r="F4" s="832"/>
      <c r="G4" s="832"/>
      <c r="H4" s="832"/>
      <c r="I4" s="832"/>
      <c r="J4" s="832"/>
      <c r="K4" s="832"/>
      <c r="L4" s="833"/>
    </row>
    <row r="5" spans="2:17" ht="15" customHeight="1">
      <c r="B5" s="792"/>
      <c r="C5" s="831" t="s">
        <v>141</v>
      </c>
      <c r="D5" s="832"/>
      <c r="E5" s="832"/>
      <c r="F5" s="832"/>
      <c r="G5" s="833"/>
      <c r="H5" s="831" t="s">
        <v>143</v>
      </c>
      <c r="I5" s="832"/>
      <c r="J5" s="832"/>
      <c r="K5" s="832"/>
      <c r="L5" s="833"/>
      <c r="N5" s="21" t="s">
        <v>42</v>
      </c>
    </row>
    <row r="6" spans="2:17">
      <c r="B6" s="792"/>
      <c r="C6" s="257" t="s">
        <v>149</v>
      </c>
      <c r="D6" s="257" t="s">
        <v>6</v>
      </c>
      <c r="E6" s="257" t="s">
        <v>150</v>
      </c>
      <c r="F6" s="257" t="s">
        <v>6</v>
      </c>
      <c r="G6" s="257" t="s">
        <v>12</v>
      </c>
      <c r="H6" s="257" t="s">
        <v>149</v>
      </c>
      <c r="I6" s="257" t="s">
        <v>6</v>
      </c>
      <c r="J6" s="257" t="s">
        <v>150</v>
      </c>
      <c r="K6" s="257" t="s">
        <v>6</v>
      </c>
      <c r="L6" s="257" t="s">
        <v>12</v>
      </c>
    </row>
    <row r="7" spans="2:17">
      <c r="B7" s="124" t="s">
        <v>162</v>
      </c>
      <c r="C7" s="114">
        <v>925</v>
      </c>
      <c r="D7" s="291">
        <f>+C7/$C$11</f>
        <v>0.46482412060301509</v>
      </c>
      <c r="E7" s="114">
        <v>1048</v>
      </c>
      <c r="F7" s="291">
        <f>+E7/$E$11</f>
        <v>0.51651059635288321</v>
      </c>
      <c r="G7" s="114">
        <f>SUM(C7,E7)</f>
        <v>1973</v>
      </c>
      <c r="H7" s="114">
        <v>238</v>
      </c>
      <c r="I7" s="291">
        <f>+H7/$H$11</f>
        <v>0.59057071960297769</v>
      </c>
      <c r="J7" s="114">
        <v>250</v>
      </c>
      <c r="K7" s="291">
        <f>+J7/$J$11</f>
        <v>0.49701789264413521</v>
      </c>
      <c r="L7" s="114">
        <f>SUM(H7,J7)</f>
        <v>488</v>
      </c>
    </row>
    <row r="8" spans="2:17">
      <c r="B8" s="124" t="s">
        <v>163</v>
      </c>
      <c r="C8" s="114">
        <v>364</v>
      </c>
      <c r="D8" s="291">
        <f t="shared" ref="D8:D10" si="0">+C8/$C$11</f>
        <v>0.18291457286432161</v>
      </c>
      <c r="E8" s="114">
        <v>400</v>
      </c>
      <c r="F8" s="291">
        <f t="shared" ref="F8:F10" si="1">+E8/$E$11</f>
        <v>0.19714144898965008</v>
      </c>
      <c r="G8" s="114">
        <f t="shared" ref="G8:G10" si="2">SUM(C8,E8)</f>
        <v>764</v>
      </c>
      <c r="H8" s="114">
        <v>103</v>
      </c>
      <c r="I8" s="291">
        <f t="shared" ref="I8:I10" si="3">+H8/$H$11</f>
        <v>0.25558312655086851</v>
      </c>
      <c r="J8" s="114">
        <v>170</v>
      </c>
      <c r="K8" s="291">
        <f t="shared" ref="K8:K10" si="4">+J8/$J$11</f>
        <v>0.33797216699801191</v>
      </c>
      <c r="L8" s="114">
        <f t="shared" ref="L8:L10" si="5">SUM(H8,J8)</f>
        <v>273</v>
      </c>
    </row>
    <row r="9" spans="2:17">
      <c r="B9" s="124" t="s">
        <v>164</v>
      </c>
      <c r="C9" s="114">
        <v>642</v>
      </c>
      <c r="D9" s="291">
        <f t="shared" si="0"/>
        <v>0.32261306532663314</v>
      </c>
      <c r="E9" s="114">
        <v>518</v>
      </c>
      <c r="F9" s="291">
        <f t="shared" si="1"/>
        <v>0.25529817644159686</v>
      </c>
      <c r="G9" s="114">
        <f t="shared" si="2"/>
        <v>1160</v>
      </c>
      <c r="H9" s="114">
        <v>45</v>
      </c>
      <c r="I9" s="291">
        <f t="shared" si="3"/>
        <v>0.11166253101736973</v>
      </c>
      <c r="J9" s="114">
        <v>54</v>
      </c>
      <c r="K9" s="291">
        <f t="shared" si="4"/>
        <v>0.1073558648111332</v>
      </c>
      <c r="L9" s="114">
        <f t="shared" si="5"/>
        <v>99</v>
      </c>
    </row>
    <row r="10" spans="2:17">
      <c r="B10" s="124" t="s">
        <v>165</v>
      </c>
      <c r="C10" s="114">
        <v>59</v>
      </c>
      <c r="D10" s="291">
        <f t="shared" si="0"/>
        <v>2.964824120603015E-2</v>
      </c>
      <c r="E10" s="114">
        <v>63</v>
      </c>
      <c r="F10" s="291">
        <f t="shared" si="1"/>
        <v>3.1049778215869888E-2</v>
      </c>
      <c r="G10" s="114">
        <f t="shared" si="2"/>
        <v>122</v>
      </c>
      <c r="H10" s="114">
        <v>17</v>
      </c>
      <c r="I10" s="291">
        <f t="shared" si="3"/>
        <v>4.2183622828784122E-2</v>
      </c>
      <c r="J10" s="114">
        <v>29</v>
      </c>
      <c r="K10" s="291">
        <f t="shared" si="4"/>
        <v>5.7654075546719682E-2</v>
      </c>
      <c r="L10" s="114">
        <f t="shared" si="5"/>
        <v>46</v>
      </c>
    </row>
    <row r="11" spans="2:17">
      <c r="B11" s="260" t="s">
        <v>12</v>
      </c>
      <c r="C11" s="261">
        <f t="shared" ref="C11:L11" si="6">SUM(C7:C10)</f>
        <v>1990</v>
      </c>
      <c r="D11" s="432">
        <f>SUM(D7:D10)</f>
        <v>1</v>
      </c>
      <c r="E11" s="261">
        <f t="shared" si="6"/>
        <v>2029</v>
      </c>
      <c r="F11" s="432">
        <f>SUM(F7:F10)</f>
        <v>1</v>
      </c>
      <c r="G11" s="261">
        <f t="shared" si="6"/>
        <v>4019</v>
      </c>
      <c r="H11" s="261">
        <f t="shared" si="6"/>
        <v>403</v>
      </c>
      <c r="I11" s="432">
        <f>SUM(I7:I10)</f>
        <v>1.0000000000000002</v>
      </c>
      <c r="J11" s="261">
        <f t="shared" si="6"/>
        <v>503</v>
      </c>
      <c r="K11" s="432">
        <f>SUM(K7:K10)</f>
        <v>1</v>
      </c>
      <c r="L11" s="261">
        <f t="shared" si="6"/>
        <v>906</v>
      </c>
    </row>
    <row r="13" spans="2:17">
      <c r="B13" s="203" t="s">
        <v>92</v>
      </c>
    </row>
    <row r="14" spans="2:17">
      <c r="B14" s="263" t="s">
        <v>548</v>
      </c>
    </row>
    <row r="16" spans="2:17">
      <c r="K16" s="215"/>
      <c r="M16" s="215"/>
      <c r="O16" s="215"/>
      <c r="Q16" s="215"/>
    </row>
    <row r="17" spans="11:17">
      <c r="K17" s="217"/>
      <c r="M17" s="217"/>
      <c r="O17" s="217"/>
      <c r="P17" s="217"/>
      <c r="Q17" s="217"/>
    </row>
    <row r="18" spans="11:17">
      <c r="K18" s="217"/>
      <c r="M18" s="217"/>
      <c r="Q18" s="217"/>
    </row>
    <row r="19" spans="11:17">
      <c r="K19" s="217"/>
      <c r="M19" s="217"/>
      <c r="O19" s="217"/>
      <c r="P19" s="217"/>
      <c r="Q19" s="217"/>
    </row>
    <row r="20" spans="11:17">
      <c r="K20" s="217"/>
      <c r="M20" s="217"/>
      <c r="Q20" s="217"/>
    </row>
    <row r="21" spans="11:17">
      <c r="K21" s="217"/>
      <c r="M21" s="217"/>
      <c r="O21" s="217"/>
      <c r="P21" s="217"/>
      <c r="Q21" s="217"/>
    </row>
    <row r="22" spans="11:17">
      <c r="K22" s="217"/>
      <c r="M22" s="217"/>
      <c r="Q22" s="217"/>
    </row>
    <row r="23" spans="11:17">
      <c r="K23" s="217"/>
      <c r="M23" s="217"/>
      <c r="O23" s="217"/>
      <c r="P23" s="217"/>
      <c r="Q23" s="217"/>
    </row>
    <row r="24" spans="11:17">
      <c r="K24" s="217"/>
      <c r="M24" s="217"/>
      <c r="Q24" s="217"/>
    </row>
    <row r="25" spans="11:17">
      <c r="K25" s="217"/>
      <c r="M25" s="217"/>
      <c r="O25" s="217"/>
      <c r="P25" s="217"/>
      <c r="Q25" s="217"/>
    </row>
    <row r="26" spans="11:17">
      <c r="K26" s="217"/>
      <c r="M26" s="217"/>
      <c r="Q26" s="217"/>
    </row>
    <row r="27" spans="11:17">
      <c r="K27" s="217"/>
      <c r="M27" s="217"/>
      <c r="O27" s="217"/>
      <c r="P27" s="217"/>
      <c r="Q27" s="217"/>
    </row>
    <row r="28" spans="11:17">
      <c r="K28" s="217"/>
      <c r="M28" s="217"/>
      <c r="Q28" s="217"/>
    </row>
    <row r="29" spans="11:17">
      <c r="K29" s="217"/>
      <c r="M29" s="217"/>
      <c r="O29" s="217"/>
      <c r="Q29" s="217"/>
    </row>
    <row r="30" spans="11:17">
      <c r="K30" s="217"/>
      <c r="M30" s="217"/>
      <c r="O30" s="217"/>
      <c r="Q30" s="217"/>
    </row>
    <row r="31" spans="11:17">
      <c r="K31" s="217"/>
      <c r="M31" s="217"/>
      <c r="O31" s="217"/>
      <c r="P31" s="217"/>
      <c r="Q31" s="217"/>
    </row>
    <row r="32" spans="11:17">
      <c r="K32" s="217"/>
      <c r="M32" s="217"/>
      <c r="Q32" s="217"/>
    </row>
  </sheetData>
  <sheetProtection password="EEBB" sheet="1" objects="1" scenarios="1"/>
  <mergeCells count="4">
    <mergeCell ref="B4:B6"/>
    <mergeCell ref="C5:G5"/>
    <mergeCell ref="H5:L5"/>
    <mergeCell ref="C4:L4"/>
  </mergeCells>
  <hyperlinks>
    <hyperlink ref="N5" location="INDICE!A1" display="(volver a índice)"/>
  </hyperlinks>
  <pageMargins left="0.7" right="0.7" top="0.75" bottom="0.75" header="0.3" footer="0.3"/>
  <pageSetup paperSize="9" orientation="portrait" horizontalDpi="360" verticalDpi="36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V33"/>
  <sheetViews>
    <sheetView showGridLines="0" topLeftCell="B1" zoomScaleNormal="100" workbookViewId="0">
      <selection activeCell="M10" sqref="M10"/>
    </sheetView>
  </sheetViews>
  <sheetFormatPr baseColWidth="10" defaultColWidth="11.5703125" defaultRowHeight="12.75"/>
  <cols>
    <col min="1" max="12" width="11.5703125" style="37"/>
    <col min="13" max="13" width="17.28515625" style="37" customWidth="1"/>
    <col min="14" max="15" width="11.5703125" style="37"/>
    <col min="16" max="16" width="26.85546875" style="37" customWidth="1"/>
    <col min="17" max="17" width="14.7109375" style="37" customWidth="1"/>
    <col min="18" max="18" width="16.5703125" style="37" customWidth="1"/>
    <col min="19" max="19" width="10" style="37" customWidth="1"/>
    <col min="20" max="21" width="15.7109375" style="37" customWidth="1"/>
    <col min="22" max="16384" width="11.5703125" style="37"/>
  </cols>
  <sheetData>
    <row r="3" spans="10:22">
      <c r="P3" s="431" t="s">
        <v>890</v>
      </c>
    </row>
    <row r="5" spans="10:22" ht="24" customHeight="1">
      <c r="N5" s="21" t="s">
        <v>42</v>
      </c>
      <c r="P5" s="805" t="s">
        <v>147</v>
      </c>
      <c r="Q5" s="816" t="s">
        <v>417</v>
      </c>
      <c r="R5" s="858"/>
      <c r="S5" s="817"/>
      <c r="T5" s="816" t="s">
        <v>416</v>
      </c>
      <c r="U5" s="858"/>
      <c r="V5" s="817"/>
    </row>
    <row r="6" spans="10:22" ht="38.450000000000003" customHeight="1">
      <c r="P6" s="839"/>
      <c r="Q6" s="249" t="s">
        <v>166</v>
      </c>
      <c r="R6" s="250" t="s">
        <v>374</v>
      </c>
      <c r="S6" s="250" t="s">
        <v>12</v>
      </c>
      <c r="T6" s="249" t="s">
        <v>166</v>
      </c>
      <c r="U6" s="250" t="s">
        <v>374</v>
      </c>
      <c r="V6" s="250" t="s">
        <v>12</v>
      </c>
    </row>
    <row r="7" spans="10:22">
      <c r="P7" s="47" t="s">
        <v>60</v>
      </c>
      <c r="Q7" s="51">
        <v>4716.3099999999977</v>
      </c>
      <c r="R7" s="51">
        <v>993.99999999999977</v>
      </c>
      <c r="S7" s="51">
        <f t="shared" ref="S7:S31" si="0">SUM(Q7:R7)</f>
        <v>5710.3099999999977</v>
      </c>
      <c r="T7" s="51">
        <v>201.56</v>
      </c>
      <c r="U7" s="51">
        <v>96.000000000000028</v>
      </c>
      <c r="V7" s="51">
        <f t="shared" ref="V7:V31" si="1">SUM(T7:U7)</f>
        <v>297.56000000000006</v>
      </c>
    </row>
    <row r="8" spans="10:22">
      <c r="P8" s="50" t="s">
        <v>61</v>
      </c>
      <c r="Q8" s="51">
        <v>213.67000000000002</v>
      </c>
      <c r="R8" s="51">
        <v>292.99999999999989</v>
      </c>
      <c r="S8" s="51">
        <f t="shared" si="0"/>
        <v>506.6699999999999</v>
      </c>
      <c r="T8" s="51">
        <v>0</v>
      </c>
      <c r="U8" s="51">
        <v>0</v>
      </c>
      <c r="V8" s="51">
        <f t="shared" si="1"/>
        <v>0</v>
      </c>
    </row>
    <row r="9" spans="10:22">
      <c r="P9" s="50" t="s">
        <v>62</v>
      </c>
      <c r="Q9" s="51">
        <v>170.84000000000009</v>
      </c>
      <c r="R9" s="51">
        <v>80.000000000000028</v>
      </c>
      <c r="S9" s="51">
        <f t="shared" si="0"/>
        <v>250.84000000000012</v>
      </c>
      <c r="T9" s="51">
        <v>1.5000000000000004</v>
      </c>
      <c r="U9" s="51">
        <v>0</v>
      </c>
      <c r="V9" s="51">
        <f t="shared" si="1"/>
        <v>1.5000000000000004</v>
      </c>
    </row>
    <row r="10" spans="10:22">
      <c r="P10" s="50" t="s">
        <v>63</v>
      </c>
      <c r="Q10" s="51">
        <v>187.88000000000008</v>
      </c>
      <c r="R10" s="51">
        <v>34.000000000000007</v>
      </c>
      <c r="S10" s="51">
        <f t="shared" si="0"/>
        <v>221.88000000000008</v>
      </c>
      <c r="T10" s="51">
        <v>0</v>
      </c>
      <c r="U10" s="51">
        <v>0</v>
      </c>
      <c r="V10" s="51">
        <f t="shared" si="1"/>
        <v>0</v>
      </c>
    </row>
    <row r="11" spans="10:22" ht="18" customHeight="1">
      <c r="P11" s="50" t="s">
        <v>64</v>
      </c>
      <c r="Q11" s="51">
        <v>3327.420000000001</v>
      </c>
      <c r="R11" s="51">
        <v>1757</v>
      </c>
      <c r="S11" s="51">
        <f t="shared" si="0"/>
        <v>5084.420000000001</v>
      </c>
      <c r="T11" s="51">
        <v>799.16000000000008</v>
      </c>
      <c r="U11" s="51">
        <v>293</v>
      </c>
      <c r="V11" s="51">
        <f t="shared" si="1"/>
        <v>1092.1600000000001</v>
      </c>
    </row>
    <row r="12" spans="10:22">
      <c r="P12" s="50" t="s">
        <v>65</v>
      </c>
      <c r="Q12" s="51">
        <v>2142.9799999999996</v>
      </c>
      <c r="R12" s="51">
        <v>575</v>
      </c>
      <c r="S12" s="51">
        <f t="shared" si="0"/>
        <v>2717.9799999999996</v>
      </c>
      <c r="T12" s="51">
        <v>161.19</v>
      </c>
      <c r="U12" s="51">
        <v>122.00000000000001</v>
      </c>
      <c r="V12" s="51">
        <f t="shared" si="1"/>
        <v>283.19</v>
      </c>
    </row>
    <row r="13" spans="10:22">
      <c r="P13" s="50" t="s">
        <v>66</v>
      </c>
      <c r="Q13" s="51">
        <v>442.32000000000005</v>
      </c>
      <c r="R13" s="51">
        <v>22.000000000000004</v>
      </c>
      <c r="S13" s="51">
        <f t="shared" si="0"/>
        <v>464.32000000000005</v>
      </c>
      <c r="T13" s="51">
        <v>28.049999999999997</v>
      </c>
      <c r="U13" s="51">
        <v>153.00000000000009</v>
      </c>
      <c r="V13" s="51">
        <f t="shared" si="1"/>
        <v>181.05000000000007</v>
      </c>
    </row>
    <row r="14" spans="10:22">
      <c r="P14" s="50" t="s">
        <v>67</v>
      </c>
      <c r="Q14" s="51">
        <v>265.95999999999998</v>
      </c>
      <c r="R14" s="51">
        <v>350</v>
      </c>
      <c r="S14" s="51">
        <f t="shared" si="0"/>
        <v>615.96</v>
      </c>
      <c r="T14" s="51">
        <v>36.679999999999993</v>
      </c>
      <c r="U14" s="51">
        <v>50.000000000000007</v>
      </c>
      <c r="V14" s="51">
        <f t="shared" si="1"/>
        <v>86.68</v>
      </c>
    </row>
    <row r="15" spans="10:22">
      <c r="P15" s="50" t="s">
        <v>68</v>
      </c>
      <c r="Q15" s="51">
        <v>99.200000000000088</v>
      </c>
      <c r="R15" s="51">
        <v>6.0000000000000027</v>
      </c>
      <c r="S15" s="51">
        <f t="shared" si="0"/>
        <v>105.20000000000009</v>
      </c>
      <c r="T15" s="51">
        <v>11.469999999999999</v>
      </c>
      <c r="U15" s="51">
        <v>90.999999999999986</v>
      </c>
      <c r="V15" s="51">
        <f t="shared" si="1"/>
        <v>102.46999999999998</v>
      </c>
    </row>
    <row r="16" spans="10:22">
      <c r="J16" s="37" t="s">
        <v>144</v>
      </c>
      <c r="P16" s="50" t="s">
        <v>69</v>
      </c>
      <c r="Q16" s="51">
        <v>409.73999999999995</v>
      </c>
      <c r="R16" s="51">
        <v>429</v>
      </c>
      <c r="S16" s="51">
        <f t="shared" si="0"/>
        <v>838.74</v>
      </c>
      <c r="T16" s="51">
        <v>0</v>
      </c>
      <c r="U16" s="51">
        <v>0</v>
      </c>
      <c r="V16" s="51">
        <f t="shared" si="1"/>
        <v>0</v>
      </c>
    </row>
    <row r="17" spans="16:22">
      <c r="P17" s="50" t="s">
        <v>70</v>
      </c>
      <c r="Q17" s="51">
        <v>190.88000000000002</v>
      </c>
      <c r="R17" s="51">
        <v>87.000000000000014</v>
      </c>
      <c r="S17" s="51">
        <f t="shared" si="0"/>
        <v>277.88000000000005</v>
      </c>
      <c r="T17" s="51">
        <v>0</v>
      </c>
      <c r="U17" s="51">
        <v>0</v>
      </c>
      <c r="V17" s="51">
        <f t="shared" si="1"/>
        <v>0</v>
      </c>
    </row>
    <row r="18" spans="16:22">
      <c r="P18" s="50" t="s">
        <v>71</v>
      </c>
      <c r="Q18" s="51">
        <v>294.72000000000003</v>
      </c>
      <c r="R18" s="51">
        <v>237.00000000000003</v>
      </c>
      <c r="S18" s="51">
        <f t="shared" si="0"/>
        <v>531.72</v>
      </c>
      <c r="T18" s="51">
        <v>4.75</v>
      </c>
      <c r="U18" s="51">
        <v>1</v>
      </c>
      <c r="V18" s="51">
        <f t="shared" si="1"/>
        <v>5.75</v>
      </c>
    </row>
    <row r="19" spans="16:22">
      <c r="P19" s="50" t="s">
        <v>72</v>
      </c>
      <c r="Q19" s="51">
        <v>947.85999999999956</v>
      </c>
      <c r="R19" s="51">
        <v>159.99999999999997</v>
      </c>
      <c r="S19" s="51">
        <f t="shared" si="0"/>
        <v>1107.8599999999994</v>
      </c>
      <c r="T19" s="51">
        <v>78.249999999999957</v>
      </c>
      <c r="U19" s="51">
        <v>133.99999999999997</v>
      </c>
      <c r="V19" s="51">
        <f t="shared" si="1"/>
        <v>212.24999999999994</v>
      </c>
    </row>
    <row r="20" spans="16:22">
      <c r="P20" s="50" t="s">
        <v>73</v>
      </c>
      <c r="Q20" s="51">
        <v>295.38999999999987</v>
      </c>
      <c r="R20" s="51">
        <v>103.00000000000001</v>
      </c>
      <c r="S20" s="51">
        <f t="shared" si="0"/>
        <v>398.38999999999987</v>
      </c>
      <c r="T20" s="51">
        <v>25.549999999999994</v>
      </c>
      <c r="U20" s="51">
        <v>147</v>
      </c>
      <c r="V20" s="51">
        <f t="shared" si="1"/>
        <v>172.54999999999998</v>
      </c>
    </row>
    <row r="21" spans="16:22">
      <c r="P21" s="50" t="s">
        <v>74</v>
      </c>
      <c r="Q21" s="51">
        <v>152.31999999999994</v>
      </c>
      <c r="R21" s="51">
        <v>60</v>
      </c>
      <c r="S21" s="51">
        <f t="shared" si="0"/>
        <v>212.31999999999994</v>
      </c>
      <c r="T21" s="51">
        <v>0.25</v>
      </c>
      <c r="U21" s="51">
        <v>0</v>
      </c>
      <c r="V21" s="51">
        <f t="shared" si="1"/>
        <v>0.25</v>
      </c>
    </row>
    <row r="22" spans="16:22">
      <c r="P22" s="50" t="s">
        <v>75</v>
      </c>
      <c r="Q22" s="51">
        <v>313.17000000000007</v>
      </c>
      <c r="R22" s="51">
        <v>83</v>
      </c>
      <c r="S22" s="51">
        <f t="shared" si="0"/>
        <v>396.17000000000007</v>
      </c>
      <c r="T22" s="51">
        <v>9.8099999999999987</v>
      </c>
      <c r="U22" s="51">
        <v>1</v>
      </c>
      <c r="V22" s="51">
        <f t="shared" si="1"/>
        <v>10.809999999999999</v>
      </c>
    </row>
    <row r="23" spans="16:22">
      <c r="P23" s="50" t="s">
        <v>76</v>
      </c>
      <c r="Q23" s="51">
        <v>344.84000000000009</v>
      </c>
      <c r="R23" s="51">
        <v>35</v>
      </c>
      <c r="S23" s="51">
        <f t="shared" si="0"/>
        <v>379.84000000000009</v>
      </c>
      <c r="T23" s="51">
        <v>38.250000000000007</v>
      </c>
      <c r="U23" s="51">
        <v>13.999999999999998</v>
      </c>
      <c r="V23" s="51">
        <f t="shared" si="1"/>
        <v>52.250000000000007</v>
      </c>
    </row>
    <row r="24" spans="16:22">
      <c r="P24" s="50" t="s">
        <v>77</v>
      </c>
      <c r="Q24" s="51">
        <v>503.76000000000005</v>
      </c>
      <c r="R24" s="51">
        <v>73.000000000000028</v>
      </c>
      <c r="S24" s="51">
        <f t="shared" si="0"/>
        <v>576.7600000000001</v>
      </c>
      <c r="T24" s="51">
        <v>23.620000000000015</v>
      </c>
      <c r="U24" s="51">
        <v>0</v>
      </c>
      <c r="V24" s="51">
        <f t="shared" si="1"/>
        <v>23.620000000000015</v>
      </c>
    </row>
    <row r="25" spans="16:22">
      <c r="P25" s="50" t="s">
        <v>78</v>
      </c>
      <c r="Q25" s="51">
        <v>1112.1700000000003</v>
      </c>
      <c r="R25" s="51">
        <v>122.99999999999997</v>
      </c>
      <c r="S25" s="51">
        <f t="shared" si="0"/>
        <v>1235.1700000000003</v>
      </c>
      <c r="T25" s="51">
        <v>3.7499999999999991</v>
      </c>
      <c r="U25" s="51">
        <v>0</v>
      </c>
      <c r="V25" s="51">
        <f t="shared" si="1"/>
        <v>3.7499999999999991</v>
      </c>
    </row>
    <row r="26" spans="16:22">
      <c r="P26" s="50" t="s">
        <v>79</v>
      </c>
      <c r="Q26" s="51">
        <v>85.850000000000023</v>
      </c>
      <c r="R26" s="51">
        <v>30.000000000000014</v>
      </c>
      <c r="S26" s="51">
        <f t="shared" si="0"/>
        <v>115.85000000000004</v>
      </c>
      <c r="T26" s="51">
        <v>0</v>
      </c>
      <c r="U26" s="51">
        <v>0</v>
      </c>
      <c r="V26" s="51">
        <f t="shared" si="1"/>
        <v>0</v>
      </c>
    </row>
    <row r="27" spans="16:22">
      <c r="P27" s="50" t="s">
        <v>80</v>
      </c>
      <c r="Q27" s="51">
        <v>1591.7800000000007</v>
      </c>
      <c r="R27" s="51">
        <v>596.99999999999989</v>
      </c>
      <c r="S27" s="51">
        <f t="shared" si="0"/>
        <v>2188.7800000000007</v>
      </c>
      <c r="T27" s="51">
        <v>129.66000000000008</v>
      </c>
      <c r="U27" s="51">
        <v>106</v>
      </c>
      <c r="V27" s="51">
        <f t="shared" si="1"/>
        <v>235.66000000000008</v>
      </c>
    </row>
    <row r="28" spans="16:22">
      <c r="P28" s="50" t="s">
        <v>81</v>
      </c>
      <c r="Q28" s="51">
        <v>223.25</v>
      </c>
      <c r="R28" s="51">
        <v>10.000000000000004</v>
      </c>
      <c r="S28" s="51">
        <f t="shared" si="0"/>
        <v>233.25</v>
      </c>
      <c r="T28" s="51">
        <v>0</v>
      </c>
      <c r="U28" s="51">
        <v>0</v>
      </c>
      <c r="V28" s="51">
        <f t="shared" si="1"/>
        <v>0</v>
      </c>
    </row>
    <row r="29" spans="16:22">
      <c r="P29" s="50" t="s">
        <v>82</v>
      </c>
      <c r="Q29" s="51">
        <v>48.519999999999996</v>
      </c>
      <c r="R29" s="51">
        <v>25</v>
      </c>
      <c r="S29" s="51">
        <f t="shared" si="0"/>
        <v>73.52</v>
      </c>
      <c r="T29" s="51">
        <v>0</v>
      </c>
      <c r="U29" s="51">
        <v>0</v>
      </c>
      <c r="V29" s="51">
        <f t="shared" si="1"/>
        <v>0</v>
      </c>
    </row>
    <row r="30" spans="16:22">
      <c r="P30" s="50" t="s">
        <v>83</v>
      </c>
      <c r="Q30" s="51">
        <v>1059.0199999999998</v>
      </c>
      <c r="R30" s="51">
        <v>34.000000000000014</v>
      </c>
      <c r="S30" s="51">
        <f t="shared" si="0"/>
        <v>1093.0199999999998</v>
      </c>
      <c r="T30" s="51">
        <v>26.669999999999998</v>
      </c>
      <c r="U30" s="51">
        <v>3.0000000000000009</v>
      </c>
      <c r="V30" s="51">
        <f t="shared" si="1"/>
        <v>29.669999999999998</v>
      </c>
    </row>
    <row r="31" spans="16:22">
      <c r="P31" s="254" t="s">
        <v>12</v>
      </c>
      <c r="Q31" s="314">
        <f>SUM(Q7:Q30)</f>
        <v>19139.849999999999</v>
      </c>
      <c r="R31" s="314">
        <f>SUM(R7:R30)</f>
        <v>6197</v>
      </c>
      <c r="S31" s="314">
        <f t="shared" si="0"/>
        <v>25336.85</v>
      </c>
      <c r="T31" s="314">
        <f>SUM(T7:T30)</f>
        <v>1580.1700000000003</v>
      </c>
      <c r="U31" s="314">
        <f>SUM(U7:U30)</f>
        <v>1211</v>
      </c>
      <c r="V31" s="314">
        <f t="shared" si="1"/>
        <v>2791.17</v>
      </c>
    </row>
    <row r="33" spans="16:16">
      <c r="P33" s="37" t="s">
        <v>877</v>
      </c>
    </row>
  </sheetData>
  <sheetProtection password="EEBB" sheet="1" objects="1" scenarios="1"/>
  <mergeCells count="3">
    <mergeCell ref="P5:P6"/>
    <mergeCell ref="Q5:S5"/>
    <mergeCell ref="T5:V5"/>
  </mergeCells>
  <hyperlinks>
    <hyperlink ref="N5" location="INDICE!A1" display="(volver a índice)"/>
  </hyperlinks>
  <pageMargins left="0.7" right="0.7" top="0.75" bottom="0.75" header="0.3" footer="0.3"/>
  <pageSetup paperSize="9" orientation="portrait" horizontalDpi="360" verticalDpi="36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200</v>
      </c>
    </row>
    <row r="7" spans="2:3" ht="21">
      <c r="B7" s="40" t="s">
        <v>201</v>
      </c>
    </row>
    <row r="10" spans="2:3">
      <c r="B10" s="41" t="s">
        <v>42</v>
      </c>
      <c r="C10" s="41"/>
    </row>
  </sheetData>
  <hyperlinks>
    <hyperlink ref="B10" location="INDICE!A1" display="(volver a índic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
  <sheetViews>
    <sheetView showGridLines="0" zoomScale="110" zoomScaleNormal="110" workbookViewId="0">
      <selection activeCell="M10" sqref="M10"/>
    </sheetView>
  </sheetViews>
  <sheetFormatPr baseColWidth="10" defaultColWidth="11.5703125" defaultRowHeight="15"/>
  <cols>
    <col min="1" max="16384" width="11.5703125" style="5"/>
  </cols>
  <sheetData>
    <row r="2" spans="2:14" ht="15.75">
      <c r="B2" s="430" t="s">
        <v>803</v>
      </c>
      <c r="N2" s="41" t="s">
        <v>42</v>
      </c>
    </row>
  </sheetData>
  <sheetProtection password="EEBB" sheet="1" objects="1" scenarios="1"/>
  <hyperlinks>
    <hyperlink ref="N2" location="INDICE!A1" display="(volver a índic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showGridLines="0" workbookViewId="0">
      <selection activeCell="M10" sqref="M10"/>
    </sheetView>
  </sheetViews>
  <sheetFormatPr baseColWidth="10" defaultColWidth="11.5703125" defaultRowHeight="12.75"/>
  <cols>
    <col min="1" max="1" width="11.5703125" style="37"/>
    <col min="2" max="2" width="25.7109375" style="37" bestFit="1" customWidth="1"/>
    <col min="3" max="3" width="12.140625" style="37" bestFit="1" customWidth="1"/>
    <col min="4" max="7" width="11.5703125" style="37"/>
    <col min="8" max="8" width="42.85546875" style="37" customWidth="1"/>
    <col min="9" max="16384" width="11.5703125" style="37"/>
  </cols>
  <sheetData>
    <row r="2" spans="2:8">
      <c r="B2" s="333" t="s">
        <v>202</v>
      </c>
    </row>
    <row r="3" spans="2:8" ht="19.5" customHeight="1">
      <c r="C3" s="358"/>
      <c r="D3" s="358"/>
      <c r="H3" s="148"/>
    </row>
    <row r="4" spans="2:8" ht="25.5">
      <c r="B4" s="46" t="s">
        <v>4</v>
      </c>
      <c r="C4" s="46" t="s">
        <v>5</v>
      </c>
      <c r="D4" s="46" t="s">
        <v>6</v>
      </c>
      <c r="F4" s="21" t="s">
        <v>42</v>
      </c>
    </row>
    <row r="5" spans="2:8">
      <c r="B5" s="177" t="s">
        <v>7</v>
      </c>
      <c r="C5" s="359"/>
      <c r="D5" s="360"/>
    </row>
    <row r="6" spans="2:8">
      <c r="B6" s="180" t="s">
        <v>8</v>
      </c>
      <c r="C6" s="114">
        <v>293.87799999999999</v>
      </c>
      <c r="D6" s="361">
        <f>C6/$C$12</f>
        <v>0.55230985793729992</v>
      </c>
    </row>
    <row r="7" spans="2:8">
      <c r="B7" s="180" t="s">
        <v>14</v>
      </c>
      <c r="C7" s="114">
        <v>218.97300000000001</v>
      </c>
      <c r="D7" s="361">
        <f t="shared" ref="D7:D12" si="0">C7/$C$12</f>
        <v>0.4115345365155077</v>
      </c>
    </row>
    <row r="8" spans="2:8">
      <c r="B8" s="177" t="s">
        <v>10</v>
      </c>
      <c r="C8" s="114"/>
      <c r="D8" s="361"/>
    </row>
    <row r="9" spans="2:8">
      <c r="B9" s="180" t="s">
        <v>15</v>
      </c>
      <c r="C9" s="114">
        <v>0.55199999999999994</v>
      </c>
      <c r="D9" s="361">
        <f t="shared" si="0"/>
        <v>1.0374204315443468E-3</v>
      </c>
    </row>
    <row r="10" spans="2:8">
      <c r="B10" s="180" t="s">
        <v>11</v>
      </c>
      <c r="C10" s="114">
        <v>18.231999999999996</v>
      </c>
      <c r="D10" s="361">
        <f t="shared" si="0"/>
        <v>3.4264944398399506E-2</v>
      </c>
    </row>
    <row r="11" spans="2:8">
      <c r="B11" s="183" t="s">
        <v>9</v>
      </c>
      <c r="C11" s="298">
        <v>0.45400000000000001</v>
      </c>
      <c r="D11" s="361">
        <f t="shared" si="0"/>
        <v>8.5324071724843015E-4</v>
      </c>
      <c r="H11" s="37" t="s">
        <v>144</v>
      </c>
    </row>
    <row r="12" spans="2:8">
      <c r="B12" s="62" t="s">
        <v>12</v>
      </c>
      <c r="C12" s="63">
        <v>532.08900000000006</v>
      </c>
      <c r="D12" s="362">
        <f t="shared" si="0"/>
        <v>1</v>
      </c>
    </row>
  </sheetData>
  <sheetProtection password="EEBB" sheet="1" objects="1" scenarios="1"/>
  <hyperlinks>
    <hyperlink ref="F4" location="INDICE!A1" display="(volver a índice)"/>
  </hyperlinks>
  <pageMargins left="0.7" right="0.7" top="0.75" bottom="0.75" header="0.3" footer="0.3"/>
  <pageSetup paperSize="9" orientation="portrait" horizontalDpi="360" verticalDpi="36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4"/>
  <sheetViews>
    <sheetView showGridLines="0" workbookViewId="0">
      <selection activeCell="M10" sqref="M10"/>
    </sheetView>
  </sheetViews>
  <sheetFormatPr baseColWidth="10" defaultColWidth="11.42578125" defaultRowHeight="12.75"/>
  <cols>
    <col min="1" max="1" width="11.42578125" style="17"/>
    <col min="2" max="2" width="49.28515625" style="17" customWidth="1"/>
    <col min="3" max="3" width="12" style="17" customWidth="1"/>
    <col min="4" max="4" width="7.28515625" style="17" customWidth="1"/>
    <col min="5" max="6" width="11.42578125" style="17"/>
    <col min="7" max="7" width="39.42578125" style="17" customWidth="1"/>
    <col min="8" max="8" width="23.28515625" style="17" customWidth="1"/>
    <col min="9" max="10" width="11.42578125" style="17"/>
    <col min="11" max="11" width="23.85546875" style="17" customWidth="1"/>
    <col min="12" max="12" width="12.140625" style="338" bestFit="1" customWidth="1"/>
    <col min="13" max="16384" width="11.42578125" style="17"/>
  </cols>
  <sheetData>
    <row r="2" spans="1:12">
      <c r="B2" s="333" t="s">
        <v>203</v>
      </c>
    </row>
    <row r="3" spans="1:12" ht="17.25" customHeight="1">
      <c r="C3" s="337"/>
      <c r="D3" s="337"/>
      <c r="G3" s="37"/>
    </row>
    <row r="4" spans="1:12">
      <c r="A4" s="221"/>
      <c r="B4" s="818" t="s">
        <v>257</v>
      </c>
      <c r="C4" s="816" t="s">
        <v>5</v>
      </c>
      <c r="D4" s="817"/>
      <c r="E4" s="339"/>
      <c r="F4" s="21" t="s">
        <v>42</v>
      </c>
    </row>
    <row r="5" spans="1:12" ht="13.9" customHeight="1">
      <c r="A5" s="221"/>
      <c r="B5" s="795"/>
      <c r="C5" s="340" t="s">
        <v>12</v>
      </c>
      <c r="D5" s="340" t="s">
        <v>6</v>
      </c>
      <c r="E5" s="341"/>
    </row>
    <row r="6" spans="1:12">
      <c r="A6" s="221"/>
      <c r="B6" s="342" t="s">
        <v>19</v>
      </c>
      <c r="C6" s="343"/>
      <c r="D6" s="344"/>
      <c r="E6" s="341"/>
    </row>
    <row r="7" spans="1:12">
      <c r="A7" s="221"/>
      <c r="B7" s="345" t="s">
        <v>695</v>
      </c>
      <c r="C7" s="346">
        <v>40.33</v>
      </c>
      <c r="D7" s="347">
        <v>7.5795590587288977E-2</v>
      </c>
      <c r="E7" s="341"/>
    </row>
    <row r="8" spans="1:12" ht="25.5">
      <c r="B8" s="348" t="s">
        <v>696</v>
      </c>
      <c r="C8" s="346">
        <v>74.28</v>
      </c>
      <c r="D8" s="347">
        <v>0.13960070589694584</v>
      </c>
      <c r="E8" s="341"/>
    </row>
    <row r="9" spans="1:12" ht="13.9" customHeight="1">
      <c r="B9" s="342" t="s">
        <v>256</v>
      </c>
      <c r="C9" s="343"/>
      <c r="D9" s="347"/>
      <c r="J9" s="349"/>
      <c r="K9" s="842"/>
      <c r="L9" s="843"/>
    </row>
    <row r="10" spans="1:12">
      <c r="B10" s="345" t="s">
        <v>365</v>
      </c>
      <c r="C10" s="346">
        <v>11.823</v>
      </c>
      <c r="D10" s="347">
        <v>2.2219966960414519E-2</v>
      </c>
      <c r="L10" s="17"/>
    </row>
    <row r="11" spans="1:12">
      <c r="B11" s="345" t="s">
        <v>697</v>
      </c>
      <c r="C11" s="346">
        <v>315.14</v>
      </c>
      <c r="D11" s="347">
        <v>0.59226933840015494</v>
      </c>
      <c r="L11" s="17"/>
    </row>
    <row r="12" spans="1:12">
      <c r="B12" s="342" t="s">
        <v>21</v>
      </c>
      <c r="C12" s="350"/>
      <c r="D12" s="347"/>
      <c r="L12" s="17"/>
    </row>
    <row r="13" spans="1:12" ht="25.5">
      <c r="B13" s="352" t="s">
        <v>363</v>
      </c>
      <c r="C13" s="353">
        <v>90.516000000000005</v>
      </c>
      <c r="D13" s="347">
        <v>0.17011439815519586</v>
      </c>
      <c r="L13" s="17"/>
    </row>
    <row r="14" spans="1:12">
      <c r="B14" s="354" t="s">
        <v>84</v>
      </c>
      <c r="C14" s="355">
        <v>532.08899999999994</v>
      </c>
      <c r="D14" s="356">
        <f>SUM(D7:D13)</f>
        <v>1</v>
      </c>
      <c r="L14" s="17"/>
    </row>
    <row r="15" spans="1:12">
      <c r="G15" s="338"/>
      <c r="L15" s="17"/>
    </row>
    <row r="16" spans="1:12">
      <c r="F16" s="21"/>
      <c r="J16" s="338"/>
      <c r="L16" s="17"/>
    </row>
    <row r="17" spans="7:12">
      <c r="J17" s="338"/>
      <c r="L17" s="17"/>
    </row>
    <row r="18" spans="7:12">
      <c r="J18" s="338"/>
      <c r="L18" s="17"/>
    </row>
    <row r="19" spans="7:12">
      <c r="J19" s="338"/>
      <c r="L19" s="17"/>
    </row>
    <row r="20" spans="7:12">
      <c r="J20" s="338"/>
      <c r="L20" s="17"/>
    </row>
    <row r="21" spans="7:12">
      <c r="G21" s="236"/>
      <c r="J21" s="338"/>
      <c r="L21" s="17"/>
    </row>
    <row r="22" spans="7:12">
      <c r="J22" s="338"/>
      <c r="L22" s="17"/>
    </row>
    <row r="23" spans="7:12">
      <c r="J23" s="338"/>
      <c r="L23" s="17"/>
    </row>
    <row r="24" spans="7:12">
      <c r="J24" s="338"/>
      <c r="L24" s="17"/>
    </row>
    <row r="25" spans="7:12">
      <c r="J25" s="338"/>
      <c r="L25" s="17"/>
    </row>
    <row r="26" spans="7:12">
      <c r="J26" s="338"/>
      <c r="L26" s="17"/>
    </row>
    <row r="27" spans="7:12">
      <c r="J27" s="338"/>
      <c r="L27" s="17"/>
    </row>
    <row r="28" spans="7:12">
      <c r="J28" s="338"/>
      <c r="L28" s="17"/>
    </row>
    <row r="29" spans="7:12">
      <c r="J29" s="338"/>
      <c r="L29" s="17"/>
    </row>
    <row r="30" spans="7:12">
      <c r="J30" s="338"/>
      <c r="L30" s="17"/>
    </row>
    <row r="31" spans="7:12">
      <c r="J31" s="338"/>
      <c r="L31" s="17"/>
    </row>
    <row r="32" spans="7:12">
      <c r="J32" s="338"/>
      <c r="L32" s="17"/>
    </row>
    <row r="33" spans="10:12">
      <c r="J33" s="338"/>
      <c r="L33" s="17"/>
    </row>
    <row r="34" spans="10:12">
      <c r="J34" s="338"/>
      <c r="L34" s="17"/>
    </row>
  </sheetData>
  <sheetProtection password="EEBB" sheet="1" objects="1" scenarios="1"/>
  <mergeCells count="3">
    <mergeCell ref="K9:L9"/>
    <mergeCell ref="B4:B5"/>
    <mergeCell ref="C4:D4"/>
  </mergeCells>
  <hyperlinks>
    <hyperlink ref="F4" location="INDICE!A1" display="(volver a índice)"/>
  </hyperlinks>
  <pageMargins left="0.7" right="0.7" top="0.75" bottom="0.75" header="0.3" footer="0.3"/>
  <pageSetup paperSize="9" orientation="portrait" horizontalDpi="360" verticalDpi="36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2"/>
  <sheetViews>
    <sheetView showGridLines="0" zoomScaleNormal="10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3" width="0" style="5" hidden="1" customWidth="1"/>
    <col min="24" max="16384" width="11.5703125" style="5"/>
  </cols>
  <sheetData>
    <row r="2" spans="2:23" ht="33" customHeight="1">
      <c r="B2" s="414" t="s">
        <v>204</v>
      </c>
      <c r="C2" s="414"/>
      <c r="D2" s="414"/>
      <c r="E2" s="414"/>
      <c r="F2" s="414"/>
      <c r="G2" s="414"/>
      <c r="U2" s="166" t="s">
        <v>176</v>
      </c>
      <c r="V2" s="166"/>
    </row>
    <row r="3" spans="2:23" ht="24">
      <c r="U3" s="415" t="s">
        <v>25</v>
      </c>
      <c r="V3" s="415" t="s">
        <v>5</v>
      </c>
      <c r="W3" s="415" t="s">
        <v>6</v>
      </c>
    </row>
    <row r="4" spans="2:23">
      <c r="U4" s="424" t="s">
        <v>26</v>
      </c>
      <c r="V4" s="417">
        <v>129.99432999999999</v>
      </c>
      <c r="W4" s="425">
        <f>V4/$V$7</f>
        <v>0.24430937305601128</v>
      </c>
    </row>
    <row r="5" spans="2:23">
      <c r="U5" s="416" t="s">
        <v>27</v>
      </c>
      <c r="V5" s="419">
        <v>345.43932000000007</v>
      </c>
      <c r="W5" s="426">
        <f>V5/$V$7</f>
        <v>0.64921342106301771</v>
      </c>
    </row>
    <row r="6" spans="2:23">
      <c r="U6" s="427" t="s">
        <v>28</v>
      </c>
      <c r="V6" s="428">
        <v>56.655349999999999</v>
      </c>
      <c r="W6" s="429">
        <f>V6/$V$7</f>
        <v>0.10647720588097102</v>
      </c>
    </row>
    <row r="7" spans="2:23">
      <c r="U7" s="421" t="s">
        <v>12</v>
      </c>
      <c r="V7" s="422">
        <v>532.08900000000006</v>
      </c>
      <c r="W7" s="423">
        <f>V7/$V$7</f>
        <v>1</v>
      </c>
    </row>
    <row r="11" spans="2:23" ht="15" customHeight="1"/>
    <row r="12" spans="2:23">
      <c r="I12" s="41" t="s">
        <v>42</v>
      </c>
    </row>
  </sheetData>
  <sheetProtection password="EEBB" sheet="1" objects="1" scenarios="1"/>
  <hyperlinks>
    <hyperlink ref="I12" location="INDICE!A1" display="(volver a índice)"/>
  </hyperlinks>
  <pageMargins left="0.7" right="0.7" top="0.75" bottom="0.75" header="0.3" footer="0.3"/>
  <pageSetup paperSize="9" orientation="portrait" horizontalDpi="360" verticalDpi="36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3"/>
  <sheetViews>
    <sheetView showGridLines="0" workbookViewId="0">
      <selection activeCell="M10" sqref="M10"/>
    </sheetView>
  </sheetViews>
  <sheetFormatPr baseColWidth="10" defaultColWidth="11.5703125" defaultRowHeight="15"/>
  <cols>
    <col min="1" max="9" width="11.5703125" style="5"/>
    <col min="10" max="20" width="0" style="5" hidden="1" customWidth="1"/>
    <col min="21" max="21" width="23" style="5" hidden="1" customWidth="1"/>
    <col min="22" max="22" width="13" style="5" hidden="1" customWidth="1"/>
    <col min="23" max="23" width="0" style="5" hidden="1" customWidth="1"/>
    <col min="24" max="16384" width="11.5703125" style="5"/>
  </cols>
  <sheetData>
    <row r="2" spans="2:23" ht="33" customHeight="1">
      <c r="B2" s="414" t="s">
        <v>205</v>
      </c>
      <c r="C2" s="414"/>
      <c r="D2" s="414"/>
      <c r="E2" s="414"/>
      <c r="F2" s="414"/>
      <c r="G2" s="414"/>
      <c r="U2" s="166" t="s">
        <v>206</v>
      </c>
      <c r="V2" s="166"/>
    </row>
    <row r="3" spans="2:23" ht="24">
      <c r="U3" s="415" t="s">
        <v>32</v>
      </c>
      <c r="V3" s="415" t="s">
        <v>5</v>
      </c>
      <c r="W3" s="415" t="s">
        <v>6</v>
      </c>
    </row>
    <row r="4" spans="2:23" ht="18.600000000000001" customHeight="1">
      <c r="U4" s="416" t="s">
        <v>35</v>
      </c>
      <c r="V4" s="417">
        <v>61.732099999999996</v>
      </c>
      <c r="W4" s="418">
        <f>V4/$V$10</f>
        <v>0.11601837286619342</v>
      </c>
    </row>
    <row r="5" spans="2:23">
      <c r="U5" s="416" t="s">
        <v>40</v>
      </c>
      <c r="V5" s="419">
        <v>124.01997</v>
      </c>
      <c r="W5" s="420">
        <f t="shared" ref="W5:W10" si="0">V5/$V$10</f>
        <v>0.23308125144477707</v>
      </c>
    </row>
    <row r="6" spans="2:23">
      <c r="U6" s="416" t="s">
        <v>36</v>
      </c>
      <c r="V6" s="419">
        <v>208.50341</v>
      </c>
      <c r="W6" s="420">
        <f t="shared" si="0"/>
        <v>0.39185814779106498</v>
      </c>
    </row>
    <row r="7" spans="2:23">
      <c r="U7" s="416" t="s">
        <v>37</v>
      </c>
      <c r="V7" s="419">
        <v>55.25381999999999</v>
      </c>
      <c r="W7" s="420">
        <f t="shared" si="0"/>
        <v>0.10384319164651024</v>
      </c>
    </row>
    <row r="8" spans="2:23">
      <c r="U8" s="416" t="s">
        <v>38</v>
      </c>
      <c r="V8" s="419">
        <v>80.15570000000001</v>
      </c>
      <c r="W8" s="420">
        <f t="shared" si="0"/>
        <v>0.15064340739988988</v>
      </c>
    </row>
    <row r="9" spans="2:23">
      <c r="U9" s="416" t="s">
        <v>39</v>
      </c>
      <c r="V9" s="419">
        <v>2.4239999999999999</v>
      </c>
      <c r="W9" s="420">
        <f t="shared" si="0"/>
        <v>4.5556288515643051E-3</v>
      </c>
    </row>
    <row r="10" spans="2:23">
      <c r="U10" s="421" t="s">
        <v>12</v>
      </c>
      <c r="V10" s="422">
        <v>532.08900000000006</v>
      </c>
      <c r="W10" s="423">
        <f t="shared" si="0"/>
        <v>1</v>
      </c>
    </row>
    <row r="11" spans="2:23" ht="15" customHeight="1"/>
    <row r="13" spans="2:23" ht="15" customHeight="1">
      <c r="I13" s="41" t="s">
        <v>42</v>
      </c>
    </row>
  </sheetData>
  <sheetProtection password="EEBB" sheet="1" objects="1" scenarios="1"/>
  <hyperlinks>
    <hyperlink ref="I13" location="INDICE!A1" display="(volver a índice)"/>
  </hyperlinks>
  <pageMargins left="0.7" right="0.7" top="0.75" bottom="0.75" header="0.3" footer="0.3"/>
  <pageSetup paperSize="9" orientation="portrait" horizontalDpi="360" verticalDpi="360"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9"/>
  <sheetViews>
    <sheetView showGridLines="0" workbookViewId="0">
      <selection activeCell="M10" sqref="M10"/>
    </sheetView>
  </sheetViews>
  <sheetFormatPr baseColWidth="10" defaultColWidth="11.42578125" defaultRowHeight="12.75"/>
  <cols>
    <col min="1" max="1" width="11.42578125" style="17"/>
    <col min="2" max="2" width="50.42578125" style="17" bestFit="1" customWidth="1"/>
    <col min="3" max="4" width="11.42578125" style="17"/>
    <col min="5" max="6" width="11.42578125" style="17" customWidth="1"/>
    <col min="7" max="7" width="12.140625" style="17" customWidth="1"/>
    <col min="8" max="8" width="87.7109375" style="17" customWidth="1"/>
    <col min="9" max="9" width="29.7109375" style="17" customWidth="1"/>
    <col min="10" max="10" width="24.42578125" style="412" customWidth="1"/>
    <col min="11" max="16384" width="11.42578125" style="17"/>
  </cols>
  <sheetData>
    <row r="2" spans="2:11" ht="10.9" customHeight="1">
      <c r="B2" s="333" t="s">
        <v>770</v>
      </c>
      <c r="J2" s="17"/>
    </row>
    <row r="3" spans="2:11">
      <c r="J3" s="17"/>
    </row>
    <row r="4" spans="2:11" ht="24" customHeight="1">
      <c r="B4" s="819" t="s">
        <v>43</v>
      </c>
      <c r="C4" s="831" t="s">
        <v>5</v>
      </c>
      <c r="D4" s="833"/>
      <c r="E4" s="831" t="s">
        <v>58</v>
      </c>
      <c r="F4" s="833"/>
      <c r="H4" s="21" t="s">
        <v>42</v>
      </c>
      <c r="J4" s="17"/>
    </row>
    <row r="5" spans="2:11">
      <c r="B5" s="844"/>
      <c r="C5" s="410" t="s">
        <v>12</v>
      </c>
      <c r="D5" s="411" t="s">
        <v>6</v>
      </c>
      <c r="E5" s="410" t="s">
        <v>12</v>
      </c>
      <c r="F5" s="411" t="s">
        <v>6</v>
      </c>
      <c r="G5" s="412"/>
      <c r="J5" s="17"/>
    </row>
    <row r="6" spans="2:11">
      <c r="B6" s="54" t="s">
        <v>48</v>
      </c>
      <c r="C6" s="372">
        <v>2.6800699999999997</v>
      </c>
      <c r="D6" s="413">
        <f>C6/$C$19</f>
        <v>5.0368829274801763E-3</v>
      </c>
      <c r="E6" s="372">
        <v>2</v>
      </c>
      <c r="F6" s="413">
        <f>E6/$E$19</f>
        <v>1.6366612111292963E-3</v>
      </c>
      <c r="G6" s="412"/>
      <c r="J6" s="17"/>
    </row>
    <row r="7" spans="2:11">
      <c r="B7" s="54" t="s">
        <v>49</v>
      </c>
      <c r="C7" s="372">
        <v>29.916910000000005</v>
      </c>
      <c r="D7" s="413">
        <f t="shared" ref="D7:D19" si="0">C7/$C$19</f>
        <v>5.6225387106292372E-2</v>
      </c>
      <c r="E7" s="372">
        <v>75</v>
      </c>
      <c r="F7" s="413">
        <f t="shared" ref="F7:F19" si="1">E7/$E$19</f>
        <v>6.137479541734861E-2</v>
      </c>
      <c r="G7" s="412"/>
      <c r="J7" s="17"/>
    </row>
    <row r="8" spans="2:11">
      <c r="B8" s="54" t="s">
        <v>45</v>
      </c>
      <c r="C8" s="372"/>
      <c r="D8" s="413">
        <f t="shared" si="0"/>
        <v>0</v>
      </c>
      <c r="E8" s="372" t="s">
        <v>199</v>
      </c>
      <c r="F8" s="413" t="s">
        <v>186</v>
      </c>
      <c r="G8" s="412"/>
      <c r="J8" s="17"/>
    </row>
    <row r="9" spans="2:11">
      <c r="B9" s="54" t="s">
        <v>50</v>
      </c>
      <c r="C9" s="372">
        <v>2.4693299999999998</v>
      </c>
      <c r="D9" s="413">
        <f t="shared" si="0"/>
        <v>4.6408213663503657E-3</v>
      </c>
      <c r="E9" s="372">
        <v>7</v>
      </c>
      <c r="F9" s="413">
        <f t="shared" si="1"/>
        <v>5.7283142389525366E-3</v>
      </c>
      <c r="G9" s="412"/>
      <c r="J9" s="17"/>
    </row>
    <row r="10" spans="2:11">
      <c r="B10" s="54" t="s">
        <v>51</v>
      </c>
      <c r="C10" s="372">
        <v>39.197710000000001</v>
      </c>
      <c r="D10" s="413">
        <f t="shared" si="0"/>
        <v>7.3667581927083614E-2</v>
      </c>
      <c r="E10" s="372">
        <v>98</v>
      </c>
      <c r="F10" s="413">
        <f t="shared" si="1"/>
        <v>8.0196399345335512E-2</v>
      </c>
      <c r="G10" s="412"/>
      <c r="J10" s="17"/>
    </row>
    <row r="11" spans="2:11">
      <c r="B11" s="54" t="s">
        <v>44</v>
      </c>
      <c r="C11" s="372">
        <v>105.47296</v>
      </c>
      <c r="D11" s="413">
        <f t="shared" si="0"/>
        <v>0.19822428202800657</v>
      </c>
      <c r="E11" s="372">
        <v>283</v>
      </c>
      <c r="F11" s="413">
        <f t="shared" si="1"/>
        <v>0.23158756137479541</v>
      </c>
      <c r="J11" s="17"/>
      <c r="K11" s="412"/>
    </row>
    <row r="12" spans="2:11">
      <c r="B12" s="54" t="s">
        <v>52</v>
      </c>
      <c r="C12" s="372">
        <v>149.17303000000001</v>
      </c>
      <c r="D12" s="413">
        <f t="shared" si="0"/>
        <v>0.28035353108220618</v>
      </c>
      <c r="E12" s="372">
        <v>273</v>
      </c>
      <c r="F12" s="413">
        <f t="shared" si="1"/>
        <v>0.22340425531914893</v>
      </c>
      <c r="J12" s="17"/>
      <c r="K12" s="412"/>
    </row>
    <row r="13" spans="2:11">
      <c r="B13" s="54" t="s">
        <v>53</v>
      </c>
      <c r="C13" s="372">
        <v>63.060259999999992</v>
      </c>
      <c r="D13" s="413">
        <f t="shared" si="0"/>
        <v>0.11851449663496141</v>
      </c>
      <c r="E13" s="372">
        <v>172</v>
      </c>
      <c r="F13" s="413">
        <f t="shared" si="1"/>
        <v>0.14075286415711949</v>
      </c>
      <c r="J13" s="17"/>
      <c r="K13" s="412"/>
    </row>
    <row r="14" spans="2:11">
      <c r="B14" s="54" t="s">
        <v>54</v>
      </c>
      <c r="C14" s="372">
        <v>1.1866000000000001</v>
      </c>
      <c r="D14" s="413">
        <f t="shared" si="0"/>
        <v>2.2300780508523951E-3</v>
      </c>
      <c r="E14" s="372">
        <v>8</v>
      </c>
      <c r="F14" s="413">
        <f t="shared" si="1"/>
        <v>6.5466448445171853E-3</v>
      </c>
      <c r="J14" s="17"/>
      <c r="K14" s="412"/>
    </row>
    <row r="15" spans="2:11">
      <c r="B15" s="54" t="s">
        <v>55</v>
      </c>
      <c r="C15" s="372">
        <v>10.281319999999999</v>
      </c>
      <c r="D15" s="413">
        <f t="shared" si="0"/>
        <v>1.9322556940662178E-2</v>
      </c>
      <c r="E15" s="372">
        <v>30</v>
      </c>
      <c r="F15" s="413">
        <f t="shared" si="1"/>
        <v>2.4549918166939442E-2</v>
      </c>
      <c r="J15" s="17"/>
      <c r="K15" s="412"/>
    </row>
    <row r="16" spans="2:11">
      <c r="B16" s="54" t="s">
        <v>56</v>
      </c>
      <c r="C16" s="372">
        <v>9.4808000000000003</v>
      </c>
      <c r="D16" s="413">
        <f t="shared" si="0"/>
        <v>1.7818071788742108E-2</v>
      </c>
      <c r="E16" s="372">
        <v>31</v>
      </c>
      <c r="F16" s="413">
        <f t="shared" si="1"/>
        <v>2.5368248772504091E-2</v>
      </c>
      <c r="J16" s="17"/>
      <c r="K16" s="412"/>
    </row>
    <row r="17" spans="2:11">
      <c r="B17" s="54" t="s">
        <v>57</v>
      </c>
      <c r="C17" s="372">
        <v>119.17000999999998</v>
      </c>
      <c r="D17" s="413">
        <f t="shared" si="0"/>
        <v>0.22396631014736249</v>
      </c>
      <c r="E17" s="372">
        <v>243</v>
      </c>
      <c r="F17" s="413">
        <f t="shared" si="1"/>
        <v>0.19885433715220949</v>
      </c>
      <c r="J17" s="17"/>
      <c r="K17" s="412"/>
    </row>
    <row r="18" spans="2:11">
      <c r="B18" s="54" t="s">
        <v>46</v>
      </c>
      <c r="C18" s="372"/>
      <c r="D18" s="413">
        <f t="shared" si="0"/>
        <v>0</v>
      </c>
      <c r="E18" s="372" t="s">
        <v>199</v>
      </c>
      <c r="F18" s="413" t="s">
        <v>186</v>
      </c>
      <c r="J18" s="17"/>
      <c r="K18" s="412"/>
    </row>
    <row r="19" spans="2:11">
      <c r="B19" s="260" t="s">
        <v>12</v>
      </c>
      <c r="C19" s="375">
        <v>532.08900000000006</v>
      </c>
      <c r="D19" s="376">
        <f t="shared" si="0"/>
        <v>1</v>
      </c>
      <c r="E19" s="375">
        <v>1222</v>
      </c>
      <c r="F19" s="376">
        <f t="shared" si="1"/>
        <v>1</v>
      </c>
    </row>
  </sheetData>
  <sheetProtection password="EEBB" sheet="1" objects="1" scenarios="1"/>
  <mergeCells count="3">
    <mergeCell ref="B4:B5"/>
    <mergeCell ref="C4:D4"/>
    <mergeCell ref="E4:F4"/>
  </mergeCells>
  <hyperlinks>
    <hyperlink ref="H4" location="INDICE!A1" display="(volver a índice)"/>
  </hyperlinks>
  <pageMargins left="0.7" right="0.7" top="0.75" bottom="0.75" header="0.3" footer="0.3"/>
  <pageSetup paperSize="9" orientation="portrait" horizontalDpi="360" verticalDpi="36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N31"/>
  <sheetViews>
    <sheetView showGridLines="0" zoomScale="80" zoomScaleNormal="80" workbookViewId="0">
      <selection activeCell="M10" sqref="M10"/>
    </sheetView>
  </sheetViews>
  <sheetFormatPr baseColWidth="10" defaultColWidth="11.5703125" defaultRowHeight="12.75"/>
  <cols>
    <col min="1" max="9" width="11.5703125" style="37"/>
    <col min="10" max="10" width="24.140625" style="37" customWidth="1"/>
    <col min="11" max="11" width="17.85546875" style="37" customWidth="1"/>
    <col min="12" max="12" width="26.85546875" style="37" customWidth="1"/>
    <col min="13" max="16384" width="11.5703125" style="37"/>
  </cols>
  <sheetData>
    <row r="3" spans="11:14">
      <c r="L3" s="333" t="s">
        <v>889</v>
      </c>
    </row>
    <row r="5" spans="11:14">
      <c r="K5" s="21" t="s">
        <v>42</v>
      </c>
      <c r="L5" s="819" t="s">
        <v>147</v>
      </c>
      <c r="M5" s="821" t="s">
        <v>5</v>
      </c>
      <c r="N5" s="822"/>
    </row>
    <row r="6" spans="11:14">
      <c r="L6" s="820"/>
      <c r="M6" s="407" t="s">
        <v>84</v>
      </c>
      <c r="N6" s="408" t="s">
        <v>6</v>
      </c>
    </row>
    <row r="7" spans="11:14">
      <c r="L7" s="47" t="s">
        <v>60</v>
      </c>
      <c r="M7" s="409">
        <v>28.619000000000003</v>
      </c>
      <c r="N7" s="181">
        <f>M7/$M$31</f>
        <v>5.378611472892695E-2</v>
      </c>
    </row>
    <row r="8" spans="11:14">
      <c r="L8" s="50" t="s">
        <v>61</v>
      </c>
      <c r="M8" s="409">
        <v>0</v>
      </c>
      <c r="N8" s="181">
        <f t="shared" ref="N8:N31" si="0">M8/$M$31</f>
        <v>0</v>
      </c>
    </row>
    <row r="9" spans="11:14">
      <c r="L9" s="50" t="s">
        <v>62</v>
      </c>
      <c r="M9" s="409">
        <v>9.8000000000000004E-2</v>
      </c>
      <c r="N9" s="181">
        <f t="shared" si="0"/>
        <v>1.8417971429591674E-4</v>
      </c>
    </row>
    <row r="10" spans="11:14">
      <c r="L10" s="50" t="s">
        <v>63</v>
      </c>
      <c r="M10" s="409">
        <v>7.8650000000000002</v>
      </c>
      <c r="N10" s="181">
        <f t="shared" si="0"/>
        <v>1.4781361764667194E-2</v>
      </c>
    </row>
    <row r="11" spans="11:14" ht="18" customHeight="1">
      <c r="L11" s="50" t="s">
        <v>64</v>
      </c>
      <c r="M11" s="409">
        <v>434.89299999999997</v>
      </c>
      <c r="N11" s="181">
        <f t="shared" si="0"/>
        <v>0.81733131111524593</v>
      </c>
    </row>
    <row r="12" spans="11:14">
      <c r="L12" s="50" t="s">
        <v>65</v>
      </c>
      <c r="M12" s="409">
        <v>20.45</v>
      </c>
      <c r="N12" s="181">
        <f t="shared" si="0"/>
        <v>3.8433419972974454E-2</v>
      </c>
    </row>
    <row r="13" spans="11:14">
      <c r="L13" s="50" t="s">
        <v>66</v>
      </c>
      <c r="M13" s="409">
        <v>0.56399999999999995</v>
      </c>
      <c r="N13" s="181">
        <f t="shared" si="0"/>
        <v>1.0599730496213982E-3</v>
      </c>
    </row>
    <row r="14" spans="11:14">
      <c r="L14" s="50" t="s">
        <v>67</v>
      </c>
      <c r="M14" s="409">
        <v>0.125</v>
      </c>
      <c r="N14" s="181">
        <f t="shared" si="0"/>
        <v>2.3492310496928153E-4</v>
      </c>
    </row>
    <row r="15" spans="11:14">
      <c r="L15" s="50" t="s">
        <v>68</v>
      </c>
      <c r="M15" s="409">
        <v>0</v>
      </c>
      <c r="N15" s="181">
        <f t="shared" si="0"/>
        <v>0</v>
      </c>
    </row>
    <row r="16" spans="11:14">
      <c r="L16" s="50" t="s">
        <v>69</v>
      </c>
      <c r="M16" s="409">
        <v>6.4000000000000001E-2</v>
      </c>
      <c r="N16" s="181">
        <f t="shared" si="0"/>
        <v>1.2028062974427214E-4</v>
      </c>
    </row>
    <row r="17" spans="12:14">
      <c r="L17" s="50" t="s">
        <v>70</v>
      </c>
      <c r="M17" s="409">
        <v>0</v>
      </c>
      <c r="N17" s="181">
        <f t="shared" si="0"/>
        <v>0</v>
      </c>
    </row>
    <row r="18" spans="12:14">
      <c r="L18" s="50" t="s">
        <v>71</v>
      </c>
      <c r="M18" s="409">
        <v>0</v>
      </c>
      <c r="N18" s="181">
        <f t="shared" si="0"/>
        <v>0</v>
      </c>
    </row>
    <row r="19" spans="12:14">
      <c r="L19" s="50" t="s">
        <v>72</v>
      </c>
      <c r="M19" s="409">
        <v>9.0120000000000005</v>
      </c>
      <c r="N19" s="181">
        <f t="shared" si="0"/>
        <v>1.6937016175865321E-2</v>
      </c>
    </row>
    <row r="20" spans="12:14">
      <c r="L20" s="50" t="s">
        <v>73</v>
      </c>
      <c r="M20" s="409">
        <v>0.80800000000000005</v>
      </c>
      <c r="N20" s="181">
        <f t="shared" si="0"/>
        <v>1.518542950521436E-3</v>
      </c>
    </row>
    <row r="21" spans="12:14">
      <c r="L21" s="50" t="s">
        <v>74</v>
      </c>
      <c r="M21" s="409">
        <v>5.1929999999999996</v>
      </c>
      <c r="N21" s="181">
        <f t="shared" si="0"/>
        <v>9.7596454728438309E-3</v>
      </c>
    </row>
    <row r="22" spans="12:14">
      <c r="L22" s="50" t="s">
        <v>75</v>
      </c>
      <c r="M22" s="409">
        <v>7.1449999999999996</v>
      </c>
      <c r="N22" s="181">
        <f t="shared" si="0"/>
        <v>1.3428204680044131E-2</v>
      </c>
    </row>
    <row r="23" spans="12:14">
      <c r="L23" s="50" t="s">
        <v>76</v>
      </c>
      <c r="M23" s="409">
        <v>3.8050000000000002</v>
      </c>
      <c r="N23" s="181">
        <f t="shared" si="0"/>
        <v>7.15105931526493E-3</v>
      </c>
    </row>
    <row r="24" spans="12:14">
      <c r="L24" s="50" t="s">
        <v>77</v>
      </c>
      <c r="M24" s="409">
        <v>1.2E-2</v>
      </c>
      <c r="N24" s="181">
        <f t="shared" si="0"/>
        <v>2.2552618077051027E-5</v>
      </c>
    </row>
    <row r="25" spans="12:14">
      <c r="L25" s="50" t="s">
        <v>78</v>
      </c>
      <c r="M25" s="409">
        <v>0</v>
      </c>
      <c r="N25" s="181">
        <f t="shared" si="0"/>
        <v>0</v>
      </c>
    </row>
    <row r="26" spans="12:14">
      <c r="L26" s="50" t="s">
        <v>79</v>
      </c>
      <c r="M26" s="409">
        <v>0.85699999999999998</v>
      </c>
      <c r="N26" s="181">
        <f t="shared" si="0"/>
        <v>1.6106328076693941E-3</v>
      </c>
    </row>
    <row r="27" spans="12:14">
      <c r="L27" s="50" t="s">
        <v>80</v>
      </c>
      <c r="M27" s="409">
        <v>12.28</v>
      </c>
      <c r="N27" s="181">
        <f t="shared" si="0"/>
        <v>2.3078845832182216E-2</v>
      </c>
    </row>
    <row r="28" spans="12:14">
      <c r="L28" s="50" t="s">
        <v>81</v>
      </c>
      <c r="M28" s="409">
        <v>7.9000000000000001E-2</v>
      </c>
      <c r="N28" s="181">
        <f t="shared" si="0"/>
        <v>1.4847140234058593E-4</v>
      </c>
    </row>
    <row r="29" spans="12:14">
      <c r="L29" s="50" t="s">
        <v>82</v>
      </c>
      <c r="M29" s="409">
        <v>0</v>
      </c>
      <c r="N29" s="181">
        <f t="shared" si="0"/>
        <v>0</v>
      </c>
    </row>
    <row r="30" spans="12:14">
      <c r="L30" s="50" t="s">
        <v>83</v>
      </c>
      <c r="M30" s="409">
        <v>0.22</v>
      </c>
      <c r="N30" s="181">
        <f t="shared" si="0"/>
        <v>4.1346466474593549E-4</v>
      </c>
    </row>
    <row r="31" spans="12:14">
      <c r="L31" s="62" t="s">
        <v>12</v>
      </c>
      <c r="M31" s="331">
        <f>SUM(M7:M30)</f>
        <v>532.08899999999983</v>
      </c>
      <c r="N31" s="321">
        <f t="shared" si="0"/>
        <v>1</v>
      </c>
    </row>
  </sheetData>
  <sheetProtection password="EEBB" sheet="1" objects="1" scenarios="1"/>
  <mergeCells count="2">
    <mergeCell ref="L5:L6"/>
    <mergeCell ref="M5:N5"/>
  </mergeCells>
  <hyperlinks>
    <hyperlink ref="K5" location="INDICE!A1" display="(volver a índice)"/>
  </hyperlink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showGridLines="0" workbookViewId="0">
      <selection activeCell="M10" sqref="M10"/>
    </sheetView>
  </sheetViews>
  <sheetFormatPr baseColWidth="10" defaultColWidth="11.42578125" defaultRowHeight="15"/>
  <cols>
    <col min="1" max="1" width="8.28515625" style="5" customWidth="1"/>
    <col min="2" max="2" width="30.85546875" style="5" customWidth="1"/>
    <col min="3" max="3" width="11.42578125" style="5"/>
    <col min="4" max="4" width="12.5703125" style="5" bestFit="1" customWidth="1"/>
    <col min="5" max="9" width="11.42578125" style="5"/>
    <col min="10" max="10" width="6.85546875" style="5" customWidth="1"/>
    <col min="11" max="11" width="36.28515625" style="5" hidden="1" customWidth="1"/>
    <col min="12" max="15" width="0" style="5" hidden="1" customWidth="1"/>
    <col min="16" max="16" width="13.85546875" style="5" hidden="1" customWidth="1"/>
    <col min="17" max="18" width="0" style="5" hidden="1" customWidth="1"/>
    <col min="19" max="16384" width="11.42578125" style="5"/>
  </cols>
  <sheetData>
    <row r="2" spans="2:16" ht="14.45" customHeight="1">
      <c r="B2" s="414" t="s">
        <v>360</v>
      </c>
      <c r="C2" s="414"/>
      <c r="D2" s="414"/>
      <c r="E2" s="414"/>
      <c r="F2" s="414"/>
      <c r="G2" s="414"/>
      <c r="H2" s="654"/>
      <c r="I2" s="41" t="s">
        <v>42</v>
      </c>
      <c r="K2" s="166" t="s">
        <v>360</v>
      </c>
    </row>
    <row r="3" spans="2:16">
      <c r="B3" s="414"/>
      <c r="C3" s="414"/>
      <c r="D3" s="414"/>
      <c r="E3" s="414"/>
      <c r="F3" s="414"/>
      <c r="G3" s="414"/>
      <c r="H3" s="654"/>
      <c r="K3" s="803" t="s">
        <v>228</v>
      </c>
      <c r="L3" s="800" t="s">
        <v>225</v>
      </c>
      <c r="M3" s="801"/>
      <c r="N3" s="801"/>
      <c r="O3" s="801"/>
      <c r="P3" s="802"/>
    </row>
    <row r="4" spans="2:16" ht="15" customHeight="1" thickBot="1">
      <c r="K4" s="804"/>
      <c r="L4" s="415">
        <v>2013</v>
      </c>
      <c r="M4" s="415">
        <v>2014</v>
      </c>
      <c r="N4" s="415">
        <v>2015</v>
      </c>
      <c r="O4" s="415">
        <v>2016</v>
      </c>
      <c r="P4" s="699">
        <v>2017</v>
      </c>
    </row>
    <row r="5" spans="2:16">
      <c r="K5" s="660" t="s">
        <v>229</v>
      </c>
      <c r="L5" s="700">
        <v>6.1848849851526468E-3</v>
      </c>
      <c r="M5" s="700">
        <v>5.9396240358973503E-3</v>
      </c>
      <c r="N5" s="700">
        <v>6.226206968838007E-3</v>
      </c>
      <c r="O5" s="700">
        <v>5.6083792906829345E-3</v>
      </c>
      <c r="P5" s="700">
        <v>5.4608128786453195E-3</v>
      </c>
    </row>
    <row r="6" spans="2:16">
      <c r="K6" s="660" t="s">
        <v>230</v>
      </c>
      <c r="L6" s="700">
        <v>4.525451001088223E-3</v>
      </c>
      <c r="M6" s="700">
        <v>4.5516341173083182E-3</v>
      </c>
      <c r="N6" s="700">
        <v>4.6980194494626688E-3</v>
      </c>
      <c r="O6" s="700">
        <v>4.0600262405713697E-3</v>
      </c>
      <c r="P6" s="700">
        <v>3.9792915554710045E-3</v>
      </c>
    </row>
    <row r="7" spans="2:16">
      <c r="K7" s="660" t="s">
        <v>231</v>
      </c>
      <c r="L7" s="700">
        <v>1.6594339840644236E-3</v>
      </c>
      <c r="M7" s="700">
        <v>1.3879899185890313E-3</v>
      </c>
      <c r="N7" s="700">
        <v>1.5281875193753377E-3</v>
      </c>
      <c r="O7" s="700">
        <v>1.5483530501115641E-3</v>
      </c>
      <c r="P7" s="700">
        <v>1.4815213231743141E-3</v>
      </c>
    </row>
    <row r="11" spans="2:16" ht="14.45" customHeight="1"/>
    <row r="12" spans="2:16" ht="14.45" customHeight="1"/>
    <row r="15" spans="2:16" ht="15" customHeight="1">
      <c r="J15" s="37"/>
    </row>
    <row r="16" spans="2:16" ht="15" customHeight="1"/>
  </sheetData>
  <sheetProtection password="EEBB" sheet="1" objects="1" scenarios="1"/>
  <mergeCells count="2">
    <mergeCell ref="L3:P3"/>
    <mergeCell ref="K3:K4"/>
  </mergeCells>
  <hyperlinks>
    <hyperlink ref="I2" location="INDICE!A1" display="(volver a índice)"/>
  </hyperlinks>
  <pageMargins left="0.7" right="0.7" top="0.75" bottom="0.75" header="0.3" footer="0.3"/>
  <pageSetup paperSize="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showGridLines="0" workbookViewId="0">
      <selection activeCell="M10" sqref="M10"/>
    </sheetView>
  </sheetViews>
  <sheetFormatPr baseColWidth="10" defaultColWidth="11.5703125" defaultRowHeight="12.75"/>
  <cols>
    <col min="1" max="1" width="11.5703125" style="37"/>
    <col min="2" max="2" width="25.42578125" style="17" customWidth="1"/>
    <col min="3" max="6" width="11.5703125" style="17"/>
    <col min="7" max="16384" width="11.5703125" style="37"/>
  </cols>
  <sheetData>
    <row r="2" spans="2:11">
      <c r="B2" s="17" t="s">
        <v>772</v>
      </c>
    </row>
    <row r="4" spans="2:11">
      <c r="B4" s="293" t="s">
        <v>85</v>
      </c>
      <c r="C4" s="46">
        <v>2013</v>
      </c>
      <c r="D4" s="294">
        <v>2014</v>
      </c>
      <c r="E4" s="46">
        <v>2015</v>
      </c>
      <c r="F4" s="46">
        <v>2016</v>
      </c>
      <c r="G4" s="46">
        <v>2017</v>
      </c>
      <c r="I4" s="21" t="s">
        <v>42</v>
      </c>
    </row>
    <row r="5" spans="2:11">
      <c r="B5" s="295" t="s">
        <v>134</v>
      </c>
      <c r="C5" s="292">
        <v>349</v>
      </c>
      <c r="D5" s="301">
        <v>352</v>
      </c>
      <c r="E5" s="55">
        <v>397</v>
      </c>
      <c r="F5" s="55">
        <v>324</v>
      </c>
      <c r="G5" s="55">
        <f>G6+G7</f>
        <v>452</v>
      </c>
      <c r="I5" s="21"/>
    </row>
    <row r="6" spans="2:11">
      <c r="B6" s="302" t="s">
        <v>86</v>
      </c>
      <c r="C6" s="114">
        <v>228</v>
      </c>
      <c r="D6" s="296">
        <v>186</v>
      </c>
      <c r="E6" s="51">
        <v>208</v>
      </c>
      <c r="F6" s="51">
        <v>149</v>
      </c>
      <c r="G6" s="51">
        <v>219</v>
      </c>
    </row>
    <row r="7" spans="2:11">
      <c r="B7" s="302" t="s">
        <v>87</v>
      </c>
      <c r="C7" s="114">
        <v>121</v>
      </c>
      <c r="D7" s="296">
        <v>166</v>
      </c>
      <c r="E7" s="51">
        <v>189</v>
      </c>
      <c r="F7" s="51">
        <v>175</v>
      </c>
      <c r="G7" s="51">
        <v>233</v>
      </c>
      <c r="H7" s="21"/>
    </row>
    <row r="8" spans="2:11">
      <c r="B8" s="295" t="s">
        <v>135</v>
      </c>
      <c r="C8" s="292">
        <v>83</v>
      </c>
      <c r="D8" s="301">
        <v>77</v>
      </c>
      <c r="E8" s="55">
        <v>72</v>
      </c>
      <c r="F8" s="55">
        <v>65</v>
      </c>
      <c r="G8" s="55">
        <f>G9+G10</f>
        <v>71</v>
      </c>
      <c r="H8" s="21"/>
      <c r="I8" s="43"/>
    </row>
    <row r="9" spans="2:11">
      <c r="B9" s="302" t="s">
        <v>88</v>
      </c>
      <c r="C9" s="114">
        <v>63</v>
      </c>
      <c r="D9" s="296">
        <v>54</v>
      </c>
      <c r="E9" s="51">
        <v>54</v>
      </c>
      <c r="F9" s="51">
        <v>44</v>
      </c>
      <c r="G9" s="51">
        <v>52</v>
      </c>
    </row>
    <row r="10" spans="2:11">
      <c r="B10" s="302" t="s">
        <v>89</v>
      </c>
      <c r="C10" s="114">
        <v>20</v>
      </c>
      <c r="D10" s="296">
        <v>23</v>
      </c>
      <c r="E10" s="51">
        <v>18</v>
      </c>
      <c r="F10" s="51">
        <v>21</v>
      </c>
      <c r="G10" s="51">
        <v>19</v>
      </c>
    </row>
    <row r="11" spans="2:11">
      <c r="B11" s="295" t="s">
        <v>90</v>
      </c>
      <c r="C11" s="292">
        <v>324</v>
      </c>
      <c r="D11" s="301">
        <v>231</v>
      </c>
      <c r="E11" s="55">
        <v>235</v>
      </c>
      <c r="F11" s="55">
        <v>188</v>
      </c>
      <c r="G11" s="55">
        <v>196.99999999999997</v>
      </c>
    </row>
    <row r="12" spans="2:11">
      <c r="B12" s="297" t="s">
        <v>91</v>
      </c>
      <c r="C12" s="303">
        <v>347</v>
      </c>
      <c r="D12" s="304">
        <v>259</v>
      </c>
      <c r="E12" s="53">
        <v>268</v>
      </c>
      <c r="F12" s="53">
        <v>176</v>
      </c>
      <c r="G12" s="53">
        <v>229</v>
      </c>
      <c r="K12" s="148"/>
    </row>
    <row r="13" spans="2:11">
      <c r="B13" s="278" t="s">
        <v>12</v>
      </c>
      <c r="C13" s="300">
        <f t="shared" ref="C13:F13" si="0">C5+C8+C11+C12</f>
        <v>1103</v>
      </c>
      <c r="D13" s="300">
        <f t="shared" si="0"/>
        <v>919</v>
      </c>
      <c r="E13" s="300">
        <f t="shared" si="0"/>
        <v>972</v>
      </c>
      <c r="F13" s="300">
        <f t="shared" si="0"/>
        <v>753</v>
      </c>
      <c r="G13" s="300">
        <f>G5+G8+G11+G12</f>
        <v>949</v>
      </c>
    </row>
    <row r="14" spans="2:11">
      <c r="B14" s="203" t="s">
        <v>92</v>
      </c>
    </row>
    <row r="15" spans="2:11">
      <c r="B15" s="109" t="s">
        <v>881</v>
      </c>
    </row>
    <row r="16" spans="2:11">
      <c r="B16" s="109" t="s">
        <v>882</v>
      </c>
      <c r="C16" s="37"/>
      <c r="D16" s="37"/>
      <c r="E16" s="37"/>
      <c r="F16" s="37"/>
    </row>
  </sheetData>
  <sheetProtection password="EEBB" sheet="1" objects="1" scenarios="1"/>
  <hyperlinks>
    <hyperlink ref="I4" location="INDICE!A1" display="(volver a índice)"/>
  </hyperlinks>
  <pageMargins left="0.7" right="0.7" top="0.75" bottom="0.75" header="0.3" footer="0.3"/>
  <pageSetup paperSize="9" orientation="portrait" horizontalDpi="360" verticalDpi="36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showGridLines="0" workbookViewId="0">
      <selection activeCell="M10" sqref="M10"/>
    </sheetView>
  </sheetViews>
  <sheetFormatPr baseColWidth="10" defaultColWidth="11.5703125" defaultRowHeight="12.75"/>
  <cols>
    <col min="1" max="1" width="11.5703125" style="37"/>
    <col min="2" max="2" width="25.7109375" style="37" customWidth="1"/>
    <col min="3" max="3" width="12.85546875" style="37" customWidth="1"/>
    <col min="4" max="4" width="13.28515625" style="37" customWidth="1"/>
    <col min="5" max="5" width="15.28515625" style="37" customWidth="1"/>
    <col min="6" max="6" width="14.42578125" style="37" customWidth="1"/>
    <col min="7" max="16384" width="11.5703125" style="37"/>
  </cols>
  <sheetData>
    <row r="2" spans="2:10">
      <c r="B2" s="17" t="s">
        <v>383</v>
      </c>
      <c r="C2" s="281"/>
      <c r="D2" s="281"/>
      <c r="E2" s="281"/>
      <c r="F2" s="281"/>
      <c r="G2" s="281"/>
    </row>
    <row r="3" spans="2:10">
      <c r="B3" s="396"/>
      <c r="C3" s="396"/>
      <c r="D3" s="396"/>
      <c r="E3" s="396"/>
      <c r="F3" s="396"/>
      <c r="G3" s="396"/>
    </row>
    <row r="4" spans="2:10">
      <c r="B4" s="187" t="s">
        <v>95</v>
      </c>
      <c r="C4" s="187">
        <v>2013</v>
      </c>
      <c r="D4" s="187">
        <v>2014</v>
      </c>
      <c r="E4" s="187">
        <v>2015</v>
      </c>
      <c r="F4" s="187">
        <v>2016</v>
      </c>
      <c r="G4" s="187">
        <v>2017</v>
      </c>
      <c r="J4" s="21" t="s">
        <v>42</v>
      </c>
    </row>
    <row r="5" spans="2:10">
      <c r="B5" s="397" t="s">
        <v>166</v>
      </c>
      <c r="C5" s="398">
        <v>258.25</v>
      </c>
      <c r="D5" s="399">
        <v>227.5</v>
      </c>
      <c r="E5" s="398">
        <v>255.25</v>
      </c>
      <c r="F5" s="399">
        <v>192.75</v>
      </c>
      <c r="G5" s="398">
        <v>277.25</v>
      </c>
    </row>
    <row r="6" spans="2:10">
      <c r="B6" s="400" t="s">
        <v>94</v>
      </c>
      <c r="C6" s="401">
        <v>68</v>
      </c>
      <c r="D6" s="399">
        <v>59.75</v>
      </c>
      <c r="E6" s="401">
        <v>58.5</v>
      </c>
      <c r="F6" s="399">
        <v>49.25</v>
      </c>
      <c r="G6" s="401">
        <v>56.75</v>
      </c>
    </row>
    <row r="7" spans="2:10">
      <c r="B7" s="400" t="s">
        <v>90</v>
      </c>
      <c r="C7" s="401">
        <v>324</v>
      </c>
      <c r="D7" s="399">
        <v>231</v>
      </c>
      <c r="E7" s="401">
        <v>235</v>
      </c>
      <c r="F7" s="399">
        <v>188</v>
      </c>
      <c r="G7" s="401">
        <v>196.99999999999997</v>
      </c>
    </row>
    <row r="8" spans="2:10">
      <c r="B8" s="402" t="s">
        <v>91</v>
      </c>
      <c r="C8" s="403">
        <v>347</v>
      </c>
      <c r="D8" s="399">
        <v>259</v>
      </c>
      <c r="E8" s="403">
        <v>268</v>
      </c>
      <c r="F8" s="399">
        <v>176</v>
      </c>
      <c r="G8" s="403">
        <v>229</v>
      </c>
    </row>
    <row r="9" spans="2:10">
      <c r="B9" s="404" t="s">
        <v>12</v>
      </c>
      <c r="C9" s="405">
        <f t="shared" ref="C9:F9" si="0">SUM(C5:C8)</f>
        <v>997.25</v>
      </c>
      <c r="D9" s="405">
        <f t="shared" si="0"/>
        <v>777.25</v>
      </c>
      <c r="E9" s="405">
        <f t="shared" si="0"/>
        <v>816.75</v>
      </c>
      <c r="F9" s="405">
        <f t="shared" si="0"/>
        <v>606</v>
      </c>
      <c r="G9" s="406">
        <f>SUM(G5:G8)</f>
        <v>760</v>
      </c>
    </row>
    <row r="10" spans="2:10">
      <c r="B10" s="203" t="s">
        <v>384</v>
      </c>
    </row>
    <row r="11" spans="2:10">
      <c r="B11" s="203" t="s">
        <v>385</v>
      </c>
    </row>
  </sheetData>
  <sheetProtection password="EEBB" sheet="1" objects="1" scenarios="1"/>
  <hyperlinks>
    <hyperlink ref="J4" location="INDICE!A1" display="(volver a índice)"/>
  </hyperlinks>
  <pageMargins left="0.7" right="0.7" top="0.75" bottom="0.75" header="0.3" footer="0.3"/>
  <ignoredErrors>
    <ignoredError sqref="C9:G9" formulaRange="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7"/>
  <sheetViews>
    <sheetView showGridLines="0" workbookViewId="0">
      <selection activeCell="M10" sqref="M10"/>
    </sheetView>
  </sheetViews>
  <sheetFormatPr baseColWidth="10" defaultColWidth="11.5703125" defaultRowHeight="15"/>
  <cols>
    <col min="1" max="10" width="11.5703125" style="5"/>
    <col min="11" max="11" width="49" style="5" hidden="1" customWidth="1"/>
    <col min="12" max="12" width="13.7109375" style="5" hidden="1" customWidth="1"/>
    <col min="13" max="13" width="14.7109375" style="5" hidden="1" customWidth="1"/>
    <col min="14" max="14" width="11.5703125" style="1"/>
    <col min="15" max="18" width="11.5703125" style="5"/>
    <col min="19" max="21" width="11.5703125" style="380"/>
    <col min="22" max="16384" width="11.5703125" style="5"/>
  </cols>
  <sheetData>
    <row r="2" spans="2:21" ht="15" customHeight="1">
      <c r="B2" s="377" t="s">
        <v>464</v>
      </c>
      <c r="C2" s="378"/>
      <c r="D2" s="378"/>
      <c r="E2" s="378"/>
      <c r="F2" s="378"/>
      <c r="G2" s="378"/>
      <c r="H2" s="378"/>
      <c r="I2" s="378"/>
      <c r="K2" s="379" t="s">
        <v>465</v>
      </c>
    </row>
    <row r="3" spans="2:21">
      <c r="B3" s="378"/>
      <c r="C3" s="378"/>
      <c r="D3" s="378"/>
      <c r="E3" s="378"/>
      <c r="F3" s="378"/>
      <c r="G3" s="378"/>
      <c r="H3" s="378"/>
      <c r="I3" s="378"/>
    </row>
    <row r="4" spans="2:21" ht="24" customHeight="1">
      <c r="H4" s="5" t="s">
        <v>144</v>
      </c>
      <c r="K4" s="845" t="s">
        <v>136</v>
      </c>
      <c r="L4" s="809" t="s">
        <v>466</v>
      </c>
      <c r="M4" s="811"/>
      <c r="N4" s="5"/>
      <c r="P4" s="41"/>
      <c r="Q4" s="41"/>
      <c r="R4" s="381"/>
      <c r="U4" s="5"/>
    </row>
    <row r="5" spans="2:21" ht="13.15" customHeight="1">
      <c r="K5" s="846"/>
      <c r="L5" s="382" t="s">
        <v>12</v>
      </c>
      <c r="M5" s="383" t="s">
        <v>6</v>
      </c>
      <c r="N5" s="5"/>
      <c r="R5" s="380"/>
      <c r="U5" s="5"/>
    </row>
    <row r="6" spans="2:21" ht="13.15" customHeight="1">
      <c r="K6" s="384" t="s">
        <v>96</v>
      </c>
      <c r="L6" s="385">
        <v>59.999999999999993</v>
      </c>
      <c r="M6" s="386">
        <f>L6/$L$12</f>
        <v>0.11472275334608029</v>
      </c>
      <c r="N6" s="5"/>
      <c r="R6" s="380"/>
      <c r="U6" s="5"/>
    </row>
    <row r="7" spans="2:21" ht="13.15" customHeight="1">
      <c r="K7" s="384" t="s">
        <v>103</v>
      </c>
      <c r="L7" s="385">
        <v>48.000000000000007</v>
      </c>
      <c r="M7" s="386">
        <f t="shared" ref="M7:M12" si="0">L7/$L$12</f>
        <v>9.1778202676864262E-2</v>
      </c>
      <c r="N7" s="5"/>
      <c r="R7" s="380"/>
      <c r="U7" s="5"/>
    </row>
    <row r="8" spans="2:21" ht="13.15" customHeight="1">
      <c r="K8" s="384" t="s">
        <v>105</v>
      </c>
      <c r="L8" s="385">
        <v>146</v>
      </c>
      <c r="M8" s="386">
        <f t="shared" si="0"/>
        <v>0.27915869980879543</v>
      </c>
      <c r="N8" s="5"/>
      <c r="R8" s="380"/>
      <c r="U8" s="5"/>
    </row>
    <row r="9" spans="2:21" s="387" customFormat="1" ht="13.15" customHeight="1">
      <c r="K9" s="384" t="s">
        <v>109</v>
      </c>
      <c r="L9" s="385">
        <v>40</v>
      </c>
      <c r="M9" s="386">
        <f t="shared" si="0"/>
        <v>7.6481835564053538E-2</v>
      </c>
      <c r="R9" s="388"/>
      <c r="S9" s="388"/>
      <c r="T9" s="388"/>
    </row>
    <row r="10" spans="2:21" ht="15" customHeight="1">
      <c r="K10" s="384" t="s">
        <v>112</v>
      </c>
      <c r="L10" s="385">
        <v>155.99999999999997</v>
      </c>
      <c r="M10" s="386">
        <f t="shared" si="0"/>
        <v>0.29827915869980876</v>
      </c>
      <c r="N10" s="5"/>
      <c r="R10" s="380"/>
      <c r="U10" s="5"/>
    </row>
    <row r="11" spans="2:21">
      <c r="K11" s="389" t="s">
        <v>39</v>
      </c>
      <c r="L11" s="390">
        <v>73</v>
      </c>
      <c r="M11" s="386">
        <f t="shared" si="0"/>
        <v>0.13957934990439771</v>
      </c>
      <c r="N11" s="5"/>
      <c r="R11" s="380"/>
      <c r="U11" s="5"/>
    </row>
    <row r="12" spans="2:21">
      <c r="K12" s="391" t="s">
        <v>12</v>
      </c>
      <c r="L12" s="392">
        <v>523</v>
      </c>
      <c r="M12" s="393">
        <f t="shared" si="0"/>
        <v>1</v>
      </c>
    </row>
    <row r="13" spans="2:21">
      <c r="K13" s="394"/>
    </row>
    <row r="14" spans="2:21">
      <c r="K14" s="395"/>
    </row>
    <row r="18" spans="10:14">
      <c r="J18" s="41" t="s">
        <v>42</v>
      </c>
    </row>
    <row r="20" spans="10:14">
      <c r="N20" s="5"/>
    </row>
    <row r="21" spans="10:14" ht="15" customHeight="1">
      <c r="N21" s="5"/>
    </row>
    <row r="22" spans="10:14">
      <c r="N22" s="5"/>
    </row>
    <row r="23" spans="10:14">
      <c r="N23" s="5"/>
    </row>
    <row r="24" spans="10:14">
      <c r="N24" s="5"/>
    </row>
    <row r="25" spans="10:14">
      <c r="N25" s="5"/>
    </row>
    <row r="26" spans="10:14">
      <c r="N26" s="5"/>
    </row>
    <row r="27" spans="10:14">
      <c r="N27" s="5"/>
    </row>
    <row r="28" spans="10:14">
      <c r="N28" s="5"/>
    </row>
    <row r="29" spans="10:14">
      <c r="N29" s="5"/>
    </row>
    <row r="30" spans="10:14">
      <c r="N30" s="5"/>
    </row>
    <row r="31" spans="10:14">
      <c r="N31" s="5"/>
    </row>
    <row r="32" spans="10:14">
      <c r="N32" s="5"/>
    </row>
    <row r="33" spans="19:21" s="5" customFormat="1">
      <c r="S33" s="380"/>
      <c r="T33" s="380"/>
      <c r="U33" s="380"/>
    </row>
    <row r="34" spans="19:21" s="5" customFormat="1">
      <c r="S34" s="380"/>
      <c r="T34" s="380"/>
      <c r="U34" s="380"/>
    </row>
    <row r="35" spans="19:21" s="5" customFormat="1">
      <c r="S35" s="380"/>
      <c r="T35" s="380"/>
      <c r="U35" s="380"/>
    </row>
    <row r="36" spans="19:21" s="5" customFormat="1">
      <c r="S36" s="380"/>
      <c r="T36" s="380"/>
      <c r="U36" s="380"/>
    </row>
    <row r="37" spans="19:21" s="5" customFormat="1">
      <c r="S37" s="380"/>
      <c r="T37" s="380"/>
      <c r="U37" s="380"/>
    </row>
  </sheetData>
  <sheetProtection password="EEBB" sheet="1" objects="1" scenarios="1"/>
  <mergeCells count="2">
    <mergeCell ref="K4:K5"/>
    <mergeCell ref="L4:M4"/>
  </mergeCells>
  <hyperlinks>
    <hyperlink ref="J18" location="INDICE!A1" display="(volver a índice)"/>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showGridLines="0" workbookViewId="0">
      <selection activeCell="M10" sqref="M10"/>
    </sheetView>
  </sheetViews>
  <sheetFormatPr baseColWidth="10" defaultColWidth="11.5703125" defaultRowHeight="12.75"/>
  <cols>
    <col min="1" max="1" width="11.5703125" style="37"/>
    <col min="2" max="2" width="54" style="37" customWidth="1"/>
    <col min="3" max="16384" width="11.5703125" style="37"/>
  </cols>
  <sheetData>
    <row r="2" spans="2:6">
      <c r="B2" s="17" t="s">
        <v>773</v>
      </c>
    </row>
    <row r="4" spans="2:6" ht="24" customHeight="1">
      <c r="B4" s="805" t="s">
        <v>43</v>
      </c>
      <c r="C4" s="831" t="s">
        <v>84</v>
      </c>
      <c r="D4" s="833"/>
      <c r="F4" s="21" t="s">
        <v>42</v>
      </c>
    </row>
    <row r="5" spans="2:6">
      <c r="B5" s="794"/>
      <c r="C5" s="122" t="s">
        <v>12</v>
      </c>
      <c r="D5" s="123" t="s">
        <v>6</v>
      </c>
    </row>
    <row r="6" spans="2:6" ht="15" customHeight="1">
      <c r="B6" s="50" t="s">
        <v>48</v>
      </c>
      <c r="C6" s="372">
        <v>1</v>
      </c>
      <c r="D6" s="373">
        <f>C6/$C$19</f>
        <v>1.9120458891013384E-3</v>
      </c>
    </row>
    <row r="7" spans="2:6" ht="15" customHeight="1">
      <c r="B7" s="50" t="s">
        <v>49</v>
      </c>
      <c r="C7" s="374">
        <v>33</v>
      </c>
      <c r="D7" s="373">
        <f t="shared" ref="D7:D19" si="0">C7/$C$19</f>
        <v>6.3097514340344163E-2</v>
      </c>
    </row>
    <row r="8" spans="2:6" ht="15" customHeight="1">
      <c r="B8" s="50" t="s">
        <v>45</v>
      </c>
      <c r="C8" s="374" t="s">
        <v>199</v>
      </c>
      <c r="D8" s="373" t="s">
        <v>199</v>
      </c>
    </row>
    <row r="9" spans="2:6" ht="15" customHeight="1">
      <c r="B9" s="50" t="s">
        <v>50</v>
      </c>
      <c r="C9" s="372">
        <v>3</v>
      </c>
      <c r="D9" s="373">
        <f t="shared" si="0"/>
        <v>5.7361376673040155E-3</v>
      </c>
    </row>
    <row r="10" spans="2:6" ht="15" customHeight="1">
      <c r="B10" s="50" t="s">
        <v>51</v>
      </c>
      <c r="C10" s="374">
        <v>15</v>
      </c>
      <c r="D10" s="373">
        <f t="shared" si="0"/>
        <v>2.8680688336520075E-2</v>
      </c>
    </row>
    <row r="11" spans="2:6" ht="15" customHeight="1">
      <c r="B11" s="50" t="s">
        <v>44</v>
      </c>
      <c r="C11" s="374">
        <v>17</v>
      </c>
      <c r="D11" s="373">
        <f t="shared" si="0"/>
        <v>3.2504780114722756E-2</v>
      </c>
    </row>
    <row r="12" spans="2:6" ht="15" customHeight="1">
      <c r="B12" s="50" t="s">
        <v>52</v>
      </c>
      <c r="C12" s="372">
        <v>184</v>
      </c>
      <c r="D12" s="373">
        <f t="shared" si="0"/>
        <v>0.35181644359464626</v>
      </c>
    </row>
    <row r="13" spans="2:6" ht="15" customHeight="1">
      <c r="B13" s="50" t="s">
        <v>53</v>
      </c>
      <c r="C13" s="374">
        <v>46</v>
      </c>
      <c r="D13" s="373">
        <f t="shared" si="0"/>
        <v>8.7954110898661564E-2</v>
      </c>
    </row>
    <row r="14" spans="2:6" ht="15" customHeight="1">
      <c r="B14" s="50" t="s">
        <v>54</v>
      </c>
      <c r="C14" s="374">
        <v>12</v>
      </c>
      <c r="D14" s="373">
        <f t="shared" si="0"/>
        <v>2.2944550669216062E-2</v>
      </c>
    </row>
    <row r="15" spans="2:6" ht="15" customHeight="1">
      <c r="B15" s="50" t="s">
        <v>55</v>
      </c>
      <c r="C15" s="372">
        <v>12</v>
      </c>
      <c r="D15" s="373">
        <f t="shared" si="0"/>
        <v>2.2944550669216062E-2</v>
      </c>
    </row>
    <row r="16" spans="2:6" ht="15" customHeight="1">
      <c r="B16" s="50" t="s">
        <v>56</v>
      </c>
      <c r="C16" s="374">
        <v>43</v>
      </c>
      <c r="D16" s="373">
        <f t="shared" si="0"/>
        <v>8.2217973231357558E-2</v>
      </c>
    </row>
    <row r="17" spans="2:4" ht="15" customHeight="1">
      <c r="B17" s="50" t="s">
        <v>57</v>
      </c>
      <c r="C17" s="374">
        <v>157</v>
      </c>
      <c r="D17" s="373">
        <f t="shared" si="0"/>
        <v>0.30019120458891013</v>
      </c>
    </row>
    <row r="18" spans="2:4" ht="15" customHeight="1">
      <c r="B18" s="50" t="s">
        <v>46</v>
      </c>
      <c r="C18" s="372" t="s">
        <v>199</v>
      </c>
      <c r="D18" s="373" t="s">
        <v>199</v>
      </c>
    </row>
    <row r="19" spans="2:4" ht="15" customHeight="1">
      <c r="B19" s="260" t="s">
        <v>84</v>
      </c>
      <c r="C19" s="375">
        <f>SUM(C5:C18)</f>
        <v>523</v>
      </c>
      <c r="D19" s="376">
        <f t="shared" si="0"/>
        <v>1</v>
      </c>
    </row>
    <row r="21" spans="2:4">
      <c r="B21" s="263" t="s">
        <v>123</v>
      </c>
    </row>
  </sheetData>
  <sheetProtection password="EEBB" sheet="1" objects="1" scenarios="1"/>
  <mergeCells count="2">
    <mergeCell ref="B4:B5"/>
    <mergeCell ref="C4:D4"/>
  </mergeCells>
  <hyperlinks>
    <hyperlink ref="F4" location="INDICE!A1" display="(volver a índice)"/>
  </hyperlinks>
  <pageMargins left="0.7" right="0.7" top="0.75" bottom="0.75" header="0.3" footer="0.3"/>
  <pageSetup paperSize="9" orientation="portrait" horizontalDpi="360" verticalDpi="36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4"/>
  <sheetViews>
    <sheetView showGridLines="0" workbookViewId="0">
      <selection activeCell="M10" sqref="M10"/>
    </sheetView>
  </sheetViews>
  <sheetFormatPr baseColWidth="10" defaultColWidth="11.5703125" defaultRowHeight="12.75"/>
  <cols>
    <col min="1" max="1" width="11.5703125" style="37"/>
    <col min="2" max="2" width="43.28515625" style="37" customWidth="1"/>
    <col min="3" max="3" width="11" style="37" customWidth="1"/>
    <col min="4" max="4" width="6.42578125" style="37" customWidth="1"/>
    <col min="5" max="16384" width="11.5703125" style="37"/>
  </cols>
  <sheetData>
    <row r="2" spans="2:6">
      <c r="B2" s="37" t="s">
        <v>774</v>
      </c>
    </row>
    <row r="4" spans="2:6" ht="36" customHeight="1">
      <c r="B4" s="819" t="s">
        <v>148</v>
      </c>
      <c r="C4" s="831" t="s">
        <v>467</v>
      </c>
      <c r="D4" s="832"/>
      <c r="F4" s="21" t="s">
        <v>42</v>
      </c>
    </row>
    <row r="5" spans="2:6">
      <c r="B5" s="844"/>
      <c r="C5" s="188" t="s">
        <v>188</v>
      </c>
      <c r="D5" s="369" t="s">
        <v>6</v>
      </c>
    </row>
    <row r="6" spans="2:6" ht="15" customHeight="1">
      <c r="B6" s="54" t="s">
        <v>96</v>
      </c>
      <c r="C6" s="370">
        <v>60</v>
      </c>
      <c r="D6" s="371">
        <v>0.1147227533460803</v>
      </c>
      <c r="E6" s="121"/>
    </row>
    <row r="7" spans="2:6" ht="15" customHeight="1">
      <c r="B7" s="54" t="s">
        <v>103</v>
      </c>
      <c r="C7" s="51">
        <v>44</v>
      </c>
      <c r="D7" s="371">
        <v>8.4130019120458893E-2</v>
      </c>
      <c r="E7" s="121"/>
    </row>
    <row r="8" spans="2:6" ht="15" customHeight="1">
      <c r="B8" s="54" t="s">
        <v>105</v>
      </c>
      <c r="C8" s="51">
        <v>155</v>
      </c>
      <c r="D8" s="371">
        <v>0.29636711281070743</v>
      </c>
    </row>
    <row r="9" spans="2:6" ht="15" customHeight="1">
      <c r="B9" s="54" t="s">
        <v>209</v>
      </c>
      <c r="C9" s="51">
        <v>43</v>
      </c>
      <c r="D9" s="371">
        <v>8.2217973231357558E-2</v>
      </c>
    </row>
    <row r="10" spans="2:6" ht="15" customHeight="1">
      <c r="B10" s="54" t="s">
        <v>112</v>
      </c>
      <c r="C10" s="51">
        <v>161</v>
      </c>
      <c r="D10" s="371">
        <v>0.30783938814531547</v>
      </c>
    </row>
    <row r="11" spans="2:6" ht="15" customHeight="1">
      <c r="B11" s="54" t="s">
        <v>210</v>
      </c>
      <c r="C11" s="51">
        <v>60</v>
      </c>
      <c r="D11" s="371">
        <v>0.1147227533460803</v>
      </c>
    </row>
    <row r="12" spans="2:6" ht="15" customHeight="1">
      <c r="B12" s="62" t="s">
        <v>12</v>
      </c>
      <c r="C12" s="63">
        <v>523</v>
      </c>
      <c r="D12" s="321">
        <v>1</v>
      </c>
    </row>
    <row r="14" spans="2:6">
      <c r="B14" s="263" t="s">
        <v>123</v>
      </c>
    </row>
  </sheetData>
  <sheetProtection password="EEBB" sheet="1" objects="1" scenarios="1"/>
  <mergeCells count="2">
    <mergeCell ref="C4:D4"/>
    <mergeCell ref="B4:B5"/>
  </mergeCells>
  <hyperlinks>
    <hyperlink ref="F4" location="INDICE!A1" display="(volver a índice)"/>
  </hyperlinks>
  <pageMargins left="0.7" right="0.7" top="0.75" bottom="0.75" header="0.3" footer="0.3"/>
  <pageSetup paperSize="9" orientation="portrait" horizontalDpi="360" verticalDpi="36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7"/>
  <sheetViews>
    <sheetView showGridLines="0" workbookViewId="0">
      <selection activeCell="M10" sqref="M10"/>
    </sheetView>
  </sheetViews>
  <sheetFormatPr baseColWidth="10" defaultColWidth="9.7109375" defaultRowHeight="12.75"/>
  <cols>
    <col min="1" max="1" width="9.7109375" style="37"/>
    <col min="2" max="2" width="13.28515625" style="37" customWidth="1"/>
    <col min="3" max="16384" width="9.7109375" style="37"/>
  </cols>
  <sheetData>
    <row r="2" spans="2:21">
      <c r="B2" s="145" t="s">
        <v>775</v>
      </c>
    </row>
    <row r="4" spans="2:21" ht="15" customHeight="1">
      <c r="B4" s="819" t="s">
        <v>85</v>
      </c>
      <c r="C4" s="831">
        <v>2013</v>
      </c>
      <c r="D4" s="832"/>
      <c r="E4" s="833"/>
      <c r="F4" s="831">
        <v>2014</v>
      </c>
      <c r="G4" s="832"/>
      <c r="H4" s="833"/>
      <c r="I4" s="831">
        <v>2015</v>
      </c>
      <c r="J4" s="832"/>
      <c r="K4" s="833"/>
      <c r="L4" s="831">
        <v>2016</v>
      </c>
      <c r="M4" s="832"/>
      <c r="N4" s="833"/>
      <c r="O4" s="831">
        <v>2017</v>
      </c>
      <c r="P4" s="832"/>
      <c r="Q4" s="833"/>
      <c r="S4" s="21" t="s">
        <v>42</v>
      </c>
    </row>
    <row r="5" spans="2:21">
      <c r="B5" s="844"/>
      <c r="C5" s="112" t="s">
        <v>149</v>
      </c>
      <c r="D5" s="112" t="s">
        <v>150</v>
      </c>
      <c r="E5" s="112" t="s">
        <v>12</v>
      </c>
      <c r="F5" s="112" t="s">
        <v>149</v>
      </c>
      <c r="G5" s="112" t="s">
        <v>150</v>
      </c>
      <c r="H5" s="112" t="s">
        <v>12</v>
      </c>
      <c r="I5" s="112" t="s">
        <v>149</v>
      </c>
      <c r="J5" s="112" t="s">
        <v>150</v>
      </c>
      <c r="K5" s="112" t="s">
        <v>12</v>
      </c>
      <c r="L5" s="112" t="s">
        <v>149</v>
      </c>
      <c r="M5" s="112" t="s">
        <v>150</v>
      </c>
      <c r="N5" s="112" t="s">
        <v>12</v>
      </c>
      <c r="O5" s="112" t="s">
        <v>149</v>
      </c>
      <c r="P5" s="112" t="s">
        <v>150</v>
      </c>
      <c r="Q5" s="112" t="s">
        <v>12</v>
      </c>
      <c r="S5" s="21"/>
    </row>
    <row r="6" spans="2:21" ht="15" customHeight="1">
      <c r="B6" s="295" t="s">
        <v>134</v>
      </c>
      <c r="C6" s="292">
        <f>+C7+C8</f>
        <v>160</v>
      </c>
      <c r="D6" s="292">
        <f t="shared" ref="D6:Q6" si="0">+D7+D8</f>
        <v>189</v>
      </c>
      <c r="E6" s="292">
        <f t="shared" si="0"/>
        <v>349</v>
      </c>
      <c r="F6" s="292">
        <f t="shared" si="0"/>
        <v>180</v>
      </c>
      <c r="G6" s="292">
        <f t="shared" si="0"/>
        <v>172</v>
      </c>
      <c r="H6" s="292">
        <f t="shared" si="0"/>
        <v>352</v>
      </c>
      <c r="I6" s="292">
        <f t="shared" si="0"/>
        <v>215</v>
      </c>
      <c r="J6" s="292">
        <f t="shared" si="0"/>
        <v>182</v>
      </c>
      <c r="K6" s="292">
        <f t="shared" si="0"/>
        <v>397</v>
      </c>
      <c r="L6" s="292">
        <f t="shared" si="0"/>
        <v>175</v>
      </c>
      <c r="M6" s="292">
        <f t="shared" si="0"/>
        <v>149</v>
      </c>
      <c r="N6" s="292">
        <f t="shared" si="0"/>
        <v>324</v>
      </c>
      <c r="O6" s="292">
        <f t="shared" si="0"/>
        <v>230</v>
      </c>
      <c r="P6" s="292">
        <f t="shared" si="0"/>
        <v>222</v>
      </c>
      <c r="Q6" s="292">
        <f t="shared" si="0"/>
        <v>452</v>
      </c>
      <c r="S6" s="368"/>
    </row>
    <row r="7" spans="2:21" ht="15" customHeight="1">
      <c r="B7" s="302" t="s">
        <v>86</v>
      </c>
      <c r="C7" s="114">
        <v>103</v>
      </c>
      <c r="D7" s="114">
        <v>125</v>
      </c>
      <c r="E7" s="114">
        <f>SUM(C7:D7)</f>
        <v>228</v>
      </c>
      <c r="F7" s="114">
        <v>89</v>
      </c>
      <c r="G7" s="114">
        <v>97</v>
      </c>
      <c r="H7" s="114">
        <f>SUM(F7:G7)</f>
        <v>186</v>
      </c>
      <c r="I7" s="114">
        <v>105</v>
      </c>
      <c r="J7" s="114">
        <v>103</v>
      </c>
      <c r="K7" s="51">
        <f>SUM(I7:J7)</f>
        <v>208</v>
      </c>
      <c r="L7" s="51">
        <v>76</v>
      </c>
      <c r="M7" s="51">
        <v>73</v>
      </c>
      <c r="N7" s="51">
        <f>SUM(L7:M7)</f>
        <v>149</v>
      </c>
      <c r="O7" s="51">
        <v>102.99999999999999</v>
      </c>
      <c r="P7" s="51">
        <v>116</v>
      </c>
      <c r="Q7" s="51">
        <f>SUM(O7:P7)</f>
        <v>219</v>
      </c>
      <c r="S7" s="43"/>
      <c r="T7" s="43"/>
      <c r="U7" s="43"/>
    </row>
    <row r="8" spans="2:21" ht="15" customHeight="1">
      <c r="B8" s="302" t="s">
        <v>87</v>
      </c>
      <c r="C8" s="114">
        <v>57</v>
      </c>
      <c r="D8" s="114">
        <v>64</v>
      </c>
      <c r="E8" s="114">
        <f>SUM(C8:D8)</f>
        <v>121</v>
      </c>
      <c r="F8" s="114">
        <v>91</v>
      </c>
      <c r="G8" s="114">
        <v>75</v>
      </c>
      <c r="H8" s="114">
        <f>SUM(F8:G8)</f>
        <v>166</v>
      </c>
      <c r="I8" s="114">
        <v>110</v>
      </c>
      <c r="J8" s="114">
        <v>79</v>
      </c>
      <c r="K8" s="51">
        <f>SUM(I8:J8)</f>
        <v>189</v>
      </c>
      <c r="L8" s="51">
        <v>99</v>
      </c>
      <c r="M8" s="51">
        <v>76</v>
      </c>
      <c r="N8" s="51">
        <f>SUM(L8:M8)</f>
        <v>175</v>
      </c>
      <c r="O8" s="51">
        <v>127</v>
      </c>
      <c r="P8" s="51">
        <v>106</v>
      </c>
      <c r="Q8" s="51">
        <f t="shared" ref="Q8:Q13" si="1">SUM(O8:P8)</f>
        <v>233</v>
      </c>
      <c r="S8" s="368"/>
    </row>
    <row r="9" spans="2:21" ht="15" customHeight="1">
      <c r="B9" s="295" t="s">
        <v>135</v>
      </c>
      <c r="C9" s="292">
        <f>+C10+C11</f>
        <v>31</v>
      </c>
      <c r="D9" s="292">
        <f t="shared" ref="D9:Q9" si="2">+D10+D11</f>
        <v>52</v>
      </c>
      <c r="E9" s="292">
        <f t="shared" si="2"/>
        <v>83</v>
      </c>
      <c r="F9" s="292">
        <f t="shared" si="2"/>
        <v>29</v>
      </c>
      <c r="G9" s="292">
        <f t="shared" si="2"/>
        <v>48</v>
      </c>
      <c r="H9" s="292">
        <f t="shared" si="2"/>
        <v>77</v>
      </c>
      <c r="I9" s="292">
        <f t="shared" si="2"/>
        <v>30</v>
      </c>
      <c r="J9" s="292">
        <f t="shared" si="2"/>
        <v>42</v>
      </c>
      <c r="K9" s="292">
        <f t="shared" si="2"/>
        <v>72</v>
      </c>
      <c r="L9" s="292">
        <f t="shared" si="2"/>
        <v>29</v>
      </c>
      <c r="M9" s="292">
        <f t="shared" si="2"/>
        <v>36</v>
      </c>
      <c r="N9" s="292">
        <f t="shared" si="2"/>
        <v>65</v>
      </c>
      <c r="O9" s="292">
        <f t="shared" si="2"/>
        <v>29</v>
      </c>
      <c r="P9" s="292">
        <f t="shared" si="2"/>
        <v>42</v>
      </c>
      <c r="Q9" s="292">
        <f t="shared" si="2"/>
        <v>71</v>
      </c>
      <c r="S9" s="368"/>
    </row>
    <row r="10" spans="2:21" ht="15" customHeight="1">
      <c r="B10" s="302" t="s">
        <v>88</v>
      </c>
      <c r="C10" s="114">
        <v>24</v>
      </c>
      <c r="D10" s="114">
        <v>39</v>
      </c>
      <c r="E10" s="114">
        <f>SUM(C10:D10)</f>
        <v>63</v>
      </c>
      <c r="F10" s="114">
        <v>19</v>
      </c>
      <c r="G10" s="114">
        <v>35</v>
      </c>
      <c r="H10" s="114">
        <f>SUM(F10:G10)</f>
        <v>54</v>
      </c>
      <c r="I10" s="114">
        <v>21</v>
      </c>
      <c r="J10" s="114">
        <v>33</v>
      </c>
      <c r="K10" s="51">
        <f>SUM(I10:J10)</f>
        <v>54</v>
      </c>
      <c r="L10" s="51">
        <v>18</v>
      </c>
      <c r="M10" s="51">
        <v>26</v>
      </c>
      <c r="N10" s="51">
        <f>SUM(L10:M10)</f>
        <v>44</v>
      </c>
      <c r="O10" s="51">
        <v>20</v>
      </c>
      <c r="P10" s="51">
        <v>32</v>
      </c>
      <c r="Q10" s="51">
        <f t="shared" si="1"/>
        <v>52</v>
      </c>
    </row>
    <row r="11" spans="2:21" ht="15" customHeight="1">
      <c r="B11" s="302" t="s">
        <v>89</v>
      </c>
      <c r="C11" s="114">
        <v>7</v>
      </c>
      <c r="D11" s="114">
        <v>13</v>
      </c>
      <c r="E11" s="114">
        <f>SUM(C11:D11)</f>
        <v>20</v>
      </c>
      <c r="F11" s="114">
        <v>10</v>
      </c>
      <c r="G11" s="114">
        <v>13</v>
      </c>
      <c r="H11" s="114">
        <f>SUM(F11:G11)</f>
        <v>23</v>
      </c>
      <c r="I11" s="114">
        <v>9</v>
      </c>
      <c r="J11" s="114">
        <v>9</v>
      </c>
      <c r="K11" s="51">
        <f>SUM(I11:J11)</f>
        <v>18</v>
      </c>
      <c r="L11" s="51">
        <v>11</v>
      </c>
      <c r="M11" s="51">
        <v>10</v>
      </c>
      <c r="N11" s="51">
        <f>SUM(L11:M11)</f>
        <v>21</v>
      </c>
      <c r="O11" s="51">
        <v>9</v>
      </c>
      <c r="P11" s="51">
        <v>10</v>
      </c>
      <c r="Q11" s="51">
        <f t="shared" si="1"/>
        <v>19</v>
      </c>
      <c r="T11" s="148"/>
    </row>
    <row r="12" spans="2:21" ht="15" customHeight="1">
      <c r="B12" s="295" t="s">
        <v>90</v>
      </c>
      <c r="C12" s="292">
        <v>184.0695652173913</v>
      </c>
      <c r="D12" s="292">
        <v>139.9304347826087</v>
      </c>
      <c r="E12" s="292">
        <v>324</v>
      </c>
      <c r="F12" s="292">
        <v>131.74904942965779</v>
      </c>
      <c r="G12" s="292">
        <v>99.250950570342212</v>
      </c>
      <c r="H12" s="292">
        <v>231</v>
      </c>
      <c r="I12" s="292">
        <v>136.56603773584905</v>
      </c>
      <c r="J12" s="292">
        <v>98.433962264150949</v>
      </c>
      <c r="K12" s="55">
        <v>235</v>
      </c>
      <c r="L12" s="55">
        <v>95.757009345794387</v>
      </c>
      <c r="M12" s="55">
        <v>92.242990654205613</v>
      </c>
      <c r="N12" s="55">
        <v>188</v>
      </c>
      <c r="O12" s="55">
        <v>113.99999999999999</v>
      </c>
      <c r="P12" s="55">
        <v>82.999999999999986</v>
      </c>
      <c r="Q12" s="55">
        <f t="shared" si="1"/>
        <v>196.99999999999997</v>
      </c>
    </row>
    <row r="13" spans="2:21" ht="15" customHeight="1">
      <c r="B13" s="297" t="s">
        <v>91</v>
      </c>
      <c r="C13" s="303">
        <v>158.51810584958216</v>
      </c>
      <c r="D13" s="303">
        <v>188.48189415041784</v>
      </c>
      <c r="E13" s="303">
        <v>347</v>
      </c>
      <c r="F13" s="303">
        <v>105.10144927536233</v>
      </c>
      <c r="G13" s="303">
        <v>153.89855072463769</v>
      </c>
      <c r="H13" s="303">
        <v>259</v>
      </c>
      <c r="I13" s="303">
        <v>112.69257950530034</v>
      </c>
      <c r="J13" s="303">
        <v>155.30742049469964</v>
      </c>
      <c r="K13" s="53">
        <v>268</v>
      </c>
      <c r="L13" s="53">
        <v>82.5</v>
      </c>
      <c r="M13" s="53">
        <v>93.5</v>
      </c>
      <c r="N13" s="53">
        <v>176</v>
      </c>
      <c r="O13" s="53">
        <v>96.999999999999986</v>
      </c>
      <c r="P13" s="53">
        <v>132</v>
      </c>
      <c r="Q13" s="53">
        <f t="shared" si="1"/>
        <v>229</v>
      </c>
      <c r="R13" s="121"/>
    </row>
    <row r="14" spans="2:21" ht="15" customHeight="1">
      <c r="B14" s="278" t="s">
        <v>12</v>
      </c>
      <c r="C14" s="300">
        <f>+C6+C9+C12+C13</f>
        <v>533.58767106697348</v>
      </c>
      <c r="D14" s="300">
        <f t="shared" ref="D14:Q14" si="3">+D6+D9+D12+D13</f>
        <v>569.41232893302652</v>
      </c>
      <c r="E14" s="300">
        <f t="shared" si="3"/>
        <v>1103</v>
      </c>
      <c r="F14" s="300">
        <f t="shared" si="3"/>
        <v>445.85049870502013</v>
      </c>
      <c r="G14" s="300">
        <f t="shared" si="3"/>
        <v>473.14950129497987</v>
      </c>
      <c r="H14" s="300">
        <f t="shared" si="3"/>
        <v>919</v>
      </c>
      <c r="I14" s="300">
        <f t="shared" si="3"/>
        <v>494.25861724114935</v>
      </c>
      <c r="J14" s="300">
        <f t="shared" si="3"/>
        <v>477.74138275885059</v>
      </c>
      <c r="K14" s="300">
        <f t="shared" si="3"/>
        <v>972</v>
      </c>
      <c r="L14" s="300">
        <f t="shared" si="3"/>
        <v>382.25700934579436</v>
      </c>
      <c r="M14" s="300">
        <f t="shared" si="3"/>
        <v>370.74299065420564</v>
      </c>
      <c r="N14" s="300">
        <f t="shared" si="3"/>
        <v>753</v>
      </c>
      <c r="O14" s="300">
        <f t="shared" si="3"/>
        <v>470</v>
      </c>
      <c r="P14" s="300">
        <f t="shared" si="3"/>
        <v>479</v>
      </c>
      <c r="Q14" s="300">
        <f t="shared" si="3"/>
        <v>949</v>
      </c>
    </row>
    <row r="15" spans="2:21">
      <c r="B15" s="203" t="s">
        <v>92</v>
      </c>
      <c r="C15" s="17"/>
      <c r="D15" s="17"/>
      <c r="E15" s="17"/>
      <c r="F15" s="17"/>
      <c r="G15" s="17"/>
      <c r="H15" s="17"/>
      <c r="I15" s="17"/>
      <c r="J15" s="17"/>
      <c r="K15" s="17"/>
      <c r="L15" s="17"/>
      <c r="M15" s="17"/>
      <c r="N15" s="17"/>
      <c r="O15" s="17"/>
      <c r="P15" s="17"/>
    </row>
    <row r="16" spans="2:21" ht="15" customHeight="1">
      <c r="B16" s="109" t="s">
        <v>881</v>
      </c>
      <c r="C16" s="17"/>
      <c r="D16" s="17"/>
      <c r="E16" s="17"/>
      <c r="F16" s="17"/>
      <c r="G16" s="17"/>
      <c r="H16" s="17"/>
      <c r="I16" s="17"/>
      <c r="J16" s="17"/>
      <c r="K16" s="17"/>
      <c r="L16" s="17"/>
      <c r="M16" s="17"/>
      <c r="N16" s="17"/>
      <c r="O16" s="17"/>
      <c r="P16" s="17"/>
    </row>
    <row r="17" spans="2:2">
      <c r="B17" s="109" t="s">
        <v>882</v>
      </c>
    </row>
  </sheetData>
  <sheetProtection password="EEBB" sheet="1" objects="1" scenarios="1"/>
  <mergeCells count="6">
    <mergeCell ref="O4:Q4"/>
    <mergeCell ref="B4:B5"/>
    <mergeCell ref="C4:E4"/>
    <mergeCell ref="F4:H4"/>
    <mergeCell ref="I4:K4"/>
    <mergeCell ref="L4:N4"/>
  </mergeCells>
  <hyperlinks>
    <hyperlink ref="S4" location="INDICE!A1" display="(volver a índice)"/>
  </hyperlinks>
  <pageMargins left="0.7" right="0.7" top="0.75" bottom="0.75" header="0.3" footer="0.3"/>
  <pageSetup paperSize="9" orientation="portrait" horizontalDpi="360" verticalDpi="360" r:id="rId1"/>
  <ignoredErrors>
    <ignoredError sqref="Q12:Q13" formulaRange="1"/>
    <ignoredError sqref="E9:Q9" formula="1"/>
  </ignoredError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0"/>
  <sheetViews>
    <sheetView showGridLines="0" workbookViewId="0">
      <selection activeCell="M10" sqref="M10"/>
    </sheetView>
  </sheetViews>
  <sheetFormatPr baseColWidth="10" defaultColWidth="11.5703125" defaultRowHeight="12.75"/>
  <cols>
    <col min="1" max="1" width="11.5703125" style="37"/>
    <col min="2" max="2" width="24" style="37" customWidth="1"/>
    <col min="3" max="3" width="11.5703125" style="37" customWidth="1"/>
    <col min="4" max="16384" width="11.5703125" style="37"/>
  </cols>
  <sheetData>
    <row r="2" spans="2:7" s="109" customFormat="1">
      <c r="B2" s="109" t="s">
        <v>776</v>
      </c>
    </row>
    <row r="4" spans="2:7" ht="15" customHeight="1">
      <c r="B4" s="819" t="s">
        <v>152</v>
      </c>
      <c r="C4" s="831" t="s">
        <v>84</v>
      </c>
      <c r="D4" s="832"/>
      <c r="E4" s="833"/>
    </row>
    <row r="5" spans="2:7">
      <c r="B5" s="820"/>
      <c r="C5" s="257" t="s">
        <v>149</v>
      </c>
      <c r="D5" s="266" t="s">
        <v>150</v>
      </c>
      <c r="E5" s="257" t="s">
        <v>12</v>
      </c>
    </row>
    <row r="6" spans="2:7">
      <c r="B6" s="267" t="s">
        <v>155</v>
      </c>
      <c r="C6" s="48">
        <v>5</v>
      </c>
      <c r="D6" s="48">
        <v>4</v>
      </c>
      <c r="E6" s="268">
        <v>9</v>
      </c>
    </row>
    <row r="7" spans="2:7">
      <c r="B7" s="201" t="s">
        <v>156</v>
      </c>
      <c r="C7" s="51">
        <v>53</v>
      </c>
      <c r="D7" s="270">
        <v>53</v>
      </c>
      <c r="E7" s="55">
        <v>106</v>
      </c>
      <c r="G7" s="109"/>
    </row>
    <row r="8" spans="2:7">
      <c r="B8" s="201" t="s">
        <v>157</v>
      </c>
      <c r="C8" s="51">
        <v>88</v>
      </c>
      <c r="D8" s="270">
        <v>98</v>
      </c>
      <c r="E8" s="55">
        <v>186</v>
      </c>
      <c r="G8" s="21" t="s">
        <v>42</v>
      </c>
    </row>
    <row r="9" spans="2:7">
      <c r="B9" s="201" t="s">
        <v>159</v>
      </c>
      <c r="C9" s="51">
        <v>55</v>
      </c>
      <c r="D9" s="270">
        <v>64</v>
      </c>
      <c r="E9" s="55">
        <v>119</v>
      </c>
    </row>
    <row r="10" spans="2:7">
      <c r="B10" s="201" t="s">
        <v>158</v>
      </c>
      <c r="C10" s="51">
        <v>33</v>
      </c>
      <c r="D10" s="270">
        <v>26</v>
      </c>
      <c r="E10" s="55">
        <v>59</v>
      </c>
    </row>
    <row r="11" spans="2:7">
      <c r="B11" s="271" t="s">
        <v>160</v>
      </c>
      <c r="C11" s="272">
        <v>25</v>
      </c>
      <c r="D11" s="273">
        <v>19</v>
      </c>
      <c r="E11" s="53">
        <v>44</v>
      </c>
    </row>
    <row r="12" spans="2:7">
      <c r="B12" s="260" t="s">
        <v>12</v>
      </c>
      <c r="C12" s="261">
        <v>259</v>
      </c>
      <c r="D12" s="274">
        <v>264</v>
      </c>
      <c r="E12" s="261">
        <v>523</v>
      </c>
    </row>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sheetData>
  <sheetProtection password="EEBB" sheet="1" objects="1" scenarios="1"/>
  <mergeCells count="2">
    <mergeCell ref="B4:B5"/>
    <mergeCell ref="C4:E4"/>
  </mergeCells>
  <hyperlinks>
    <hyperlink ref="G8" location="INDICE!A1" display="(volver a índice)"/>
  </hyperlinks>
  <pageMargins left="0.7" right="0.7" top="0.75" bottom="0.75" header="0.3" footer="0.3"/>
  <pageSetup paperSize="9" orientation="portrait" horizontalDpi="360" verticalDpi="36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
  <sheetViews>
    <sheetView showGridLines="0" workbookViewId="0">
      <selection activeCell="H19" sqref="H19"/>
    </sheetView>
  </sheetViews>
  <sheetFormatPr baseColWidth="10" defaultColWidth="11.5703125" defaultRowHeight="12.75"/>
  <cols>
    <col min="1" max="1" width="11.5703125" style="37"/>
    <col min="2" max="2" width="15.140625" style="37" customWidth="1"/>
    <col min="3" max="4" width="8" style="37" customWidth="1"/>
    <col min="5" max="6" width="7.85546875" style="37" customWidth="1"/>
    <col min="7" max="7" width="8.7109375" style="37" customWidth="1"/>
    <col min="8" max="16384" width="11.5703125" style="37"/>
  </cols>
  <sheetData>
    <row r="2" spans="2:10">
      <c r="B2" s="37" t="s">
        <v>777</v>
      </c>
    </row>
    <row r="4" spans="2:10" ht="15" customHeight="1">
      <c r="B4" s="819" t="s">
        <v>161</v>
      </c>
      <c r="C4" s="831" t="s">
        <v>468</v>
      </c>
      <c r="D4" s="832"/>
      <c r="E4" s="832"/>
      <c r="F4" s="832"/>
      <c r="G4" s="833"/>
    </row>
    <row r="5" spans="2:10">
      <c r="B5" s="844"/>
      <c r="C5" s="859" t="s">
        <v>149</v>
      </c>
      <c r="D5" s="860"/>
      <c r="E5" s="859" t="s">
        <v>150</v>
      </c>
      <c r="F5" s="860"/>
      <c r="G5" s="257" t="s">
        <v>12</v>
      </c>
    </row>
    <row r="6" spans="2:10">
      <c r="B6" s="112"/>
      <c r="C6" s="258" t="s">
        <v>12</v>
      </c>
      <c r="D6" s="258" t="s">
        <v>6</v>
      </c>
      <c r="E6" s="258" t="s">
        <v>12</v>
      </c>
      <c r="F6" s="258" t="s">
        <v>6</v>
      </c>
      <c r="G6" s="258"/>
    </row>
    <row r="7" spans="2:10">
      <c r="B7" s="124" t="s">
        <v>162</v>
      </c>
      <c r="C7" s="114">
        <v>128</v>
      </c>
      <c r="D7" s="291">
        <f>+C7/C$11</f>
        <v>0.49420849420849422</v>
      </c>
      <c r="E7" s="114">
        <v>133</v>
      </c>
      <c r="F7" s="291">
        <f>+E7/E$11</f>
        <v>0.50378787878787878</v>
      </c>
      <c r="G7" s="114">
        <v>261</v>
      </c>
    </row>
    <row r="8" spans="2:10">
      <c r="B8" s="124" t="s">
        <v>163</v>
      </c>
      <c r="C8" s="114">
        <v>43</v>
      </c>
      <c r="D8" s="291">
        <f t="shared" ref="D8:D11" si="0">+C8/C$11</f>
        <v>0.16602316602316602</v>
      </c>
      <c r="E8" s="114">
        <v>56</v>
      </c>
      <c r="F8" s="291">
        <f t="shared" ref="F8:F11" si="1">+E8/E$11</f>
        <v>0.21212121212121213</v>
      </c>
      <c r="G8" s="114">
        <v>99</v>
      </c>
      <c r="J8" s="21" t="s">
        <v>42</v>
      </c>
    </row>
    <row r="9" spans="2:10">
      <c r="B9" s="124" t="s">
        <v>164</v>
      </c>
      <c r="C9" s="114">
        <v>81</v>
      </c>
      <c r="D9" s="291">
        <f t="shared" si="0"/>
        <v>0.31274131274131273</v>
      </c>
      <c r="E9" s="114">
        <v>71</v>
      </c>
      <c r="F9" s="291">
        <f t="shared" si="1"/>
        <v>0.26893939393939392</v>
      </c>
      <c r="G9" s="114">
        <v>152</v>
      </c>
    </row>
    <row r="10" spans="2:10">
      <c r="B10" s="124" t="s">
        <v>165</v>
      </c>
      <c r="C10" s="114">
        <v>7</v>
      </c>
      <c r="D10" s="291">
        <f t="shared" si="0"/>
        <v>2.7027027027027029E-2</v>
      </c>
      <c r="E10" s="114">
        <v>4</v>
      </c>
      <c r="F10" s="291">
        <f t="shared" si="1"/>
        <v>1.5151515151515152E-2</v>
      </c>
      <c r="G10" s="114">
        <v>11</v>
      </c>
    </row>
    <row r="11" spans="2:10">
      <c r="B11" s="260" t="s">
        <v>12</v>
      </c>
      <c r="C11" s="261">
        <v>259</v>
      </c>
      <c r="D11" s="432">
        <f t="shared" si="0"/>
        <v>1</v>
      </c>
      <c r="E11" s="261">
        <v>264</v>
      </c>
      <c r="F11" s="432">
        <f t="shared" si="1"/>
        <v>1</v>
      </c>
      <c r="G11" s="261">
        <v>523</v>
      </c>
    </row>
    <row r="13" spans="2:10">
      <c r="B13" s="263" t="s">
        <v>123</v>
      </c>
    </row>
  </sheetData>
  <sheetProtection password="EEBB" sheet="1" objects="1" scenarios="1"/>
  <mergeCells count="4">
    <mergeCell ref="C5:D5"/>
    <mergeCell ref="E5:F5"/>
    <mergeCell ref="B4:B5"/>
    <mergeCell ref="C4:G4"/>
  </mergeCells>
  <hyperlinks>
    <hyperlink ref="J8" location="INDICE!A1" display="(volver a índice)"/>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R36"/>
  <sheetViews>
    <sheetView showGridLines="0" zoomScaleNormal="100" workbookViewId="0">
      <selection activeCell="M10" sqref="M10"/>
    </sheetView>
  </sheetViews>
  <sheetFormatPr baseColWidth="10" defaultColWidth="11.5703125" defaultRowHeight="12.75"/>
  <cols>
    <col min="1" max="12" width="11.5703125" style="37"/>
    <col min="13" max="13" width="8.140625" style="37" customWidth="1"/>
    <col min="14" max="14" width="13" style="37" customWidth="1"/>
    <col min="15" max="15" width="23.85546875" style="37" customWidth="1"/>
    <col min="16" max="16" width="18.5703125" style="37" bestFit="1" customWidth="1"/>
    <col min="17" max="17" width="18.140625" style="37" customWidth="1"/>
    <col min="18" max="16384" width="11.5703125" style="37"/>
  </cols>
  <sheetData>
    <row r="3" spans="12:18">
      <c r="O3" s="333" t="s">
        <v>888</v>
      </c>
    </row>
    <row r="5" spans="12:18" ht="30" customHeight="1">
      <c r="L5" s="21" t="s">
        <v>42</v>
      </c>
      <c r="O5" s="364" t="s">
        <v>147</v>
      </c>
      <c r="P5" s="365" t="s">
        <v>166</v>
      </c>
      <c r="Q5" s="366" t="s">
        <v>375</v>
      </c>
      <c r="R5" s="366" t="s">
        <v>12</v>
      </c>
    </row>
    <row r="6" spans="12:18">
      <c r="O6" s="47" t="s">
        <v>60</v>
      </c>
      <c r="P6" s="51">
        <v>15.499999999999991</v>
      </c>
      <c r="Q6" s="51">
        <v>19.999999999999996</v>
      </c>
      <c r="R6" s="51">
        <f>P6+Q6</f>
        <v>35.499999999999986</v>
      </c>
    </row>
    <row r="7" spans="12:18">
      <c r="O7" s="50" t="s">
        <v>61</v>
      </c>
      <c r="P7" s="51">
        <v>0</v>
      </c>
      <c r="Q7" s="51">
        <v>0</v>
      </c>
      <c r="R7" s="51">
        <f t="shared" ref="R7:R29" si="0">P7+Q7</f>
        <v>0</v>
      </c>
    </row>
    <row r="8" spans="12:18">
      <c r="O8" s="50" t="s">
        <v>62</v>
      </c>
      <c r="P8" s="51">
        <v>0.25000000000000006</v>
      </c>
      <c r="Q8" s="51">
        <v>0</v>
      </c>
      <c r="R8" s="51">
        <f t="shared" si="0"/>
        <v>0.25000000000000006</v>
      </c>
    </row>
    <row r="9" spans="12:18">
      <c r="O9" s="50" t="s">
        <v>63</v>
      </c>
      <c r="P9" s="51">
        <v>1</v>
      </c>
      <c r="Q9" s="51">
        <v>12.000000000000004</v>
      </c>
      <c r="R9" s="51">
        <f t="shared" si="0"/>
        <v>13.000000000000004</v>
      </c>
    </row>
    <row r="10" spans="12:18" ht="18" customHeight="1">
      <c r="O10" s="50" t="s">
        <v>64</v>
      </c>
      <c r="P10" s="51">
        <v>296.5</v>
      </c>
      <c r="Q10" s="51">
        <v>318</v>
      </c>
      <c r="R10" s="51">
        <f t="shared" si="0"/>
        <v>614.5</v>
      </c>
    </row>
    <row r="11" spans="12:18">
      <c r="O11" s="50" t="s">
        <v>65</v>
      </c>
      <c r="P11" s="51">
        <v>3.7500000000000004</v>
      </c>
      <c r="Q11" s="51">
        <v>20.000000000000004</v>
      </c>
      <c r="R11" s="51">
        <f t="shared" si="0"/>
        <v>23.750000000000004</v>
      </c>
    </row>
    <row r="12" spans="12:18">
      <c r="O12" s="50" t="s">
        <v>66</v>
      </c>
      <c r="P12" s="51">
        <v>0</v>
      </c>
      <c r="Q12" s="51">
        <v>0</v>
      </c>
      <c r="R12" s="51">
        <f t="shared" si="0"/>
        <v>0</v>
      </c>
    </row>
    <row r="13" spans="12:18">
      <c r="O13" s="50" t="s">
        <v>67</v>
      </c>
      <c r="P13" s="51">
        <v>0.74999999999999989</v>
      </c>
      <c r="Q13" s="51">
        <v>0</v>
      </c>
      <c r="R13" s="51">
        <f t="shared" si="0"/>
        <v>0.74999999999999989</v>
      </c>
    </row>
    <row r="14" spans="12:18">
      <c r="O14" s="50" t="s">
        <v>68</v>
      </c>
      <c r="P14" s="51">
        <v>0</v>
      </c>
      <c r="Q14" s="51">
        <v>0</v>
      </c>
      <c r="R14" s="51">
        <f t="shared" si="0"/>
        <v>0</v>
      </c>
    </row>
    <row r="15" spans="12:18">
      <c r="O15" s="50" t="s">
        <v>69</v>
      </c>
      <c r="P15" s="51">
        <v>0</v>
      </c>
      <c r="Q15" s="51">
        <v>0</v>
      </c>
      <c r="R15" s="51">
        <f t="shared" si="0"/>
        <v>0</v>
      </c>
    </row>
    <row r="16" spans="12:18">
      <c r="O16" s="50" t="s">
        <v>70</v>
      </c>
      <c r="P16" s="51">
        <v>0</v>
      </c>
      <c r="Q16" s="51">
        <v>0</v>
      </c>
      <c r="R16" s="51">
        <f t="shared" si="0"/>
        <v>0</v>
      </c>
    </row>
    <row r="17" spans="15:18">
      <c r="O17" s="50" t="s">
        <v>71</v>
      </c>
      <c r="P17" s="51">
        <v>0</v>
      </c>
      <c r="Q17" s="51">
        <v>0</v>
      </c>
      <c r="R17" s="51">
        <f t="shared" si="0"/>
        <v>0</v>
      </c>
    </row>
    <row r="18" spans="15:18">
      <c r="O18" s="50" t="s">
        <v>72</v>
      </c>
      <c r="P18" s="51">
        <v>1</v>
      </c>
      <c r="Q18" s="51">
        <v>10</v>
      </c>
      <c r="R18" s="51">
        <f t="shared" si="0"/>
        <v>11</v>
      </c>
    </row>
    <row r="19" spans="15:18">
      <c r="O19" s="50" t="s">
        <v>73</v>
      </c>
      <c r="P19" s="51">
        <v>0.25000000000000006</v>
      </c>
      <c r="Q19" s="51">
        <v>0</v>
      </c>
      <c r="R19" s="51">
        <f t="shared" si="0"/>
        <v>0.25000000000000006</v>
      </c>
    </row>
    <row r="20" spans="15:18">
      <c r="O20" s="50" t="s">
        <v>74</v>
      </c>
      <c r="P20" s="51">
        <v>3.5000000000000013</v>
      </c>
      <c r="Q20" s="51">
        <v>15</v>
      </c>
      <c r="R20" s="51">
        <f t="shared" si="0"/>
        <v>18.5</v>
      </c>
    </row>
    <row r="21" spans="15:18">
      <c r="O21" s="50" t="s">
        <v>75</v>
      </c>
      <c r="P21" s="51">
        <v>8.4999999999999982</v>
      </c>
      <c r="Q21" s="51">
        <v>13.999999999999998</v>
      </c>
      <c r="R21" s="51">
        <f t="shared" si="0"/>
        <v>22.499999999999996</v>
      </c>
    </row>
    <row r="22" spans="15:18">
      <c r="O22" s="50" t="s">
        <v>76</v>
      </c>
      <c r="P22" s="51">
        <v>0</v>
      </c>
      <c r="Q22" s="51">
        <v>4</v>
      </c>
      <c r="R22" s="51">
        <f t="shared" si="0"/>
        <v>4</v>
      </c>
    </row>
    <row r="23" spans="15:18">
      <c r="O23" s="50" t="s">
        <v>77</v>
      </c>
      <c r="P23" s="51">
        <v>0.25000000000000006</v>
      </c>
      <c r="Q23" s="51">
        <v>0</v>
      </c>
      <c r="R23" s="51">
        <f t="shared" si="0"/>
        <v>0.25000000000000006</v>
      </c>
    </row>
    <row r="24" spans="15:18">
      <c r="O24" s="50" t="s">
        <v>78</v>
      </c>
      <c r="P24" s="51">
        <v>0</v>
      </c>
      <c r="Q24" s="51">
        <v>0</v>
      </c>
      <c r="R24" s="51">
        <f t="shared" si="0"/>
        <v>0</v>
      </c>
    </row>
    <row r="25" spans="15:18">
      <c r="O25" s="50" t="s">
        <v>79</v>
      </c>
      <c r="P25" s="51">
        <v>1.7500000000000002</v>
      </c>
      <c r="Q25" s="51">
        <v>0</v>
      </c>
      <c r="R25" s="51">
        <f t="shared" si="0"/>
        <v>1.7500000000000002</v>
      </c>
    </row>
    <row r="26" spans="15:18">
      <c r="O26" s="50" t="s">
        <v>80</v>
      </c>
      <c r="P26" s="51">
        <v>0.25</v>
      </c>
      <c r="Q26" s="51">
        <v>12.999999999999998</v>
      </c>
      <c r="R26" s="51">
        <f t="shared" si="0"/>
        <v>13.249999999999998</v>
      </c>
    </row>
    <row r="27" spans="15:18">
      <c r="O27" s="50" t="s">
        <v>81</v>
      </c>
      <c r="P27" s="51">
        <v>0</v>
      </c>
      <c r="Q27" s="51">
        <v>0</v>
      </c>
      <c r="R27" s="51">
        <f t="shared" si="0"/>
        <v>0</v>
      </c>
    </row>
    <row r="28" spans="15:18">
      <c r="O28" s="50" t="s">
        <v>82</v>
      </c>
      <c r="P28" s="51">
        <v>0</v>
      </c>
      <c r="Q28" s="51">
        <v>0</v>
      </c>
      <c r="R28" s="51">
        <f t="shared" si="0"/>
        <v>0</v>
      </c>
    </row>
    <row r="29" spans="15:18">
      <c r="O29" s="50" t="s">
        <v>83</v>
      </c>
      <c r="P29" s="51">
        <v>0.75000000000000011</v>
      </c>
      <c r="Q29" s="51">
        <v>0</v>
      </c>
      <c r="R29" s="51">
        <f t="shared" si="0"/>
        <v>0.75000000000000011</v>
      </c>
    </row>
    <row r="30" spans="15:18">
      <c r="O30" s="62" t="s">
        <v>12</v>
      </c>
      <c r="P30" s="367">
        <f>SUM(P6:P29)</f>
        <v>334</v>
      </c>
      <c r="Q30" s="367">
        <f>SUM(Q6:Q29)</f>
        <v>426</v>
      </c>
      <c r="R30" s="367">
        <f>P30+Q30</f>
        <v>760</v>
      </c>
    </row>
    <row r="32" spans="15:18">
      <c r="O32" s="37" t="s">
        <v>877</v>
      </c>
    </row>
    <row r="36" spans="15:15">
      <c r="O36" s="148"/>
    </row>
  </sheetData>
  <sheetProtection password="EEBB" sheet="1" objects="1" scenarios="1"/>
  <hyperlinks>
    <hyperlink ref="L5" location="INDICE!A1" display="(volver a índice)"/>
  </hyperlinks>
  <pageMargins left="0.7" right="0.7" top="0.75" bottom="0.75" header="0.3" footer="0.3"/>
  <pageSetup paperSize="9" orientation="portrait" horizontalDpi="360" verticalDpi="360"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6:C10"/>
  <sheetViews>
    <sheetView workbookViewId="0">
      <selection activeCell="M10" sqref="M10"/>
    </sheetView>
  </sheetViews>
  <sheetFormatPr baseColWidth="10" defaultColWidth="11.42578125" defaultRowHeight="15"/>
  <cols>
    <col min="1" max="16384" width="11.42578125" style="39"/>
  </cols>
  <sheetData>
    <row r="6" spans="2:3" ht="31.5">
      <c r="B6" s="38" t="s">
        <v>292</v>
      </c>
    </row>
    <row r="7" spans="2:3" ht="21">
      <c r="B7" s="40" t="s">
        <v>293</v>
      </c>
    </row>
    <row r="10" spans="2:3">
      <c r="B10" s="41" t="s">
        <v>42</v>
      </c>
      <c r="C10" s="41"/>
    </row>
  </sheetData>
  <hyperlinks>
    <hyperlink ref="B10" location="INDICE!A1" display="(volver a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148</vt:i4>
      </vt:variant>
      <vt:variant>
        <vt:lpstr>Rangos con nombre</vt:lpstr>
      </vt:variant>
      <vt:variant>
        <vt:i4>17</vt:i4>
      </vt:variant>
    </vt:vector>
  </HeadingPairs>
  <TitlesOfParts>
    <vt:vector size="165" baseType="lpstr">
      <vt:lpstr>Portada</vt:lpstr>
      <vt:lpstr>ANEXO METODOLOGICO</vt:lpstr>
      <vt:lpstr>INDICE</vt:lpstr>
      <vt:lpstr>SECCION I</vt:lpstr>
      <vt:lpstr>CAPITULO 1.1</vt:lpstr>
      <vt:lpstr>Infografía 1.1.1 </vt:lpstr>
      <vt:lpstr>Cuadro 1.1.1</vt:lpstr>
      <vt:lpstr>Gráfico 1.1.1 </vt:lpstr>
      <vt:lpstr>Gráfico 1.1.2</vt:lpstr>
      <vt:lpstr>Cuadro 1.1.2</vt:lpstr>
      <vt:lpstr>Cuadro 1.1.3</vt:lpstr>
      <vt:lpstr>Gráfico 1.1.3</vt:lpstr>
      <vt:lpstr>Gráfico 1.1.4</vt:lpstr>
      <vt:lpstr>Gráfico 1.1.5</vt:lpstr>
      <vt:lpstr>Gráfico 1.1.6</vt:lpstr>
      <vt:lpstr>Cuadro 1.1.4</vt:lpstr>
      <vt:lpstr>Cuadro 1.1.5</vt:lpstr>
      <vt:lpstr>Gráfico 1.1.7</vt:lpstr>
      <vt:lpstr>Mapa 1.1.1 </vt:lpstr>
      <vt:lpstr>Gráfico 1.1.8</vt:lpstr>
      <vt:lpstr>Cuadro 1.1.6</vt:lpstr>
      <vt:lpstr>CAPITULO 1.2</vt:lpstr>
      <vt:lpstr>Infografía 1.2.1</vt:lpstr>
      <vt:lpstr>Infografía 1.2.2</vt:lpstr>
      <vt:lpstr>Cuadro 1.2.1</vt:lpstr>
      <vt:lpstr>Cuadro 1.2.2</vt:lpstr>
      <vt:lpstr>Cuadro 1.2.3</vt:lpstr>
      <vt:lpstr>Cuadro 1.2.4</vt:lpstr>
      <vt:lpstr>Cuadro 1.2.5</vt:lpstr>
      <vt:lpstr>Gráfico 1.2.1</vt:lpstr>
      <vt:lpstr>Mapa 1.2.1</vt:lpstr>
      <vt:lpstr>Gráfico 1.2.2</vt:lpstr>
      <vt:lpstr>SECCION II</vt:lpstr>
      <vt:lpstr>CAPITULO 2.1</vt:lpstr>
      <vt:lpstr>Infografía 2.1.1</vt:lpstr>
      <vt:lpstr>Cuadro 2.1.1</vt:lpstr>
      <vt:lpstr>Cuadro 2.1.2</vt:lpstr>
      <vt:lpstr>Gráfico 2.1.1</vt:lpstr>
      <vt:lpstr>Gráfico 2.1.2</vt:lpstr>
      <vt:lpstr>Cuadro 2.1.3</vt:lpstr>
      <vt:lpstr>Mapa 2.1.1</vt:lpstr>
      <vt:lpstr>Cuadro 2.1.4</vt:lpstr>
      <vt:lpstr>Cuadro 2.1.5</vt:lpstr>
      <vt:lpstr>Cuadro 2.1.6</vt:lpstr>
      <vt:lpstr>Gráfico 2.1.3</vt:lpstr>
      <vt:lpstr>Gráfico 2.1.4</vt:lpstr>
      <vt:lpstr>Cuadro 2.1.7</vt:lpstr>
      <vt:lpstr>Cuadro 2.1.8</vt:lpstr>
      <vt:lpstr>Cuadro 2.1.9</vt:lpstr>
      <vt:lpstr>Cuadro 2.1.10</vt:lpstr>
      <vt:lpstr>Cuadro 2.1.11</vt:lpstr>
      <vt:lpstr>Cuadro 2.1.12</vt:lpstr>
      <vt:lpstr>Mapa 2.1.2</vt:lpstr>
      <vt:lpstr>CAPITULO 2.2</vt:lpstr>
      <vt:lpstr>Infografía 2.2.1</vt:lpstr>
      <vt:lpstr>Cuadro 2.2.1 </vt:lpstr>
      <vt:lpstr>Cuadro 2.2.2 </vt:lpstr>
      <vt:lpstr>Gráfico 2.2.1.A </vt:lpstr>
      <vt:lpstr>Gráfico 2.2.1.B</vt:lpstr>
      <vt:lpstr>Gráfico 2.2.2.A </vt:lpstr>
      <vt:lpstr>Gráfico 2.2.2.B</vt:lpstr>
      <vt:lpstr>Cuadro 2.2.3</vt:lpstr>
      <vt:lpstr>Mapa 2.2.1 </vt:lpstr>
      <vt:lpstr>Cuadro 2.2.4.A </vt:lpstr>
      <vt:lpstr>Cuadro 2.2.4.B</vt:lpstr>
      <vt:lpstr>Cuadro 2.2.5.A</vt:lpstr>
      <vt:lpstr>Cuadro 2.2.5.B</vt:lpstr>
      <vt:lpstr>Cuadro 2.2.6</vt:lpstr>
      <vt:lpstr>Gráfico 2.2.3.A</vt:lpstr>
      <vt:lpstr>Gráfico 2.2.3.B</vt:lpstr>
      <vt:lpstr>Gráfico 2.2.4.A</vt:lpstr>
      <vt:lpstr>Gráfico 2.2.4.B</vt:lpstr>
      <vt:lpstr>Cuadro 2.2.7</vt:lpstr>
      <vt:lpstr>Cuadro 2.2.8 </vt:lpstr>
      <vt:lpstr>Cuadro 2.2.9.A</vt:lpstr>
      <vt:lpstr>Cuadro 2.2.9.B</vt:lpstr>
      <vt:lpstr>Cuadro 2.2.10 </vt:lpstr>
      <vt:lpstr>Cuadro 2.2.11 </vt:lpstr>
      <vt:lpstr>Cuadro 2.2.12.A </vt:lpstr>
      <vt:lpstr>Cuadro 2.2.12.B </vt:lpstr>
      <vt:lpstr>Mapa 2.2.2 </vt:lpstr>
      <vt:lpstr>CAPITULO 2.3</vt:lpstr>
      <vt:lpstr>Infografía 2.3.1 </vt:lpstr>
      <vt:lpstr>Cuadro 2.3.1</vt:lpstr>
      <vt:lpstr>Cuadro 2.3.2 </vt:lpstr>
      <vt:lpstr>Gráfico 2.3.1 </vt:lpstr>
      <vt:lpstr>Gráfico 2.3.2 </vt:lpstr>
      <vt:lpstr>Cuadro 2.3.3 </vt:lpstr>
      <vt:lpstr>Mapa 2.3.1</vt:lpstr>
      <vt:lpstr>Cuadro 2.3.4</vt:lpstr>
      <vt:lpstr>Cuadro 2.3.5</vt:lpstr>
      <vt:lpstr>Gráfico 2.3.3</vt:lpstr>
      <vt:lpstr>Cuadro 2.3.6</vt:lpstr>
      <vt:lpstr>Cuadro 2.3.7</vt:lpstr>
      <vt:lpstr>Cuadro 2.3.8</vt:lpstr>
      <vt:lpstr>Cuadro 2.3.9</vt:lpstr>
      <vt:lpstr>Cuadro 2.3.10</vt:lpstr>
      <vt:lpstr>Mapa 2.3.2</vt:lpstr>
      <vt:lpstr>CAPITULO 2.4</vt:lpstr>
      <vt:lpstr>Infografía 2.4.1</vt:lpstr>
      <vt:lpstr>Cuadro 2.4.1</vt:lpstr>
      <vt:lpstr>Cuadro 2.4.2</vt:lpstr>
      <vt:lpstr>Gráfico 2.4.1  </vt:lpstr>
      <vt:lpstr>Cuadro 2.4.3</vt:lpstr>
      <vt:lpstr>Cuadro 2.4.4</vt:lpstr>
      <vt:lpstr>Cuadro 2.4.5</vt:lpstr>
      <vt:lpstr>Cuadro 2.4.6</vt:lpstr>
      <vt:lpstr>Mapa 2.4.1</vt:lpstr>
      <vt:lpstr>Cuadro 2.4.7 </vt:lpstr>
      <vt:lpstr>Cuadro 2.4.8</vt:lpstr>
      <vt:lpstr>Cuadro 2.4.9 </vt:lpstr>
      <vt:lpstr>Cuadro 2.4.10</vt:lpstr>
      <vt:lpstr>Cuadro 2.4.11</vt:lpstr>
      <vt:lpstr>Cuadro 2.4.12</vt:lpstr>
      <vt:lpstr>Cuadro 2.4.13</vt:lpstr>
      <vt:lpstr>Mapa 2.4.2 </vt:lpstr>
      <vt:lpstr>SECCION III</vt:lpstr>
      <vt:lpstr>Cuadro 3.1</vt:lpstr>
      <vt:lpstr>Gráfico 3.1</vt:lpstr>
      <vt:lpstr>Gráfico 3.2</vt:lpstr>
      <vt:lpstr>Cuadro 3.2</vt:lpstr>
      <vt:lpstr>Gráfico 3.3</vt:lpstr>
      <vt:lpstr>SECCION IV</vt:lpstr>
      <vt:lpstr>Cuadro 4.1</vt:lpstr>
      <vt:lpstr>Gráfico 4.1</vt:lpstr>
      <vt:lpstr>Gráfico 4.2</vt:lpstr>
      <vt:lpstr>Cuadro 4.2</vt:lpstr>
      <vt:lpstr>Cuadro 4.3</vt:lpstr>
      <vt:lpstr>Cuadro 4.4</vt:lpstr>
      <vt:lpstr>Cuadro 4.5</vt:lpstr>
      <vt:lpstr>Cuadro 4.6</vt:lpstr>
      <vt:lpstr>SECCIÓN V</vt:lpstr>
      <vt:lpstr>CAPITULO 5.1</vt:lpstr>
      <vt:lpstr>Cuadro 5.1.1</vt:lpstr>
      <vt:lpstr>Cuadro 5.1.2</vt:lpstr>
      <vt:lpstr>Cuadro 5.1.3</vt:lpstr>
      <vt:lpstr>CAPITULO 5.2</vt:lpstr>
      <vt:lpstr>Cuadro 5.2.1</vt:lpstr>
      <vt:lpstr>Gráfico 5.2.1</vt:lpstr>
      <vt:lpstr>Cuadro 5.2.2</vt:lpstr>
      <vt:lpstr>Gráfico 5.2.2</vt:lpstr>
      <vt:lpstr>CAPITULO 5.3</vt:lpstr>
      <vt:lpstr>Clasif por IT</vt:lpstr>
      <vt:lpstr>Cuadro 5.3.1</vt:lpstr>
      <vt:lpstr>Cuadro 5.3.2</vt:lpstr>
      <vt:lpstr>Cuadro 5.3.3</vt:lpstr>
      <vt:lpstr>Cuadro 5.3.4</vt:lpstr>
      <vt:lpstr>Cuadro 5.3.5</vt:lpstr>
      <vt:lpstr>INDICE!_EN_ESTE_CUADRO</vt:lpstr>
      <vt:lpstr>'ANEXO METODOLOGICO'!_ftn1</vt:lpstr>
      <vt:lpstr>'ANEXO METODOLOGICO'!_ftn2</vt:lpstr>
      <vt:lpstr>'ANEXO METODOLOGICO'!_ftn3</vt:lpstr>
      <vt:lpstr>'ANEXO METODOLOGICO'!_ftn4</vt:lpstr>
      <vt:lpstr>'ANEXO METODOLOGICO'!_ftn5</vt:lpstr>
      <vt:lpstr>'ANEXO METODOLOGICO'!_ftn6</vt:lpstr>
      <vt:lpstr>'ANEXO METODOLOGICO'!_ftn7</vt:lpstr>
      <vt:lpstr>'ANEXO METODOLOGICO'!_ftnref2</vt:lpstr>
      <vt:lpstr>'ANEXO METODOLOGICO'!_ftnref3</vt:lpstr>
      <vt:lpstr>'ANEXO METODOLOGICO'!_ftnref4</vt:lpstr>
      <vt:lpstr>'ANEXO METODOLOGICO'!_ftnref5</vt:lpstr>
      <vt:lpstr>'ANEXO METODOLOGICO'!_ftnref6</vt:lpstr>
      <vt:lpstr>'ANEXO METODOLOGICO'!_ftnref7</vt:lpstr>
      <vt:lpstr>'Cuadro 1.1.1'!Área_de_impresión</vt:lpstr>
      <vt:lpstr>'Gráfico 1.1.1 '!Área_de_impresión</vt:lpstr>
      <vt:lpstr>'Gráfico 3.1'!Área_de_impresión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2019-07-02T18:33:37Z</dcterms:modified>
</cp:coreProperties>
</file>