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Google Drive\SGCM\RLPH\Estadistica\Informes mensuales y anuales\Mensuales Metropolitanos\"/>
    </mc:Choice>
  </mc:AlternateContent>
  <bookViews>
    <workbookView xWindow="-135" yWindow="-30" windowWidth="9075" windowHeight="4260" tabRatio="871"/>
  </bookViews>
  <sheets>
    <sheet name="FFCC Graficos" sheetId="47" r:id="rId1"/>
    <sheet name="FFCC" sheetId="1" r:id="rId2"/>
    <sheet name="SUBTE Graficos" sheetId="48" r:id="rId3"/>
    <sheet name="SUBTE" sheetId="2" r:id="rId4"/>
    <sheet name="Tren de la Costa" sheetId="24" r:id="rId5"/>
    <sheet name="Tren del Este" sheetId="30" r:id="rId6"/>
  </sheets>
  <definedNames>
    <definedName name="_xlnm.Print_Area" localSheetId="3">SUBTE!$A$1:$O$227</definedName>
  </definedNames>
  <calcPr calcId="152511"/>
</workbook>
</file>

<file path=xl/calcChain.xml><?xml version="1.0" encoding="utf-8"?>
<calcChain xmlns="http://schemas.openxmlformats.org/spreadsheetml/2006/main">
  <c r="H456" i="2" l="1"/>
  <c r="H429" i="2"/>
  <c r="H403" i="2"/>
  <c r="H377" i="2"/>
  <c r="H365" i="2"/>
  <c r="H339" i="2"/>
  <c r="H313" i="2"/>
  <c r="H287" i="2"/>
  <c r="H261" i="2"/>
  <c r="I493" i="1"/>
  <c r="I466" i="1"/>
  <c r="I440" i="1"/>
  <c r="I414" i="1"/>
  <c r="I388" i="1"/>
  <c r="I362" i="1"/>
  <c r="I336" i="1"/>
  <c r="I310" i="1"/>
  <c r="I284" i="1"/>
  <c r="H493" i="1" l="1"/>
  <c r="H440" i="1"/>
  <c r="H414" i="1"/>
  <c r="H388" i="1"/>
  <c r="H362" i="1"/>
  <c r="H336" i="1"/>
  <c r="H310" i="1"/>
  <c r="H284" i="1"/>
  <c r="G456" i="2"/>
  <c r="G429" i="2"/>
  <c r="G403" i="2"/>
  <c r="G377" i="2"/>
  <c r="G365" i="2"/>
  <c r="G339" i="2"/>
  <c r="G313" i="2"/>
  <c r="G287" i="2"/>
  <c r="G261" i="2"/>
  <c r="Q213" i="1" l="1"/>
  <c r="Q161" i="1"/>
  <c r="Q57" i="1"/>
  <c r="Q31" i="1"/>
  <c r="F456" i="2" l="1"/>
  <c r="F429" i="2"/>
  <c r="F403" i="2"/>
  <c r="F377" i="2"/>
  <c r="F365" i="2"/>
  <c r="F339" i="2"/>
  <c r="F313" i="2"/>
  <c r="F287" i="2"/>
  <c r="F261" i="2"/>
  <c r="G493" i="1"/>
  <c r="G440" i="1"/>
  <c r="G414" i="1"/>
  <c r="G388" i="1"/>
  <c r="G362" i="1"/>
  <c r="G336" i="1"/>
  <c r="G310" i="1"/>
  <c r="G284" i="1"/>
  <c r="G189" i="1"/>
  <c r="E456" i="2" l="1"/>
  <c r="E429" i="2"/>
  <c r="E403" i="2"/>
  <c r="E377" i="2"/>
  <c r="E365" i="2"/>
  <c r="E339" i="2"/>
  <c r="E313" i="2"/>
  <c r="E287" i="2"/>
  <c r="E261" i="2"/>
  <c r="F493" i="1" l="1"/>
  <c r="F440" i="1"/>
  <c r="F414" i="1"/>
  <c r="F388" i="1"/>
  <c r="F362" i="1"/>
  <c r="F336" i="1"/>
  <c r="F310" i="1"/>
  <c r="F284" i="1"/>
  <c r="D456" i="2" l="1"/>
  <c r="D429" i="2"/>
  <c r="D403" i="2"/>
  <c r="D377" i="2"/>
  <c r="D365" i="2"/>
  <c r="D339" i="2"/>
  <c r="D313" i="2"/>
  <c r="D287" i="2"/>
  <c r="D261" i="2"/>
  <c r="E493" i="1"/>
  <c r="E440" i="1"/>
  <c r="E414" i="1"/>
  <c r="E388" i="1"/>
  <c r="E362" i="1"/>
  <c r="E336" i="1"/>
  <c r="E310" i="1"/>
  <c r="E284" i="1"/>
  <c r="AN172" i="24" l="1"/>
  <c r="AN171" i="24"/>
  <c r="AN170" i="24"/>
  <c r="AN169" i="24"/>
  <c r="AN168" i="24"/>
  <c r="AN167" i="24"/>
  <c r="AN166" i="24"/>
  <c r="AN165" i="24"/>
  <c r="AN164" i="24"/>
  <c r="AN163" i="24"/>
  <c r="AN162" i="24"/>
  <c r="AN161" i="24"/>
  <c r="H114" i="48"/>
  <c r="G114" i="48"/>
  <c r="F114" i="48"/>
  <c r="E114" i="48"/>
  <c r="D114" i="48"/>
  <c r="C114" i="48"/>
  <c r="B114" i="48"/>
  <c r="U175" i="48"/>
  <c r="U174" i="48"/>
  <c r="U173" i="48"/>
  <c r="U172" i="48"/>
  <c r="U171" i="48"/>
  <c r="U170" i="48"/>
  <c r="U164" i="48"/>
  <c r="H113" i="47" l="1"/>
  <c r="G113" i="47"/>
  <c r="F113" i="47"/>
  <c r="D113" i="47"/>
  <c r="C113" i="47"/>
  <c r="B113" i="47"/>
  <c r="B112" i="47"/>
  <c r="AA172" i="47"/>
  <c r="AA171" i="47"/>
  <c r="AA170" i="47"/>
  <c r="AA169" i="47"/>
  <c r="AA168" i="47"/>
  <c r="O455" i="2"/>
  <c r="N455" i="2"/>
  <c r="M455" i="2"/>
  <c r="L455" i="2"/>
  <c r="K455" i="2"/>
  <c r="J455" i="2"/>
  <c r="I455" i="2"/>
  <c r="H455" i="2"/>
  <c r="G455" i="2"/>
  <c r="F455" i="2"/>
  <c r="E455" i="2"/>
  <c r="D455" i="2"/>
  <c r="C455" i="2"/>
  <c r="O454" i="2"/>
  <c r="N454" i="2"/>
  <c r="M454" i="2"/>
  <c r="L454" i="2"/>
  <c r="K454" i="2"/>
  <c r="J454" i="2"/>
  <c r="I454" i="2"/>
  <c r="H454" i="2"/>
  <c r="G454" i="2"/>
  <c r="F454" i="2"/>
  <c r="E454" i="2"/>
  <c r="D454" i="2"/>
  <c r="C454" i="2"/>
  <c r="C429" i="2"/>
  <c r="O428" i="2"/>
  <c r="N428" i="2"/>
  <c r="M428" i="2"/>
  <c r="L428" i="2"/>
  <c r="K428" i="2"/>
  <c r="J428" i="2"/>
  <c r="I428" i="2"/>
  <c r="H428" i="2"/>
  <c r="G428" i="2"/>
  <c r="F428" i="2"/>
  <c r="E428" i="2"/>
  <c r="D428" i="2"/>
  <c r="C428" i="2"/>
  <c r="O402" i="2"/>
  <c r="N402" i="2"/>
  <c r="M402" i="2"/>
  <c r="L402" i="2"/>
  <c r="K402" i="2"/>
  <c r="J402" i="2"/>
  <c r="I402" i="2"/>
  <c r="H402" i="2"/>
  <c r="G402" i="2"/>
  <c r="F402" i="2"/>
  <c r="E402" i="2"/>
  <c r="D402" i="2"/>
  <c r="C402" i="2"/>
  <c r="O401" i="2"/>
  <c r="N401" i="2"/>
  <c r="M401" i="2"/>
  <c r="L401" i="2"/>
  <c r="K401" i="2"/>
  <c r="J401" i="2"/>
  <c r="I401" i="2"/>
  <c r="H401" i="2"/>
  <c r="G401" i="2"/>
  <c r="F401" i="2"/>
  <c r="E401" i="2"/>
  <c r="D401" i="2"/>
  <c r="C401" i="2"/>
  <c r="C377" i="2"/>
  <c r="O376" i="2"/>
  <c r="N376" i="2"/>
  <c r="M376" i="2"/>
  <c r="L376" i="2"/>
  <c r="K376" i="2"/>
  <c r="J376" i="2"/>
  <c r="I376" i="2"/>
  <c r="H376" i="2"/>
  <c r="G376" i="2"/>
  <c r="F376" i="2"/>
  <c r="E376" i="2"/>
  <c r="D376" i="2"/>
  <c r="C376" i="2"/>
  <c r="O375" i="2"/>
  <c r="N375" i="2"/>
  <c r="M375" i="2"/>
  <c r="L375" i="2"/>
  <c r="K375" i="2"/>
  <c r="J375" i="2"/>
  <c r="I375" i="2"/>
  <c r="H375" i="2"/>
  <c r="G375" i="2"/>
  <c r="F375" i="2"/>
  <c r="E375" i="2"/>
  <c r="D375" i="2"/>
  <c r="C375" i="2"/>
  <c r="C365" i="2"/>
  <c r="O364" i="2"/>
  <c r="N364" i="2"/>
  <c r="M364" i="2"/>
  <c r="L364" i="2"/>
  <c r="K364" i="2"/>
  <c r="J364" i="2"/>
  <c r="I364" i="2"/>
  <c r="H364" i="2"/>
  <c r="G364" i="2"/>
  <c r="F364" i="2"/>
  <c r="E364" i="2"/>
  <c r="D364" i="2"/>
  <c r="C364" i="2"/>
  <c r="O363" i="2"/>
  <c r="N363" i="2"/>
  <c r="M363" i="2"/>
  <c r="L363" i="2"/>
  <c r="K363" i="2"/>
  <c r="J363" i="2"/>
  <c r="I363" i="2"/>
  <c r="H363" i="2"/>
  <c r="G363" i="2"/>
  <c r="F363" i="2"/>
  <c r="E363" i="2"/>
  <c r="D363" i="2"/>
  <c r="C363" i="2"/>
  <c r="C339" i="2"/>
  <c r="N338" i="2"/>
  <c r="M338" i="2"/>
  <c r="L338" i="2"/>
  <c r="K338" i="2"/>
  <c r="J338" i="2"/>
  <c r="I338" i="2"/>
  <c r="H338" i="2"/>
  <c r="G338" i="2"/>
  <c r="F338" i="2"/>
  <c r="E338" i="2"/>
  <c r="D338" i="2"/>
  <c r="C338" i="2"/>
  <c r="C313" i="2"/>
  <c r="N312" i="2"/>
  <c r="M312" i="2"/>
  <c r="L312" i="2"/>
  <c r="K312" i="2"/>
  <c r="J312" i="2"/>
  <c r="I312" i="2"/>
  <c r="H312" i="2"/>
  <c r="G312" i="2"/>
  <c r="F312" i="2"/>
  <c r="E312" i="2"/>
  <c r="D312" i="2"/>
  <c r="C312" i="2"/>
  <c r="N311" i="2"/>
  <c r="M311" i="2"/>
  <c r="L311" i="2"/>
  <c r="K311" i="2"/>
  <c r="J311" i="2"/>
  <c r="I311" i="2"/>
  <c r="H311" i="2"/>
  <c r="G311" i="2"/>
  <c r="F311" i="2"/>
  <c r="E311" i="2"/>
  <c r="D311" i="2"/>
  <c r="C311" i="2"/>
  <c r="C287" i="2"/>
  <c r="N286" i="2"/>
  <c r="M286" i="2"/>
  <c r="L286" i="2"/>
  <c r="K286" i="2"/>
  <c r="J286" i="2"/>
  <c r="I286" i="2"/>
  <c r="H286" i="2"/>
  <c r="G286" i="2"/>
  <c r="F286" i="2"/>
  <c r="E286" i="2"/>
  <c r="D286" i="2"/>
  <c r="C286" i="2"/>
  <c r="N285" i="2"/>
  <c r="M285" i="2"/>
  <c r="L285" i="2"/>
  <c r="K285" i="2"/>
  <c r="J285" i="2"/>
  <c r="I285" i="2"/>
  <c r="H285" i="2"/>
  <c r="G285" i="2"/>
  <c r="F285" i="2"/>
  <c r="E285" i="2"/>
  <c r="D285" i="2"/>
  <c r="C285" i="2"/>
  <c r="C261" i="2"/>
  <c r="N260" i="2"/>
  <c r="M260" i="2"/>
  <c r="L260" i="2"/>
  <c r="K260" i="2"/>
  <c r="J260" i="2"/>
  <c r="I260" i="2"/>
  <c r="H260" i="2"/>
  <c r="G260" i="2"/>
  <c r="F260" i="2"/>
  <c r="E260" i="2"/>
  <c r="D260" i="2"/>
  <c r="C260" i="2"/>
  <c r="L225" i="2" l="1"/>
  <c r="O198" i="2"/>
  <c r="N172" i="2"/>
  <c r="N225" i="2" s="1"/>
  <c r="M172" i="2"/>
  <c r="M225" i="2" s="1"/>
  <c r="L172" i="2"/>
  <c r="K172" i="2"/>
  <c r="K225" i="2" s="1"/>
  <c r="J172" i="2"/>
  <c r="J225" i="2" s="1"/>
  <c r="I172" i="2"/>
  <c r="I225" i="2" s="1"/>
  <c r="H172" i="2"/>
  <c r="H225" i="2" s="1"/>
  <c r="G172" i="2"/>
  <c r="G225" i="2" s="1"/>
  <c r="F172" i="2"/>
  <c r="F225" i="2" s="1"/>
  <c r="E172" i="2"/>
  <c r="E225" i="2" s="1"/>
  <c r="D172" i="2"/>
  <c r="D225" i="2" s="1"/>
  <c r="C172" i="2"/>
  <c r="C225" i="2" s="1"/>
  <c r="O146" i="2"/>
  <c r="O134" i="2"/>
  <c r="O108" i="2"/>
  <c r="O82" i="2"/>
  <c r="O56" i="2"/>
  <c r="O31" i="2"/>
  <c r="B115" i="48" s="1"/>
  <c r="O30" i="2"/>
  <c r="D493" i="1"/>
  <c r="P492" i="1"/>
  <c r="O492" i="1"/>
  <c r="N492" i="1"/>
  <c r="M492" i="1"/>
  <c r="L492" i="1"/>
  <c r="K492" i="1"/>
  <c r="J492" i="1"/>
  <c r="I492" i="1"/>
  <c r="H492" i="1"/>
  <c r="G492" i="1"/>
  <c r="F492" i="1"/>
  <c r="E492" i="1"/>
  <c r="D492" i="1"/>
  <c r="P491" i="1"/>
  <c r="O491" i="1"/>
  <c r="N491" i="1"/>
  <c r="M491" i="1"/>
  <c r="L491" i="1"/>
  <c r="K491" i="1"/>
  <c r="J491" i="1"/>
  <c r="I491" i="1"/>
  <c r="H491" i="1"/>
  <c r="G491" i="1"/>
  <c r="F491" i="1"/>
  <c r="E491" i="1"/>
  <c r="D491" i="1"/>
  <c r="P490" i="1"/>
  <c r="O490" i="1"/>
  <c r="N490" i="1"/>
  <c r="M490" i="1"/>
  <c r="L490" i="1"/>
  <c r="K490" i="1"/>
  <c r="J490" i="1"/>
  <c r="I490" i="1"/>
  <c r="H490" i="1"/>
  <c r="G490" i="1"/>
  <c r="F490" i="1"/>
  <c r="E490" i="1"/>
  <c r="D490" i="1"/>
  <c r="O465" i="1"/>
  <c r="M465" i="1"/>
  <c r="K465" i="1"/>
  <c r="I465" i="1"/>
  <c r="G465" i="1"/>
  <c r="E465" i="1"/>
  <c r="P464" i="1"/>
  <c r="O464" i="1"/>
  <c r="N464" i="1"/>
  <c r="M464" i="1"/>
  <c r="L464" i="1"/>
  <c r="K464" i="1"/>
  <c r="J464" i="1"/>
  <c r="I464" i="1"/>
  <c r="H464" i="1"/>
  <c r="G464" i="1"/>
  <c r="F464" i="1"/>
  <c r="E464" i="1"/>
  <c r="D464" i="1"/>
  <c r="D440" i="1"/>
  <c r="P439" i="1"/>
  <c r="O439" i="1"/>
  <c r="N439" i="1"/>
  <c r="M439" i="1"/>
  <c r="L439" i="1"/>
  <c r="K439" i="1"/>
  <c r="J439" i="1"/>
  <c r="I439" i="1"/>
  <c r="H439" i="1"/>
  <c r="G439" i="1"/>
  <c r="F439" i="1"/>
  <c r="E439" i="1"/>
  <c r="D439" i="1"/>
  <c r="P438" i="1"/>
  <c r="O438" i="1"/>
  <c r="N438" i="1"/>
  <c r="M438" i="1"/>
  <c r="L438" i="1"/>
  <c r="K438" i="1"/>
  <c r="J438" i="1"/>
  <c r="I438" i="1"/>
  <c r="H438" i="1"/>
  <c r="G438" i="1"/>
  <c r="F438" i="1"/>
  <c r="E438" i="1"/>
  <c r="D438" i="1"/>
  <c r="D414" i="1"/>
  <c r="P413" i="1"/>
  <c r="O413" i="1"/>
  <c r="N413" i="1"/>
  <c r="M413" i="1"/>
  <c r="L413" i="1"/>
  <c r="K413" i="1"/>
  <c r="J413" i="1"/>
  <c r="I413" i="1"/>
  <c r="H413" i="1"/>
  <c r="G413" i="1"/>
  <c r="F413" i="1"/>
  <c r="E413" i="1"/>
  <c r="D413" i="1"/>
  <c r="D388" i="1"/>
  <c r="P387" i="1"/>
  <c r="O387" i="1"/>
  <c r="N387" i="1"/>
  <c r="M387" i="1"/>
  <c r="L387" i="1"/>
  <c r="K387" i="1"/>
  <c r="J387" i="1"/>
  <c r="I387" i="1"/>
  <c r="H387" i="1"/>
  <c r="G387" i="1"/>
  <c r="F387" i="1"/>
  <c r="E387" i="1"/>
  <c r="D387" i="1"/>
  <c r="P386" i="1"/>
  <c r="O386" i="1"/>
  <c r="N386" i="1"/>
  <c r="M386" i="1"/>
  <c r="L386" i="1"/>
  <c r="K386" i="1"/>
  <c r="J386" i="1"/>
  <c r="I386" i="1"/>
  <c r="H386" i="1"/>
  <c r="G386" i="1"/>
  <c r="F386" i="1"/>
  <c r="E386" i="1"/>
  <c r="D386" i="1"/>
  <c r="P385" i="1"/>
  <c r="O385" i="1"/>
  <c r="N385" i="1"/>
  <c r="M385" i="1"/>
  <c r="L385" i="1"/>
  <c r="K385" i="1"/>
  <c r="J385" i="1"/>
  <c r="I385" i="1"/>
  <c r="H385" i="1"/>
  <c r="G385" i="1"/>
  <c r="F385" i="1"/>
  <c r="E385" i="1"/>
  <c r="D385" i="1"/>
  <c r="D362" i="1"/>
  <c r="O361" i="1"/>
  <c r="N361" i="1"/>
  <c r="M361" i="1"/>
  <c r="L361" i="1"/>
  <c r="K361" i="1"/>
  <c r="J361" i="1"/>
  <c r="I361" i="1"/>
  <c r="H361" i="1"/>
  <c r="G361" i="1"/>
  <c r="F361" i="1"/>
  <c r="E361" i="1"/>
  <c r="D361" i="1"/>
  <c r="P360" i="1"/>
  <c r="O360" i="1"/>
  <c r="N360" i="1"/>
  <c r="M360" i="1"/>
  <c r="L360" i="1"/>
  <c r="K360" i="1"/>
  <c r="J360" i="1"/>
  <c r="I360" i="1"/>
  <c r="H360" i="1"/>
  <c r="G360" i="1"/>
  <c r="F360" i="1"/>
  <c r="E360" i="1"/>
  <c r="D360" i="1"/>
  <c r="D336" i="1"/>
  <c r="P335" i="1"/>
  <c r="O335" i="1"/>
  <c r="N335" i="1"/>
  <c r="M335" i="1"/>
  <c r="L335" i="1"/>
  <c r="K335" i="1"/>
  <c r="J335" i="1"/>
  <c r="I335" i="1"/>
  <c r="H335" i="1"/>
  <c r="G335" i="1"/>
  <c r="F335" i="1"/>
  <c r="E335" i="1"/>
  <c r="D335" i="1"/>
  <c r="P334" i="1"/>
  <c r="O334" i="1"/>
  <c r="N334" i="1"/>
  <c r="M334" i="1"/>
  <c r="L334" i="1"/>
  <c r="K334" i="1"/>
  <c r="J334" i="1"/>
  <c r="I334" i="1"/>
  <c r="H334" i="1"/>
  <c r="G334" i="1"/>
  <c r="F334" i="1"/>
  <c r="E334" i="1"/>
  <c r="D334" i="1"/>
  <c r="P333" i="1"/>
  <c r="O333" i="1"/>
  <c r="N333" i="1"/>
  <c r="M333" i="1"/>
  <c r="L333" i="1"/>
  <c r="K333" i="1"/>
  <c r="J333" i="1"/>
  <c r="I333" i="1"/>
  <c r="H333" i="1"/>
  <c r="G333" i="1"/>
  <c r="F333" i="1"/>
  <c r="E333" i="1"/>
  <c r="D333" i="1"/>
  <c r="P309" i="1"/>
  <c r="P308" i="1"/>
  <c r="O309" i="1"/>
  <c r="N309" i="1"/>
  <c r="M309" i="1"/>
  <c r="L309" i="1"/>
  <c r="K309" i="1"/>
  <c r="J309" i="1"/>
  <c r="I309" i="1"/>
  <c r="H309" i="1"/>
  <c r="G309" i="1"/>
  <c r="F309" i="1"/>
  <c r="E309" i="1"/>
  <c r="O308" i="1"/>
  <c r="N308" i="1"/>
  <c r="M308" i="1"/>
  <c r="L308" i="1"/>
  <c r="K308" i="1"/>
  <c r="J308" i="1"/>
  <c r="I308" i="1"/>
  <c r="H308" i="1"/>
  <c r="G308" i="1"/>
  <c r="F308" i="1"/>
  <c r="E308" i="1"/>
  <c r="O307" i="1"/>
  <c r="N307" i="1"/>
  <c r="M307" i="1"/>
  <c r="L307" i="1"/>
  <c r="K307" i="1"/>
  <c r="J307" i="1"/>
  <c r="I307" i="1"/>
  <c r="H307" i="1"/>
  <c r="G307" i="1"/>
  <c r="F307" i="1"/>
  <c r="E307" i="1"/>
  <c r="O306" i="1"/>
  <c r="N306" i="1"/>
  <c r="M306" i="1"/>
  <c r="L306" i="1"/>
  <c r="K306" i="1"/>
  <c r="J306" i="1"/>
  <c r="I306" i="1"/>
  <c r="H306" i="1"/>
  <c r="G306" i="1"/>
  <c r="F306" i="1"/>
  <c r="E306" i="1"/>
  <c r="D310" i="1"/>
  <c r="D309" i="1"/>
  <c r="D308" i="1"/>
  <c r="D307" i="1"/>
  <c r="D306" i="1"/>
  <c r="P283" i="1"/>
  <c r="O283" i="1"/>
  <c r="N283" i="1"/>
  <c r="M283" i="1"/>
  <c r="L283" i="1"/>
  <c r="K283" i="1"/>
  <c r="J283" i="1"/>
  <c r="I283" i="1"/>
  <c r="H283" i="1"/>
  <c r="G283" i="1"/>
  <c r="F283" i="1"/>
  <c r="E283" i="1"/>
  <c r="D283" i="1"/>
  <c r="D282" i="1"/>
  <c r="D281" i="1"/>
  <c r="D280" i="1"/>
  <c r="D279" i="1"/>
  <c r="D278" i="1"/>
  <c r="D277" i="1"/>
  <c r="D284" i="1"/>
  <c r="W240" i="1"/>
  <c r="V240" i="1"/>
  <c r="P240" i="1"/>
  <c r="O213" i="1"/>
  <c r="N213" i="1"/>
  <c r="N465" i="1" s="1"/>
  <c r="M213" i="1"/>
  <c r="L213" i="1"/>
  <c r="L465" i="1" s="1"/>
  <c r="K213" i="1"/>
  <c r="V213" i="1" s="1"/>
  <c r="J213" i="1"/>
  <c r="J465" i="1" s="1"/>
  <c r="I213" i="1"/>
  <c r="H213" i="1"/>
  <c r="H465" i="1" s="1"/>
  <c r="G213" i="1"/>
  <c r="F213" i="1"/>
  <c r="F465" i="1" s="1"/>
  <c r="E213" i="1"/>
  <c r="D213" i="1"/>
  <c r="D465" i="1" s="1"/>
  <c r="W187" i="1"/>
  <c r="V187" i="1"/>
  <c r="P187" i="1"/>
  <c r="W161" i="1"/>
  <c r="V161" i="1"/>
  <c r="P161" i="1"/>
  <c r="W135" i="1"/>
  <c r="V135" i="1"/>
  <c r="P135" i="1"/>
  <c r="W109" i="1"/>
  <c r="V109" i="1"/>
  <c r="P109" i="1"/>
  <c r="E113" i="47" s="1"/>
  <c r="I113" i="47" s="1"/>
  <c r="W83" i="1"/>
  <c r="V83" i="1"/>
  <c r="P83" i="1"/>
  <c r="W57" i="1"/>
  <c r="V57" i="1"/>
  <c r="P57" i="1"/>
  <c r="W31" i="1"/>
  <c r="V31" i="1"/>
  <c r="P31" i="1"/>
  <c r="P361" i="1" l="1"/>
  <c r="O225" i="2"/>
  <c r="O172" i="2"/>
  <c r="P213" i="1"/>
  <c r="P465" i="1" s="1"/>
  <c r="X40" i="24" l="1"/>
  <c r="X38" i="24"/>
  <c r="O214" i="1"/>
  <c r="N214" i="1" l="1"/>
  <c r="X37" i="24"/>
  <c r="X36" i="24" l="1"/>
  <c r="X35" i="24" l="1"/>
  <c r="U118" i="24" l="1"/>
  <c r="V118" i="24"/>
  <c r="W118" i="24"/>
  <c r="X118" i="24"/>
  <c r="Y118" i="24"/>
  <c r="Y102" i="24"/>
  <c r="Y116" i="24"/>
  <c r="Y93" i="24"/>
  <c r="Y92" i="24"/>
  <c r="Y91" i="24"/>
  <c r="Y90" i="24"/>
  <c r="Y89" i="24"/>
  <c r="Y88" i="24"/>
  <c r="Y87" i="24"/>
  <c r="Y86" i="24"/>
  <c r="Y85" i="24"/>
  <c r="Y84" i="24"/>
  <c r="Y83" i="24"/>
  <c r="Y82" i="24"/>
  <c r="Y34" i="24"/>
  <c r="Y33" i="24"/>
  <c r="Y32" i="24"/>
  <c r="Y31" i="24"/>
  <c r="Y30" i="24"/>
  <c r="Y29" i="24"/>
  <c r="Y28" i="24"/>
  <c r="Y27" i="24"/>
  <c r="Y26" i="24"/>
  <c r="Y19" i="24"/>
  <c r="Y95" i="24" l="1"/>
  <c r="Y97" i="24" s="1"/>
  <c r="AN160" i="24"/>
  <c r="AN159" i="24"/>
  <c r="AN158" i="24"/>
  <c r="AN157" i="24"/>
  <c r="W241" i="1"/>
  <c r="V241" i="1"/>
  <c r="W239" i="1"/>
  <c r="V239" i="1"/>
  <c r="V242" i="1" l="1"/>
  <c r="W242" i="1"/>
  <c r="X93" i="24"/>
  <c r="W93" i="24"/>
  <c r="V93" i="24"/>
  <c r="U93" i="24"/>
  <c r="T93" i="24"/>
  <c r="S93" i="24"/>
  <c r="R93" i="24"/>
  <c r="Q93" i="24"/>
  <c r="P93" i="24"/>
  <c r="O93" i="24"/>
  <c r="N93" i="24"/>
  <c r="M93" i="24"/>
  <c r="L93" i="24"/>
  <c r="K93" i="24"/>
  <c r="J93" i="24"/>
  <c r="I93" i="24"/>
  <c r="H93" i="24"/>
  <c r="G93" i="24"/>
  <c r="F93" i="24"/>
  <c r="E93" i="24"/>
  <c r="D93" i="24"/>
  <c r="C93" i="24"/>
  <c r="X92" i="24"/>
  <c r="W92" i="24"/>
  <c r="V92" i="24"/>
  <c r="U92" i="24"/>
  <c r="T92" i="24"/>
  <c r="S92" i="24"/>
  <c r="R92" i="24"/>
  <c r="Q92" i="24"/>
  <c r="P92" i="24"/>
  <c r="O92" i="24"/>
  <c r="N92" i="24"/>
  <c r="M92" i="24"/>
  <c r="L92" i="24"/>
  <c r="K92" i="24"/>
  <c r="J92" i="24"/>
  <c r="I92" i="24"/>
  <c r="H92" i="24"/>
  <c r="G92" i="24"/>
  <c r="F92" i="24"/>
  <c r="E92" i="24"/>
  <c r="D92" i="24"/>
  <c r="C92" i="24"/>
  <c r="X91" i="24"/>
  <c r="W91" i="24"/>
  <c r="V91" i="24"/>
  <c r="U91" i="24"/>
  <c r="T91" i="24"/>
  <c r="S91" i="24"/>
  <c r="R91" i="24"/>
  <c r="Q91" i="24"/>
  <c r="P91" i="24"/>
  <c r="O91" i="24"/>
  <c r="N91" i="24"/>
  <c r="M91" i="24"/>
  <c r="L91" i="24"/>
  <c r="K91" i="24"/>
  <c r="J91" i="24"/>
  <c r="I91" i="24"/>
  <c r="H91" i="24"/>
  <c r="G91" i="24"/>
  <c r="F91" i="24"/>
  <c r="E91" i="24"/>
  <c r="D91" i="24"/>
  <c r="C91" i="24"/>
  <c r="X90" i="24"/>
  <c r="W90" i="24"/>
  <c r="V90" i="24"/>
  <c r="U90" i="24"/>
  <c r="T90" i="24"/>
  <c r="S90" i="24"/>
  <c r="R90" i="24"/>
  <c r="Q90" i="24"/>
  <c r="P90" i="24"/>
  <c r="O90" i="24"/>
  <c r="N90" i="24"/>
  <c r="M90" i="24"/>
  <c r="L90" i="24"/>
  <c r="K90" i="24"/>
  <c r="J90" i="24"/>
  <c r="I90" i="24"/>
  <c r="H90" i="24"/>
  <c r="G90" i="24"/>
  <c r="F90" i="24"/>
  <c r="E90" i="24"/>
  <c r="D90" i="24"/>
  <c r="C90" i="24"/>
  <c r="X89" i="24"/>
  <c r="W89" i="24"/>
  <c r="V89" i="24"/>
  <c r="U89" i="24"/>
  <c r="S89" i="24"/>
  <c r="R89" i="24"/>
  <c r="Q89" i="24"/>
  <c r="P89" i="24"/>
  <c r="O89" i="24"/>
  <c r="N89" i="24"/>
  <c r="M89" i="24"/>
  <c r="L89" i="24"/>
  <c r="K89" i="24"/>
  <c r="J89" i="24"/>
  <c r="I89" i="24"/>
  <c r="H89" i="24"/>
  <c r="G89" i="24"/>
  <c r="F89" i="24"/>
  <c r="E89" i="24"/>
  <c r="D89" i="24"/>
  <c r="C89" i="24"/>
  <c r="X88" i="24"/>
  <c r="W88" i="24"/>
  <c r="V88" i="24"/>
  <c r="U88" i="24"/>
  <c r="T88" i="24"/>
  <c r="S88" i="24"/>
  <c r="R88" i="24"/>
  <c r="Q88" i="24"/>
  <c r="P88" i="24"/>
  <c r="O88" i="24"/>
  <c r="N88" i="24"/>
  <c r="M88" i="24"/>
  <c r="L88" i="24"/>
  <c r="K88" i="24"/>
  <c r="J88" i="24"/>
  <c r="I88" i="24"/>
  <c r="H88" i="24"/>
  <c r="G88" i="24"/>
  <c r="F88" i="24"/>
  <c r="E88" i="24"/>
  <c r="D88" i="24"/>
  <c r="C88" i="24"/>
  <c r="X87" i="24"/>
  <c r="W87" i="24"/>
  <c r="V87" i="24"/>
  <c r="U87" i="24"/>
  <c r="T87" i="24"/>
  <c r="S87" i="24"/>
  <c r="R87" i="24"/>
  <c r="Q87" i="24"/>
  <c r="P87" i="24"/>
  <c r="O87" i="24"/>
  <c r="N87" i="24"/>
  <c r="M87" i="24"/>
  <c r="L87" i="24"/>
  <c r="K87" i="24"/>
  <c r="J87" i="24"/>
  <c r="I87" i="24"/>
  <c r="H87" i="24"/>
  <c r="G87" i="24"/>
  <c r="F87" i="24"/>
  <c r="E87" i="24"/>
  <c r="D87" i="24"/>
  <c r="C87" i="24"/>
  <c r="X86" i="24"/>
  <c r="W86" i="24"/>
  <c r="V86" i="24"/>
  <c r="U86" i="24"/>
  <c r="T86" i="24"/>
  <c r="S86" i="24"/>
  <c r="R86" i="24"/>
  <c r="Q86" i="24"/>
  <c r="P86" i="24"/>
  <c r="O86" i="24"/>
  <c r="N86" i="24"/>
  <c r="M86" i="24"/>
  <c r="L86" i="24"/>
  <c r="K86" i="24"/>
  <c r="J86" i="24"/>
  <c r="I86" i="24"/>
  <c r="H86" i="24"/>
  <c r="G86" i="24"/>
  <c r="F86" i="24"/>
  <c r="E86" i="24"/>
  <c r="D86" i="24"/>
  <c r="C86" i="24"/>
  <c r="X85" i="24"/>
  <c r="W85" i="24"/>
  <c r="V85" i="24"/>
  <c r="U85" i="24"/>
  <c r="T85" i="24"/>
  <c r="S85" i="24"/>
  <c r="R85" i="24"/>
  <c r="Q85" i="24"/>
  <c r="P85" i="24"/>
  <c r="O85" i="24"/>
  <c r="N85" i="24"/>
  <c r="M85" i="24"/>
  <c r="L85" i="24"/>
  <c r="K85" i="24"/>
  <c r="J85" i="24"/>
  <c r="I85" i="24"/>
  <c r="H85" i="24"/>
  <c r="G85" i="24"/>
  <c r="F85" i="24"/>
  <c r="E85" i="24"/>
  <c r="D85" i="24"/>
  <c r="C85" i="24"/>
  <c r="X84" i="24"/>
  <c r="W84" i="24"/>
  <c r="V84" i="24"/>
  <c r="U84" i="24"/>
  <c r="T84" i="24"/>
  <c r="S84" i="24"/>
  <c r="R84" i="24"/>
  <c r="Q84" i="24"/>
  <c r="P84" i="24"/>
  <c r="O84" i="24"/>
  <c r="N84" i="24"/>
  <c r="M84" i="24"/>
  <c r="L84" i="24"/>
  <c r="K84" i="24"/>
  <c r="J84" i="24"/>
  <c r="I84" i="24"/>
  <c r="H84" i="24"/>
  <c r="G84" i="24"/>
  <c r="F84" i="24"/>
  <c r="E84" i="24"/>
  <c r="D84" i="24"/>
  <c r="C84" i="24"/>
  <c r="X83" i="24"/>
  <c r="W83" i="24"/>
  <c r="V83" i="24"/>
  <c r="U83" i="24"/>
  <c r="T83" i="24"/>
  <c r="S83" i="24"/>
  <c r="R83" i="24"/>
  <c r="Q83" i="24"/>
  <c r="P83" i="24"/>
  <c r="O83" i="24"/>
  <c r="N83" i="24"/>
  <c r="M83" i="24"/>
  <c r="L83" i="24"/>
  <c r="K83" i="24"/>
  <c r="J83" i="24"/>
  <c r="I83" i="24"/>
  <c r="H83" i="24"/>
  <c r="G83" i="24"/>
  <c r="F83" i="24"/>
  <c r="E83" i="24"/>
  <c r="D83" i="24"/>
  <c r="C83" i="24"/>
  <c r="X82" i="24"/>
  <c r="W82" i="24"/>
  <c r="V82" i="24"/>
  <c r="U82" i="24"/>
  <c r="T82" i="24"/>
  <c r="S82" i="24"/>
  <c r="R82" i="24"/>
  <c r="Q82" i="24"/>
  <c r="P82" i="24"/>
  <c r="O82" i="24"/>
  <c r="N82" i="24"/>
  <c r="M82" i="24"/>
  <c r="L82" i="24"/>
  <c r="K82" i="24"/>
  <c r="J82" i="24"/>
  <c r="I82" i="24"/>
  <c r="H82" i="24"/>
  <c r="G82" i="24"/>
  <c r="F82" i="24"/>
  <c r="E82" i="24"/>
  <c r="D82" i="24"/>
  <c r="C82" i="24"/>
  <c r="W188" i="1"/>
  <c r="V188" i="1"/>
  <c r="V189" i="1" s="1"/>
  <c r="W186" i="1"/>
  <c r="V186" i="1"/>
  <c r="W162" i="1"/>
  <c r="V162" i="1"/>
  <c r="V163" i="1" s="1"/>
  <c r="W160" i="1"/>
  <c r="V160" i="1"/>
  <c r="W136" i="1"/>
  <c r="V136" i="1"/>
  <c r="V137" i="1" s="1"/>
  <c r="W134" i="1"/>
  <c r="V134" i="1"/>
  <c r="W110" i="1"/>
  <c r="V110" i="1"/>
  <c r="V111" i="1" s="1"/>
  <c r="W108" i="1"/>
  <c r="V108" i="1"/>
  <c r="W84" i="1"/>
  <c r="V84" i="1"/>
  <c r="V85" i="1" s="1"/>
  <c r="W82" i="1"/>
  <c r="V82" i="1"/>
  <c r="W58" i="1"/>
  <c r="V58" i="1"/>
  <c r="V59" i="1" s="1"/>
  <c r="W56" i="1"/>
  <c r="V56" i="1"/>
  <c r="W32" i="1"/>
  <c r="W30" i="1"/>
  <c r="W33" i="1" l="1"/>
  <c r="W85" i="1"/>
  <c r="W111" i="1"/>
  <c r="W163" i="1"/>
  <c r="W189" i="1"/>
  <c r="W59" i="1"/>
  <c r="W137" i="1"/>
  <c r="V32" i="1"/>
  <c r="V30" i="1"/>
  <c r="X34" i="24"/>
  <c r="V33" i="1" l="1"/>
  <c r="X33" i="24" l="1"/>
  <c r="X32" i="24" l="1"/>
  <c r="X31" i="24"/>
  <c r="X30" i="24" l="1"/>
  <c r="X29" i="24" l="1"/>
  <c r="X28" i="24" l="1"/>
  <c r="X116" i="24" l="1"/>
  <c r="X27" i="24"/>
  <c r="X26" i="24"/>
  <c r="X19" i="24"/>
  <c r="W38" i="24"/>
  <c r="X95" i="24" l="1"/>
  <c r="X97" i="24" s="1"/>
  <c r="N427" i="2"/>
  <c r="M427" i="2"/>
  <c r="L427" i="2"/>
  <c r="K427" i="2"/>
  <c r="J427" i="2"/>
  <c r="I427" i="2"/>
  <c r="H427" i="2"/>
  <c r="G427" i="2"/>
  <c r="F427" i="2"/>
  <c r="E427" i="2"/>
  <c r="D427" i="2"/>
  <c r="C427" i="2"/>
  <c r="N426" i="2"/>
  <c r="M426" i="2"/>
  <c r="L426" i="2"/>
  <c r="K426" i="2"/>
  <c r="J426" i="2"/>
  <c r="I426" i="2"/>
  <c r="H426" i="2"/>
  <c r="G426" i="2"/>
  <c r="F426" i="2"/>
  <c r="E426" i="2"/>
  <c r="D426" i="2"/>
  <c r="C426" i="2"/>
  <c r="N425" i="2"/>
  <c r="M425" i="2"/>
  <c r="L425" i="2"/>
  <c r="K425" i="2"/>
  <c r="J425" i="2"/>
  <c r="I425" i="2"/>
  <c r="H425" i="2"/>
  <c r="G425" i="2"/>
  <c r="F425" i="2"/>
  <c r="E425" i="2"/>
  <c r="D425" i="2"/>
  <c r="C425" i="2"/>
  <c r="N424" i="2"/>
  <c r="M424" i="2"/>
  <c r="L424" i="2"/>
  <c r="K424" i="2"/>
  <c r="J424" i="2"/>
  <c r="I424" i="2"/>
  <c r="H424" i="2"/>
  <c r="G424" i="2"/>
  <c r="F424" i="2"/>
  <c r="E424" i="2"/>
  <c r="D424" i="2"/>
  <c r="C424" i="2"/>
  <c r="N423" i="2"/>
  <c r="M423" i="2"/>
  <c r="L423" i="2"/>
  <c r="K423" i="2"/>
  <c r="J423" i="2"/>
  <c r="I423" i="2"/>
  <c r="H423" i="2"/>
  <c r="G423" i="2"/>
  <c r="F423" i="2"/>
  <c r="E423" i="2"/>
  <c r="D423" i="2"/>
  <c r="C423" i="2"/>
  <c r="N422" i="2"/>
  <c r="M422" i="2"/>
  <c r="L422" i="2"/>
  <c r="K422" i="2"/>
  <c r="J422" i="2"/>
  <c r="I422" i="2"/>
  <c r="H422" i="2"/>
  <c r="G422" i="2"/>
  <c r="F422" i="2"/>
  <c r="E422" i="2"/>
  <c r="D422" i="2"/>
  <c r="C422" i="2"/>
  <c r="N421" i="2"/>
  <c r="M421" i="2"/>
  <c r="L421" i="2"/>
  <c r="K421" i="2"/>
  <c r="J421" i="2"/>
  <c r="I421" i="2"/>
  <c r="H421" i="2"/>
  <c r="G421" i="2"/>
  <c r="F421" i="2"/>
  <c r="E421" i="2"/>
  <c r="D421" i="2"/>
  <c r="C421" i="2"/>
  <c r="N420" i="2"/>
  <c r="M420" i="2"/>
  <c r="L420" i="2"/>
  <c r="K420" i="2"/>
  <c r="J420" i="2"/>
  <c r="I420" i="2"/>
  <c r="H420" i="2"/>
  <c r="G420" i="2"/>
  <c r="F420" i="2"/>
  <c r="E420" i="2"/>
  <c r="D420" i="2"/>
  <c r="C420" i="2"/>
  <c r="N419" i="2"/>
  <c r="M419" i="2"/>
  <c r="L419" i="2"/>
  <c r="K419" i="2"/>
  <c r="J419" i="2"/>
  <c r="I419" i="2"/>
  <c r="H419" i="2"/>
  <c r="G419" i="2"/>
  <c r="F419" i="2"/>
  <c r="E419" i="2"/>
  <c r="D419" i="2"/>
  <c r="C419" i="2"/>
  <c r="N418" i="2"/>
  <c r="M418" i="2"/>
  <c r="L418" i="2"/>
  <c r="K418" i="2"/>
  <c r="J418" i="2"/>
  <c r="I418" i="2"/>
  <c r="G418" i="2"/>
  <c r="F418" i="2"/>
  <c r="E418" i="2"/>
  <c r="D418" i="2"/>
  <c r="C418" i="2"/>
  <c r="N417" i="2"/>
  <c r="M417" i="2"/>
  <c r="L417" i="2"/>
  <c r="K417" i="2"/>
  <c r="J417" i="2"/>
  <c r="I417" i="2"/>
  <c r="F417" i="2"/>
  <c r="E417" i="2"/>
  <c r="J416" i="2"/>
  <c r="I416" i="2"/>
  <c r="H416" i="2"/>
  <c r="E414" i="2"/>
  <c r="M413" i="2"/>
  <c r="C413" i="2"/>
  <c r="M412" i="2"/>
  <c r="D412" i="2"/>
  <c r="C412" i="2"/>
  <c r="M411" i="2"/>
  <c r="L411" i="2"/>
  <c r="K411" i="2"/>
  <c r="H411" i="2"/>
  <c r="G411" i="2"/>
  <c r="F411" i="2"/>
  <c r="E411" i="2"/>
  <c r="D411" i="2"/>
  <c r="C411" i="2"/>
  <c r="L410" i="2"/>
  <c r="I410" i="2"/>
  <c r="H410" i="2"/>
  <c r="G410" i="2"/>
  <c r="F410" i="2"/>
  <c r="E410" i="2"/>
  <c r="C410" i="2"/>
  <c r="L409" i="2"/>
  <c r="J409" i="2"/>
  <c r="I409" i="2"/>
  <c r="H409" i="2"/>
  <c r="G409" i="2"/>
  <c r="F409" i="2"/>
  <c r="E409" i="2"/>
  <c r="C409" i="2"/>
  <c r="M408" i="2"/>
  <c r="L408" i="2"/>
  <c r="K408" i="2"/>
  <c r="J408" i="2"/>
  <c r="I408" i="2"/>
  <c r="H408" i="2"/>
  <c r="G408" i="2"/>
  <c r="F408" i="2"/>
  <c r="E408" i="2"/>
  <c r="D408" i="2"/>
  <c r="C408" i="2"/>
  <c r="M407" i="2"/>
  <c r="L407" i="2"/>
  <c r="K407" i="2"/>
  <c r="J407" i="2"/>
  <c r="I407" i="2"/>
  <c r="H407" i="2"/>
  <c r="G407" i="2"/>
  <c r="F407" i="2"/>
  <c r="E407" i="2"/>
  <c r="D407" i="2"/>
  <c r="C407" i="2"/>
  <c r="N406" i="2"/>
  <c r="M406" i="2"/>
  <c r="L406" i="2"/>
  <c r="K406" i="2"/>
  <c r="J406" i="2"/>
  <c r="I406" i="2"/>
  <c r="N405" i="2"/>
  <c r="M405" i="2"/>
  <c r="L405" i="2"/>
  <c r="K405" i="2"/>
  <c r="J405" i="2"/>
  <c r="I405" i="2"/>
  <c r="N374" i="2"/>
  <c r="M374" i="2"/>
  <c r="L374" i="2"/>
  <c r="K374" i="2"/>
  <c r="J374" i="2"/>
  <c r="I374" i="2"/>
  <c r="H374" i="2"/>
  <c r="G374" i="2"/>
  <c r="F374" i="2"/>
  <c r="E374" i="2"/>
  <c r="D374" i="2"/>
  <c r="C374" i="2"/>
  <c r="N373" i="2"/>
  <c r="M373" i="2"/>
  <c r="L373" i="2"/>
  <c r="K373" i="2"/>
  <c r="J373" i="2"/>
  <c r="I373" i="2"/>
  <c r="H373" i="2"/>
  <c r="G373" i="2"/>
  <c r="F373" i="2"/>
  <c r="E373" i="2"/>
  <c r="D373" i="2"/>
  <c r="C373" i="2"/>
  <c r="N372" i="2"/>
  <c r="M372" i="2"/>
  <c r="L372" i="2"/>
  <c r="K372" i="2"/>
  <c r="J372" i="2"/>
  <c r="I372" i="2"/>
  <c r="H372" i="2"/>
  <c r="G372" i="2"/>
  <c r="F372" i="2"/>
  <c r="E372" i="2"/>
  <c r="D372" i="2"/>
  <c r="C372" i="2"/>
  <c r="N371" i="2"/>
  <c r="M371" i="2"/>
  <c r="L371" i="2"/>
  <c r="K371" i="2"/>
  <c r="J371" i="2"/>
  <c r="I371" i="2"/>
  <c r="H371" i="2"/>
  <c r="G371" i="2"/>
  <c r="F371" i="2"/>
  <c r="E371" i="2"/>
  <c r="D371" i="2"/>
  <c r="C371" i="2"/>
  <c r="N370" i="2"/>
  <c r="M370" i="2"/>
  <c r="L370" i="2"/>
  <c r="K370" i="2"/>
  <c r="J370" i="2"/>
  <c r="I370" i="2"/>
  <c r="H370" i="2"/>
  <c r="G370" i="2"/>
  <c r="F370" i="2"/>
  <c r="E370" i="2"/>
  <c r="D370" i="2"/>
  <c r="C370" i="2"/>
  <c r="N369" i="2"/>
  <c r="M369" i="2"/>
  <c r="L369" i="2"/>
  <c r="K369" i="2"/>
  <c r="J369" i="2"/>
  <c r="I369" i="2"/>
  <c r="H369" i="2"/>
  <c r="G369" i="2"/>
  <c r="F369" i="2"/>
  <c r="E369" i="2"/>
  <c r="D369" i="2"/>
  <c r="C369" i="2"/>
  <c r="N368" i="2"/>
  <c r="M368" i="2"/>
  <c r="L368" i="2"/>
  <c r="K368" i="2"/>
  <c r="J368" i="2"/>
  <c r="I368" i="2"/>
  <c r="H368" i="2"/>
  <c r="G368" i="2"/>
  <c r="F368" i="2"/>
  <c r="E368" i="2"/>
  <c r="D368" i="2"/>
  <c r="C368" i="2"/>
  <c r="N367" i="2"/>
  <c r="M367" i="2"/>
  <c r="L367" i="2"/>
  <c r="N362" i="2"/>
  <c r="M362" i="2"/>
  <c r="L362" i="2"/>
  <c r="K362" i="2"/>
  <c r="J362" i="2"/>
  <c r="I362" i="2"/>
  <c r="H362" i="2"/>
  <c r="G362" i="2"/>
  <c r="F362" i="2"/>
  <c r="E362" i="2"/>
  <c r="D362" i="2"/>
  <c r="C362" i="2"/>
  <c r="N361" i="2"/>
  <c r="M361" i="2"/>
  <c r="L361" i="2"/>
  <c r="K361" i="2"/>
  <c r="J361" i="2"/>
  <c r="I361" i="2"/>
  <c r="H361" i="2"/>
  <c r="G361" i="2"/>
  <c r="F361" i="2"/>
  <c r="E361" i="2"/>
  <c r="D361" i="2"/>
  <c r="C361" i="2"/>
  <c r="N360" i="2"/>
  <c r="M360" i="2"/>
  <c r="L360" i="2"/>
  <c r="K360" i="2"/>
  <c r="J360" i="2"/>
  <c r="I360" i="2"/>
  <c r="H360" i="2"/>
  <c r="G360" i="2"/>
  <c r="F360" i="2"/>
  <c r="E360" i="2"/>
  <c r="D360" i="2"/>
  <c r="C360" i="2"/>
  <c r="N359" i="2"/>
  <c r="M359" i="2"/>
  <c r="L359" i="2"/>
  <c r="K359" i="2"/>
  <c r="J359" i="2"/>
  <c r="I359" i="2"/>
  <c r="H359" i="2"/>
  <c r="G359" i="2"/>
  <c r="F359" i="2"/>
  <c r="E359" i="2"/>
  <c r="D359" i="2"/>
  <c r="C359" i="2"/>
  <c r="N358" i="2"/>
  <c r="M358" i="2"/>
  <c r="L358" i="2"/>
  <c r="K358" i="2"/>
  <c r="J358" i="2"/>
  <c r="I358" i="2"/>
  <c r="H358" i="2"/>
  <c r="G358" i="2"/>
  <c r="F358" i="2"/>
  <c r="E358" i="2"/>
  <c r="D358" i="2"/>
  <c r="C358" i="2"/>
  <c r="N357" i="2"/>
  <c r="M357" i="2"/>
  <c r="L357" i="2"/>
  <c r="K357" i="2"/>
  <c r="J357" i="2"/>
  <c r="I357" i="2"/>
  <c r="H357" i="2"/>
  <c r="G357" i="2"/>
  <c r="F357" i="2"/>
  <c r="E357" i="2"/>
  <c r="D357" i="2"/>
  <c r="C357" i="2"/>
  <c r="N356" i="2"/>
  <c r="M356" i="2"/>
  <c r="L356" i="2"/>
  <c r="K356" i="2"/>
  <c r="J356" i="2"/>
  <c r="I356" i="2"/>
  <c r="H356" i="2"/>
  <c r="G356" i="2"/>
  <c r="F356" i="2"/>
  <c r="E356" i="2"/>
  <c r="D356" i="2"/>
  <c r="C356" i="2"/>
  <c r="N355" i="2"/>
  <c r="M355" i="2"/>
  <c r="L355" i="2"/>
  <c r="K355" i="2"/>
  <c r="J355" i="2"/>
  <c r="I355" i="2"/>
  <c r="H355" i="2"/>
  <c r="G355" i="2"/>
  <c r="F355" i="2"/>
  <c r="E355" i="2"/>
  <c r="D355" i="2"/>
  <c r="C355" i="2"/>
  <c r="N354" i="2"/>
  <c r="M354" i="2"/>
  <c r="L354" i="2"/>
  <c r="K354" i="2"/>
  <c r="J354" i="2"/>
  <c r="I354" i="2"/>
  <c r="H354" i="2"/>
  <c r="G354" i="2"/>
  <c r="F354" i="2"/>
  <c r="E354" i="2"/>
  <c r="D354" i="2"/>
  <c r="C354" i="2"/>
  <c r="N353" i="2"/>
  <c r="M353" i="2"/>
  <c r="L353" i="2"/>
  <c r="K353" i="2"/>
  <c r="J353" i="2"/>
  <c r="I353" i="2"/>
  <c r="H353" i="2"/>
  <c r="G353" i="2"/>
  <c r="F353" i="2"/>
  <c r="E353" i="2"/>
  <c r="D353" i="2"/>
  <c r="C353" i="2"/>
  <c r="N352" i="2"/>
  <c r="M352" i="2"/>
  <c r="L352" i="2"/>
  <c r="K352" i="2"/>
  <c r="J352" i="2"/>
  <c r="I352" i="2"/>
  <c r="H352" i="2"/>
  <c r="G352" i="2"/>
  <c r="F352" i="2"/>
  <c r="E352" i="2"/>
  <c r="D352" i="2"/>
  <c r="C352" i="2"/>
  <c r="N351" i="2"/>
  <c r="M351" i="2"/>
  <c r="L351" i="2"/>
  <c r="K351" i="2"/>
  <c r="J351" i="2"/>
  <c r="I351" i="2"/>
  <c r="H351" i="2"/>
  <c r="G351" i="2"/>
  <c r="F351" i="2"/>
  <c r="E351" i="2"/>
  <c r="D351" i="2"/>
  <c r="C351" i="2"/>
  <c r="N350" i="2"/>
  <c r="M350" i="2"/>
  <c r="L350" i="2"/>
  <c r="K350" i="2"/>
  <c r="J350" i="2"/>
  <c r="I350" i="2"/>
  <c r="H350" i="2"/>
  <c r="G350" i="2"/>
  <c r="F350" i="2"/>
  <c r="E350" i="2"/>
  <c r="D350" i="2"/>
  <c r="C350" i="2"/>
  <c r="N349" i="2"/>
  <c r="M349" i="2"/>
  <c r="L349" i="2"/>
  <c r="K349" i="2"/>
  <c r="J349" i="2"/>
  <c r="I349" i="2"/>
  <c r="H349" i="2"/>
  <c r="G349" i="2"/>
  <c r="F349" i="2"/>
  <c r="E349" i="2"/>
  <c r="D349" i="2"/>
  <c r="C349" i="2"/>
  <c r="N348" i="2"/>
  <c r="M348" i="2"/>
  <c r="L348" i="2"/>
  <c r="K348" i="2"/>
  <c r="J348" i="2"/>
  <c r="I348" i="2"/>
  <c r="H348" i="2"/>
  <c r="G348" i="2"/>
  <c r="F348" i="2"/>
  <c r="E348" i="2"/>
  <c r="D348" i="2"/>
  <c r="C348" i="2"/>
  <c r="N347" i="2"/>
  <c r="M347" i="2"/>
  <c r="L347" i="2"/>
  <c r="K347" i="2"/>
  <c r="J347" i="2"/>
  <c r="I347" i="2"/>
  <c r="H347" i="2"/>
  <c r="G347" i="2"/>
  <c r="F347" i="2"/>
  <c r="E347" i="2"/>
  <c r="D347" i="2"/>
  <c r="C347" i="2"/>
  <c r="N346" i="2"/>
  <c r="M346" i="2"/>
  <c r="L346" i="2"/>
  <c r="K346" i="2"/>
  <c r="J346" i="2"/>
  <c r="I346" i="2"/>
  <c r="H346" i="2"/>
  <c r="G346" i="2"/>
  <c r="F346" i="2"/>
  <c r="E346" i="2"/>
  <c r="D346" i="2"/>
  <c r="C346" i="2"/>
  <c r="N345" i="2"/>
  <c r="M345" i="2"/>
  <c r="L345" i="2"/>
  <c r="K345" i="2"/>
  <c r="J345" i="2"/>
  <c r="I345" i="2"/>
  <c r="H345" i="2"/>
  <c r="G345" i="2"/>
  <c r="F345" i="2"/>
  <c r="E345" i="2"/>
  <c r="D345" i="2"/>
  <c r="C345" i="2"/>
  <c r="N344" i="2"/>
  <c r="M344" i="2"/>
  <c r="L344" i="2"/>
  <c r="K344" i="2"/>
  <c r="J344" i="2"/>
  <c r="I344" i="2"/>
  <c r="H344" i="2"/>
  <c r="G344" i="2"/>
  <c r="F344" i="2"/>
  <c r="E344" i="2"/>
  <c r="D344" i="2"/>
  <c r="C344" i="2"/>
  <c r="N343" i="2"/>
  <c r="M343" i="2"/>
  <c r="L343" i="2"/>
  <c r="K343" i="2"/>
  <c r="J343" i="2"/>
  <c r="I343" i="2"/>
  <c r="H343" i="2"/>
  <c r="G343" i="2"/>
  <c r="F343" i="2"/>
  <c r="E343" i="2"/>
  <c r="D343" i="2"/>
  <c r="C343" i="2"/>
  <c r="N342" i="2"/>
  <c r="M342" i="2"/>
  <c r="L342" i="2"/>
  <c r="K342" i="2"/>
  <c r="J342" i="2"/>
  <c r="I342" i="2"/>
  <c r="G342" i="2"/>
  <c r="F342" i="2"/>
  <c r="E342" i="2"/>
  <c r="D342" i="2"/>
  <c r="C342" i="2"/>
  <c r="N341" i="2"/>
  <c r="M341" i="2"/>
  <c r="L341" i="2"/>
  <c r="K341" i="2"/>
  <c r="J341" i="2"/>
  <c r="I341" i="2"/>
  <c r="G341" i="2"/>
  <c r="F341" i="2"/>
  <c r="E341" i="2"/>
  <c r="D341" i="2"/>
  <c r="C341" i="2"/>
  <c r="N337" i="2"/>
  <c r="M337" i="2"/>
  <c r="L337" i="2"/>
  <c r="K337" i="2"/>
  <c r="J337" i="2"/>
  <c r="I337" i="2"/>
  <c r="H337" i="2"/>
  <c r="G337" i="2"/>
  <c r="F337" i="2"/>
  <c r="E337" i="2"/>
  <c r="D337" i="2"/>
  <c r="C337" i="2"/>
  <c r="N336" i="2"/>
  <c r="M336" i="2"/>
  <c r="L336" i="2"/>
  <c r="K336" i="2"/>
  <c r="J336" i="2"/>
  <c r="I336" i="2"/>
  <c r="H336" i="2"/>
  <c r="G336" i="2"/>
  <c r="F336" i="2"/>
  <c r="E336" i="2"/>
  <c r="D336" i="2"/>
  <c r="C336" i="2"/>
  <c r="N335" i="2"/>
  <c r="M335" i="2"/>
  <c r="L335" i="2"/>
  <c r="K335" i="2"/>
  <c r="J335" i="2"/>
  <c r="I335" i="2"/>
  <c r="H335" i="2"/>
  <c r="G335" i="2"/>
  <c r="F335" i="2"/>
  <c r="E335" i="2"/>
  <c r="D335" i="2"/>
  <c r="C335" i="2"/>
  <c r="N334" i="2"/>
  <c r="M334" i="2"/>
  <c r="L334" i="2"/>
  <c r="K334" i="2"/>
  <c r="J334" i="2"/>
  <c r="I334" i="2"/>
  <c r="H334" i="2"/>
  <c r="G334" i="2"/>
  <c r="F334" i="2"/>
  <c r="E334" i="2"/>
  <c r="D334" i="2"/>
  <c r="C334" i="2"/>
  <c r="N333" i="2"/>
  <c r="M333" i="2"/>
  <c r="L333" i="2"/>
  <c r="K333" i="2"/>
  <c r="J333" i="2"/>
  <c r="I333" i="2"/>
  <c r="H333" i="2"/>
  <c r="G333" i="2"/>
  <c r="F333" i="2"/>
  <c r="E333" i="2"/>
  <c r="D333" i="2"/>
  <c r="C333" i="2"/>
  <c r="N332" i="2"/>
  <c r="M332" i="2"/>
  <c r="L332" i="2"/>
  <c r="K332" i="2"/>
  <c r="J332" i="2"/>
  <c r="I332" i="2"/>
  <c r="H332" i="2"/>
  <c r="G332" i="2"/>
  <c r="F332" i="2"/>
  <c r="E332" i="2"/>
  <c r="D332" i="2"/>
  <c r="C332" i="2"/>
  <c r="N331" i="2"/>
  <c r="M331" i="2"/>
  <c r="L331" i="2"/>
  <c r="K331" i="2"/>
  <c r="J331" i="2"/>
  <c r="I331" i="2"/>
  <c r="H331" i="2"/>
  <c r="G331" i="2"/>
  <c r="F331" i="2"/>
  <c r="E331" i="2"/>
  <c r="D331" i="2"/>
  <c r="C331" i="2"/>
  <c r="N330" i="2"/>
  <c r="M330" i="2"/>
  <c r="L330" i="2"/>
  <c r="K330" i="2"/>
  <c r="J330" i="2"/>
  <c r="I330" i="2"/>
  <c r="H330" i="2"/>
  <c r="G330" i="2"/>
  <c r="F330" i="2"/>
  <c r="E330" i="2"/>
  <c r="D330" i="2"/>
  <c r="C330" i="2"/>
  <c r="N329" i="2"/>
  <c r="M329" i="2"/>
  <c r="L329" i="2"/>
  <c r="K329" i="2"/>
  <c r="J329" i="2"/>
  <c r="I329" i="2"/>
  <c r="H329" i="2"/>
  <c r="G329" i="2"/>
  <c r="F329" i="2"/>
  <c r="E329" i="2"/>
  <c r="D329" i="2"/>
  <c r="C329" i="2"/>
  <c r="N328" i="2"/>
  <c r="M328" i="2"/>
  <c r="L328" i="2"/>
  <c r="K328" i="2"/>
  <c r="J328" i="2"/>
  <c r="I328" i="2"/>
  <c r="H328" i="2"/>
  <c r="G328" i="2"/>
  <c r="F328" i="2"/>
  <c r="E328" i="2"/>
  <c r="D328" i="2"/>
  <c r="C328" i="2"/>
  <c r="N327" i="2"/>
  <c r="M327" i="2"/>
  <c r="L327" i="2"/>
  <c r="K327" i="2"/>
  <c r="J327" i="2"/>
  <c r="I327" i="2"/>
  <c r="H327" i="2"/>
  <c r="G327" i="2"/>
  <c r="F327" i="2"/>
  <c r="E327" i="2"/>
  <c r="D327" i="2"/>
  <c r="C327" i="2"/>
  <c r="N326" i="2"/>
  <c r="M326" i="2"/>
  <c r="L326" i="2"/>
  <c r="K326" i="2"/>
  <c r="J326" i="2"/>
  <c r="I326" i="2"/>
  <c r="H326" i="2"/>
  <c r="G326" i="2"/>
  <c r="F326" i="2"/>
  <c r="E326" i="2"/>
  <c r="D326" i="2"/>
  <c r="C326" i="2"/>
  <c r="N325" i="2"/>
  <c r="M325" i="2"/>
  <c r="L325" i="2"/>
  <c r="K325" i="2"/>
  <c r="J325" i="2"/>
  <c r="I325" i="2"/>
  <c r="H325" i="2"/>
  <c r="G325" i="2"/>
  <c r="F325" i="2"/>
  <c r="E325" i="2"/>
  <c r="D325" i="2"/>
  <c r="C325" i="2"/>
  <c r="N324" i="2"/>
  <c r="M324" i="2"/>
  <c r="L324" i="2"/>
  <c r="K324" i="2"/>
  <c r="J324" i="2"/>
  <c r="I324" i="2"/>
  <c r="H324" i="2"/>
  <c r="G324" i="2"/>
  <c r="F324" i="2"/>
  <c r="E324" i="2"/>
  <c r="D324" i="2"/>
  <c r="C324" i="2"/>
  <c r="N323" i="2"/>
  <c r="M323" i="2"/>
  <c r="L323" i="2"/>
  <c r="K323" i="2"/>
  <c r="J323" i="2"/>
  <c r="I323" i="2"/>
  <c r="H323" i="2"/>
  <c r="G323" i="2"/>
  <c r="F323" i="2"/>
  <c r="E323" i="2"/>
  <c r="D323" i="2"/>
  <c r="C323" i="2"/>
  <c r="N322" i="2"/>
  <c r="M322" i="2"/>
  <c r="L322" i="2"/>
  <c r="K322" i="2"/>
  <c r="J322" i="2"/>
  <c r="I322" i="2"/>
  <c r="H322" i="2"/>
  <c r="G322" i="2"/>
  <c r="F322" i="2"/>
  <c r="E322" i="2"/>
  <c r="D322" i="2"/>
  <c r="C322" i="2"/>
  <c r="N321" i="2"/>
  <c r="M321" i="2"/>
  <c r="L321" i="2"/>
  <c r="K321" i="2"/>
  <c r="J321" i="2"/>
  <c r="I321" i="2"/>
  <c r="H321" i="2"/>
  <c r="G321" i="2"/>
  <c r="F321" i="2"/>
  <c r="E321" i="2"/>
  <c r="D321" i="2"/>
  <c r="C321" i="2"/>
  <c r="N320" i="2"/>
  <c r="M320" i="2"/>
  <c r="L320" i="2"/>
  <c r="K320" i="2"/>
  <c r="J320" i="2"/>
  <c r="I320" i="2"/>
  <c r="H320" i="2"/>
  <c r="G320" i="2"/>
  <c r="F320" i="2"/>
  <c r="E320" i="2"/>
  <c r="D320" i="2"/>
  <c r="C320" i="2"/>
  <c r="N319" i="2"/>
  <c r="M319" i="2"/>
  <c r="L319" i="2"/>
  <c r="K319" i="2"/>
  <c r="J319" i="2"/>
  <c r="I319" i="2"/>
  <c r="H319" i="2"/>
  <c r="G319" i="2"/>
  <c r="F319" i="2"/>
  <c r="E319" i="2"/>
  <c r="D319" i="2"/>
  <c r="C319" i="2"/>
  <c r="N318" i="2"/>
  <c r="M318" i="2"/>
  <c r="L318" i="2"/>
  <c r="K318" i="2"/>
  <c r="J318" i="2"/>
  <c r="I318" i="2"/>
  <c r="H318" i="2"/>
  <c r="G318" i="2"/>
  <c r="F318" i="2"/>
  <c r="E318" i="2"/>
  <c r="D318" i="2"/>
  <c r="C318" i="2"/>
  <c r="N317" i="2"/>
  <c r="M317" i="2"/>
  <c r="L317" i="2"/>
  <c r="K317" i="2"/>
  <c r="J317" i="2"/>
  <c r="I317" i="2"/>
  <c r="H317" i="2"/>
  <c r="G317" i="2"/>
  <c r="F317" i="2"/>
  <c r="E317" i="2"/>
  <c r="D317" i="2"/>
  <c r="C317" i="2"/>
  <c r="N316" i="2"/>
  <c r="M316" i="2"/>
  <c r="L316" i="2"/>
  <c r="K316" i="2"/>
  <c r="J316" i="2"/>
  <c r="I316" i="2"/>
  <c r="G316" i="2"/>
  <c r="F316" i="2"/>
  <c r="E316" i="2"/>
  <c r="D316" i="2"/>
  <c r="C316" i="2"/>
  <c r="N315" i="2"/>
  <c r="M315" i="2"/>
  <c r="L315" i="2"/>
  <c r="K315" i="2"/>
  <c r="J315" i="2"/>
  <c r="I315" i="2"/>
  <c r="G315" i="2"/>
  <c r="F315" i="2"/>
  <c r="E315" i="2"/>
  <c r="D315" i="2"/>
  <c r="C315" i="2"/>
  <c r="N310" i="2"/>
  <c r="M310" i="2"/>
  <c r="L310" i="2"/>
  <c r="K310" i="2"/>
  <c r="J310" i="2"/>
  <c r="I310" i="2"/>
  <c r="H310" i="2"/>
  <c r="G310" i="2"/>
  <c r="F310" i="2"/>
  <c r="E310" i="2"/>
  <c r="D310" i="2"/>
  <c r="C310" i="2"/>
  <c r="N309" i="2"/>
  <c r="M309" i="2"/>
  <c r="L309" i="2"/>
  <c r="K309" i="2"/>
  <c r="J309" i="2"/>
  <c r="I309" i="2"/>
  <c r="H309" i="2"/>
  <c r="G309" i="2"/>
  <c r="F309" i="2"/>
  <c r="E309" i="2"/>
  <c r="D309" i="2"/>
  <c r="C309" i="2"/>
  <c r="N308" i="2"/>
  <c r="M308" i="2"/>
  <c r="L308" i="2"/>
  <c r="K308" i="2"/>
  <c r="J308" i="2"/>
  <c r="I308" i="2"/>
  <c r="H308" i="2"/>
  <c r="G308" i="2"/>
  <c r="F308" i="2"/>
  <c r="E308" i="2"/>
  <c r="D308" i="2"/>
  <c r="C308" i="2"/>
  <c r="N307" i="2"/>
  <c r="M307" i="2"/>
  <c r="L307" i="2"/>
  <c r="K307" i="2"/>
  <c r="J307" i="2"/>
  <c r="I307" i="2"/>
  <c r="H307" i="2"/>
  <c r="G307" i="2"/>
  <c r="F307" i="2"/>
  <c r="E307" i="2"/>
  <c r="D307" i="2"/>
  <c r="C307" i="2"/>
  <c r="N306" i="2"/>
  <c r="M306" i="2"/>
  <c r="L306" i="2"/>
  <c r="K306" i="2"/>
  <c r="J306" i="2"/>
  <c r="I306" i="2"/>
  <c r="H306" i="2"/>
  <c r="G306" i="2"/>
  <c r="F306" i="2"/>
  <c r="E306" i="2"/>
  <c r="D306" i="2"/>
  <c r="C306" i="2"/>
  <c r="N305" i="2"/>
  <c r="M305" i="2"/>
  <c r="L305" i="2"/>
  <c r="K305" i="2"/>
  <c r="J305" i="2"/>
  <c r="I305" i="2"/>
  <c r="H305" i="2"/>
  <c r="G305" i="2"/>
  <c r="F305" i="2"/>
  <c r="E305" i="2"/>
  <c r="D305" i="2"/>
  <c r="C305" i="2"/>
  <c r="N304" i="2"/>
  <c r="M304" i="2"/>
  <c r="L304" i="2"/>
  <c r="K304" i="2"/>
  <c r="J304" i="2"/>
  <c r="I304" i="2"/>
  <c r="H304" i="2"/>
  <c r="G304" i="2"/>
  <c r="F304" i="2"/>
  <c r="E304" i="2"/>
  <c r="D304" i="2"/>
  <c r="C304" i="2"/>
  <c r="N303" i="2"/>
  <c r="M303" i="2"/>
  <c r="L303" i="2"/>
  <c r="K303" i="2"/>
  <c r="J303" i="2"/>
  <c r="I303" i="2"/>
  <c r="H303" i="2"/>
  <c r="G303" i="2"/>
  <c r="F303" i="2"/>
  <c r="E303" i="2"/>
  <c r="D303" i="2"/>
  <c r="C303" i="2"/>
  <c r="N302" i="2"/>
  <c r="M302" i="2"/>
  <c r="L302" i="2"/>
  <c r="K302" i="2"/>
  <c r="J302" i="2"/>
  <c r="I302" i="2"/>
  <c r="H302" i="2"/>
  <c r="G302" i="2"/>
  <c r="F302" i="2"/>
  <c r="E302" i="2"/>
  <c r="D302" i="2"/>
  <c r="C302" i="2"/>
  <c r="N301" i="2"/>
  <c r="M301" i="2"/>
  <c r="L301" i="2"/>
  <c r="K301" i="2"/>
  <c r="J301" i="2"/>
  <c r="I301" i="2"/>
  <c r="H301" i="2"/>
  <c r="G301" i="2"/>
  <c r="F301" i="2"/>
  <c r="E301" i="2"/>
  <c r="D301" i="2"/>
  <c r="C301" i="2"/>
  <c r="N300" i="2"/>
  <c r="M300" i="2"/>
  <c r="L300" i="2"/>
  <c r="K300" i="2"/>
  <c r="J300" i="2"/>
  <c r="I300" i="2"/>
  <c r="H300" i="2"/>
  <c r="G300" i="2"/>
  <c r="F300" i="2"/>
  <c r="E300" i="2"/>
  <c r="D300" i="2"/>
  <c r="C300" i="2"/>
  <c r="N299" i="2"/>
  <c r="M299" i="2"/>
  <c r="L299" i="2"/>
  <c r="K299" i="2"/>
  <c r="J299" i="2"/>
  <c r="I299" i="2"/>
  <c r="H299" i="2"/>
  <c r="G299" i="2"/>
  <c r="F299" i="2"/>
  <c r="E299" i="2"/>
  <c r="D299" i="2"/>
  <c r="C299" i="2"/>
  <c r="N298" i="2"/>
  <c r="M298" i="2"/>
  <c r="L298" i="2"/>
  <c r="K298" i="2"/>
  <c r="J298" i="2"/>
  <c r="I298" i="2"/>
  <c r="H298" i="2"/>
  <c r="G298" i="2"/>
  <c r="F298" i="2"/>
  <c r="E298" i="2"/>
  <c r="D298" i="2"/>
  <c r="C298" i="2"/>
  <c r="N297" i="2"/>
  <c r="M297" i="2"/>
  <c r="L297" i="2"/>
  <c r="K297" i="2"/>
  <c r="J297" i="2"/>
  <c r="I297" i="2"/>
  <c r="H297" i="2"/>
  <c r="G297" i="2"/>
  <c r="F297" i="2"/>
  <c r="E297" i="2"/>
  <c r="D297" i="2"/>
  <c r="C297" i="2"/>
  <c r="N296" i="2"/>
  <c r="M296" i="2"/>
  <c r="L296" i="2"/>
  <c r="K296" i="2"/>
  <c r="J296" i="2"/>
  <c r="I296" i="2"/>
  <c r="H296" i="2"/>
  <c r="G296" i="2"/>
  <c r="F296" i="2"/>
  <c r="E296" i="2"/>
  <c r="D296" i="2"/>
  <c r="C296" i="2"/>
  <c r="N295" i="2"/>
  <c r="M295" i="2"/>
  <c r="L295" i="2"/>
  <c r="K295" i="2"/>
  <c r="J295" i="2"/>
  <c r="I295" i="2"/>
  <c r="H295" i="2"/>
  <c r="G295" i="2"/>
  <c r="F295" i="2"/>
  <c r="E295" i="2"/>
  <c r="D295" i="2"/>
  <c r="C295" i="2"/>
  <c r="N294" i="2"/>
  <c r="M294" i="2"/>
  <c r="L294" i="2"/>
  <c r="K294" i="2"/>
  <c r="J294" i="2"/>
  <c r="I294" i="2"/>
  <c r="H294" i="2"/>
  <c r="G294" i="2"/>
  <c r="F294" i="2"/>
  <c r="E294" i="2"/>
  <c r="D294" i="2"/>
  <c r="C294" i="2"/>
  <c r="N293" i="2"/>
  <c r="M293" i="2"/>
  <c r="L293" i="2"/>
  <c r="K293" i="2"/>
  <c r="J293" i="2"/>
  <c r="I293" i="2"/>
  <c r="H293" i="2"/>
  <c r="G293" i="2"/>
  <c r="F293" i="2"/>
  <c r="E293" i="2"/>
  <c r="D293" i="2"/>
  <c r="C293" i="2"/>
  <c r="N292" i="2"/>
  <c r="M292" i="2"/>
  <c r="L292" i="2"/>
  <c r="K292" i="2"/>
  <c r="J292" i="2"/>
  <c r="I292" i="2"/>
  <c r="H292" i="2"/>
  <c r="G292" i="2"/>
  <c r="F292" i="2"/>
  <c r="E292" i="2"/>
  <c r="D292" i="2"/>
  <c r="C292" i="2"/>
  <c r="N291" i="2"/>
  <c r="M291" i="2"/>
  <c r="L291" i="2"/>
  <c r="K291" i="2"/>
  <c r="J291" i="2"/>
  <c r="I291" i="2"/>
  <c r="H291" i="2"/>
  <c r="G291" i="2"/>
  <c r="F291" i="2"/>
  <c r="E291" i="2"/>
  <c r="D291" i="2"/>
  <c r="C291" i="2"/>
  <c r="N290" i="2"/>
  <c r="M290" i="2"/>
  <c r="L290" i="2"/>
  <c r="K290" i="2"/>
  <c r="J290" i="2"/>
  <c r="I290" i="2"/>
  <c r="G290" i="2"/>
  <c r="F290" i="2"/>
  <c r="E290" i="2"/>
  <c r="D290" i="2"/>
  <c r="C290" i="2"/>
  <c r="N289" i="2"/>
  <c r="M289" i="2"/>
  <c r="L289" i="2"/>
  <c r="K289" i="2"/>
  <c r="J289" i="2"/>
  <c r="I289" i="2"/>
  <c r="G289" i="2"/>
  <c r="F289" i="2"/>
  <c r="E289" i="2"/>
  <c r="D289" i="2"/>
  <c r="C289" i="2"/>
  <c r="N284" i="2"/>
  <c r="M284" i="2"/>
  <c r="L284" i="2"/>
  <c r="K284" i="2"/>
  <c r="J284" i="2"/>
  <c r="I284" i="2"/>
  <c r="H284" i="2"/>
  <c r="G284" i="2"/>
  <c r="F284" i="2"/>
  <c r="E284" i="2"/>
  <c r="D284" i="2"/>
  <c r="C284" i="2"/>
  <c r="N283" i="2"/>
  <c r="M283" i="2"/>
  <c r="L283" i="2"/>
  <c r="K283" i="2"/>
  <c r="J283" i="2"/>
  <c r="I283" i="2"/>
  <c r="H283" i="2"/>
  <c r="G283" i="2"/>
  <c r="F283" i="2"/>
  <c r="E283" i="2"/>
  <c r="D283" i="2"/>
  <c r="C283" i="2"/>
  <c r="N282" i="2"/>
  <c r="M282" i="2"/>
  <c r="L282" i="2"/>
  <c r="K282" i="2"/>
  <c r="J282" i="2"/>
  <c r="I282" i="2"/>
  <c r="H282" i="2"/>
  <c r="G282" i="2"/>
  <c r="F282" i="2"/>
  <c r="E282" i="2"/>
  <c r="D282" i="2"/>
  <c r="C282" i="2"/>
  <c r="N281" i="2"/>
  <c r="M281" i="2"/>
  <c r="L281" i="2"/>
  <c r="K281" i="2"/>
  <c r="J281" i="2"/>
  <c r="I281" i="2"/>
  <c r="H281" i="2"/>
  <c r="G281" i="2"/>
  <c r="F281" i="2"/>
  <c r="E281" i="2"/>
  <c r="D281" i="2"/>
  <c r="C281" i="2"/>
  <c r="N280" i="2"/>
  <c r="M280" i="2"/>
  <c r="L280" i="2"/>
  <c r="K280" i="2"/>
  <c r="J280" i="2"/>
  <c r="I280" i="2"/>
  <c r="H280" i="2"/>
  <c r="G280" i="2"/>
  <c r="F280" i="2"/>
  <c r="E280" i="2"/>
  <c r="D280" i="2"/>
  <c r="C280" i="2"/>
  <c r="N279" i="2"/>
  <c r="M279" i="2"/>
  <c r="L279" i="2"/>
  <c r="K279" i="2"/>
  <c r="J279" i="2"/>
  <c r="I279" i="2"/>
  <c r="H279" i="2"/>
  <c r="G279" i="2"/>
  <c r="F279" i="2"/>
  <c r="E279" i="2"/>
  <c r="D279" i="2"/>
  <c r="C279" i="2"/>
  <c r="N278" i="2"/>
  <c r="M278" i="2"/>
  <c r="L278" i="2"/>
  <c r="K278" i="2"/>
  <c r="J278" i="2"/>
  <c r="I278" i="2"/>
  <c r="H278" i="2"/>
  <c r="G278" i="2"/>
  <c r="F278" i="2"/>
  <c r="E278" i="2"/>
  <c r="D278" i="2"/>
  <c r="C278" i="2"/>
  <c r="N277" i="2"/>
  <c r="M277" i="2"/>
  <c r="L277" i="2"/>
  <c r="K277" i="2"/>
  <c r="J277" i="2"/>
  <c r="I277" i="2"/>
  <c r="H277" i="2"/>
  <c r="G277" i="2"/>
  <c r="F277" i="2"/>
  <c r="E277" i="2"/>
  <c r="D277" i="2"/>
  <c r="C277" i="2"/>
  <c r="N276" i="2"/>
  <c r="M276" i="2"/>
  <c r="L276" i="2"/>
  <c r="K276" i="2"/>
  <c r="J276" i="2"/>
  <c r="I276" i="2"/>
  <c r="H276" i="2"/>
  <c r="G276" i="2"/>
  <c r="F276" i="2"/>
  <c r="E276" i="2"/>
  <c r="D276" i="2"/>
  <c r="C276" i="2"/>
  <c r="N275" i="2"/>
  <c r="M275" i="2"/>
  <c r="L275" i="2"/>
  <c r="K275" i="2"/>
  <c r="J275" i="2"/>
  <c r="I275" i="2"/>
  <c r="H275" i="2"/>
  <c r="G275" i="2"/>
  <c r="F275" i="2"/>
  <c r="E275" i="2"/>
  <c r="D275" i="2"/>
  <c r="C275" i="2"/>
  <c r="N274" i="2"/>
  <c r="M274" i="2"/>
  <c r="L274" i="2"/>
  <c r="K274" i="2"/>
  <c r="J274" i="2"/>
  <c r="I274" i="2"/>
  <c r="H274" i="2"/>
  <c r="G274" i="2"/>
  <c r="F274" i="2"/>
  <c r="E274" i="2"/>
  <c r="D274" i="2"/>
  <c r="C274" i="2"/>
  <c r="N273" i="2"/>
  <c r="M273" i="2"/>
  <c r="L273" i="2"/>
  <c r="K273" i="2"/>
  <c r="J273" i="2"/>
  <c r="I273" i="2"/>
  <c r="H273" i="2"/>
  <c r="G273" i="2"/>
  <c r="F273" i="2"/>
  <c r="E273" i="2"/>
  <c r="D273" i="2"/>
  <c r="C273" i="2"/>
  <c r="N272" i="2"/>
  <c r="M272" i="2"/>
  <c r="L272" i="2"/>
  <c r="K272" i="2"/>
  <c r="J272" i="2"/>
  <c r="I272" i="2"/>
  <c r="H272" i="2"/>
  <c r="G272" i="2"/>
  <c r="F272" i="2"/>
  <c r="E272" i="2"/>
  <c r="D272" i="2"/>
  <c r="C272" i="2"/>
  <c r="N271" i="2"/>
  <c r="M271" i="2"/>
  <c r="L271" i="2"/>
  <c r="K271" i="2"/>
  <c r="J271" i="2"/>
  <c r="I271" i="2"/>
  <c r="H271" i="2"/>
  <c r="G271" i="2"/>
  <c r="F271" i="2"/>
  <c r="E271" i="2"/>
  <c r="D271" i="2"/>
  <c r="C271" i="2"/>
  <c r="N270" i="2"/>
  <c r="M270" i="2"/>
  <c r="L270" i="2"/>
  <c r="K270" i="2"/>
  <c r="J270" i="2"/>
  <c r="I270" i="2"/>
  <c r="H270" i="2"/>
  <c r="G270" i="2"/>
  <c r="F270" i="2"/>
  <c r="E270" i="2"/>
  <c r="D270" i="2"/>
  <c r="C270" i="2"/>
  <c r="N269" i="2"/>
  <c r="M269" i="2"/>
  <c r="L269" i="2"/>
  <c r="K269" i="2"/>
  <c r="J269" i="2"/>
  <c r="I269" i="2"/>
  <c r="H269" i="2"/>
  <c r="G269" i="2"/>
  <c r="F269" i="2"/>
  <c r="E269" i="2"/>
  <c r="D269" i="2"/>
  <c r="C269" i="2"/>
  <c r="N268" i="2"/>
  <c r="M268" i="2"/>
  <c r="L268" i="2"/>
  <c r="K268" i="2"/>
  <c r="J268" i="2"/>
  <c r="I268" i="2"/>
  <c r="H268" i="2"/>
  <c r="G268" i="2"/>
  <c r="F268" i="2"/>
  <c r="E268" i="2"/>
  <c r="D268" i="2"/>
  <c r="C268" i="2"/>
  <c r="N267" i="2"/>
  <c r="M267" i="2"/>
  <c r="L267" i="2"/>
  <c r="K267" i="2"/>
  <c r="J267" i="2"/>
  <c r="I267" i="2"/>
  <c r="H267" i="2"/>
  <c r="G267" i="2"/>
  <c r="F267" i="2"/>
  <c r="E267" i="2"/>
  <c r="D267" i="2"/>
  <c r="C267" i="2"/>
  <c r="N266" i="2"/>
  <c r="M266" i="2"/>
  <c r="L266" i="2"/>
  <c r="K266" i="2"/>
  <c r="J266" i="2"/>
  <c r="I266" i="2"/>
  <c r="H266" i="2"/>
  <c r="G266" i="2"/>
  <c r="F266" i="2"/>
  <c r="E266" i="2"/>
  <c r="D266" i="2"/>
  <c r="C266" i="2"/>
  <c r="N265" i="2"/>
  <c r="M265" i="2"/>
  <c r="L265" i="2"/>
  <c r="K265" i="2"/>
  <c r="J265" i="2"/>
  <c r="I265" i="2"/>
  <c r="H265" i="2"/>
  <c r="G265" i="2"/>
  <c r="F265" i="2"/>
  <c r="E265" i="2"/>
  <c r="D265" i="2"/>
  <c r="C265" i="2"/>
  <c r="N264" i="2"/>
  <c r="M264" i="2"/>
  <c r="L264" i="2"/>
  <c r="K264" i="2"/>
  <c r="J264" i="2"/>
  <c r="I264" i="2"/>
  <c r="G264" i="2"/>
  <c r="F264" i="2"/>
  <c r="E264" i="2"/>
  <c r="D264" i="2"/>
  <c r="C264" i="2"/>
  <c r="N263" i="2"/>
  <c r="M263" i="2"/>
  <c r="L263" i="2"/>
  <c r="K263" i="2"/>
  <c r="J263" i="2"/>
  <c r="I263" i="2"/>
  <c r="G263" i="2"/>
  <c r="F263" i="2"/>
  <c r="E263" i="2"/>
  <c r="D263" i="2"/>
  <c r="C263" i="2"/>
  <c r="D259" i="2"/>
  <c r="D258" i="2"/>
  <c r="N259" i="2"/>
  <c r="M259" i="2"/>
  <c r="L259" i="2"/>
  <c r="K259" i="2"/>
  <c r="J259" i="2"/>
  <c r="I259" i="2"/>
  <c r="H259" i="2"/>
  <c r="G259" i="2"/>
  <c r="F259" i="2"/>
  <c r="E259" i="2"/>
  <c r="C259" i="2"/>
  <c r="N258" i="2"/>
  <c r="M258" i="2"/>
  <c r="L258" i="2"/>
  <c r="K258" i="2"/>
  <c r="J258" i="2"/>
  <c r="I258" i="2"/>
  <c r="H258" i="2"/>
  <c r="G258" i="2"/>
  <c r="F258" i="2"/>
  <c r="E258" i="2"/>
  <c r="C258" i="2"/>
  <c r="N257" i="2"/>
  <c r="M257" i="2"/>
  <c r="L257" i="2"/>
  <c r="K257" i="2"/>
  <c r="J257" i="2"/>
  <c r="I257" i="2"/>
  <c r="H257" i="2"/>
  <c r="G257" i="2"/>
  <c r="F257" i="2"/>
  <c r="E257" i="2"/>
  <c r="C257" i="2"/>
  <c r="O197" i="2"/>
  <c r="N171" i="2"/>
  <c r="N224" i="2" s="1"/>
  <c r="M171" i="2"/>
  <c r="L171" i="2"/>
  <c r="K171" i="2"/>
  <c r="J171" i="2"/>
  <c r="J224" i="2" s="1"/>
  <c r="I171" i="2"/>
  <c r="H171" i="2"/>
  <c r="G171" i="2"/>
  <c r="F171" i="2"/>
  <c r="F224" i="2" s="1"/>
  <c r="E171" i="2"/>
  <c r="D171" i="2"/>
  <c r="C171" i="2"/>
  <c r="O145" i="2"/>
  <c r="O133" i="2"/>
  <c r="O107" i="2"/>
  <c r="O81" i="2"/>
  <c r="O55" i="2"/>
  <c r="O29" i="2"/>
  <c r="O338" i="2" l="1"/>
  <c r="E113" i="48"/>
  <c r="F113" i="48"/>
  <c r="O286" i="2"/>
  <c r="C113" i="48"/>
  <c r="O260" i="2"/>
  <c r="B113" i="48"/>
  <c r="G113" i="48"/>
  <c r="O312" i="2"/>
  <c r="D113" i="48"/>
  <c r="H113" i="48"/>
  <c r="O171" i="2"/>
  <c r="G224" i="2"/>
  <c r="K224" i="2"/>
  <c r="D224" i="2"/>
  <c r="H224" i="2"/>
  <c r="L224" i="2"/>
  <c r="E224" i="2"/>
  <c r="I224" i="2"/>
  <c r="M224" i="2"/>
  <c r="C224" i="2"/>
  <c r="T95" i="24"/>
  <c r="T97" i="24" s="1"/>
  <c r="P95" i="24"/>
  <c r="P97" i="24" s="1"/>
  <c r="L95" i="24"/>
  <c r="L97" i="24" s="1"/>
  <c r="H95" i="24"/>
  <c r="H97" i="24" s="1"/>
  <c r="D95" i="24"/>
  <c r="D97" i="24" s="1"/>
  <c r="W95" i="24"/>
  <c r="W97" i="24" s="1"/>
  <c r="V95" i="24"/>
  <c r="V97" i="24" s="1"/>
  <c r="S95" i="24"/>
  <c r="S97" i="24" s="1"/>
  <c r="R95" i="24"/>
  <c r="R97" i="24" s="1"/>
  <c r="O95" i="24"/>
  <c r="O97" i="24" s="1"/>
  <c r="N95" i="24"/>
  <c r="N97" i="24" s="1"/>
  <c r="K95" i="24"/>
  <c r="K97" i="24" s="1"/>
  <c r="J95" i="24"/>
  <c r="J97" i="24" s="1"/>
  <c r="G95" i="24"/>
  <c r="G97" i="24" s="1"/>
  <c r="F95" i="24"/>
  <c r="F97" i="24" s="1"/>
  <c r="C95" i="24"/>
  <c r="C97" i="24" s="1"/>
  <c r="C116" i="24"/>
  <c r="D116" i="24"/>
  <c r="E116" i="24"/>
  <c r="F116" i="24"/>
  <c r="G116" i="24"/>
  <c r="H116" i="24"/>
  <c r="I116" i="24"/>
  <c r="J116" i="24"/>
  <c r="K116" i="24"/>
  <c r="L116" i="24"/>
  <c r="M116" i="24"/>
  <c r="N116" i="24"/>
  <c r="O116" i="24"/>
  <c r="P116" i="24"/>
  <c r="Q116" i="24"/>
  <c r="R116" i="24"/>
  <c r="S116" i="24"/>
  <c r="T116" i="24"/>
  <c r="U116" i="24"/>
  <c r="V116" i="24"/>
  <c r="W116" i="24"/>
  <c r="U95" i="24"/>
  <c r="U97" i="24" s="1"/>
  <c r="Q95" i="24"/>
  <c r="Q97" i="24" s="1"/>
  <c r="M95" i="24"/>
  <c r="M97" i="24" s="1"/>
  <c r="I95" i="24"/>
  <c r="I97" i="24" s="1"/>
  <c r="E95" i="24"/>
  <c r="E97" i="24" s="1"/>
  <c r="I113" i="48" l="1"/>
  <c r="O224" i="2"/>
  <c r="Z239" i="1"/>
  <c r="Z186" i="1"/>
  <c r="Z160" i="1"/>
  <c r="Z134" i="1"/>
  <c r="Z108" i="1"/>
  <c r="Z82" i="1"/>
  <c r="Z56" i="1"/>
  <c r="Y240" i="1" l="1"/>
  <c r="Z240" i="1"/>
  <c r="Z187" i="1"/>
  <c r="Y187" i="1"/>
  <c r="Y161" i="1"/>
  <c r="Z161" i="1"/>
  <c r="Z135" i="1"/>
  <c r="Y135" i="1"/>
  <c r="Z109" i="1"/>
  <c r="Y109" i="1"/>
  <c r="Z83" i="1"/>
  <c r="Y83" i="1"/>
  <c r="Z57" i="1"/>
  <c r="Y57" i="1"/>
  <c r="Z241" i="1"/>
  <c r="Z242" i="1" s="1"/>
  <c r="Y241" i="1"/>
  <c r="Y239" i="1"/>
  <c r="Z188" i="1"/>
  <c r="Z189" i="1" s="1"/>
  <c r="Y188" i="1"/>
  <c r="Y186" i="1"/>
  <c r="Y160" i="1"/>
  <c r="Z136" i="1"/>
  <c r="Z137" i="1" s="1"/>
  <c r="Y136" i="1"/>
  <c r="Y134" i="1"/>
  <c r="Z110" i="1"/>
  <c r="Z111" i="1" s="1"/>
  <c r="Y110" i="1"/>
  <c r="Y108" i="1"/>
  <c r="Y82" i="1"/>
  <c r="Z58" i="1"/>
  <c r="Z59" i="1" s="1"/>
  <c r="Y58" i="1"/>
  <c r="Y56" i="1"/>
  <c r="Z84" i="1"/>
  <c r="Z85" i="1" s="1"/>
  <c r="Y84" i="1"/>
  <c r="Y162" i="1"/>
  <c r="Z162" i="1"/>
  <c r="Z163" i="1" s="1"/>
  <c r="Z30" i="1"/>
  <c r="O489" i="1"/>
  <c r="N489" i="1"/>
  <c r="M489" i="1"/>
  <c r="L489" i="1"/>
  <c r="K489" i="1"/>
  <c r="J489" i="1"/>
  <c r="I489" i="1"/>
  <c r="H489" i="1"/>
  <c r="G489" i="1"/>
  <c r="F489" i="1"/>
  <c r="E489" i="1"/>
  <c r="D489" i="1"/>
  <c r="O488" i="1"/>
  <c r="N488" i="1"/>
  <c r="M488" i="1"/>
  <c r="L488" i="1"/>
  <c r="K488" i="1"/>
  <c r="J488" i="1"/>
  <c r="I488" i="1"/>
  <c r="H488" i="1"/>
  <c r="G488" i="1"/>
  <c r="F488" i="1"/>
  <c r="E488" i="1"/>
  <c r="D488" i="1"/>
  <c r="O487" i="1"/>
  <c r="N487" i="1"/>
  <c r="M487" i="1"/>
  <c r="L487" i="1"/>
  <c r="K487" i="1"/>
  <c r="J487" i="1"/>
  <c r="I487" i="1"/>
  <c r="H487" i="1"/>
  <c r="G487" i="1"/>
  <c r="F487" i="1"/>
  <c r="E487" i="1"/>
  <c r="D487" i="1"/>
  <c r="O486" i="1"/>
  <c r="N486" i="1"/>
  <c r="L486" i="1"/>
  <c r="K486" i="1"/>
  <c r="J486" i="1"/>
  <c r="I486" i="1"/>
  <c r="H486" i="1"/>
  <c r="G486" i="1"/>
  <c r="F486" i="1"/>
  <c r="E486" i="1"/>
  <c r="D486" i="1"/>
  <c r="O485" i="1"/>
  <c r="N485" i="1"/>
  <c r="L485" i="1"/>
  <c r="K485" i="1"/>
  <c r="J485" i="1"/>
  <c r="I485" i="1"/>
  <c r="H485" i="1"/>
  <c r="G485" i="1"/>
  <c r="F485" i="1"/>
  <c r="E485" i="1"/>
  <c r="O484" i="1"/>
  <c r="N484" i="1"/>
  <c r="M484" i="1"/>
  <c r="L484" i="1"/>
  <c r="K484" i="1"/>
  <c r="J484" i="1"/>
  <c r="I484" i="1"/>
  <c r="G484" i="1"/>
  <c r="F484" i="1"/>
  <c r="O483" i="1"/>
  <c r="N483" i="1"/>
  <c r="M483" i="1"/>
  <c r="L483" i="1"/>
  <c r="K483" i="1"/>
  <c r="J483" i="1"/>
  <c r="I483" i="1"/>
  <c r="G483" i="1"/>
  <c r="F483" i="1"/>
  <c r="D483" i="1"/>
  <c r="O482" i="1"/>
  <c r="N482" i="1"/>
  <c r="M482" i="1"/>
  <c r="L482" i="1"/>
  <c r="K482" i="1"/>
  <c r="J482" i="1"/>
  <c r="I482" i="1"/>
  <c r="H482" i="1"/>
  <c r="G482" i="1"/>
  <c r="F482" i="1"/>
  <c r="E482" i="1"/>
  <c r="D482" i="1"/>
  <c r="O481" i="1"/>
  <c r="N481" i="1"/>
  <c r="M481" i="1"/>
  <c r="L481" i="1"/>
  <c r="I481" i="1"/>
  <c r="H481" i="1"/>
  <c r="G481" i="1"/>
  <c r="F481" i="1"/>
  <c r="E481" i="1"/>
  <c r="D481" i="1"/>
  <c r="O480" i="1"/>
  <c r="N480" i="1"/>
  <c r="M480" i="1"/>
  <c r="L480" i="1"/>
  <c r="I480" i="1"/>
  <c r="H480" i="1"/>
  <c r="G480" i="1"/>
  <c r="F480" i="1"/>
  <c r="E480" i="1"/>
  <c r="D480" i="1"/>
  <c r="O479" i="1"/>
  <c r="N479" i="1"/>
  <c r="M479" i="1"/>
  <c r="L479" i="1"/>
  <c r="K479" i="1"/>
  <c r="J479" i="1"/>
  <c r="I479" i="1"/>
  <c r="H479" i="1"/>
  <c r="G479" i="1"/>
  <c r="F479" i="1"/>
  <c r="E479" i="1"/>
  <c r="D479" i="1"/>
  <c r="O478" i="1"/>
  <c r="N478" i="1"/>
  <c r="M478" i="1"/>
  <c r="L478" i="1"/>
  <c r="K478" i="1"/>
  <c r="J478" i="1"/>
  <c r="I478" i="1"/>
  <c r="H478" i="1"/>
  <c r="G478" i="1"/>
  <c r="F478" i="1"/>
  <c r="E478" i="1"/>
  <c r="D478" i="1"/>
  <c r="O477" i="1"/>
  <c r="N477" i="1"/>
  <c r="M477" i="1"/>
  <c r="L477" i="1"/>
  <c r="K477" i="1"/>
  <c r="J477" i="1"/>
  <c r="I477" i="1"/>
  <c r="H477" i="1"/>
  <c r="G477" i="1"/>
  <c r="F477" i="1"/>
  <c r="E477" i="1"/>
  <c r="O476" i="1"/>
  <c r="N476" i="1"/>
  <c r="M476" i="1"/>
  <c r="L476" i="1"/>
  <c r="K476" i="1"/>
  <c r="J476" i="1"/>
  <c r="I476" i="1"/>
  <c r="G476" i="1"/>
  <c r="F476" i="1"/>
  <c r="E476" i="1"/>
  <c r="O475" i="1"/>
  <c r="N475" i="1"/>
  <c r="M475" i="1"/>
  <c r="L475" i="1"/>
  <c r="K475" i="1"/>
  <c r="J475" i="1"/>
  <c r="I475" i="1"/>
  <c r="G475" i="1"/>
  <c r="F475" i="1"/>
  <c r="E475" i="1"/>
  <c r="D475" i="1"/>
  <c r="O474" i="1"/>
  <c r="N474" i="1"/>
  <c r="M474" i="1"/>
  <c r="L474" i="1"/>
  <c r="K474" i="1"/>
  <c r="J474" i="1"/>
  <c r="I474" i="1"/>
  <c r="H474" i="1"/>
  <c r="G474" i="1"/>
  <c r="F474" i="1"/>
  <c r="E474" i="1"/>
  <c r="D474" i="1"/>
  <c r="O473" i="1"/>
  <c r="N473" i="1"/>
  <c r="M473" i="1"/>
  <c r="L473" i="1"/>
  <c r="K473" i="1"/>
  <c r="J473" i="1"/>
  <c r="I473" i="1"/>
  <c r="H473" i="1"/>
  <c r="G473" i="1"/>
  <c r="F473" i="1"/>
  <c r="E473" i="1"/>
  <c r="D473" i="1"/>
  <c r="O472" i="1"/>
  <c r="N472" i="1"/>
  <c r="M472" i="1"/>
  <c r="L472" i="1"/>
  <c r="K472" i="1"/>
  <c r="J472" i="1"/>
  <c r="I472" i="1"/>
  <c r="H472" i="1"/>
  <c r="G472" i="1"/>
  <c r="F472" i="1"/>
  <c r="E472" i="1"/>
  <c r="D472" i="1"/>
  <c r="O471" i="1"/>
  <c r="N471" i="1"/>
  <c r="M471" i="1"/>
  <c r="L471" i="1"/>
  <c r="K471" i="1"/>
  <c r="J471" i="1"/>
  <c r="I471" i="1"/>
  <c r="H471" i="1"/>
  <c r="G471" i="1"/>
  <c r="F471" i="1"/>
  <c r="E471" i="1"/>
  <c r="D471" i="1"/>
  <c r="O437" i="1"/>
  <c r="N437" i="1"/>
  <c r="M437" i="1"/>
  <c r="L437" i="1"/>
  <c r="K437" i="1"/>
  <c r="J437" i="1"/>
  <c r="I437" i="1"/>
  <c r="H437" i="1"/>
  <c r="G437" i="1"/>
  <c r="F437" i="1"/>
  <c r="E437" i="1"/>
  <c r="D437" i="1"/>
  <c r="O436" i="1"/>
  <c r="N436" i="1"/>
  <c r="M436" i="1"/>
  <c r="L436" i="1"/>
  <c r="K436" i="1"/>
  <c r="J436" i="1"/>
  <c r="I436" i="1"/>
  <c r="H436" i="1"/>
  <c r="G436" i="1"/>
  <c r="F436" i="1"/>
  <c r="E436" i="1"/>
  <c r="D436" i="1"/>
  <c r="O435" i="1"/>
  <c r="N435" i="1"/>
  <c r="M435" i="1"/>
  <c r="L435" i="1"/>
  <c r="K435" i="1"/>
  <c r="J435" i="1"/>
  <c r="I435" i="1"/>
  <c r="H435" i="1"/>
  <c r="G435" i="1"/>
  <c r="F435" i="1"/>
  <c r="E435" i="1"/>
  <c r="D435" i="1"/>
  <c r="O434" i="1"/>
  <c r="N434" i="1"/>
  <c r="M434" i="1"/>
  <c r="L434" i="1"/>
  <c r="K434" i="1"/>
  <c r="J434" i="1"/>
  <c r="I434" i="1"/>
  <c r="H434" i="1"/>
  <c r="G434" i="1"/>
  <c r="F434" i="1"/>
  <c r="E434" i="1"/>
  <c r="D434" i="1"/>
  <c r="O433" i="1"/>
  <c r="N433" i="1"/>
  <c r="M433" i="1"/>
  <c r="L433" i="1"/>
  <c r="K433" i="1"/>
  <c r="J433" i="1"/>
  <c r="I433" i="1"/>
  <c r="H433" i="1"/>
  <c r="G433" i="1"/>
  <c r="F433" i="1"/>
  <c r="E433" i="1"/>
  <c r="D433" i="1"/>
  <c r="O432" i="1"/>
  <c r="N432" i="1"/>
  <c r="M432" i="1"/>
  <c r="L432" i="1"/>
  <c r="K432" i="1"/>
  <c r="J432" i="1"/>
  <c r="I432" i="1"/>
  <c r="H432" i="1"/>
  <c r="G432" i="1"/>
  <c r="F432" i="1"/>
  <c r="E432" i="1"/>
  <c r="D432" i="1"/>
  <c r="O431" i="1"/>
  <c r="N431" i="1"/>
  <c r="M431" i="1"/>
  <c r="L431" i="1"/>
  <c r="K431" i="1"/>
  <c r="J431" i="1"/>
  <c r="I431" i="1"/>
  <c r="H431" i="1"/>
  <c r="G431" i="1"/>
  <c r="F431" i="1"/>
  <c r="E431" i="1"/>
  <c r="D431" i="1"/>
  <c r="O430" i="1"/>
  <c r="N430" i="1"/>
  <c r="M430" i="1"/>
  <c r="L430" i="1"/>
  <c r="K430" i="1"/>
  <c r="J430" i="1"/>
  <c r="I430" i="1"/>
  <c r="H430" i="1"/>
  <c r="G430" i="1"/>
  <c r="F430" i="1"/>
  <c r="E430" i="1"/>
  <c r="D430" i="1"/>
  <c r="O429" i="1"/>
  <c r="N429" i="1"/>
  <c r="M429" i="1"/>
  <c r="L429" i="1"/>
  <c r="K429" i="1"/>
  <c r="J429" i="1"/>
  <c r="I429" i="1"/>
  <c r="H429" i="1"/>
  <c r="G429" i="1"/>
  <c r="F429" i="1"/>
  <c r="E429" i="1"/>
  <c r="D429" i="1"/>
  <c r="O428" i="1"/>
  <c r="N428" i="1"/>
  <c r="M428" i="1"/>
  <c r="L428" i="1"/>
  <c r="K428" i="1"/>
  <c r="J428" i="1"/>
  <c r="I428" i="1"/>
  <c r="H428" i="1"/>
  <c r="G428" i="1"/>
  <c r="F428" i="1"/>
  <c r="E428" i="1"/>
  <c r="D428" i="1"/>
  <c r="O427" i="1"/>
  <c r="N427" i="1"/>
  <c r="M427" i="1"/>
  <c r="L427" i="1"/>
  <c r="K427" i="1"/>
  <c r="J427" i="1"/>
  <c r="I427" i="1"/>
  <c r="H427" i="1"/>
  <c r="G427" i="1"/>
  <c r="F427" i="1"/>
  <c r="E427" i="1"/>
  <c r="D427" i="1"/>
  <c r="O426" i="1"/>
  <c r="N426" i="1"/>
  <c r="M426" i="1"/>
  <c r="L426" i="1"/>
  <c r="K426" i="1"/>
  <c r="J426" i="1"/>
  <c r="I426" i="1"/>
  <c r="H426" i="1"/>
  <c r="G426" i="1"/>
  <c r="F426" i="1"/>
  <c r="E426" i="1"/>
  <c r="D426" i="1"/>
  <c r="O425" i="1"/>
  <c r="N425" i="1"/>
  <c r="M425" i="1"/>
  <c r="L425" i="1"/>
  <c r="K425" i="1"/>
  <c r="J425" i="1"/>
  <c r="I425" i="1"/>
  <c r="H425" i="1"/>
  <c r="G425" i="1"/>
  <c r="F425" i="1"/>
  <c r="E425" i="1"/>
  <c r="D425" i="1"/>
  <c r="O424" i="1"/>
  <c r="N424" i="1"/>
  <c r="M424" i="1"/>
  <c r="L424" i="1"/>
  <c r="K424" i="1"/>
  <c r="J424" i="1"/>
  <c r="I424" i="1"/>
  <c r="H424" i="1"/>
  <c r="G424" i="1"/>
  <c r="F424" i="1"/>
  <c r="E424" i="1"/>
  <c r="D424" i="1"/>
  <c r="O423" i="1"/>
  <c r="N423" i="1"/>
  <c r="M423" i="1"/>
  <c r="L423" i="1"/>
  <c r="K423" i="1"/>
  <c r="J423" i="1"/>
  <c r="I423" i="1"/>
  <c r="H423" i="1"/>
  <c r="G423" i="1"/>
  <c r="F423" i="1"/>
  <c r="E423" i="1"/>
  <c r="D423" i="1"/>
  <c r="O422" i="1"/>
  <c r="N422" i="1"/>
  <c r="M422" i="1"/>
  <c r="L422" i="1"/>
  <c r="K422" i="1"/>
  <c r="J422" i="1"/>
  <c r="I422" i="1"/>
  <c r="H422" i="1"/>
  <c r="G422" i="1"/>
  <c r="F422" i="1"/>
  <c r="E422" i="1"/>
  <c r="D422" i="1"/>
  <c r="O421" i="1"/>
  <c r="N421" i="1"/>
  <c r="M421" i="1"/>
  <c r="L421" i="1"/>
  <c r="K421" i="1"/>
  <c r="J421" i="1"/>
  <c r="I421" i="1"/>
  <c r="H421" i="1"/>
  <c r="G421" i="1"/>
  <c r="F421" i="1"/>
  <c r="E421" i="1"/>
  <c r="D421" i="1"/>
  <c r="O420" i="1"/>
  <c r="N420" i="1"/>
  <c r="M420" i="1"/>
  <c r="L420" i="1"/>
  <c r="K420" i="1"/>
  <c r="J420" i="1"/>
  <c r="I420" i="1"/>
  <c r="H420" i="1"/>
  <c r="G420" i="1"/>
  <c r="F420" i="1"/>
  <c r="E420" i="1"/>
  <c r="D420" i="1"/>
  <c r="O419" i="1"/>
  <c r="N419" i="1"/>
  <c r="M419" i="1"/>
  <c r="L419" i="1"/>
  <c r="K419" i="1"/>
  <c r="J419" i="1"/>
  <c r="I419" i="1"/>
  <c r="H419" i="1"/>
  <c r="G419" i="1"/>
  <c r="F419" i="1"/>
  <c r="E419" i="1"/>
  <c r="D419" i="1"/>
  <c r="O418" i="1"/>
  <c r="N418" i="1"/>
  <c r="M418" i="1"/>
  <c r="L418" i="1"/>
  <c r="K418" i="1"/>
  <c r="J418" i="1"/>
  <c r="I418" i="1"/>
  <c r="H418" i="1"/>
  <c r="G418" i="1"/>
  <c r="F418" i="1"/>
  <c r="E418" i="1"/>
  <c r="D418" i="1"/>
  <c r="O412" i="1"/>
  <c r="N412" i="1"/>
  <c r="M412" i="1"/>
  <c r="L412" i="1"/>
  <c r="K412" i="1"/>
  <c r="J412" i="1"/>
  <c r="I412" i="1"/>
  <c r="H412" i="1"/>
  <c r="G412" i="1"/>
  <c r="F412" i="1"/>
  <c r="E412" i="1"/>
  <c r="D412" i="1"/>
  <c r="O411" i="1"/>
  <c r="N411" i="1"/>
  <c r="M411" i="1"/>
  <c r="L411" i="1"/>
  <c r="K411" i="1"/>
  <c r="J411" i="1"/>
  <c r="I411" i="1"/>
  <c r="H411" i="1"/>
  <c r="G411" i="1"/>
  <c r="F411" i="1"/>
  <c r="E411" i="1"/>
  <c r="D411" i="1"/>
  <c r="O410" i="1"/>
  <c r="N410" i="1"/>
  <c r="M410" i="1"/>
  <c r="L410" i="1"/>
  <c r="K410" i="1"/>
  <c r="J410" i="1"/>
  <c r="I410" i="1"/>
  <c r="H410" i="1"/>
  <c r="G410" i="1"/>
  <c r="F410" i="1"/>
  <c r="E410" i="1"/>
  <c r="D410" i="1"/>
  <c r="O409" i="1"/>
  <c r="N409" i="1"/>
  <c r="M409" i="1"/>
  <c r="L409" i="1"/>
  <c r="K409" i="1"/>
  <c r="J409" i="1"/>
  <c r="I409" i="1"/>
  <c r="H409" i="1"/>
  <c r="G409" i="1"/>
  <c r="F409" i="1"/>
  <c r="E409" i="1"/>
  <c r="D409" i="1"/>
  <c r="O408" i="1"/>
  <c r="N408" i="1"/>
  <c r="M408" i="1"/>
  <c r="L408" i="1"/>
  <c r="K408" i="1"/>
  <c r="J408" i="1"/>
  <c r="I408" i="1"/>
  <c r="H408" i="1"/>
  <c r="G408" i="1"/>
  <c r="F408" i="1"/>
  <c r="E408" i="1"/>
  <c r="D408" i="1"/>
  <c r="O407" i="1"/>
  <c r="N407" i="1"/>
  <c r="M407" i="1"/>
  <c r="L407" i="1"/>
  <c r="K407" i="1"/>
  <c r="J407" i="1"/>
  <c r="I407" i="1"/>
  <c r="H407" i="1"/>
  <c r="G407" i="1"/>
  <c r="F407" i="1"/>
  <c r="E407" i="1"/>
  <c r="D407" i="1"/>
  <c r="O406" i="1"/>
  <c r="N406" i="1"/>
  <c r="M406" i="1"/>
  <c r="L406" i="1"/>
  <c r="K406" i="1"/>
  <c r="J406" i="1"/>
  <c r="I406" i="1"/>
  <c r="H406" i="1"/>
  <c r="G406" i="1"/>
  <c r="F406" i="1"/>
  <c r="E406" i="1"/>
  <c r="D406" i="1"/>
  <c r="O405" i="1"/>
  <c r="N405" i="1"/>
  <c r="M405" i="1"/>
  <c r="L405" i="1"/>
  <c r="K405" i="1"/>
  <c r="J405" i="1"/>
  <c r="I405" i="1"/>
  <c r="H405" i="1"/>
  <c r="G405" i="1"/>
  <c r="F405" i="1"/>
  <c r="E405" i="1"/>
  <c r="D405" i="1"/>
  <c r="O404" i="1"/>
  <c r="N404" i="1"/>
  <c r="M404" i="1"/>
  <c r="L404" i="1"/>
  <c r="K404" i="1"/>
  <c r="J404" i="1"/>
  <c r="I404" i="1"/>
  <c r="H404" i="1"/>
  <c r="G404" i="1"/>
  <c r="F404" i="1"/>
  <c r="E404" i="1"/>
  <c r="D404" i="1"/>
  <c r="O403" i="1"/>
  <c r="N403" i="1"/>
  <c r="M403" i="1"/>
  <c r="L403" i="1"/>
  <c r="K403" i="1"/>
  <c r="J403" i="1"/>
  <c r="I403" i="1"/>
  <c r="H403" i="1"/>
  <c r="G403" i="1"/>
  <c r="F403" i="1"/>
  <c r="E403" i="1"/>
  <c r="D403" i="1"/>
  <c r="O402" i="1"/>
  <c r="N402" i="1"/>
  <c r="M402" i="1"/>
  <c r="L402" i="1"/>
  <c r="K402" i="1"/>
  <c r="J402" i="1"/>
  <c r="I402" i="1"/>
  <c r="H402" i="1"/>
  <c r="G402" i="1"/>
  <c r="F402" i="1"/>
  <c r="E402" i="1"/>
  <c r="D402" i="1"/>
  <c r="O401" i="1"/>
  <c r="N401" i="1"/>
  <c r="M401" i="1"/>
  <c r="L401" i="1"/>
  <c r="K401" i="1"/>
  <c r="J401" i="1"/>
  <c r="I401" i="1"/>
  <c r="H401" i="1"/>
  <c r="G401" i="1"/>
  <c r="F401" i="1"/>
  <c r="E401" i="1"/>
  <c r="D401" i="1"/>
  <c r="O400" i="1"/>
  <c r="N400" i="1"/>
  <c r="M400" i="1"/>
  <c r="L400" i="1"/>
  <c r="K400" i="1"/>
  <c r="J400" i="1"/>
  <c r="I400" i="1"/>
  <c r="H400" i="1"/>
  <c r="G400" i="1"/>
  <c r="F400" i="1"/>
  <c r="E400" i="1"/>
  <c r="D400" i="1"/>
  <c r="O399" i="1"/>
  <c r="N399" i="1"/>
  <c r="M399" i="1"/>
  <c r="L399" i="1"/>
  <c r="K399" i="1"/>
  <c r="J399" i="1"/>
  <c r="I399" i="1"/>
  <c r="H399" i="1"/>
  <c r="G399" i="1"/>
  <c r="F399" i="1"/>
  <c r="E399" i="1"/>
  <c r="D399" i="1"/>
  <c r="O398" i="1"/>
  <c r="N398" i="1"/>
  <c r="M398" i="1"/>
  <c r="L398" i="1"/>
  <c r="K398" i="1"/>
  <c r="J398" i="1"/>
  <c r="I398" i="1"/>
  <c r="H398" i="1"/>
  <c r="G398" i="1"/>
  <c r="F398" i="1"/>
  <c r="E398" i="1"/>
  <c r="D398" i="1"/>
  <c r="O397" i="1"/>
  <c r="N397" i="1"/>
  <c r="M397" i="1"/>
  <c r="L397" i="1"/>
  <c r="K397" i="1"/>
  <c r="J397" i="1"/>
  <c r="I397" i="1"/>
  <c r="H397" i="1"/>
  <c r="G397" i="1"/>
  <c r="F397" i="1"/>
  <c r="E397" i="1"/>
  <c r="D397" i="1"/>
  <c r="O396" i="1"/>
  <c r="N396" i="1"/>
  <c r="M396" i="1"/>
  <c r="L396" i="1"/>
  <c r="K396" i="1"/>
  <c r="J396" i="1"/>
  <c r="I396" i="1"/>
  <c r="H396" i="1"/>
  <c r="G396" i="1"/>
  <c r="F396" i="1"/>
  <c r="E396" i="1"/>
  <c r="D396" i="1"/>
  <c r="O395" i="1"/>
  <c r="N395" i="1"/>
  <c r="M395" i="1"/>
  <c r="L395" i="1"/>
  <c r="K395" i="1"/>
  <c r="J395" i="1"/>
  <c r="I395" i="1"/>
  <c r="H395" i="1"/>
  <c r="G395" i="1"/>
  <c r="F395" i="1"/>
  <c r="E395" i="1"/>
  <c r="D395" i="1"/>
  <c r="O394" i="1"/>
  <c r="N394" i="1"/>
  <c r="M394" i="1"/>
  <c r="L394" i="1"/>
  <c r="K394" i="1"/>
  <c r="J394" i="1"/>
  <c r="I394" i="1"/>
  <c r="H394" i="1"/>
  <c r="G394" i="1"/>
  <c r="F394" i="1"/>
  <c r="E394" i="1"/>
  <c r="D394" i="1"/>
  <c r="O393" i="1"/>
  <c r="N393" i="1"/>
  <c r="M393" i="1"/>
  <c r="L393" i="1"/>
  <c r="K393" i="1"/>
  <c r="J393" i="1"/>
  <c r="I393" i="1"/>
  <c r="H393" i="1"/>
  <c r="G393" i="1"/>
  <c r="F393" i="1"/>
  <c r="E393" i="1"/>
  <c r="D393" i="1"/>
  <c r="O392" i="1"/>
  <c r="N392" i="1"/>
  <c r="M392" i="1"/>
  <c r="L392" i="1"/>
  <c r="K392" i="1"/>
  <c r="J392" i="1"/>
  <c r="I392" i="1"/>
  <c r="H392" i="1"/>
  <c r="G392" i="1"/>
  <c r="F392" i="1"/>
  <c r="E392" i="1"/>
  <c r="D392" i="1"/>
  <c r="O384" i="1"/>
  <c r="N384" i="1"/>
  <c r="M384" i="1"/>
  <c r="L384" i="1"/>
  <c r="K384" i="1"/>
  <c r="J384" i="1"/>
  <c r="I384" i="1"/>
  <c r="H384" i="1"/>
  <c r="G384" i="1"/>
  <c r="F384" i="1"/>
  <c r="E384" i="1"/>
  <c r="D384" i="1"/>
  <c r="O383" i="1"/>
  <c r="N383" i="1"/>
  <c r="M383" i="1"/>
  <c r="L383" i="1"/>
  <c r="K383" i="1"/>
  <c r="J383" i="1"/>
  <c r="I383" i="1"/>
  <c r="H383" i="1"/>
  <c r="G383" i="1"/>
  <c r="F383" i="1"/>
  <c r="E383" i="1"/>
  <c r="D383" i="1"/>
  <c r="O382" i="1"/>
  <c r="N382" i="1"/>
  <c r="M382" i="1"/>
  <c r="L382" i="1"/>
  <c r="K382" i="1"/>
  <c r="J382" i="1"/>
  <c r="I382" i="1"/>
  <c r="H382" i="1"/>
  <c r="G382" i="1"/>
  <c r="F382" i="1"/>
  <c r="E382" i="1"/>
  <c r="D382" i="1"/>
  <c r="O381" i="1"/>
  <c r="N381" i="1"/>
  <c r="M381" i="1"/>
  <c r="L381" i="1"/>
  <c r="K381" i="1"/>
  <c r="J381" i="1"/>
  <c r="I381" i="1"/>
  <c r="H381" i="1"/>
  <c r="G381" i="1"/>
  <c r="F381" i="1"/>
  <c r="E381" i="1"/>
  <c r="D381" i="1"/>
  <c r="O380" i="1"/>
  <c r="N380" i="1"/>
  <c r="M380" i="1"/>
  <c r="L380" i="1"/>
  <c r="K380" i="1"/>
  <c r="J380" i="1"/>
  <c r="I380" i="1"/>
  <c r="H380" i="1"/>
  <c r="G380" i="1"/>
  <c r="F380" i="1"/>
  <c r="E380" i="1"/>
  <c r="D380" i="1"/>
  <c r="O379" i="1"/>
  <c r="N379" i="1"/>
  <c r="M379" i="1"/>
  <c r="L379" i="1"/>
  <c r="K379" i="1"/>
  <c r="J379" i="1"/>
  <c r="I379" i="1"/>
  <c r="H379" i="1"/>
  <c r="G379" i="1"/>
  <c r="F379" i="1"/>
  <c r="E379" i="1"/>
  <c r="D379" i="1"/>
  <c r="O378" i="1"/>
  <c r="N378" i="1"/>
  <c r="M378" i="1"/>
  <c r="L378" i="1"/>
  <c r="K378" i="1"/>
  <c r="J378" i="1"/>
  <c r="I378" i="1"/>
  <c r="H378" i="1"/>
  <c r="G378" i="1"/>
  <c r="F378" i="1"/>
  <c r="E378" i="1"/>
  <c r="D378" i="1"/>
  <c r="O377" i="1"/>
  <c r="N377" i="1"/>
  <c r="M377" i="1"/>
  <c r="L377" i="1"/>
  <c r="K377" i="1"/>
  <c r="J377" i="1"/>
  <c r="I377" i="1"/>
  <c r="H377" i="1"/>
  <c r="G377" i="1"/>
  <c r="F377" i="1"/>
  <c r="E377" i="1"/>
  <c r="D377" i="1"/>
  <c r="O376" i="1"/>
  <c r="N376" i="1"/>
  <c r="M376" i="1"/>
  <c r="L376" i="1"/>
  <c r="K376" i="1"/>
  <c r="J376" i="1"/>
  <c r="I376" i="1"/>
  <c r="H376" i="1"/>
  <c r="G376" i="1"/>
  <c r="F376" i="1"/>
  <c r="E376" i="1"/>
  <c r="D376" i="1"/>
  <c r="O375" i="1"/>
  <c r="N375" i="1"/>
  <c r="M375" i="1"/>
  <c r="L375" i="1"/>
  <c r="K375" i="1"/>
  <c r="J375" i="1"/>
  <c r="I375" i="1"/>
  <c r="H375" i="1"/>
  <c r="G375" i="1"/>
  <c r="F375" i="1"/>
  <c r="E375" i="1"/>
  <c r="D375" i="1"/>
  <c r="O374" i="1"/>
  <c r="N374" i="1"/>
  <c r="M374" i="1"/>
  <c r="L374" i="1"/>
  <c r="K374" i="1"/>
  <c r="J374" i="1"/>
  <c r="I374" i="1"/>
  <c r="H374" i="1"/>
  <c r="G374" i="1"/>
  <c r="F374" i="1"/>
  <c r="E374" i="1"/>
  <c r="D374" i="1"/>
  <c r="O373" i="1"/>
  <c r="N373" i="1"/>
  <c r="M373" i="1"/>
  <c r="L373" i="1"/>
  <c r="K373" i="1"/>
  <c r="J373" i="1"/>
  <c r="I373" i="1"/>
  <c r="H373" i="1"/>
  <c r="G373" i="1"/>
  <c r="F373" i="1"/>
  <c r="E373" i="1"/>
  <c r="D373" i="1"/>
  <c r="O372" i="1"/>
  <c r="N372" i="1"/>
  <c r="M372" i="1"/>
  <c r="L372" i="1"/>
  <c r="K372" i="1"/>
  <c r="J372" i="1"/>
  <c r="I372" i="1"/>
  <c r="H372" i="1"/>
  <c r="G372" i="1"/>
  <c r="F372" i="1"/>
  <c r="E372" i="1"/>
  <c r="D372" i="1"/>
  <c r="O371" i="1"/>
  <c r="N371" i="1"/>
  <c r="M371" i="1"/>
  <c r="L371" i="1"/>
  <c r="K371" i="1"/>
  <c r="J371" i="1"/>
  <c r="I371" i="1"/>
  <c r="H371" i="1"/>
  <c r="G371" i="1"/>
  <c r="F371" i="1"/>
  <c r="E371" i="1"/>
  <c r="D371" i="1"/>
  <c r="O370" i="1"/>
  <c r="N370" i="1"/>
  <c r="M370" i="1"/>
  <c r="L370" i="1"/>
  <c r="K370" i="1"/>
  <c r="J370" i="1"/>
  <c r="I370" i="1"/>
  <c r="H370" i="1"/>
  <c r="G370" i="1"/>
  <c r="F370" i="1"/>
  <c r="E370" i="1"/>
  <c r="D370" i="1"/>
  <c r="O369" i="1"/>
  <c r="N369" i="1"/>
  <c r="M369" i="1"/>
  <c r="L369" i="1"/>
  <c r="K369" i="1"/>
  <c r="J369" i="1"/>
  <c r="I369" i="1"/>
  <c r="H369" i="1"/>
  <c r="G369" i="1"/>
  <c r="F369" i="1"/>
  <c r="E369" i="1"/>
  <c r="D369" i="1"/>
  <c r="O368" i="1"/>
  <c r="N368" i="1"/>
  <c r="M368" i="1"/>
  <c r="L368" i="1"/>
  <c r="K368" i="1"/>
  <c r="J368" i="1"/>
  <c r="I368" i="1"/>
  <c r="H368" i="1"/>
  <c r="G368" i="1"/>
  <c r="F368" i="1"/>
  <c r="E368" i="1"/>
  <c r="D368" i="1"/>
  <c r="O367" i="1"/>
  <c r="N367" i="1"/>
  <c r="M367" i="1"/>
  <c r="L367" i="1"/>
  <c r="K367" i="1"/>
  <c r="J367" i="1"/>
  <c r="I367" i="1"/>
  <c r="H367" i="1"/>
  <c r="G367" i="1"/>
  <c r="F367" i="1"/>
  <c r="E367" i="1"/>
  <c r="D367" i="1"/>
  <c r="O366" i="1"/>
  <c r="N366" i="1"/>
  <c r="M366" i="1"/>
  <c r="L366" i="1"/>
  <c r="K366" i="1"/>
  <c r="J366" i="1"/>
  <c r="I366" i="1"/>
  <c r="H366" i="1"/>
  <c r="G366" i="1"/>
  <c r="F366" i="1"/>
  <c r="E366" i="1"/>
  <c r="D366" i="1"/>
  <c r="O359" i="1"/>
  <c r="N359" i="1"/>
  <c r="M359" i="1"/>
  <c r="L359" i="1"/>
  <c r="K359" i="1"/>
  <c r="J359" i="1"/>
  <c r="I359" i="1"/>
  <c r="H359" i="1"/>
  <c r="G359" i="1"/>
  <c r="F359" i="1"/>
  <c r="E359" i="1"/>
  <c r="D359" i="1"/>
  <c r="O358" i="1"/>
  <c r="N358" i="1"/>
  <c r="M358" i="1"/>
  <c r="L358" i="1"/>
  <c r="K358" i="1"/>
  <c r="J358" i="1"/>
  <c r="I358" i="1"/>
  <c r="H358" i="1"/>
  <c r="G358" i="1"/>
  <c r="F358" i="1"/>
  <c r="E358" i="1"/>
  <c r="D358" i="1"/>
  <c r="O357" i="1"/>
  <c r="N357" i="1"/>
  <c r="M357" i="1"/>
  <c r="L357" i="1"/>
  <c r="K357" i="1"/>
  <c r="J357" i="1"/>
  <c r="I357" i="1"/>
  <c r="H357" i="1"/>
  <c r="G357" i="1"/>
  <c r="F357" i="1"/>
  <c r="E357" i="1"/>
  <c r="D357" i="1"/>
  <c r="O356" i="1"/>
  <c r="N356" i="1"/>
  <c r="M356" i="1"/>
  <c r="L356" i="1"/>
  <c r="K356" i="1"/>
  <c r="J356" i="1"/>
  <c r="I356" i="1"/>
  <c r="H356" i="1"/>
  <c r="G356" i="1"/>
  <c r="F356" i="1"/>
  <c r="E356" i="1"/>
  <c r="D356" i="1"/>
  <c r="O355" i="1"/>
  <c r="N355" i="1"/>
  <c r="M355" i="1"/>
  <c r="L355" i="1"/>
  <c r="K355" i="1"/>
  <c r="J355" i="1"/>
  <c r="I355" i="1"/>
  <c r="H355" i="1"/>
  <c r="G355" i="1"/>
  <c r="F355" i="1"/>
  <c r="E355" i="1"/>
  <c r="D355" i="1"/>
  <c r="O354" i="1"/>
  <c r="N354" i="1"/>
  <c r="M354" i="1"/>
  <c r="L354" i="1"/>
  <c r="K354" i="1"/>
  <c r="J354" i="1"/>
  <c r="I354" i="1"/>
  <c r="H354" i="1"/>
  <c r="G354" i="1"/>
  <c r="F354" i="1"/>
  <c r="E354" i="1"/>
  <c r="D354" i="1"/>
  <c r="O353" i="1"/>
  <c r="N353" i="1"/>
  <c r="M353" i="1"/>
  <c r="L353" i="1"/>
  <c r="K353" i="1"/>
  <c r="J353" i="1"/>
  <c r="I353" i="1"/>
  <c r="H353" i="1"/>
  <c r="G353" i="1"/>
  <c r="F353" i="1"/>
  <c r="E353" i="1"/>
  <c r="D353" i="1"/>
  <c r="O352" i="1"/>
  <c r="N352" i="1"/>
  <c r="M352" i="1"/>
  <c r="L352" i="1"/>
  <c r="K352" i="1"/>
  <c r="J352" i="1"/>
  <c r="I352" i="1"/>
  <c r="H352" i="1"/>
  <c r="G352" i="1"/>
  <c r="F352" i="1"/>
  <c r="E352" i="1"/>
  <c r="D352" i="1"/>
  <c r="O351" i="1"/>
  <c r="N351" i="1"/>
  <c r="M351" i="1"/>
  <c r="L351" i="1"/>
  <c r="K351" i="1"/>
  <c r="J351" i="1"/>
  <c r="I351" i="1"/>
  <c r="H351" i="1"/>
  <c r="G351" i="1"/>
  <c r="F351" i="1"/>
  <c r="E351" i="1"/>
  <c r="D351" i="1"/>
  <c r="O350" i="1"/>
  <c r="N350" i="1"/>
  <c r="M350" i="1"/>
  <c r="L350" i="1"/>
  <c r="K350" i="1"/>
  <c r="J350" i="1"/>
  <c r="I350" i="1"/>
  <c r="H350" i="1"/>
  <c r="G350" i="1"/>
  <c r="F350" i="1"/>
  <c r="E350" i="1"/>
  <c r="D350" i="1"/>
  <c r="O349" i="1"/>
  <c r="N349" i="1"/>
  <c r="M349" i="1"/>
  <c r="L349" i="1"/>
  <c r="K349" i="1"/>
  <c r="J349" i="1"/>
  <c r="I349" i="1"/>
  <c r="H349" i="1"/>
  <c r="G349" i="1"/>
  <c r="F349" i="1"/>
  <c r="E349" i="1"/>
  <c r="D349" i="1"/>
  <c r="O348" i="1"/>
  <c r="N348" i="1"/>
  <c r="M348" i="1"/>
  <c r="L348" i="1"/>
  <c r="K348" i="1"/>
  <c r="J348" i="1"/>
  <c r="I348" i="1"/>
  <c r="H348" i="1"/>
  <c r="G348" i="1"/>
  <c r="F348" i="1"/>
  <c r="E348" i="1"/>
  <c r="D348" i="1"/>
  <c r="O347" i="1"/>
  <c r="N347" i="1"/>
  <c r="M347" i="1"/>
  <c r="L347" i="1"/>
  <c r="K347" i="1"/>
  <c r="J347" i="1"/>
  <c r="I347" i="1"/>
  <c r="H347" i="1"/>
  <c r="G347" i="1"/>
  <c r="F347" i="1"/>
  <c r="E347" i="1"/>
  <c r="D347" i="1"/>
  <c r="O346" i="1"/>
  <c r="N346" i="1"/>
  <c r="M346" i="1"/>
  <c r="L346" i="1"/>
  <c r="K346" i="1"/>
  <c r="J346" i="1"/>
  <c r="I346" i="1"/>
  <c r="H346" i="1"/>
  <c r="G346" i="1"/>
  <c r="F346" i="1"/>
  <c r="E346" i="1"/>
  <c r="D346" i="1"/>
  <c r="O345" i="1"/>
  <c r="N345" i="1"/>
  <c r="M345" i="1"/>
  <c r="L345" i="1"/>
  <c r="K345" i="1"/>
  <c r="J345" i="1"/>
  <c r="I345" i="1"/>
  <c r="H345" i="1"/>
  <c r="G345" i="1"/>
  <c r="F345" i="1"/>
  <c r="E345" i="1"/>
  <c r="D345" i="1"/>
  <c r="O344" i="1"/>
  <c r="N344" i="1"/>
  <c r="M344" i="1"/>
  <c r="L344" i="1"/>
  <c r="K344" i="1"/>
  <c r="J344" i="1"/>
  <c r="I344" i="1"/>
  <c r="H344" i="1"/>
  <c r="G344" i="1"/>
  <c r="F344" i="1"/>
  <c r="E344" i="1"/>
  <c r="D344" i="1"/>
  <c r="O343" i="1"/>
  <c r="N343" i="1"/>
  <c r="M343" i="1"/>
  <c r="L343" i="1"/>
  <c r="K343" i="1"/>
  <c r="J343" i="1"/>
  <c r="I343" i="1"/>
  <c r="H343" i="1"/>
  <c r="G343" i="1"/>
  <c r="F343" i="1"/>
  <c r="E343" i="1"/>
  <c r="D343" i="1"/>
  <c r="O342" i="1"/>
  <c r="N342" i="1"/>
  <c r="M342" i="1"/>
  <c r="L342" i="1"/>
  <c r="K342" i="1"/>
  <c r="J342" i="1"/>
  <c r="I342" i="1"/>
  <c r="H342" i="1"/>
  <c r="G342" i="1"/>
  <c r="F342" i="1"/>
  <c r="E342" i="1"/>
  <c r="D342" i="1"/>
  <c r="O341" i="1"/>
  <c r="N341" i="1"/>
  <c r="M341" i="1"/>
  <c r="L341" i="1"/>
  <c r="K341" i="1"/>
  <c r="J341" i="1"/>
  <c r="I341" i="1"/>
  <c r="H341" i="1"/>
  <c r="G341" i="1"/>
  <c r="F341" i="1"/>
  <c r="E341" i="1"/>
  <c r="D341" i="1"/>
  <c r="O340" i="1"/>
  <c r="N340" i="1"/>
  <c r="M340" i="1"/>
  <c r="L340" i="1"/>
  <c r="K340" i="1"/>
  <c r="J340" i="1"/>
  <c r="I340" i="1"/>
  <c r="H340" i="1"/>
  <c r="G340" i="1"/>
  <c r="F340" i="1"/>
  <c r="E340" i="1"/>
  <c r="D340" i="1"/>
  <c r="O332" i="1"/>
  <c r="N332" i="1"/>
  <c r="M332" i="1"/>
  <c r="L332" i="1"/>
  <c r="K332" i="1"/>
  <c r="J332" i="1"/>
  <c r="I332" i="1"/>
  <c r="H332" i="1"/>
  <c r="G332" i="1"/>
  <c r="F332" i="1"/>
  <c r="E332" i="1"/>
  <c r="D332" i="1"/>
  <c r="O331" i="1"/>
  <c r="N331" i="1"/>
  <c r="M331" i="1"/>
  <c r="L331" i="1"/>
  <c r="K331" i="1"/>
  <c r="J331" i="1"/>
  <c r="I331" i="1"/>
  <c r="H331" i="1"/>
  <c r="G331" i="1"/>
  <c r="F331" i="1"/>
  <c r="E331" i="1"/>
  <c r="D331" i="1"/>
  <c r="O330" i="1"/>
  <c r="N330" i="1"/>
  <c r="M330" i="1"/>
  <c r="L330" i="1"/>
  <c r="K330" i="1"/>
  <c r="J330" i="1"/>
  <c r="I330" i="1"/>
  <c r="H330" i="1"/>
  <c r="G330" i="1"/>
  <c r="F330" i="1"/>
  <c r="E330" i="1"/>
  <c r="D330" i="1"/>
  <c r="O329" i="1"/>
  <c r="N329" i="1"/>
  <c r="M329" i="1"/>
  <c r="L329" i="1"/>
  <c r="K329" i="1"/>
  <c r="J329" i="1"/>
  <c r="I329" i="1"/>
  <c r="H329" i="1"/>
  <c r="G329" i="1"/>
  <c r="F329" i="1"/>
  <c r="E329" i="1"/>
  <c r="D329" i="1"/>
  <c r="O328" i="1"/>
  <c r="N328" i="1"/>
  <c r="M328" i="1"/>
  <c r="L328" i="1"/>
  <c r="K328" i="1"/>
  <c r="J328" i="1"/>
  <c r="I328" i="1"/>
  <c r="H328" i="1"/>
  <c r="G328" i="1"/>
  <c r="F328" i="1"/>
  <c r="E328" i="1"/>
  <c r="D328" i="1"/>
  <c r="O327" i="1"/>
  <c r="N327" i="1"/>
  <c r="M327" i="1"/>
  <c r="L327" i="1"/>
  <c r="K327" i="1"/>
  <c r="J327" i="1"/>
  <c r="I327" i="1"/>
  <c r="H327" i="1"/>
  <c r="G327" i="1"/>
  <c r="F327" i="1"/>
  <c r="E327" i="1"/>
  <c r="D327" i="1"/>
  <c r="O326" i="1"/>
  <c r="N326" i="1"/>
  <c r="M326" i="1"/>
  <c r="L326" i="1"/>
  <c r="K326" i="1"/>
  <c r="J326" i="1"/>
  <c r="I326" i="1"/>
  <c r="H326" i="1"/>
  <c r="G326" i="1"/>
  <c r="F326" i="1"/>
  <c r="E326" i="1"/>
  <c r="D326" i="1"/>
  <c r="O325" i="1"/>
  <c r="N325" i="1"/>
  <c r="M325" i="1"/>
  <c r="L325" i="1"/>
  <c r="K325" i="1"/>
  <c r="J325" i="1"/>
  <c r="I325" i="1"/>
  <c r="H325" i="1"/>
  <c r="G325" i="1"/>
  <c r="F325" i="1"/>
  <c r="E325" i="1"/>
  <c r="D325" i="1"/>
  <c r="O324" i="1"/>
  <c r="N324" i="1"/>
  <c r="M324" i="1"/>
  <c r="L324" i="1"/>
  <c r="K324" i="1"/>
  <c r="J324" i="1"/>
  <c r="I324" i="1"/>
  <c r="H324" i="1"/>
  <c r="G324" i="1"/>
  <c r="F324" i="1"/>
  <c r="E324" i="1"/>
  <c r="D324" i="1"/>
  <c r="O323" i="1"/>
  <c r="N323" i="1"/>
  <c r="M323" i="1"/>
  <c r="L323" i="1"/>
  <c r="K323" i="1"/>
  <c r="J323" i="1"/>
  <c r="I323" i="1"/>
  <c r="H323" i="1"/>
  <c r="G323" i="1"/>
  <c r="F323" i="1"/>
  <c r="E323" i="1"/>
  <c r="D323" i="1"/>
  <c r="O322" i="1"/>
  <c r="N322" i="1"/>
  <c r="M322" i="1"/>
  <c r="L322" i="1"/>
  <c r="K322" i="1"/>
  <c r="J322" i="1"/>
  <c r="I322" i="1"/>
  <c r="H322" i="1"/>
  <c r="G322" i="1"/>
  <c r="F322" i="1"/>
  <c r="E322" i="1"/>
  <c r="D322" i="1"/>
  <c r="O321" i="1"/>
  <c r="N321" i="1"/>
  <c r="M321" i="1"/>
  <c r="L321" i="1"/>
  <c r="K321" i="1"/>
  <c r="J321" i="1"/>
  <c r="I321" i="1"/>
  <c r="H321" i="1"/>
  <c r="G321" i="1"/>
  <c r="F321" i="1"/>
  <c r="E321" i="1"/>
  <c r="D321" i="1"/>
  <c r="O320" i="1"/>
  <c r="N320" i="1"/>
  <c r="M320" i="1"/>
  <c r="L320" i="1"/>
  <c r="K320" i="1"/>
  <c r="J320" i="1"/>
  <c r="I320" i="1"/>
  <c r="H320" i="1"/>
  <c r="G320" i="1"/>
  <c r="F320" i="1"/>
  <c r="E320" i="1"/>
  <c r="D320" i="1"/>
  <c r="O319" i="1"/>
  <c r="N319" i="1"/>
  <c r="M319" i="1"/>
  <c r="L319" i="1"/>
  <c r="K319" i="1"/>
  <c r="J319" i="1"/>
  <c r="I319" i="1"/>
  <c r="H319" i="1"/>
  <c r="G319" i="1"/>
  <c r="F319" i="1"/>
  <c r="E319" i="1"/>
  <c r="D319" i="1"/>
  <c r="O318" i="1"/>
  <c r="N318" i="1"/>
  <c r="M318" i="1"/>
  <c r="L318" i="1"/>
  <c r="K318" i="1"/>
  <c r="J318" i="1"/>
  <c r="I318" i="1"/>
  <c r="H318" i="1"/>
  <c r="G318" i="1"/>
  <c r="F318" i="1"/>
  <c r="E318" i="1"/>
  <c r="D318" i="1"/>
  <c r="O317" i="1"/>
  <c r="N317" i="1"/>
  <c r="M317" i="1"/>
  <c r="L317" i="1"/>
  <c r="K317" i="1"/>
  <c r="J317" i="1"/>
  <c r="I317" i="1"/>
  <c r="H317" i="1"/>
  <c r="G317" i="1"/>
  <c r="F317" i="1"/>
  <c r="E317" i="1"/>
  <c r="D317" i="1"/>
  <c r="O316" i="1"/>
  <c r="N316" i="1"/>
  <c r="M316" i="1"/>
  <c r="L316" i="1"/>
  <c r="K316" i="1"/>
  <c r="J316" i="1"/>
  <c r="I316" i="1"/>
  <c r="H316" i="1"/>
  <c r="G316" i="1"/>
  <c r="F316" i="1"/>
  <c r="E316" i="1"/>
  <c r="D316" i="1"/>
  <c r="O315" i="1"/>
  <c r="N315" i="1"/>
  <c r="M315" i="1"/>
  <c r="L315" i="1"/>
  <c r="K315" i="1"/>
  <c r="J315" i="1"/>
  <c r="I315" i="1"/>
  <c r="H315" i="1"/>
  <c r="G315" i="1"/>
  <c r="F315" i="1"/>
  <c r="E315" i="1"/>
  <c r="D315" i="1"/>
  <c r="O314" i="1"/>
  <c r="N314" i="1"/>
  <c r="M314" i="1"/>
  <c r="L314" i="1"/>
  <c r="K314" i="1"/>
  <c r="J314" i="1"/>
  <c r="I314" i="1"/>
  <c r="H314" i="1"/>
  <c r="G314" i="1"/>
  <c r="F314" i="1"/>
  <c r="E314" i="1"/>
  <c r="D314" i="1"/>
  <c r="O305" i="1"/>
  <c r="N305" i="1"/>
  <c r="M305" i="1"/>
  <c r="L305" i="1"/>
  <c r="K305" i="1"/>
  <c r="J305" i="1"/>
  <c r="I305" i="1"/>
  <c r="H305" i="1"/>
  <c r="G305" i="1"/>
  <c r="F305" i="1"/>
  <c r="E305" i="1"/>
  <c r="D305" i="1"/>
  <c r="O304" i="1"/>
  <c r="N304" i="1"/>
  <c r="M304" i="1"/>
  <c r="L304" i="1"/>
  <c r="K304" i="1"/>
  <c r="J304" i="1"/>
  <c r="I304" i="1"/>
  <c r="H304" i="1"/>
  <c r="G304" i="1"/>
  <c r="F304" i="1"/>
  <c r="E304" i="1"/>
  <c r="D304" i="1"/>
  <c r="O303" i="1"/>
  <c r="N303" i="1"/>
  <c r="M303" i="1"/>
  <c r="L303" i="1"/>
  <c r="K303" i="1"/>
  <c r="J303" i="1"/>
  <c r="I303" i="1"/>
  <c r="H303" i="1"/>
  <c r="G303" i="1"/>
  <c r="F303" i="1"/>
  <c r="E303" i="1"/>
  <c r="D303" i="1"/>
  <c r="O302" i="1"/>
  <c r="N302" i="1"/>
  <c r="M302" i="1"/>
  <c r="L302" i="1"/>
  <c r="K302" i="1"/>
  <c r="J302" i="1"/>
  <c r="I302" i="1"/>
  <c r="H302" i="1"/>
  <c r="G302" i="1"/>
  <c r="F302" i="1"/>
  <c r="E302" i="1"/>
  <c r="D302" i="1"/>
  <c r="O301" i="1"/>
  <c r="N301" i="1"/>
  <c r="M301" i="1"/>
  <c r="L301" i="1"/>
  <c r="K301" i="1"/>
  <c r="J301" i="1"/>
  <c r="I301" i="1"/>
  <c r="H301" i="1"/>
  <c r="G301" i="1"/>
  <c r="F301" i="1"/>
  <c r="E301" i="1"/>
  <c r="D301" i="1"/>
  <c r="O300" i="1"/>
  <c r="N300" i="1"/>
  <c r="M300" i="1"/>
  <c r="L300" i="1"/>
  <c r="K300" i="1"/>
  <c r="J300" i="1"/>
  <c r="I300" i="1"/>
  <c r="H300" i="1"/>
  <c r="G300" i="1"/>
  <c r="F300" i="1"/>
  <c r="E300" i="1"/>
  <c r="D300" i="1"/>
  <c r="O299" i="1"/>
  <c r="N299" i="1"/>
  <c r="M299" i="1"/>
  <c r="L299" i="1"/>
  <c r="K299" i="1"/>
  <c r="J299" i="1"/>
  <c r="I299" i="1"/>
  <c r="H299" i="1"/>
  <c r="G299" i="1"/>
  <c r="F299" i="1"/>
  <c r="E299" i="1"/>
  <c r="D299" i="1"/>
  <c r="O298" i="1"/>
  <c r="N298" i="1"/>
  <c r="M298" i="1"/>
  <c r="L298" i="1"/>
  <c r="K298" i="1"/>
  <c r="J298" i="1"/>
  <c r="I298" i="1"/>
  <c r="H298" i="1"/>
  <c r="G298" i="1"/>
  <c r="F298" i="1"/>
  <c r="E298" i="1"/>
  <c r="D298" i="1"/>
  <c r="O297" i="1"/>
  <c r="N297" i="1"/>
  <c r="M297" i="1"/>
  <c r="L297" i="1"/>
  <c r="K297" i="1"/>
  <c r="J297" i="1"/>
  <c r="I297" i="1"/>
  <c r="H297" i="1"/>
  <c r="G297" i="1"/>
  <c r="F297" i="1"/>
  <c r="E297" i="1"/>
  <c r="D297" i="1"/>
  <c r="O296" i="1"/>
  <c r="N296" i="1"/>
  <c r="M296" i="1"/>
  <c r="L296" i="1"/>
  <c r="K296" i="1"/>
  <c r="J296" i="1"/>
  <c r="I296" i="1"/>
  <c r="H296" i="1"/>
  <c r="G296" i="1"/>
  <c r="F296" i="1"/>
  <c r="E296" i="1"/>
  <c r="D296" i="1"/>
  <c r="O295" i="1"/>
  <c r="N295" i="1"/>
  <c r="M295" i="1"/>
  <c r="L295" i="1"/>
  <c r="K295" i="1"/>
  <c r="J295" i="1"/>
  <c r="I295" i="1"/>
  <c r="H295" i="1"/>
  <c r="G295" i="1"/>
  <c r="F295" i="1"/>
  <c r="E295" i="1"/>
  <c r="D295" i="1"/>
  <c r="O294" i="1"/>
  <c r="N294" i="1"/>
  <c r="M294" i="1"/>
  <c r="L294" i="1"/>
  <c r="K294" i="1"/>
  <c r="J294" i="1"/>
  <c r="I294" i="1"/>
  <c r="H294" i="1"/>
  <c r="G294" i="1"/>
  <c r="F294" i="1"/>
  <c r="E294" i="1"/>
  <c r="D294" i="1"/>
  <c r="O293" i="1"/>
  <c r="N293" i="1"/>
  <c r="M293" i="1"/>
  <c r="L293" i="1"/>
  <c r="K293" i="1"/>
  <c r="J293" i="1"/>
  <c r="I293" i="1"/>
  <c r="H293" i="1"/>
  <c r="G293" i="1"/>
  <c r="E293" i="1"/>
  <c r="O292" i="1"/>
  <c r="N292" i="1"/>
  <c r="M292" i="1"/>
  <c r="L292" i="1"/>
  <c r="K292" i="1"/>
  <c r="J292" i="1"/>
  <c r="I292" i="1"/>
  <c r="H292" i="1"/>
  <c r="G292" i="1"/>
  <c r="E292" i="1"/>
  <c r="O291" i="1"/>
  <c r="N291" i="1"/>
  <c r="M291" i="1"/>
  <c r="L291" i="1"/>
  <c r="K291" i="1"/>
  <c r="J291" i="1"/>
  <c r="I291" i="1"/>
  <c r="H291" i="1"/>
  <c r="G291" i="1"/>
  <c r="F291" i="1"/>
  <c r="E291" i="1"/>
  <c r="D291" i="1"/>
  <c r="O290" i="1"/>
  <c r="N290" i="1"/>
  <c r="M290" i="1"/>
  <c r="L290" i="1"/>
  <c r="K290" i="1"/>
  <c r="J290" i="1"/>
  <c r="I290" i="1"/>
  <c r="H290" i="1"/>
  <c r="G290" i="1"/>
  <c r="F290" i="1"/>
  <c r="E290" i="1"/>
  <c r="D290" i="1"/>
  <c r="O289" i="1"/>
  <c r="N289" i="1"/>
  <c r="M289" i="1"/>
  <c r="L289" i="1"/>
  <c r="K289" i="1"/>
  <c r="J289" i="1"/>
  <c r="I289" i="1"/>
  <c r="H289" i="1"/>
  <c r="G289" i="1"/>
  <c r="F289" i="1"/>
  <c r="E289" i="1"/>
  <c r="D289" i="1"/>
  <c r="O288" i="1"/>
  <c r="N288" i="1"/>
  <c r="M288" i="1"/>
  <c r="L288" i="1"/>
  <c r="K288" i="1"/>
  <c r="J288" i="1"/>
  <c r="I288" i="1"/>
  <c r="H288" i="1"/>
  <c r="G288" i="1"/>
  <c r="F288" i="1"/>
  <c r="E288" i="1"/>
  <c r="D288" i="1"/>
  <c r="P239" i="1"/>
  <c r="O212" i="1"/>
  <c r="N212" i="1"/>
  <c r="M212" i="1"/>
  <c r="L212" i="1"/>
  <c r="K212" i="1"/>
  <c r="J212" i="1"/>
  <c r="I212" i="1"/>
  <c r="H212" i="1"/>
  <c r="G212" i="1"/>
  <c r="F212" i="1"/>
  <c r="E212" i="1"/>
  <c r="D212" i="1"/>
  <c r="P186" i="1"/>
  <c r="P160" i="1"/>
  <c r="P134" i="1"/>
  <c r="P108" i="1"/>
  <c r="P82" i="1"/>
  <c r="P56" i="1"/>
  <c r="O282" i="1"/>
  <c r="N282" i="1"/>
  <c r="M282" i="1"/>
  <c r="L282" i="1"/>
  <c r="K282" i="1"/>
  <c r="J282" i="1"/>
  <c r="I282" i="1"/>
  <c r="H282" i="1"/>
  <c r="G282" i="1"/>
  <c r="F282" i="1"/>
  <c r="E282" i="1"/>
  <c r="P30" i="1"/>
  <c r="C112" i="47" l="1"/>
  <c r="D112" i="47"/>
  <c r="E112" i="47"/>
  <c r="H112" i="47"/>
  <c r="F112" i="47"/>
  <c r="G112" i="47"/>
  <c r="Y242" i="1"/>
  <c r="Y59" i="1"/>
  <c r="Z31" i="1"/>
  <c r="Y31" i="1"/>
  <c r="Y111" i="1"/>
  <c r="V212" i="1"/>
  <c r="Y189" i="1"/>
  <c r="Y163" i="1"/>
  <c r="Y137" i="1"/>
  <c r="Y85" i="1"/>
  <c r="Y32" i="1"/>
  <c r="Z32" i="1"/>
  <c r="Z33" i="1" s="1"/>
  <c r="Y30" i="1"/>
  <c r="P212" i="1"/>
  <c r="I112" i="47" l="1"/>
  <c r="Y213" i="1"/>
  <c r="Z213" i="1"/>
  <c r="Y33" i="1"/>
  <c r="AF57" i="47" l="1"/>
  <c r="W37" i="24" l="1"/>
  <c r="W36" i="24" l="1"/>
  <c r="W35" i="24" l="1"/>
  <c r="W34" i="24" l="1"/>
  <c r="W33" i="24" l="1"/>
  <c r="W32" i="24" l="1"/>
  <c r="H214" i="1" l="1"/>
  <c r="H466" i="1" s="1"/>
  <c r="W31" i="24"/>
  <c r="AA165" i="47" l="1"/>
  <c r="P50" i="1"/>
  <c r="C106" i="47" s="1"/>
  <c r="P106" i="1"/>
  <c r="E110" i="47" s="1"/>
  <c r="P105" i="1"/>
  <c r="E109" i="47" s="1"/>
  <c r="P104" i="1"/>
  <c r="E108" i="47" s="1"/>
  <c r="P164" i="1"/>
  <c r="P165" i="1"/>
  <c r="P166" i="1"/>
  <c r="P167" i="1"/>
  <c r="P168" i="1"/>
  <c r="P169" i="1"/>
  <c r="P170" i="1"/>
  <c r="P419" i="1" l="1"/>
  <c r="P422" i="1"/>
  <c r="P418" i="1"/>
  <c r="P357" i="1"/>
  <c r="P420" i="1"/>
  <c r="P421" i="1"/>
  <c r="P358" i="1"/>
  <c r="P133" i="1"/>
  <c r="F111" i="47" s="1"/>
  <c r="P55" i="1" l="1"/>
  <c r="C111" i="47" s="1"/>
  <c r="W30" i="24" l="1"/>
  <c r="E214" i="1" l="1"/>
  <c r="F214" i="1"/>
  <c r="AA162" i="47" l="1"/>
  <c r="E466" i="1"/>
  <c r="AA163" i="47"/>
  <c r="F466" i="1"/>
  <c r="W29" i="24"/>
  <c r="W28" i="24" l="1"/>
  <c r="C186" i="2" l="1"/>
  <c r="C185" i="2"/>
  <c r="C184" i="2"/>
  <c r="C414" i="2" s="1"/>
  <c r="C173" i="2"/>
  <c r="C403" i="2" s="1"/>
  <c r="C170" i="2"/>
  <c r="C169" i="2"/>
  <c r="C168" i="2"/>
  <c r="C167" i="2"/>
  <c r="C166" i="2"/>
  <c r="C165" i="2"/>
  <c r="C164" i="2"/>
  <c r="C163" i="2"/>
  <c r="C162" i="2"/>
  <c r="C161" i="2"/>
  <c r="C160" i="2"/>
  <c r="C159" i="2"/>
  <c r="C158" i="2"/>
  <c r="C157" i="2"/>
  <c r="C156" i="2"/>
  <c r="C155" i="2"/>
  <c r="C154" i="2"/>
  <c r="C153" i="2"/>
  <c r="C152" i="2"/>
  <c r="C151" i="2"/>
  <c r="C150" i="2"/>
  <c r="C149" i="2"/>
  <c r="C148" i="2"/>
  <c r="C201" i="2" s="1"/>
  <c r="C390" i="2" l="1"/>
  <c r="C202" i="2"/>
  <c r="C379" i="2"/>
  <c r="C214" i="2"/>
  <c r="C391" i="2"/>
  <c r="C204" i="2"/>
  <c r="C381" i="2"/>
  <c r="C208" i="2"/>
  <c r="C385" i="2"/>
  <c r="C212" i="2"/>
  <c r="C389" i="2"/>
  <c r="C216" i="2"/>
  <c r="C393" i="2"/>
  <c r="C220" i="2"/>
  <c r="C397" i="2"/>
  <c r="C226" i="2"/>
  <c r="C456" i="2" s="1"/>
  <c r="C205" i="2"/>
  <c r="C382" i="2"/>
  <c r="C209" i="2"/>
  <c r="C386" i="2"/>
  <c r="C217" i="2"/>
  <c r="C394" i="2"/>
  <c r="C221" i="2"/>
  <c r="C398" i="2"/>
  <c r="C206" i="2"/>
  <c r="C383" i="2"/>
  <c r="C218" i="2"/>
  <c r="C395" i="2"/>
  <c r="C222" i="2"/>
  <c r="C399" i="2"/>
  <c r="C415" i="2"/>
  <c r="C210" i="2"/>
  <c r="C387" i="2"/>
  <c r="C203" i="2"/>
  <c r="C380" i="2"/>
  <c r="C207" i="2"/>
  <c r="C384" i="2"/>
  <c r="C211" i="2"/>
  <c r="C388" i="2"/>
  <c r="C215" i="2"/>
  <c r="C392" i="2"/>
  <c r="C219" i="2"/>
  <c r="C396" i="2"/>
  <c r="C223" i="2"/>
  <c r="C400" i="2"/>
  <c r="C417" i="2"/>
  <c r="C416" i="2"/>
  <c r="C213" i="2"/>
  <c r="W27" i="24"/>
  <c r="W26" i="24"/>
  <c r="W19" i="24"/>
  <c r="N173" i="2"/>
  <c r="M173" i="2"/>
  <c r="L173" i="2"/>
  <c r="K173" i="2"/>
  <c r="J173" i="2"/>
  <c r="I173" i="2"/>
  <c r="H173" i="2"/>
  <c r="G173" i="2"/>
  <c r="F173" i="2"/>
  <c r="E173" i="2"/>
  <c r="D173" i="2"/>
  <c r="O199" i="2"/>
  <c r="H115" i="48" s="1"/>
  <c r="O147" i="2"/>
  <c r="G115" i="48" s="1"/>
  <c r="O135" i="2"/>
  <c r="F115" i="48" s="1"/>
  <c r="O109" i="2"/>
  <c r="E115" i="48" s="1"/>
  <c r="O83" i="2"/>
  <c r="D115" i="48" s="1"/>
  <c r="O57" i="2"/>
  <c r="C115" i="48" s="1"/>
  <c r="P241" i="1"/>
  <c r="M214" i="1"/>
  <c r="L214" i="1"/>
  <c r="K214" i="1"/>
  <c r="J214" i="1"/>
  <c r="I214" i="1"/>
  <c r="G214" i="1"/>
  <c r="G466" i="1" s="1"/>
  <c r="D214" i="1"/>
  <c r="P188" i="1"/>
  <c r="P162" i="1"/>
  <c r="P136" i="1"/>
  <c r="P110" i="1"/>
  <c r="P84" i="1"/>
  <c r="P58" i="1"/>
  <c r="P32" i="1"/>
  <c r="AA167" i="47" l="1"/>
  <c r="AA166" i="47"/>
  <c r="AA161" i="47"/>
  <c r="AA164" i="47"/>
  <c r="D114" i="47"/>
  <c r="H114" i="47"/>
  <c r="F114" i="47"/>
  <c r="E114" i="47"/>
  <c r="C114" i="47"/>
  <c r="B114" i="47"/>
  <c r="G114" i="47"/>
  <c r="I115" i="48"/>
  <c r="D466" i="1"/>
  <c r="V214" i="1"/>
  <c r="V215" i="1" s="1"/>
  <c r="W214" i="1"/>
  <c r="Z212" i="1"/>
  <c r="Y212" i="1"/>
  <c r="K226" i="2"/>
  <c r="M226" i="2"/>
  <c r="L226" i="2"/>
  <c r="N226" i="2"/>
  <c r="H226" i="2"/>
  <c r="U169" i="48" s="1"/>
  <c r="E226" i="2"/>
  <c r="U166" i="48" s="1"/>
  <c r="I226" i="2"/>
  <c r="G226" i="2"/>
  <c r="U168" i="48" s="1"/>
  <c r="F226" i="2"/>
  <c r="U167" i="48" s="1"/>
  <c r="J226" i="2"/>
  <c r="O173" i="2"/>
  <c r="D226" i="2"/>
  <c r="U165" i="48" s="1"/>
  <c r="P214" i="1"/>
  <c r="V38" i="24"/>
  <c r="O281" i="1"/>
  <c r="O211" i="1"/>
  <c r="I114" i="47" l="1"/>
  <c r="I114" i="48"/>
  <c r="Z214" i="1"/>
  <c r="Z215" i="1" s="1"/>
  <c r="Y214" i="1"/>
  <c r="Y215" i="1" s="1"/>
  <c r="O226" i="2"/>
  <c r="N170" i="2"/>
  <c r="N223" i="2" l="1"/>
  <c r="V37" i="24"/>
  <c r="V36" i="24"/>
  <c r="M170" i="2"/>
  <c r="M223" i="2" l="1"/>
  <c r="N281" i="1"/>
  <c r="N211" i="1"/>
  <c r="M211" i="1" l="1"/>
  <c r="M281" i="1" l="1"/>
  <c r="L170" i="2"/>
  <c r="L223" i="2" l="1"/>
  <c r="K170" i="2"/>
  <c r="K223" i="2" l="1"/>
  <c r="V35" i="24"/>
  <c r="L281" i="1"/>
  <c r="L211" i="1"/>
  <c r="W213" i="1" l="1"/>
  <c r="W212" i="1"/>
  <c r="W215" i="1" s="1"/>
  <c r="P179" i="1"/>
  <c r="H105" i="47" s="1"/>
  <c r="K281" i="1" l="1"/>
  <c r="V34" i="24"/>
  <c r="K211" i="1"/>
  <c r="J170" i="2"/>
  <c r="J223" i="2" l="1"/>
  <c r="V33" i="24" l="1"/>
  <c r="J281" i="1" l="1"/>
  <c r="J211" i="1"/>
  <c r="H211" i="1"/>
  <c r="I170" i="2"/>
  <c r="I223" i="2" l="1"/>
  <c r="V32" i="24" l="1"/>
  <c r="H170" i="2"/>
  <c r="I281" i="1"/>
  <c r="I211" i="1"/>
  <c r="H223" i="2" l="1"/>
  <c r="P53" i="1"/>
  <c r="C109" i="47" s="1"/>
  <c r="P52" i="1"/>
  <c r="C108" i="47" s="1"/>
  <c r="P305" i="1" l="1"/>
  <c r="G170" i="2"/>
  <c r="G223" i="2" l="1"/>
  <c r="H281" i="1" l="1"/>
  <c r="V31" i="24"/>
  <c r="G281" i="1" l="1"/>
  <c r="G211" i="1"/>
  <c r="F170" i="2"/>
  <c r="F223" i="2" l="1"/>
  <c r="V30" i="24" l="1"/>
  <c r="E170" i="2" l="1"/>
  <c r="E223" i="2" l="1"/>
  <c r="F281" i="1"/>
  <c r="F211" i="1"/>
  <c r="V29" i="24" l="1"/>
  <c r="I189" i="1" l="1"/>
  <c r="D170" i="2" l="1"/>
  <c r="D223" i="2" l="1"/>
  <c r="E211" i="1"/>
  <c r="E281" i="1"/>
  <c r="V28" i="24" l="1"/>
  <c r="V27" i="24" l="1"/>
  <c r="V26" i="24" l="1"/>
  <c r="V19" i="24"/>
  <c r="W40" i="24" s="1"/>
  <c r="U38" i="24"/>
  <c r="O196" i="2"/>
  <c r="O144" i="2"/>
  <c r="O132" i="2"/>
  <c r="O106" i="2"/>
  <c r="O80" i="2"/>
  <c r="O54" i="2"/>
  <c r="O28" i="2"/>
  <c r="O170" i="2"/>
  <c r="N169" i="2"/>
  <c r="D211" i="1"/>
  <c r="O280" i="1"/>
  <c r="P238" i="1"/>
  <c r="P185" i="1"/>
  <c r="H111" i="47" s="1"/>
  <c r="P159" i="1"/>
  <c r="G111" i="47" s="1"/>
  <c r="P107" i="1"/>
  <c r="E111" i="47" s="1"/>
  <c r="P81" i="1"/>
  <c r="D111" i="47" s="1"/>
  <c r="P29" i="1"/>
  <c r="B111" i="47" s="1"/>
  <c r="O210" i="1"/>
  <c r="H112" i="48" l="1"/>
  <c r="O427" i="2"/>
  <c r="E112" i="48"/>
  <c r="O337" i="2"/>
  <c r="B112" i="48"/>
  <c r="O259" i="2"/>
  <c r="F112" i="48"/>
  <c r="D112" i="48"/>
  <c r="O311" i="2"/>
  <c r="C112" i="48"/>
  <c r="O285" i="2"/>
  <c r="G112" i="48"/>
  <c r="I111" i="47"/>
  <c r="N400" i="2"/>
  <c r="O463" i="1"/>
  <c r="P359" i="1"/>
  <c r="P282" i="1"/>
  <c r="P412" i="1"/>
  <c r="P211" i="1"/>
  <c r="N222" i="2"/>
  <c r="I112" i="48" l="1"/>
  <c r="N453" i="2"/>
  <c r="O223" i="2"/>
  <c r="P223" i="2" l="1"/>
  <c r="U37" i="24"/>
  <c r="U36" i="24"/>
  <c r="M169" i="2" l="1"/>
  <c r="M400" i="2" l="1"/>
  <c r="M222" i="2"/>
  <c r="N280" i="1"/>
  <c r="N210" i="1"/>
  <c r="N463" i="1" l="1"/>
  <c r="M453" i="2"/>
  <c r="M210" i="1"/>
  <c r="M280" i="1"/>
  <c r="L169" i="2"/>
  <c r="M463" i="1" l="1"/>
  <c r="L400" i="2"/>
  <c r="L222" i="2"/>
  <c r="L453" i="2" l="1"/>
  <c r="U35" i="24"/>
  <c r="K169" i="2" l="1"/>
  <c r="L280" i="1"/>
  <c r="L210" i="1"/>
  <c r="K400" i="2" l="1"/>
  <c r="L463" i="1"/>
  <c r="K222" i="2"/>
  <c r="K453" i="2" l="1"/>
  <c r="K280" i="1" l="1"/>
  <c r="K210" i="1"/>
  <c r="J210" i="1"/>
  <c r="J169" i="2"/>
  <c r="B19" i="30"/>
  <c r="C19" i="30"/>
  <c r="C40" i="30" s="1"/>
  <c r="D19" i="30"/>
  <c r="E19" i="30"/>
  <c r="F19" i="30"/>
  <c r="D27" i="30"/>
  <c r="E27" i="30"/>
  <c r="F27" i="30"/>
  <c r="D28" i="30"/>
  <c r="E28" i="30"/>
  <c r="F28" i="30"/>
  <c r="D29" i="30"/>
  <c r="E29" i="30"/>
  <c r="F29" i="30"/>
  <c r="D30" i="30"/>
  <c r="E30" i="30"/>
  <c r="F30" i="30"/>
  <c r="D31" i="30"/>
  <c r="E31" i="30"/>
  <c r="F31" i="30"/>
  <c r="C32" i="30"/>
  <c r="D32" i="30"/>
  <c r="E32" i="30"/>
  <c r="F32" i="30"/>
  <c r="C33" i="30"/>
  <c r="D33" i="30"/>
  <c r="E33" i="30"/>
  <c r="F33" i="30"/>
  <c r="C34" i="30"/>
  <c r="D34" i="30"/>
  <c r="E34" i="30"/>
  <c r="F34" i="30"/>
  <c r="C35" i="30"/>
  <c r="D35" i="30"/>
  <c r="E35" i="30"/>
  <c r="F35" i="30"/>
  <c r="C36" i="30"/>
  <c r="D36" i="30"/>
  <c r="E36" i="30"/>
  <c r="C37" i="30"/>
  <c r="D37" i="30"/>
  <c r="E37" i="30"/>
  <c r="C38" i="30"/>
  <c r="D38" i="30"/>
  <c r="E38" i="30"/>
  <c r="B40" i="30"/>
  <c r="E40" i="30"/>
  <c r="B19" i="24"/>
  <c r="C19" i="24"/>
  <c r="D19" i="24"/>
  <c r="E19" i="24"/>
  <c r="F19" i="24"/>
  <c r="G19" i="24"/>
  <c r="H19" i="24"/>
  <c r="I19" i="24"/>
  <c r="J19" i="24"/>
  <c r="K19" i="24"/>
  <c r="L19" i="24"/>
  <c r="M19" i="24"/>
  <c r="N19" i="24"/>
  <c r="O19" i="24"/>
  <c r="P19" i="24"/>
  <c r="Q19" i="24"/>
  <c r="R19" i="24"/>
  <c r="S19" i="24"/>
  <c r="T19" i="24"/>
  <c r="U19" i="24"/>
  <c r="V40" i="24" s="1"/>
  <c r="D27" i="24"/>
  <c r="E27" i="24"/>
  <c r="F27" i="24"/>
  <c r="G27" i="24"/>
  <c r="H27" i="24"/>
  <c r="I27" i="24"/>
  <c r="J27" i="24"/>
  <c r="K27" i="24"/>
  <c r="L27" i="24"/>
  <c r="M27" i="24"/>
  <c r="N27" i="24"/>
  <c r="O27" i="24"/>
  <c r="P27" i="24"/>
  <c r="Q27" i="24"/>
  <c r="R27" i="24"/>
  <c r="S27" i="24"/>
  <c r="T27" i="24"/>
  <c r="U27" i="24"/>
  <c r="D28" i="24"/>
  <c r="E28" i="24"/>
  <c r="F28" i="24"/>
  <c r="G28" i="24"/>
  <c r="H28" i="24"/>
  <c r="I28" i="24"/>
  <c r="J28" i="24"/>
  <c r="K28" i="24"/>
  <c r="L28" i="24"/>
  <c r="M28" i="24"/>
  <c r="N28" i="24"/>
  <c r="O28" i="24"/>
  <c r="P28" i="24"/>
  <c r="Q28" i="24"/>
  <c r="R28" i="24"/>
  <c r="S28" i="24"/>
  <c r="T28" i="24"/>
  <c r="U28" i="24"/>
  <c r="D29" i="24"/>
  <c r="E29" i="24"/>
  <c r="F29" i="24"/>
  <c r="G29" i="24"/>
  <c r="H29" i="24"/>
  <c r="I29" i="24"/>
  <c r="J29" i="24"/>
  <c r="K29" i="24"/>
  <c r="L29" i="24"/>
  <c r="M29" i="24"/>
  <c r="N29" i="24"/>
  <c r="O29" i="24"/>
  <c r="P29" i="24"/>
  <c r="Q29" i="24"/>
  <c r="R29" i="24"/>
  <c r="S29" i="24"/>
  <c r="T29" i="24"/>
  <c r="U29" i="24"/>
  <c r="C30" i="24"/>
  <c r="D30" i="24"/>
  <c r="E30" i="24"/>
  <c r="F30" i="24"/>
  <c r="G30" i="24"/>
  <c r="H30" i="24"/>
  <c r="I30" i="24"/>
  <c r="J30" i="24"/>
  <c r="K30" i="24"/>
  <c r="L30" i="24"/>
  <c r="M30" i="24"/>
  <c r="N30" i="24"/>
  <c r="O30" i="24"/>
  <c r="P30" i="24"/>
  <c r="Q30" i="24"/>
  <c r="R30" i="24"/>
  <c r="S30" i="24"/>
  <c r="T30" i="24"/>
  <c r="U30" i="24"/>
  <c r="C31" i="24"/>
  <c r="D31" i="24"/>
  <c r="E31" i="24"/>
  <c r="F31" i="24"/>
  <c r="G31" i="24"/>
  <c r="H31" i="24"/>
  <c r="I31" i="24"/>
  <c r="J31" i="24"/>
  <c r="K31" i="24"/>
  <c r="L31" i="24"/>
  <c r="M31" i="24"/>
  <c r="N31" i="24"/>
  <c r="O31" i="24"/>
  <c r="P31" i="24"/>
  <c r="Q31" i="24"/>
  <c r="R31" i="24"/>
  <c r="S31" i="24"/>
  <c r="T31" i="24"/>
  <c r="U31" i="24"/>
  <c r="C32" i="24"/>
  <c r="D32" i="24"/>
  <c r="E32" i="24"/>
  <c r="F32" i="24"/>
  <c r="G32" i="24"/>
  <c r="H32" i="24"/>
  <c r="I32" i="24"/>
  <c r="J32" i="24"/>
  <c r="K32" i="24"/>
  <c r="L32" i="24"/>
  <c r="M32" i="24"/>
  <c r="N32" i="24"/>
  <c r="O32" i="24"/>
  <c r="P32" i="24"/>
  <c r="Q32" i="24"/>
  <c r="R32" i="24"/>
  <c r="S32" i="24"/>
  <c r="T32" i="24"/>
  <c r="U32" i="24"/>
  <c r="C33" i="24"/>
  <c r="D33" i="24"/>
  <c r="E33" i="24"/>
  <c r="F33" i="24"/>
  <c r="G33" i="24"/>
  <c r="H33" i="24"/>
  <c r="I33" i="24"/>
  <c r="J33" i="24"/>
  <c r="K33" i="24"/>
  <c r="L33" i="24"/>
  <c r="M33" i="24"/>
  <c r="N33" i="24"/>
  <c r="O33" i="24"/>
  <c r="P33" i="24"/>
  <c r="Q33" i="24"/>
  <c r="R33" i="24"/>
  <c r="S33" i="24"/>
  <c r="T33" i="24"/>
  <c r="U33" i="24"/>
  <c r="C34" i="24"/>
  <c r="D34" i="24"/>
  <c r="E34" i="24"/>
  <c r="F34" i="24"/>
  <c r="G34" i="24"/>
  <c r="H34" i="24"/>
  <c r="I34" i="24"/>
  <c r="J34" i="24"/>
  <c r="K34" i="24"/>
  <c r="L34" i="24"/>
  <c r="M34" i="24"/>
  <c r="N34" i="24"/>
  <c r="O34" i="24"/>
  <c r="P34" i="24"/>
  <c r="Q34" i="24"/>
  <c r="R34" i="24"/>
  <c r="S34" i="24"/>
  <c r="C35" i="24"/>
  <c r="D35" i="24"/>
  <c r="E35" i="24"/>
  <c r="F35" i="24"/>
  <c r="G35" i="24"/>
  <c r="H35" i="24"/>
  <c r="I35" i="24"/>
  <c r="J35" i="24"/>
  <c r="K35" i="24"/>
  <c r="L35" i="24"/>
  <c r="M35" i="24"/>
  <c r="N35" i="24"/>
  <c r="O35" i="24"/>
  <c r="P35" i="24"/>
  <c r="Q35" i="24"/>
  <c r="R35" i="24"/>
  <c r="S35" i="24"/>
  <c r="T35" i="24"/>
  <c r="C36" i="24"/>
  <c r="D36" i="24"/>
  <c r="E36" i="24"/>
  <c r="F36" i="24"/>
  <c r="G36" i="24"/>
  <c r="H36" i="24"/>
  <c r="I36" i="24"/>
  <c r="J36" i="24"/>
  <c r="K36" i="24"/>
  <c r="L36" i="24"/>
  <c r="M36" i="24"/>
  <c r="N36" i="24"/>
  <c r="O36" i="24"/>
  <c r="P36" i="24"/>
  <c r="Q36" i="24"/>
  <c r="R36" i="24"/>
  <c r="S36" i="24"/>
  <c r="T36" i="24"/>
  <c r="C37" i="24"/>
  <c r="D37" i="24"/>
  <c r="E37" i="24"/>
  <c r="F37" i="24"/>
  <c r="G37" i="24"/>
  <c r="H37" i="24"/>
  <c r="I37" i="24"/>
  <c r="J37" i="24"/>
  <c r="K37" i="24"/>
  <c r="L37" i="24"/>
  <c r="M37" i="24"/>
  <c r="N37" i="24"/>
  <c r="O37" i="24"/>
  <c r="P37" i="24"/>
  <c r="Q37" i="24"/>
  <c r="R37" i="24"/>
  <c r="S37" i="24"/>
  <c r="T37" i="24"/>
  <c r="C38" i="24"/>
  <c r="D38" i="24"/>
  <c r="E38" i="24"/>
  <c r="F38" i="24"/>
  <c r="G38" i="24"/>
  <c r="H38" i="24"/>
  <c r="I38" i="24"/>
  <c r="J38" i="24"/>
  <c r="K38" i="24"/>
  <c r="L38" i="24"/>
  <c r="M38" i="24"/>
  <c r="N38" i="24"/>
  <c r="O38" i="24"/>
  <c r="P38" i="24"/>
  <c r="Q38" i="24"/>
  <c r="R38" i="24"/>
  <c r="S38" i="24"/>
  <c r="T38" i="24"/>
  <c r="E40" i="24"/>
  <c r="F40" i="24"/>
  <c r="I40" i="24"/>
  <c r="J40" i="24"/>
  <c r="M40" i="24"/>
  <c r="N40" i="24"/>
  <c r="Q40" i="24"/>
  <c r="R40" i="24"/>
  <c r="U40" i="24"/>
  <c r="O6" i="2"/>
  <c r="H7" i="2"/>
  <c r="O8" i="2"/>
  <c r="O9" i="2"/>
  <c r="O10" i="2"/>
  <c r="O11" i="2"/>
  <c r="O12" i="2"/>
  <c r="O242" i="2" s="1"/>
  <c r="O13" i="2"/>
  <c r="O14" i="2"/>
  <c r="O15" i="2"/>
  <c r="O16" i="2"/>
  <c r="O17" i="2"/>
  <c r="O18" i="2"/>
  <c r="B102" i="48" s="1"/>
  <c r="O19" i="2"/>
  <c r="B103" i="48" s="1"/>
  <c r="O20" i="2"/>
  <c r="B104" i="48" s="1"/>
  <c r="O21" i="2"/>
  <c r="B105" i="48" s="1"/>
  <c r="O22" i="2"/>
  <c r="B106" i="48" s="1"/>
  <c r="O23" i="2"/>
  <c r="B107" i="48" s="1"/>
  <c r="O24" i="2"/>
  <c r="O254" i="2" s="1"/>
  <c r="O25" i="2"/>
  <c r="O26" i="2"/>
  <c r="B110" i="48" s="1"/>
  <c r="O27" i="2"/>
  <c r="O32" i="2"/>
  <c r="H33" i="2"/>
  <c r="O34" i="2"/>
  <c r="O35" i="2"/>
  <c r="O36" i="2"/>
  <c r="O37" i="2"/>
  <c r="O38" i="2"/>
  <c r="O39" i="2"/>
  <c r="O40" i="2"/>
  <c r="O271" i="2" s="1"/>
  <c r="O41" i="2"/>
  <c r="O42" i="2"/>
  <c r="O43" i="2"/>
  <c r="O44" i="2"/>
  <c r="C102" i="48" s="1"/>
  <c r="O45" i="2"/>
  <c r="C103" i="48" s="1"/>
  <c r="O46" i="2"/>
  <c r="C104" i="48" s="1"/>
  <c r="O47" i="2"/>
  <c r="C105" i="48" s="1"/>
  <c r="O48" i="2"/>
  <c r="C106" i="48" s="1"/>
  <c r="O49" i="2"/>
  <c r="O50" i="2"/>
  <c r="O51" i="2"/>
  <c r="O52" i="2"/>
  <c r="C110" i="48" s="1"/>
  <c r="O53" i="2"/>
  <c r="C111" i="48" s="1"/>
  <c r="O58" i="2"/>
  <c r="H59" i="2"/>
  <c r="O59" i="2" s="1"/>
  <c r="O60" i="2"/>
  <c r="O61" i="2"/>
  <c r="O62" i="2"/>
  <c r="O63" i="2"/>
  <c r="O64" i="2"/>
  <c r="O65" i="2"/>
  <c r="O66" i="2"/>
  <c r="O67" i="2"/>
  <c r="O68" i="2"/>
  <c r="O69" i="2"/>
  <c r="O70" i="2"/>
  <c r="D102" i="48" s="1"/>
  <c r="O71" i="2"/>
  <c r="D103" i="48" s="1"/>
  <c r="O72" i="2"/>
  <c r="D104" i="48" s="1"/>
  <c r="O73" i="2"/>
  <c r="D105" i="48" s="1"/>
  <c r="O74" i="2"/>
  <c r="O75" i="2"/>
  <c r="D107" i="48" s="1"/>
  <c r="O76" i="2"/>
  <c r="O77" i="2"/>
  <c r="O78" i="2"/>
  <c r="D110" i="48" s="1"/>
  <c r="O79" i="2"/>
  <c r="O84" i="2"/>
  <c r="H85" i="2"/>
  <c r="O86" i="2"/>
  <c r="O87" i="2"/>
  <c r="O88" i="2"/>
  <c r="O89" i="2"/>
  <c r="O90" i="2"/>
  <c r="O320" i="2" s="1"/>
  <c r="O91" i="2"/>
  <c r="O92" i="2"/>
  <c r="O93" i="2"/>
  <c r="O94" i="2"/>
  <c r="O95" i="2"/>
  <c r="O96" i="2"/>
  <c r="E102" i="48" s="1"/>
  <c r="O97" i="2"/>
  <c r="E103" i="48" s="1"/>
  <c r="O98" i="2"/>
  <c r="O99" i="2"/>
  <c r="E105" i="48" s="1"/>
  <c r="O100" i="2"/>
  <c r="E106" i="48" s="1"/>
  <c r="O101" i="2"/>
  <c r="E107" i="48" s="1"/>
  <c r="O102" i="2"/>
  <c r="O103" i="2"/>
  <c r="E109" i="48" s="1"/>
  <c r="O104" i="2"/>
  <c r="O105" i="2"/>
  <c r="O110" i="2"/>
  <c r="H111" i="2"/>
  <c r="O112" i="2"/>
  <c r="O150" i="2" s="1"/>
  <c r="O113" i="2"/>
  <c r="O114" i="2"/>
  <c r="O115" i="2"/>
  <c r="O116" i="2"/>
  <c r="O154" i="2" s="1"/>
  <c r="O117" i="2"/>
  <c r="O118" i="2"/>
  <c r="O119" i="2"/>
  <c r="O120" i="2"/>
  <c r="O351" i="2" s="1"/>
  <c r="O121" i="2"/>
  <c r="O122" i="2"/>
  <c r="F102" i="48" s="1"/>
  <c r="O123" i="2"/>
  <c r="F103" i="48" s="1"/>
  <c r="O124" i="2"/>
  <c r="O125" i="2"/>
  <c r="F105" i="48" s="1"/>
  <c r="O126" i="2"/>
  <c r="F106" i="48" s="1"/>
  <c r="O127" i="2"/>
  <c r="F107" i="48" s="1"/>
  <c r="O128" i="2"/>
  <c r="O129" i="2"/>
  <c r="O130" i="2"/>
  <c r="F110" i="48" s="1"/>
  <c r="O131" i="2"/>
  <c r="O136" i="2"/>
  <c r="G104" i="48" s="1"/>
  <c r="O137" i="2"/>
  <c r="G105" i="48" s="1"/>
  <c r="O138" i="2"/>
  <c r="O139" i="2"/>
  <c r="G107" i="48" s="1"/>
  <c r="O140" i="2"/>
  <c r="O141" i="2"/>
  <c r="O142" i="2"/>
  <c r="O143" i="2"/>
  <c r="D148" i="2"/>
  <c r="E148" i="2"/>
  <c r="F148" i="2"/>
  <c r="F201" i="2" s="1"/>
  <c r="G148" i="2"/>
  <c r="H148" i="2"/>
  <c r="I148" i="2"/>
  <c r="J148" i="2"/>
  <c r="J201" i="2" s="1"/>
  <c r="K148" i="2"/>
  <c r="L148" i="2"/>
  <c r="M148" i="2"/>
  <c r="N148" i="2"/>
  <c r="N201" i="2" s="1"/>
  <c r="D149" i="2"/>
  <c r="E149" i="2"/>
  <c r="E379" i="2" s="1"/>
  <c r="F149" i="2"/>
  <c r="G149" i="2"/>
  <c r="G379" i="2" s="1"/>
  <c r="I149" i="2"/>
  <c r="I379" i="2" s="1"/>
  <c r="J149" i="2"/>
  <c r="K149" i="2"/>
  <c r="L149" i="2"/>
  <c r="L379" i="2" s="1"/>
  <c r="M149" i="2"/>
  <c r="M379" i="2" s="1"/>
  <c r="N149" i="2"/>
  <c r="D150" i="2"/>
  <c r="E150" i="2"/>
  <c r="E380" i="2" s="1"/>
  <c r="F150" i="2"/>
  <c r="F380" i="2" s="1"/>
  <c r="G150" i="2"/>
  <c r="H150" i="2"/>
  <c r="I150" i="2"/>
  <c r="I380" i="2" s="1"/>
  <c r="J150" i="2"/>
  <c r="K150" i="2"/>
  <c r="L150" i="2"/>
  <c r="M150" i="2"/>
  <c r="M380" i="2" s="1"/>
  <c r="N150" i="2"/>
  <c r="D151" i="2"/>
  <c r="E151" i="2"/>
  <c r="F151" i="2"/>
  <c r="F381" i="2" s="1"/>
  <c r="G151" i="2"/>
  <c r="H151" i="2"/>
  <c r="I151" i="2"/>
  <c r="J151" i="2"/>
  <c r="J381" i="2" s="1"/>
  <c r="K151" i="2"/>
  <c r="L151" i="2"/>
  <c r="M151" i="2"/>
  <c r="N151" i="2"/>
  <c r="N381" i="2" s="1"/>
  <c r="D152" i="2"/>
  <c r="E152" i="2"/>
  <c r="E382" i="2" s="1"/>
  <c r="F152" i="2"/>
  <c r="G152" i="2"/>
  <c r="G382" i="2" s="1"/>
  <c r="H152" i="2"/>
  <c r="H205" i="2" s="1"/>
  <c r="I152" i="2"/>
  <c r="I382" i="2" s="1"/>
  <c r="J152" i="2"/>
  <c r="K152" i="2"/>
  <c r="K382" i="2" s="1"/>
  <c r="L152" i="2"/>
  <c r="M152" i="2"/>
  <c r="M382" i="2" s="1"/>
  <c r="N152" i="2"/>
  <c r="D153" i="2"/>
  <c r="D383" i="2" s="1"/>
  <c r="E153" i="2"/>
  <c r="F153" i="2"/>
  <c r="G153" i="2"/>
  <c r="H153" i="2"/>
  <c r="H383" i="2" s="1"/>
  <c r="I153" i="2"/>
  <c r="J153" i="2"/>
  <c r="K153" i="2"/>
  <c r="L153" i="2"/>
  <c r="L383" i="2" s="1"/>
  <c r="M153" i="2"/>
  <c r="N153" i="2"/>
  <c r="D154" i="2"/>
  <c r="E154" i="2"/>
  <c r="E384" i="2" s="1"/>
  <c r="F154" i="2"/>
  <c r="G154" i="2"/>
  <c r="G384" i="2" s="1"/>
  <c r="H154" i="2"/>
  <c r="I154" i="2"/>
  <c r="I384" i="2" s="1"/>
  <c r="J154" i="2"/>
  <c r="K154" i="2"/>
  <c r="K384" i="2" s="1"/>
  <c r="L154" i="2"/>
  <c r="M154" i="2"/>
  <c r="M384" i="2" s="1"/>
  <c r="N154" i="2"/>
  <c r="D155" i="2"/>
  <c r="D385" i="2" s="1"/>
  <c r="E155" i="2"/>
  <c r="F155" i="2"/>
  <c r="F385" i="2" s="1"/>
  <c r="G155" i="2"/>
  <c r="H155" i="2"/>
  <c r="H385" i="2" s="1"/>
  <c r="I155" i="2"/>
  <c r="J155" i="2"/>
  <c r="J385" i="2" s="1"/>
  <c r="K155" i="2"/>
  <c r="L155" i="2"/>
  <c r="L385" i="2" s="1"/>
  <c r="M155" i="2"/>
  <c r="N155" i="2"/>
  <c r="N385" i="2" s="1"/>
  <c r="D156" i="2"/>
  <c r="E156" i="2"/>
  <c r="E386" i="2" s="1"/>
  <c r="F156" i="2"/>
  <c r="G156" i="2"/>
  <c r="G386" i="2" s="1"/>
  <c r="H156" i="2"/>
  <c r="I156" i="2"/>
  <c r="I386" i="2" s="1"/>
  <c r="J156" i="2"/>
  <c r="K156" i="2"/>
  <c r="K386" i="2" s="1"/>
  <c r="L156" i="2"/>
  <c r="M156" i="2"/>
  <c r="M386" i="2" s="1"/>
  <c r="N156" i="2"/>
  <c r="D157" i="2"/>
  <c r="D387" i="2" s="1"/>
  <c r="E157" i="2"/>
  <c r="F157" i="2"/>
  <c r="F387" i="2" s="1"/>
  <c r="G157" i="2"/>
  <c r="H157" i="2"/>
  <c r="H387" i="2" s="1"/>
  <c r="I157" i="2"/>
  <c r="J157" i="2"/>
  <c r="J387" i="2" s="1"/>
  <c r="K157" i="2"/>
  <c r="L157" i="2"/>
  <c r="L387" i="2" s="1"/>
  <c r="M157" i="2"/>
  <c r="N157" i="2"/>
  <c r="N387" i="2" s="1"/>
  <c r="D158" i="2"/>
  <c r="E158" i="2"/>
  <c r="E388" i="2" s="1"/>
  <c r="F158" i="2"/>
  <c r="G158" i="2"/>
  <c r="G388" i="2" s="1"/>
  <c r="H158" i="2"/>
  <c r="I158" i="2"/>
  <c r="I388" i="2" s="1"/>
  <c r="J158" i="2"/>
  <c r="K158" i="2"/>
  <c r="K388" i="2" s="1"/>
  <c r="L158" i="2"/>
  <c r="M158" i="2"/>
  <c r="M388" i="2" s="1"/>
  <c r="N158" i="2"/>
  <c r="D159" i="2"/>
  <c r="D389" i="2" s="1"/>
  <c r="E159" i="2"/>
  <c r="F159" i="2"/>
  <c r="F389" i="2" s="1"/>
  <c r="G159" i="2"/>
  <c r="H159" i="2"/>
  <c r="H389" i="2" s="1"/>
  <c r="I159" i="2"/>
  <c r="J159" i="2"/>
  <c r="J389" i="2" s="1"/>
  <c r="K159" i="2"/>
  <c r="L159" i="2"/>
  <c r="L389" i="2" s="1"/>
  <c r="M159" i="2"/>
  <c r="N159" i="2"/>
  <c r="N389" i="2" s="1"/>
  <c r="D160" i="2"/>
  <c r="E160" i="2"/>
  <c r="E390" i="2" s="1"/>
  <c r="F160" i="2"/>
  <c r="G160" i="2"/>
  <c r="G390" i="2" s="1"/>
  <c r="H160" i="2"/>
  <c r="I160" i="2"/>
  <c r="I390" i="2" s="1"/>
  <c r="J160" i="2"/>
  <c r="K160" i="2"/>
  <c r="K390" i="2" s="1"/>
  <c r="L160" i="2"/>
  <c r="M160" i="2"/>
  <c r="M390" i="2" s="1"/>
  <c r="N160" i="2"/>
  <c r="D161" i="2"/>
  <c r="D391" i="2" s="1"/>
  <c r="E161" i="2"/>
  <c r="F161" i="2"/>
  <c r="F391" i="2" s="1"/>
  <c r="G161" i="2"/>
  <c r="H161" i="2"/>
  <c r="H391" i="2" s="1"/>
  <c r="I161" i="2"/>
  <c r="J161" i="2"/>
  <c r="J391" i="2" s="1"/>
  <c r="K161" i="2"/>
  <c r="L161" i="2"/>
  <c r="L391" i="2" s="1"/>
  <c r="M161" i="2"/>
  <c r="N161" i="2"/>
  <c r="N391" i="2" s="1"/>
  <c r="D162" i="2"/>
  <c r="E162" i="2"/>
  <c r="E392" i="2" s="1"/>
  <c r="F162" i="2"/>
  <c r="G162" i="2"/>
  <c r="G392" i="2" s="1"/>
  <c r="H162" i="2"/>
  <c r="I162" i="2"/>
  <c r="I392" i="2" s="1"/>
  <c r="J162" i="2"/>
  <c r="K162" i="2"/>
  <c r="K392" i="2" s="1"/>
  <c r="L162" i="2"/>
  <c r="M162" i="2"/>
  <c r="M392" i="2" s="1"/>
  <c r="N162" i="2"/>
  <c r="D163" i="2"/>
  <c r="D393" i="2" s="1"/>
  <c r="E163" i="2"/>
  <c r="F163" i="2"/>
  <c r="F393" i="2" s="1"/>
  <c r="G163" i="2"/>
  <c r="H163" i="2"/>
  <c r="H393" i="2" s="1"/>
  <c r="I163" i="2"/>
  <c r="J163" i="2"/>
  <c r="J393" i="2" s="1"/>
  <c r="K163" i="2"/>
  <c r="L163" i="2"/>
  <c r="L393" i="2" s="1"/>
  <c r="M163" i="2"/>
  <c r="N163" i="2"/>
  <c r="N393" i="2" s="1"/>
  <c r="D164" i="2"/>
  <c r="E164" i="2"/>
  <c r="E394" i="2" s="1"/>
  <c r="F164" i="2"/>
  <c r="G164" i="2"/>
  <c r="G394" i="2" s="1"/>
  <c r="H164" i="2"/>
  <c r="I164" i="2"/>
  <c r="I394" i="2" s="1"/>
  <c r="J164" i="2"/>
  <c r="K164" i="2"/>
  <c r="K394" i="2" s="1"/>
  <c r="L164" i="2"/>
  <c r="M164" i="2"/>
  <c r="M394" i="2" s="1"/>
  <c r="N164" i="2"/>
  <c r="D165" i="2"/>
  <c r="D395" i="2" s="1"/>
  <c r="E165" i="2"/>
  <c r="F165" i="2"/>
  <c r="F395" i="2" s="1"/>
  <c r="G165" i="2"/>
  <c r="H165" i="2"/>
  <c r="H395" i="2" s="1"/>
  <c r="I165" i="2"/>
  <c r="J165" i="2"/>
  <c r="J395" i="2" s="1"/>
  <c r="K165" i="2"/>
  <c r="L165" i="2"/>
  <c r="L395" i="2" s="1"/>
  <c r="M165" i="2"/>
  <c r="N165" i="2"/>
  <c r="N395" i="2" s="1"/>
  <c r="D166" i="2"/>
  <c r="E166" i="2"/>
  <c r="E396" i="2" s="1"/>
  <c r="F166" i="2"/>
  <c r="G166" i="2"/>
  <c r="G396" i="2" s="1"/>
  <c r="H166" i="2"/>
  <c r="I166" i="2"/>
  <c r="I396" i="2" s="1"/>
  <c r="J166" i="2"/>
  <c r="K166" i="2"/>
  <c r="K396" i="2" s="1"/>
  <c r="L166" i="2"/>
  <c r="M166" i="2"/>
  <c r="M396" i="2" s="1"/>
  <c r="N166" i="2"/>
  <c r="D167" i="2"/>
  <c r="D397" i="2" s="1"/>
  <c r="E167" i="2"/>
  <c r="F167" i="2"/>
  <c r="G167" i="2"/>
  <c r="H167" i="2"/>
  <c r="H397" i="2" s="1"/>
  <c r="I167" i="2"/>
  <c r="J167" i="2"/>
  <c r="K167" i="2"/>
  <c r="L167" i="2"/>
  <c r="L397" i="2" s="1"/>
  <c r="M167" i="2"/>
  <c r="N167" i="2"/>
  <c r="D168" i="2"/>
  <c r="E168" i="2"/>
  <c r="E398" i="2" s="1"/>
  <c r="F168" i="2"/>
  <c r="G168" i="2"/>
  <c r="H168" i="2"/>
  <c r="I168" i="2"/>
  <c r="I398" i="2" s="1"/>
  <c r="J168" i="2"/>
  <c r="K168" i="2"/>
  <c r="L168" i="2"/>
  <c r="M168" i="2"/>
  <c r="N168" i="2"/>
  <c r="D169" i="2"/>
  <c r="E169" i="2"/>
  <c r="F169" i="2"/>
  <c r="G169" i="2"/>
  <c r="H169" i="2"/>
  <c r="I169" i="2"/>
  <c r="O174" i="2"/>
  <c r="O175" i="2"/>
  <c r="O176" i="2"/>
  <c r="N177" i="2"/>
  <c r="O178" i="2"/>
  <c r="D179" i="2"/>
  <c r="K179" i="2"/>
  <c r="M179" i="2"/>
  <c r="N179" i="2"/>
  <c r="J180" i="2"/>
  <c r="I181" i="2"/>
  <c r="I411" i="2" s="1"/>
  <c r="N181" i="2"/>
  <c r="N411" i="2" s="1"/>
  <c r="E182" i="2"/>
  <c r="F182" i="2"/>
  <c r="G182" i="2"/>
  <c r="G412" i="2" s="1"/>
  <c r="H182" i="2"/>
  <c r="H412" i="2" s="1"/>
  <c r="I182" i="2"/>
  <c r="J182" i="2"/>
  <c r="K182" i="2"/>
  <c r="K412" i="2" s="1"/>
  <c r="L182" i="2"/>
  <c r="L412" i="2" s="1"/>
  <c r="N182" i="2"/>
  <c r="N412" i="2" s="1"/>
  <c r="D183" i="2"/>
  <c r="D413" i="2" s="1"/>
  <c r="G183" i="2"/>
  <c r="G210" i="2" s="1"/>
  <c r="H183" i="2"/>
  <c r="H413" i="2" s="1"/>
  <c r="I183" i="2"/>
  <c r="J183" i="2"/>
  <c r="J413" i="2" s="1"/>
  <c r="K183" i="2"/>
  <c r="L183" i="2"/>
  <c r="L413" i="2" s="1"/>
  <c r="N183" i="2"/>
  <c r="D184" i="2"/>
  <c r="D414" i="2" s="1"/>
  <c r="F184" i="2"/>
  <c r="F414" i="2" s="1"/>
  <c r="G184" i="2"/>
  <c r="H184" i="2"/>
  <c r="I184" i="2"/>
  <c r="J184" i="2"/>
  <c r="J211" i="2" s="1"/>
  <c r="K184" i="2"/>
  <c r="L184" i="2"/>
  <c r="M184" i="2"/>
  <c r="M414" i="2" s="1"/>
  <c r="N184" i="2"/>
  <c r="N414" i="2" s="1"/>
  <c r="D185" i="2"/>
  <c r="E185" i="2"/>
  <c r="F185" i="2"/>
  <c r="K185" i="2"/>
  <c r="K212" i="2" s="1"/>
  <c r="K443" i="2" s="1"/>
  <c r="L185" i="2"/>
  <c r="M185" i="2"/>
  <c r="N185" i="2"/>
  <c r="D186" i="2"/>
  <c r="G186" i="2"/>
  <c r="H187" i="2"/>
  <c r="O188" i="2"/>
  <c r="H104" i="48" s="1"/>
  <c r="O189" i="2"/>
  <c r="H105" i="48" s="1"/>
  <c r="O190" i="2"/>
  <c r="H106" i="48" s="1"/>
  <c r="O191" i="2"/>
  <c r="H107" i="48" s="1"/>
  <c r="O192" i="2"/>
  <c r="O193" i="2"/>
  <c r="O194" i="2"/>
  <c r="H110" i="48" s="1"/>
  <c r="O195" i="2"/>
  <c r="D201" i="2"/>
  <c r="E201" i="2"/>
  <c r="G201" i="2"/>
  <c r="H201" i="2"/>
  <c r="I201" i="2"/>
  <c r="K201" i="2"/>
  <c r="L201" i="2"/>
  <c r="M201" i="2"/>
  <c r="D202" i="2"/>
  <c r="E202" i="2"/>
  <c r="G202" i="2"/>
  <c r="I202" i="2"/>
  <c r="K202" i="2"/>
  <c r="L202" i="2"/>
  <c r="M202" i="2"/>
  <c r="D203" i="2"/>
  <c r="E203" i="2"/>
  <c r="F203" i="2"/>
  <c r="H203" i="2"/>
  <c r="I203" i="2"/>
  <c r="J203" i="2"/>
  <c r="L203" i="2"/>
  <c r="M203" i="2"/>
  <c r="N203" i="2"/>
  <c r="E204" i="2"/>
  <c r="F204" i="2"/>
  <c r="G204" i="2"/>
  <c r="I204" i="2"/>
  <c r="J204" i="2"/>
  <c r="K204" i="2"/>
  <c r="M204" i="2"/>
  <c r="N204" i="2"/>
  <c r="D205" i="2"/>
  <c r="F205" i="2"/>
  <c r="G205" i="2"/>
  <c r="J205" i="2"/>
  <c r="K205" i="2"/>
  <c r="L205" i="2"/>
  <c r="N205" i="2"/>
  <c r="D206" i="2"/>
  <c r="E206" i="2"/>
  <c r="G206" i="2"/>
  <c r="I206" i="2"/>
  <c r="L206" i="2"/>
  <c r="M206" i="2"/>
  <c r="D207" i="2"/>
  <c r="E207" i="2"/>
  <c r="F207" i="2"/>
  <c r="G207" i="2"/>
  <c r="H207" i="2"/>
  <c r="I207" i="2"/>
  <c r="J207" i="2"/>
  <c r="K207" i="2"/>
  <c r="L207" i="2"/>
  <c r="M207" i="2"/>
  <c r="N207" i="2"/>
  <c r="D208" i="2"/>
  <c r="E208" i="2"/>
  <c r="F208" i="2"/>
  <c r="G208" i="2"/>
  <c r="H208" i="2"/>
  <c r="J208" i="2"/>
  <c r="K208" i="2"/>
  <c r="L208" i="2"/>
  <c r="M208" i="2"/>
  <c r="N208" i="2"/>
  <c r="D209" i="2"/>
  <c r="H209" i="2"/>
  <c r="H439" i="2" s="1"/>
  <c r="L209" i="2"/>
  <c r="M209" i="2"/>
  <c r="N209" i="2"/>
  <c r="E210" i="2"/>
  <c r="F210" i="2"/>
  <c r="I210" i="2"/>
  <c r="J210" i="2"/>
  <c r="K210" i="2"/>
  <c r="M210" i="2"/>
  <c r="D211" i="2"/>
  <c r="E211" i="2"/>
  <c r="F211" i="2"/>
  <c r="I211" i="2"/>
  <c r="M211" i="2"/>
  <c r="N211" i="2"/>
  <c r="F212" i="2"/>
  <c r="G212" i="2"/>
  <c r="H212" i="2"/>
  <c r="I212" i="2"/>
  <c r="J212" i="2"/>
  <c r="N212" i="2"/>
  <c r="D213" i="2"/>
  <c r="E213" i="2"/>
  <c r="F213" i="2"/>
  <c r="H213" i="2"/>
  <c r="H443" i="2" s="1"/>
  <c r="I213" i="2"/>
  <c r="J213" i="2"/>
  <c r="K213" i="2"/>
  <c r="L213" i="2"/>
  <c r="M213" i="2"/>
  <c r="N213" i="2"/>
  <c r="D214" i="2"/>
  <c r="E214" i="2"/>
  <c r="F214" i="2"/>
  <c r="G214" i="2"/>
  <c r="H214" i="2"/>
  <c r="H445" i="2" s="1"/>
  <c r="I214" i="2"/>
  <c r="J214" i="2"/>
  <c r="K214" i="2"/>
  <c r="L214" i="2"/>
  <c r="M214" i="2"/>
  <c r="N214" i="2"/>
  <c r="D215" i="2"/>
  <c r="E215" i="2"/>
  <c r="F215" i="2"/>
  <c r="G215" i="2"/>
  <c r="H215" i="2"/>
  <c r="I215" i="2"/>
  <c r="J215" i="2"/>
  <c r="K215" i="2"/>
  <c r="L215" i="2"/>
  <c r="M215" i="2"/>
  <c r="N215" i="2"/>
  <c r="D216" i="2"/>
  <c r="O216" i="2" s="1"/>
  <c r="E216" i="2"/>
  <c r="F216" i="2"/>
  <c r="G216" i="2"/>
  <c r="H216" i="2"/>
  <c r="I216" i="2"/>
  <c r="J216" i="2"/>
  <c r="K216" i="2"/>
  <c r="L216" i="2"/>
  <c r="M216" i="2"/>
  <c r="N216" i="2"/>
  <c r="E217" i="2"/>
  <c r="F217" i="2"/>
  <c r="G217" i="2"/>
  <c r="I217" i="2"/>
  <c r="J217" i="2"/>
  <c r="K217" i="2"/>
  <c r="M217" i="2"/>
  <c r="N217" i="2"/>
  <c r="D218" i="2"/>
  <c r="F218" i="2"/>
  <c r="G218" i="2"/>
  <c r="H218" i="2"/>
  <c r="J218" i="2"/>
  <c r="K218" i="2"/>
  <c r="L218" i="2"/>
  <c r="N218" i="2"/>
  <c r="D219" i="2"/>
  <c r="E219" i="2"/>
  <c r="G219" i="2"/>
  <c r="H219" i="2"/>
  <c r="I219" i="2"/>
  <c r="K219" i="2"/>
  <c r="L219" i="2"/>
  <c r="M219" i="2"/>
  <c r="D220" i="2"/>
  <c r="E220" i="2"/>
  <c r="G220" i="2"/>
  <c r="H220" i="2"/>
  <c r="I220" i="2"/>
  <c r="K220" i="2"/>
  <c r="L220" i="2"/>
  <c r="M220" i="2"/>
  <c r="D221" i="2"/>
  <c r="E221" i="2"/>
  <c r="F221" i="2"/>
  <c r="H221" i="2"/>
  <c r="I221" i="2"/>
  <c r="J221" i="2"/>
  <c r="L221" i="2"/>
  <c r="L452" i="2" s="1"/>
  <c r="M221" i="2"/>
  <c r="M452" i="2" s="1"/>
  <c r="N221" i="2"/>
  <c r="N452" i="2" s="1"/>
  <c r="E222" i="2"/>
  <c r="F222" i="2"/>
  <c r="G222" i="2"/>
  <c r="I222" i="2"/>
  <c r="C237" i="2"/>
  <c r="D237" i="2"/>
  <c r="E237" i="2"/>
  <c r="F237" i="2"/>
  <c r="G237" i="2"/>
  <c r="H237" i="2"/>
  <c r="I237" i="2"/>
  <c r="J237" i="2"/>
  <c r="K237" i="2"/>
  <c r="L237" i="2"/>
  <c r="M237" i="2"/>
  <c r="N237" i="2"/>
  <c r="C238" i="2"/>
  <c r="D238" i="2"/>
  <c r="E238" i="2"/>
  <c r="F238" i="2"/>
  <c r="G238" i="2"/>
  <c r="H238" i="2"/>
  <c r="I238" i="2"/>
  <c r="J238" i="2"/>
  <c r="K238" i="2"/>
  <c r="L238" i="2"/>
  <c r="M238" i="2"/>
  <c r="N238" i="2"/>
  <c r="C239" i="2"/>
  <c r="D239" i="2"/>
  <c r="E239" i="2"/>
  <c r="F239" i="2"/>
  <c r="G239" i="2"/>
  <c r="H239" i="2"/>
  <c r="I239" i="2"/>
  <c r="J239" i="2"/>
  <c r="K239" i="2"/>
  <c r="L239" i="2"/>
  <c r="M239" i="2"/>
  <c r="N239" i="2"/>
  <c r="C240" i="2"/>
  <c r="D240" i="2"/>
  <c r="E240" i="2"/>
  <c r="F240" i="2"/>
  <c r="G240" i="2"/>
  <c r="H240" i="2"/>
  <c r="I240" i="2"/>
  <c r="J240" i="2"/>
  <c r="K240" i="2"/>
  <c r="L240" i="2"/>
  <c r="M240" i="2"/>
  <c r="N240" i="2"/>
  <c r="C241" i="2"/>
  <c r="D241" i="2"/>
  <c r="E241" i="2"/>
  <c r="F241" i="2"/>
  <c r="G241" i="2"/>
  <c r="H241" i="2"/>
  <c r="I241" i="2"/>
  <c r="J241" i="2"/>
  <c r="K241" i="2"/>
  <c r="L241" i="2"/>
  <c r="M241" i="2"/>
  <c r="N241" i="2"/>
  <c r="C242" i="2"/>
  <c r="D242" i="2"/>
  <c r="E242" i="2"/>
  <c r="F242" i="2"/>
  <c r="G242" i="2"/>
  <c r="H242" i="2"/>
  <c r="I242" i="2"/>
  <c r="J242" i="2"/>
  <c r="K242" i="2"/>
  <c r="L242" i="2"/>
  <c r="M242" i="2"/>
  <c r="N242" i="2"/>
  <c r="C243" i="2"/>
  <c r="D243" i="2"/>
  <c r="E243" i="2"/>
  <c r="F243" i="2"/>
  <c r="G243" i="2"/>
  <c r="H243" i="2"/>
  <c r="I243" i="2"/>
  <c r="J243" i="2"/>
  <c r="K243" i="2"/>
  <c r="L243" i="2"/>
  <c r="M243" i="2"/>
  <c r="N243" i="2"/>
  <c r="C244" i="2"/>
  <c r="D244" i="2"/>
  <c r="E244" i="2"/>
  <c r="F244" i="2"/>
  <c r="G244" i="2"/>
  <c r="H244" i="2"/>
  <c r="I244" i="2"/>
  <c r="J244" i="2"/>
  <c r="K244" i="2"/>
  <c r="L244" i="2"/>
  <c r="M244" i="2"/>
  <c r="N244" i="2"/>
  <c r="C245" i="2"/>
  <c r="D245" i="2"/>
  <c r="E245" i="2"/>
  <c r="F245" i="2"/>
  <c r="G245" i="2"/>
  <c r="H245" i="2"/>
  <c r="I245" i="2"/>
  <c r="J245" i="2"/>
  <c r="K245" i="2"/>
  <c r="L245" i="2"/>
  <c r="M245" i="2"/>
  <c r="N245" i="2"/>
  <c r="C246" i="2"/>
  <c r="D246" i="2"/>
  <c r="E246" i="2"/>
  <c r="F246" i="2"/>
  <c r="G246" i="2"/>
  <c r="H246" i="2"/>
  <c r="I246" i="2"/>
  <c r="J246" i="2"/>
  <c r="K246" i="2"/>
  <c r="L246" i="2"/>
  <c r="M246" i="2"/>
  <c r="N246" i="2"/>
  <c r="C247" i="2"/>
  <c r="D247" i="2"/>
  <c r="E247" i="2"/>
  <c r="F247" i="2"/>
  <c r="G247" i="2"/>
  <c r="H247" i="2"/>
  <c r="I247" i="2"/>
  <c r="J247" i="2"/>
  <c r="K247" i="2"/>
  <c r="L247" i="2"/>
  <c r="M247" i="2"/>
  <c r="N247" i="2"/>
  <c r="C248" i="2"/>
  <c r="D248" i="2"/>
  <c r="E248" i="2"/>
  <c r="F248" i="2"/>
  <c r="G248" i="2"/>
  <c r="H248" i="2"/>
  <c r="I248" i="2"/>
  <c r="J248" i="2"/>
  <c r="K248" i="2"/>
  <c r="L248" i="2"/>
  <c r="M248" i="2"/>
  <c r="N248" i="2"/>
  <c r="C249" i="2"/>
  <c r="D249" i="2"/>
  <c r="E249" i="2"/>
  <c r="F249" i="2"/>
  <c r="G249" i="2"/>
  <c r="H249" i="2"/>
  <c r="I249" i="2"/>
  <c r="J249" i="2"/>
  <c r="K249" i="2"/>
  <c r="L249" i="2"/>
  <c r="M249" i="2"/>
  <c r="N249" i="2"/>
  <c r="O249" i="2"/>
  <c r="C250" i="2"/>
  <c r="D250" i="2"/>
  <c r="E250" i="2"/>
  <c r="F250" i="2"/>
  <c r="G250" i="2"/>
  <c r="H250" i="2"/>
  <c r="I250" i="2"/>
  <c r="J250" i="2"/>
  <c r="K250" i="2"/>
  <c r="L250" i="2"/>
  <c r="M250" i="2"/>
  <c r="N250" i="2"/>
  <c r="C251" i="2"/>
  <c r="D251" i="2"/>
  <c r="E251" i="2"/>
  <c r="F251" i="2"/>
  <c r="G251" i="2"/>
  <c r="H251" i="2"/>
  <c r="I251" i="2"/>
  <c r="J251" i="2"/>
  <c r="K251" i="2"/>
  <c r="L251" i="2"/>
  <c r="M251" i="2"/>
  <c r="N251" i="2"/>
  <c r="C252" i="2"/>
  <c r="D252" i="2"/>
  <c r="E252" i="2"/>
  <c r="F252" i="2"/>
  <c r="G252" i="2"/>
  <c r="H252" i="2"/>
  <c r="I252" i="2"/>
  <c r="J252" i="2"/>
  <c r="K252" i="2"/>
  <c r="L252" i="2"/>
  <c r="M252" i="2"/>
  <c r="N252" i="2"/>
  <c r="C253" i="2"/>
  <c r="D253" i="2"/>
  <c r="E253" i="2"/>
  <c r="F253" i="2"/>
  <c r="G253" i="2"/>
  <c r="H253" i="2"/>
  <c r="I253" i="2"/>
  <c r="J253" i="2"/>
  <c r="K253" i="2"/>
  <c r="L253" i="2"/>
  <c r="M253" i="2"/>
  <c r="N253" i="2"/>
  <c r="C254" i="2"/>
  <c r="D254" i="2"/>
  <c r="E254" i="2"/>
  <c r="F254" i="2"/>
  <c r="G254" i="2"/>
  <c r="H254" i="2"/>
  <c r="I254" i="2"/>
  <c r="J254" i="2"/>
  <c r="K254" i="2"/>
  <c r="L254" i="2"/>
  <c r="M254" i="2"/>
  <c r="N254" i="2"/>
  <c r="C255" i="2"/>
  <c r="D255" i="2"/>
  <c r="E255" i="2"/>
  <c r="F255" i="2"/>
  <c r="G255" i="2"/>
  <c r="H255" i="2"/>
  <c r="I255" i="2"/>
  <c r="J255" i="2"/>
  <c r="K255" i="2"/>
  <c r="L255" i="2"/>
  <c r="M255" i="2"/>
  <c r="N255" i="2"/>
  <c r="IV255" i="2"/>
  <c r="C256" i="2"/>
  <c r="E256" i="2"/>
  <c r="F256" i="2"/>
  <c r="G256" i="2"/>
  <c r="H256" i="2"/>
  <c r="I256" i="2"/>
  <c r="J256" i="2"/>
  <c r="K256" i="2"/>
  <c r="L256" i="2"/>
  <c r="M256" i="2"/>
  <c r="N256" i="2"/>
  <c r="IV256" i="2"/>
  <c r="O292" i="2"/>
  <c r="O300" i="2"/>
  <c r="O308" i="2"/>
  <c r="IV308" i="2"/>
  <c r="O324" i="2"/>
  <c r="O332" i="2"/>
  <c r="O371" i="2"/>
  <c r="O406" i="2"/>
  <c r="O420" i="2"/>
  <c r="O421" i="2"/>
  <c r="O422" i="2"/>
  <c r="O423" i="2"/>
  <c r="O424" i="2"/>
  <c r="C432" i="2"/>
  <c r="D432" i="2"/>
  <c r="E432" i="2"/>
  <c r="G432" i="2"/>
  <c r="I432" i="2"/>
  <c r="K432" i="2"/>
  <c r="M432" i="2"/>
  <c r="C433" i="2"/>
  <c r="D433" i="2"/>
  <c r="E433" i="2"/>
  <c r="I433" i="2"/>
  <c r="L433" i="2"/>
  <c r="M433" i="2"/>
  <c r="C434" i="2"/>
  <c r="E434" i="2"/>
  <c r="F434" i="2"/>
  <c r="I434" i="2"/>
  <c r="J434" i="2"/>
  <c r="M434" i="2"/>
  <c r="N434" i="2"/>
  <c r="C435" i="2"/>
  <c r="F435" i="2"/>
  <c r="J435" i="2"/>
  <c r="K435" i="2"/>
  <c r="N435" i="2"/>
  <c r="C436" i="2"/>
  <c r="D436" i="2"/>
  <c r="G436" i="2"/>
  <c r="C437" i="2"/>
  <c r="D437" i="2"/>
  <c r="E437" i="2"/>
  <c r="G437" i="2"/>
  <c r="I437" i="2"/>
  <c r="L437" i="2"/>
  <c r="M437" i="2"/>
  <c r="C438" i="2"/>
  <c r="D438" i="2"/>
  <c r="E438" i="2"/>
  <c r="F438" i="2"/>
  <c r="G438" i="2"/>
  <c r="H438" i="2"/>
  <c r="J438" i="2"/>
  <c r="K438" i="2"/>
  <c r="L438" i="2"/>
  <c r="M438" i="2"/>
  <c r="N438" i="2"/>
  <c r="C439" i="2"/>
  <c r="D439" i="2"/>
  <c r="L439" i="2"/>
  <c r="M439" i="2"/>
  <c r="N439" i="2"/>
  <c r="C440" i="2"/>
  <c r="M440" i="2"/>
  <c r="C441" i="2"/>
  <c r="E441" i="2"/>
  <c r="F441" i="2"/>
  <c r="I441" i="2"/>
  <c r="M441" i="2"/>
  <c r="C442" i="2"/>
  <c r="F442" i="2"/>
  <c r="I442" i="2"/>
  <c r="N442" i="2"/>
  <c r="C443" i="2"/>
  <c r="F443" i="2"/>
  <c r="I443" i="2"/>
  <c r="J443" i="2"/>
  <c r="N443" i="2"/>
  <c r="C444" i="2"/>
  <c r="D444" i="2"/>
  <c r="E444" i="2"/>
  <c r="F444" i="2"/>
  <c r="I444" i="2"/>
  <c r="J444" i="2"/>
  <c r="K444" i="2"/>
  <c r="M444" i="2"/>
  <c r="N444" i="2"/>
  <c r="C445" i="2"/>
  <c r="D445" i="2"/>
  <c r="E445" i="2"/>
  <c r="G445" i="2"/>
  <c r="I445" i="2"/>
  <c r="K445" i="2"/>
  <c r="L445" i="2"/>
  <c r="M445" i="2"/>
  <c r="C446" i="2"/>
  <c r="D446" i="2"/>
  <c r="E446" i="2"/>
  <c r="H446" i="2"/>
  <c r="I446" i="2"/>
  <c r="L446" i="2"/>
  <c r="M446" i="2"/>
  <c r="N446" i="2"/>
  <c r="C447" i="2"/>
  <c r="E447" i="2"/>
  <c r="F447" i="2"/>
  <c r="I447" i="2"/>
  <c r="J447" i="2"/>
  <c r="M447" i="2"/>
  <c r="N447" i="2"/>
  <c r="C448" i="2"/>
  <c r="F448" i="2"/>
  <c r="G448" i="2"/>
  <c r="J448" i="2"/>
  <c r="K448" i="2"/>
  <c r="N448" i="2"/>
  <c r="C449" i="2"/>
  <c r="D449" i="2"/>
  <c r="G449" i="2"/>
  <c r="K449" i="2"/>
  <c r="L449" i="2"/>
  <c r="C450" i="2"/>
  <c r="D450" i="2"/>
  <c r="E450" i="2"/>
  <c r="G450" i="2"/>
  <c r="H450" i="2"/>
  <c r="I450" i="2"/>
  <c r="K450" i="2"/>
  <c r="L450" i="2"/>
  <c r="M450" i="2"/>
  <c r="C451" i="2"/>
  <c r="D451" i="2"/>
  <c r="E451" i="2"/>
  <c r="H451" i="2"/>
  <c r="I451" i="2"/>
  <c r="L451" i="2"/>
  <c r="M451" i="2"/>
  <c r="C452" i="2"/>
  <c r="E452" i="2"/>
  <c r="F452" i="2"/>
  <c r="I452" i="2"/>
  <c r="P7" i="1"/>
  <c r="P8" i="1"/>
  <c r="P9" i="1"/>
  <c r="P10" i="1"/>
  <c r="P11" i="1"/>
  <c r="P12" i="1"/>
  <c r="P13" i="1"/>
  <c r="P14" i="1"/>
  <c r="P15" i="1"/>
  <c r="P16" i="1"/>
  <c r="P17" i="1"/>
  <c r="P18" i="1"/>
  <c r="P19" i="1"/>
  <c r="P20" i="1"/>
  <c r="P21" i="1"/>
  <c r="P22" i="1"/>
  <c r="P23" i="1"/>
  <c r="P24" i="1"/>
  <c r="P25" i="1"/>
  <c r="P26" i="1"/>
  <c r="P27" i="1"/>
  <c r="P28" i="1"/>
  <c r="P33" i="1"/>
  <c r="P34" i="1"/>
  <c r="P35" i="1"/>
  <c r="P36" i="1"/>
  <c r="P37" i="1"/>
  <c r="P38" i="1"/>
  <c r="P39" i="1"/>
  <c r="D40" i="1"/>
  <c r="F40" i="1"/>
  <c r="P41" i="1"/>
  <c r="P42" i="1"/>
  <c r="P43" i="1"/>
  <c r="P44" i="1"/>
  <c r="P45" i="1"/>
  <c r="C101" i="47" s="1"/>
  <c r="P46" i="1"/>
  <c r="C102" i="47" s="1"/>
  <c r="P47" i="1"/>
  <c r="C103" i="47" s="1"/>
  <c r="P48" i="1"/>
  <c r="C104" i="47" s="1"/>
  <c r="P51" i="1"/>
  <c r="C107" i="47" s="1"/>
  <c r="P54" i="1"/>
  <c r="C110" i="47" s="1"/>
  <c r="P59" i="1"/>
  <c r="P60" i="1"/>
  <c r="P61" i="1"/>
  <c r="P62" i="1"/>
  <c r="P63" i="1"/>
  <c r="P64" i="1"/>
  <c r="P65" i="1"/>
  <c r="P66" i="1"/>
  <c r="P67" i="1"/>
  <c r="P68" i="1"/>
  <c r="P69" i="1"/>
  <c r="P70" i="1"/>
  <c r="P71" i="1"/>
  <c r="D101" i="47" s="1"/>
  <c r="P72" i="1"/>
  <c r="D102" i="47" s="1"/>
  <c r="P73" i="1"/>
  <c r="D103" i="47" s="1"/>
  <c r="P74" i="1"/>
  <c r="D104" i="47" s="1"/>
  <c r="P75" i="1"/>
  <c r="D105" i="47" s="1"/>
  <c r="P76" i="1"/>
  <c r="D106" i="47" s="1"/>
  <c r="P77" i="1"/>
  <c r="D107" i="47" s="1"/>
  <c r="P78" i="1"/>
  <c r="D108" i="47" s="1"/>
  <c r="P79" i="1"/>
  <c r="D109" i="47" s="1"/>
  <c r="P80" i="1"/>
  <c r="D110" i="47" s="1"/>
  <c r="P85" i="1"/>
  <c r="P86" i="1"/>
  <c r="P87" i="1"/>
  <c r="P88" i="1"/>
  <c r="P89" i="1"/>
  <c r="P90" i="1"/>
  <c r="P91" i="1"/>
  <c r="P92" i="1"/>
  <c r="P93" i="1"/>
  <c r="P94" i="1"/>
  <c r="P95" i="1"/>
  <c r="P96" i="1"/>
  <c r="P97" i="1"/>
  <c r="E101" i="47" s="1"/>
  <c r="P98" i="1"/>
  <c r="E102" i="47" s="1"/>
  <c r="P99" i="1"/>
  <c r="E103" i="47" s="1"/>
  <c r="P100" i="1"/>
  <c r="E104" i="47" s="1"/>
  <c r="P101" i="1"/>
  <c r="E105" i="47" s="1"/>
  <c r="P102" i="1"/>
  <c r="E106" i="47" s="1"/>
  <c r="P103" i="1"/>
  <c r="E107" i="47" s="1"/>
  <c r="P111" i="1"/>
  <c r="P112" i="1"/>
  <c r="P113" i="1"/>
  <c r="P114" i="1"/>
  <c r="P115" i="1"/>
  <c r="P116" i="1"/>
  <c r="P117" i="1"/>
  <c r="P118" i="1"/>
  <c r="P119" i="1"/>
  <c r="P120" i="1"/>
  <c r="P121" i="1"/>
  <c r="P122" i="1"/>
  <c r="P123" i="1"/>
  <c r="F101" i="47" s="1"/>
  <c r="P124" i="1"/>
  <c r="F102" i="47" s="1"/>
  <c r="P125" i="1"/>
  <c r="F103" i="47" s="1"/>
  <c r="P126" i="1"/>
  <c r="F104" i="47" s="1"/>
  <c r="P127" i="1"/>
  <c r="F105" i="47" s="1"/>
  <c r="P128" i="1"/>
  <c r="F106" i="47" s="1"/>
  <c r="P129" i="1"/>
  <c r="F107" i="47" s="1"/>
  <c r="P130" i="1"/>
  <c r="F108" i="47" s="1"/>
  <c r="P131" i="1"/>
  <c r="F109" i="47" s="1"/>
  <c r="P132" i="1"/>
  <c r="F110" i="47" s="1"/>
  <c r="P137" i="1"/>
  <c r="P138" i="1"/>
  <c r="P139" i="1"/>
  <c r="P140" i="1"/>
  <c r="P141" i="1"/>
  <c r="P142" i="1"/>
  <c r="P143" i="1"/>
  <c r="P144" i="1"/>
  <c r="P145" i="1"/>
  <c r="P146" i="1"/>
  <c r="P147" i="1"/>
  <c r="P148" i="1"/>
  <c r="P149" i="1"/>
  <c r="G101" i="47" s="1"/>
  <c r="P150" i="1"/>
  <c r="G102" i="47" s="1"/>
  <c r="P151" i="1"/>
  <c r="G103" i="47" s="1"/>
  <c r="P152" i="1"/>
  <c r="G104" i="47" s="1"/>
  <c r="P153" i="1"/>
  <c r="G105" i="47" s="1"/>
  <c r="P154" i="1"/>
  <c r="G106" i="47" s="1"/>
  <c r="P155" i="1"/>
  <c r="G107" i="47" s="1"/>
  <c r="P156" i="1"/>
  <c r="G108" i="47" s="1"/>
  <c r="P157" i="1"/>
  <c r="G109" i="47" s="1"/>
  <c r="P158" i="1"/>
  <c r="G110" i="47" s="1"/>
  <c r="P163" i="1"/>
  <c r="P171" i="1"/>
  <c r="P172" i="1"/>
  <c r="P173" i="1"/>
  <c r="P174" i="1"/>
  <c r="P175" i="1"/>
  <c r="H101" i="47" s="1"/>
  <c r="P176" i="1"/>
  <c r="H102" i="47" s="1"/>
  <c r="P177" i="1"/>
  <c r="H103" i="47" s="1"/>
  <c r="P178" i="1"/>
  <c r="H104" i="47" s="1"/>
  <c r="P180" i="1"/>
  <c r="H106" i="47" s="1"/>
  <c r="P181" i="1"/>
  <c r="H107" i="47" s="1"/>
  <c r="P182" i="1"/>
  <c r="H108" i="47" s="1"/>
  <c r="P183" i="1"/>
  <c r="H109" i="47" s="1"/>
  <c r="P184" i="1"/>
  <c r="H110" i="47" s="1"/>
  <c r="D189" i="1"/>
  <c r="E189" i="1"/>
  <c r="F189" i="1"/>
  <c r="H189" i="1"/>
  <c r="J189" i="1"/>
  <c r="K189" i="1"/>
  <c r="L189" i="1"/>
  <c r="M189" i="1"/>
  <c r="N189" i="1"/>
  <c r="O189" i="1"/>
  <c r="D190" i="1"/>
  <c r="E190" i="1"/>
  <c r="F190" i="1"/>
  <c r="G190" i="1"/>
  <c r="H190" i="1"/>
  <c r="I190" i="1"/>
  <c r="J190" i="1"/>
  <c r="K190" i="1"/>
  <c r="L190" i="1"/>
  <c r="M190" i="1"/>
  <c r="N190" i="1"/>
  <c r="O190" i="1"/>
  <c r="D191" i="1"/>
  <c r="E191" i="1"/>
  <c r="F191" i="1"/>
  <c r="G191" i="1"/>
  <c r="H191" i="1"/>
  <c r="I191" i="1"/>
  <c r="J191" i="1"/>
  <c r="K191" i="1"/>
  <c r="L191" i="1"/>
  <c r="M191" i="1"/>
  <c r="N191" i="1"/>
  <c r="O191" i="1"/>
  <c r="D192" i="1"/>
  <c r="E192" i="1"/>
  <c r="F192" i="1"/>
  <c r="G192" i="1"/>
  <c r="H192" i="1"/>
  <c r="I192" i="1"/>
  <c r="J192" i="1"/>
  <c r="K192" i="1"/>
  <c r="L192" i="1"/>
  <c r="M192" i="1"/>
  <c r="N192" i="1"/>
  <c r="O192" i="1"/>
  <c r="D193" i="1"/>
  <c r="E193" i="1"/>
  <c r="F193" i="1"/>
  <c r="G193" i="1"/>
  <c r="H193" i="1"/>
  <c r="I193" i="1"/>
  <c r="J193" i="1"/>
  <c r="K193" i="1"/>
  <c r="L193" i="1"/>
  <c r="M193" i="1"/>
  <c r="N193" i="1"/>
  <c r="O193" i="1"/>
  <c r="D194" i="1"/>
  <c r="E194" i="1"/>
  <c r="F194" i="1"/>
  <c r="G194" i="1"/>
  <c r="H194" i="1"/>
  <c r="I194" i="1"/>
  <c r="J194" i="1"/>
  <c r="K194" i="1"/>
  <c r="L194" i="1"/>
  <c r="M194" i="1"/>
  <c r="N194" i="1"/>
  <c r="O194" i="1"/>
  <c r="D195" i="1"/>
  <c r="E195" i="1"/>
  <c r="F195" i="1"/>
  <c r="G195" i="1"/>
  <c r="H195" i="1"/>
  <c r="I195" i="1"/>
  <c r="J195" i="1"/>
  <c r="K195" i="1"/>
  <c r="L195" i="1"/>
  <c r="M195" i="1"/>
  <c r="N195" i="1"/>
  <c r="O195" i="1"/>
  <c r="E196" i="1"/>
  <c r="G196" i="1"/>
  <c r="H196" i="1"/>
  <c r="I196" i="1"/>
  <c r="J196" i="1"/>
  <c r="K196" i="1"/>
  <c r="L196" i="1"/>
  <c r="M196" i="1"/>
  <c r="N196" i="1"/>
  <c r="O196" i="1"/>
  <c r="D197" i="1"/>
  <c r="E197" i="1"/>
  <c r="F197" i="1"/>
  <c r="G197" i="1"/>
  <c r="H197" i="1"/>
  <c r="I197" i="1"/>
  <c r="J197" i="1"/>
  <c r="K197" i="1"/>
  <c r="L197" i="1"/>
  <c r="M197" i="1"/>
  <c r="N197" i="1"/>
  <c r="O197" i="1"/>
  <c r="D198" i="1"/>
  <c r="E198" i="1"/>
  <c r="F198" i="1"/>
  <c r="G198" i="1"/>
  <c r="H198" i="1"/>
  <c r="I198" i="1"/>
  <c r="J198" i="1"/>
  <c r="K198" i="1"/>
  <c r="L198" i="1"/>
  <c r="M198" i="1"/>
  <c r="N198" i="1"/>
  <c r="O198" i="1"/>
  <c r="D199" i="1"/>
  <c r="E199" i="1"/>
  <c r="F199" i="1"/>
  <c r="G199" i="1"/>
  <c r="H199" i="1"/>
  <c r="I199" i="1"/>
  <c r="J199" i="1"/>
  <c r="K199" i="1"/>
  <c r="L199" i="1"/>
  <c r="M199" i="1"/>
  <c r="N199" i="1"/>
  <c r="O199" i="1"/>
  <c r="D200" i="1"/>
  <c r="E200" i="1"/>
  <c r="F200" i="1"/>
  <c r="G200" i="1"/>
  <c r="H200" i="1"/>
  <c r="I200" i="1"/>
  <c r="J200" i="1"/>
  <c r="K200" i="1"/>
  <c r="L200" i="1"/>
  <c r="M200" i="1"/>
  <c r="N200" i="1"/>
  <c r="O200" i="1"/>
  <c r="D201" i="1"/>
  <c r="E201" i="1"/>
  <c r="F201" i="1"/>
  <c r="G201" i="1"/>
  <c r="H201" i="1"/>
  <c r="I201" i="1"/>
  <c r="J201" i="1"/>
  <c r="K201" i="1"/>
  <c r="L201" i="1"/>
  <c r="M201" i="1"/>
  <c r="N201" i="1"/>
  <c r="O201" i="1"/>
  <c r="D202" i="1"/>
  <c r="E202" i="1"/>
  <c r="F202" i="1"/>
  <c r="G202" i="1"/>
  <c r="H202" i="1"/>
  <c r="I202" i="1"/>
  <c r="J202" i="1"/>
  <c r="K202" i="1"/>
  <c r="L202" i="1"/>
  <c r="M202" i="1"/>
  <c r="N202" i="1"/>
  <c r="O202" i="1"/>
  <c r="D203" i="1"/>
  <c r="E203" i="1"/>
  <c r="F203" i="1"/>
  <c r="G203" i="1"/>
  <c r="H203" i="1"/>
  <c r="I203" i="1"/>
  <c r="J203" i="1"/>
  <c r="K203" i="1"/>
  <c r="L203" i="1"/>
  <c r="M203" i="1"/>
  <c r="N203" i="1"/>
  <c r="O203" i="1"/>
  <c r="D204" i="1"/>
  <c r="E204" i="1"/>
  <c r="F204" i="1"/>
  <c r="G204" i="1"/>
  <c r="H204" i="1"/>
  <c r="I204" i="1"/>
  <c r="J204" i="1"/>
  <c r="K204" i="1"/>
  <c r="L204" i="1"/>
  <c r="M204" i="1"/>
  <c r="N204" i="1"/>
  <c r="O204" i="1"/>
  <c r="D205" i="1"/>
  <c r="E205" i="1"/>
  <c r="F205" i="1"/>
  <c r="G205" i="1"/>
  <c r="H205" i="1"/>
  <c r="I205" i="1"/>
  <c r="J205" i="1"/>
  <c r="K205" i="1"/>
  <c r="L205" i="1"/>
  <c r="M205" i="1"/>
  <c r="N205" i="1"/>
  <c r="O205" i="1"/>
  <c r="D206" i="1"/>
  <c r="E206" i="1"/>
  <c r="F206" i="1"/>
  <c r="G206" i="1"/>
  <c r="H206" i="1"/>
  <c r="I206" i="1"/>
  <c r="J206" i="1"/>
  <c r="K206" i="1"/>
  <c r="L206" i="1"/>
  <c r="M206" i="1"/>
  <c r="N206" i="1"/>
  <c r="O206" i="1"/>
  <c r="D207" i="1"/>
  <c r="E207" i="1"/>
  <c r="F207" i="1"/>
  <c r="G207" i="1"/>
  <c r="H207" i="1"/>
  <c r="I207" i="1"/>
  <c r="J207" i="1"/>
  <c r="K207" i="1"/>
  <c r="L207" i="1"/>
  <c r="M207" i="1"/>
  <c r="N207" i="1"/>
  <c r="O207" i="1"/>
  <c r="D208" i="1"/>
  <c r="E208" i="1"/>
  <c r="F208" i="1"/>
  <c r="G208" i="1"/>
  <c r="H208" i="1"/>
  <c r="I208" i="1"/>
  <c r="J208" i="1"/>
  <c r="K208" i="1"/>
  <c r="L208" i="1"/>
  <c r="M208" i="1"/>
  <c r="N208" i="1"/>
  <c r="O208" i="1"/>
  <c r="D209" i="1"/>
  <c r="E209" i="1"/>
  <c r="F209" i="1"/>
  <c r="G209" i="1"/>
  <c r="H209" i="1"/>
  <c r="I209" i="1"/>
  <c r="J209" i="1"/>
  <c r="K209" i="1"/>
  <c r="L209" i="1"/>
  <c r="M209" i="1"/>
  <c r="N209" i="1"/>
  <c r="O209" i="1"/>
  <c r="D210" i="1"/>
  <c r="E210" i="1"/>
  <c r="F210" i="1"/>
  <c r="G210" i="1"/>
  <c r="H210" i="1"/>
  <c r="I210" i="1"/>
  <c r="P216" i="1"/>
  <c r="P217" i="1"/>
  <c r="P218" i="1"/>
  <c r="P470" i="1" s="1"/>
  <c r="P219" i="1"/>
  <c r="P220" i="1"/>
  <c r="P221" i="1"/>
  <c r="P222" i="1"/>
  <c r="H223" i="1"/>
  <c r="D224" i="1"/>
  <c r="P225" i="1"/>
  <c r="P226" i="1"/>
  <c r="P227" i="1"/>
  <c r="J228" i="1"/>
  <c r="K228" i="1"/>
  <c r="P229" i="1"/>
  <c r="P230" i="1"/>
  <c r="E231" i="1"/>
  <c r="H231" i="1"/>
  <c r="D232" i="1"/>
  <c r="M233" i="1"/>
  <c r="P234" i="1"/>
  <c r="P235" i="1"/>
  <c r="P487" i="1" s="1"/>
  <c r="P236" i="1"/>
  <c r="P237" i="1"/>
  <c r="D260" i="1"/>
  <c r="E260" i="1"/>
  <c r="F260" i="1"/>
  <c r="G260" i="1"/>
  <c r="H260" i="1"/>
  <c r="I260" i="1"/>
  <c r="J260" i="1"/>
  <c r="K260" i="1"/>
  <c r="L260" i="1"/>
  <c r="M260" i="1"/>
  <c r="N260" i="1"/>
  <c r="O260" i="1"/>
  <c r="D261" i="1"/>
  <c r="E261" i="1"/>
  <c r="F261" i="1"/>
  <c r="G261" i="1"/>
  <c r="H261" i="1"/>
  <c r="I261" i="1"/>
  <c r="J261" i="1"/>
  <c r="K261" i="1"/>
  <c r="L261" i="1"/>
  <c r="M261" i="1"/>
  <c r="N261" i="1"/>
  <c r="O261" i="1"/>
  <c r="D262" i="1"/>
  <c r="E262" i="1"/>
  <c r="F262" i="1"/>
  <c r="G262" i="1"/>
  <c r="H262" i="1"/>
  <c r="I262" i="1"/>
  <c r="J262" i="1"/>
  <c r="K262" i="1"/>
  <c r="L262" i="1"/>
  <c r="M262" i="1"/>
  <c r="N262" i="1"/>
  <c r="O262" i="1"/>
  <c r="D263" i="1"/>
  <c r="E263" i="1"/>
  <c r="F263" i="1"/>
  <c r="G263" i="1"/>
  <c r="H263" i="1"/>
  <c r="I263" i="1"/>
  <c r="J263" i="1"/>
  <c r="K263" i="1"/>
  <c r="L263" i="1"/>
  <c r="M263" i="1"/>
  <c r="N263" i="1"/>
  <c r="O263" i="1"/>
  <c r="D264" i="1"/>
  <c r="E264" i="1"/>
  <c r="F264" i="1"/>
  <c r="G264" i="1"/>
  <c r="H264" i="1"/>
  <c r="I264" i="1"/>
  <c r="J264" i="1"/>
  <c r="K264" i="1"/>
  <c r="L264" i="1"/>
  <c r="M264" i="1"/>
  <c r="N264" i="1"/>
  <c r="O264" i="1"/>
  <c r="D265" i="1"/>
  <c r="E265" i="1"/>
  <c r="F265" i="1"/>
  <c r="G265" i="1"/>
  <c r="H265" i="1"/>
  <c r="I265" i="1"/>
  <c r="J265" i="1"/>
  <c r="K265" i="1"/>
  <c r="L265" i="1"/>
  <c r="M265" i="1"/>
  <c r="N265" i="1"/>
  <c r="O265" i="1"/>
  <c r="D266" i="1"/>
  <c r="E266" i="1"/>
  <c r="F266" i="1"/>
  <c r="G266" i="1"/>
  <c r="H266" i="1"/>
  <c r="I266" i="1"/>
  <c r="J266" i="1"/>
  <c r="K266" i="1"/>
  <c r="L266" i="1"/>
  <c r="M266" i="1"/>
  <c r="N266" i="1"/>
  <c r="O266" i="1"/>
  <c r="D267" i="1"/>
  <c r="E267" i="1"/>
  <c r="F267" i="1"/>
  <c r="G267" i="1"/>
  <c r="H267" i="1"/>
  <c r="I267" i="1"/>
  <c r="J267" i="1"/>
  <c r="K267" i="1"/>
  <c r="L267" i="1"/>
  <c r="M267" i="1"/>
  <c r="N267" i="1"/>
  <c r="O267" i="1"/>
  <c r="D268" i="1"/>
  <c r="E268" i="1"/>
  <c r="F268" i="1"/>
  <c r="G268" i="1"/>
  <c r="H268" i="1"/>
  <c r="I268" i="1"/>
  <c r="J268" i="1"/>
  <c r="K268" i="1"/>
  <c r="L268" i="1"/>
  <c r="M268" i="1"/>
  <c r="N268" i="1"/>
  <c r="O268" i="1"/>
  <c r="D269" i="1"/>
  <c r="E269" i="1"/>
  <c r="F269" i="1"/>
  <c r="G269" i="1"/>
  <c r="H269" i="1"/>
  <c r="I269" i="1"/>
  <c r="J269" i="1"/>
  <c r="K269" i="1"/>
  <c r="L269" i="1"/>
  <c r="M269" i="1"/>
  <c r="N269" i="1"/>
  <c r="O269" i="1"/>
  <c r="D270" i="1"/>
  <c r="E270" i="1"/>
  <c r="F270" i="1"/>
  <c r="G270" i="1"/>
  <c r="H270" i="1"/>
  <c r="I270" i="1"/>
  <c r="J270" i="1"/>
  <c r="K270" i="1"/>
  <c r="L270" i="1"/>
  <c r="M270" i="1"/>
  <c r="N270" i="1"/>
  <c r="O270" i="1"/>
  <c r="D271" i="1"/>
  <c r="E271" i="1"/>
  <c r="F271" i="1"/>
  <c r="G271" i="1"/>
  <c r="H271" i="1"/>
  <c r="I271" i="1"/>
  <c r="J271" i="1"/>
  <c r="K271" i="1"/>
  <c r="L271" i="1"/>
  <c r="M271" i="1"/>
  <c r="N271" i="1"/>
  <c r="O271" i="1"/>
  <c r="D272" i="1"/>
  <c r="E272" i="1"/>
  <c r="F272" i="1"/>
  <c r="G272" i="1"/>
  <c r="H272" i="1"/>
  <c r="I272" i="1"/>
  <c r="J272" i="1"/>
  <c r="K272" i="1"/>
  <c r="L272" i="1"/>
  <c r="M272" i="1"/>
  <c r="N272" i="1"/>
  <c r="O272" i="1"/>
  <c r="D273" i="1"/>
  <c r="E273" i="1"/>
  <c r="F273" i="1"/>
  <c r="G273" i="1"/>
  <c r="H273" i="1"/>
  <c r="I273" i="1"/>
  <c r="J273" i="1"/>
  <c r="K273" i="1"/>
  <c r="L273" i="1"/>
  <c r="M273" i="1"/>
  <c r="N273" i="1"/>
  <c r="O273" i="1"/>
  <c r="D274" i="1"/>
  <c r="E274" i="1"/>
  <c r="F274" i="1"/>
  <c r="G274" i="1"/>
  <c r="H274" i="1"/>
  <c r="I274" i="1"/>
  <c r="J274" i="1"/>
  <c r="K274" i="1"/>
  <c r="L274" i="1"/>
  <c r="M274" i="1"/>
  <c r="N274" i="1"/>
  <c r="O274" i="1"/>
  <c r="D275" i="1"/>
  <c r="E275" i="1"/>
  <c r="F275" i="1"/>
  <c r="G275" i="1"/>
  <c r="H275" i="1"/>
  <c r="I275" i="1"/>
  <c r="J275" i="1"/>
  <c r="K275" i="1"/>
  <c r="L275" i="1"/>
  <c r="M275" i="1"/>
  <c r="N275" i="1"/>
  <c r="O275" i="1"/>
  <c r="D276" i="1"/>
  <c r="E276" i="1"/>
  <c r="F276" i="1"/>
  <c r="G276" i="1"/>
  <c r="H276" i="1"/>
  <c r="I276" i="1"/>
  <c r="J276" i="1"/>
  <c r="K276" i="1"/>
  <c r="L276" i="1"/>
  <c r="M276" i="1"/>
  <c r="N276" i="1"/>
  <c r="O276" i="1"/>
  <c r="E277" i="1"/>
  <c r="F277" i="1"/>
  <c r="G277" i="1"/>
  <c r="H277" i="1"/>
  <c r="I277" i="1"/>
  <c r="J277" i="1"/>
  <c r="K277" i="1"/>
  <c r="L277" i="1"/>
  <c r="M277" i="1"/>
  <c r="N277" i="1"/>
  <c r="O277" i="1"/>
  <c r="E278" i="1"/>
  <c r="F278" i="1"/>
  <c r="G278" i="1"/>
  <c r="H278" i="1"/>
  <c r="I278" i="1"/>
  <c r="J278" i="1"/>
  <c r="K278" i="1"/>
  <c r="L278" i="1"/>
  <c r="M278" i="1"/>
  <c r="N278" i="1"/>
  <c r="O278" i="1"/>
  <c r="E279" i="1"/>
  <c r="F279" i="1"/>
  <c r="G279" i="1"/>
  <c r="H279" i="1"/>
  <c r="I279" i="1"/>
  <c r="J279" i="1"/>
  <c r="K279" i="1"/>
  <c r="L279" i="1"/>
  <c r="M279" i="1"/>
  <c r="N279" i="1"/>
  <c r="O279" i="1"/>
  <c r="E280" i="1"/>
  <c r="F280" i="1"/>
  <c r="G280" i="1"/>
  <c r="H280" i="1"/>
  <c r="I280" i="1"/>
  <c r="J280" i="1"/>
  <c r="D286" i="1"/>
  <c r="E286" i="1"/>
  <c r="F286" i="1"/>
  <c r="G286" i="1"/>
  <c r="H286" i="1"/>
  <c r="I286" i="1"/>
  <c r="J286" i="1"/>
  <c r="K286" i="1"/>
  <c r="L286" i="1"/>
  <c r="M286" i="1"/>
  <c r="N286" i="1"/>
  <c r="O286" i="1"/>
  <c r="D287" i="1"/>
  <c r="E287" i="1"/>
  <c r="F287" i="1"/>
  <c r="G287" i="1"/>
  <c r="H287" i="1"/>
  <c r="I287" i="1"/>
  <c r="J287" i="1"/>
  <c r="K287" i="1"/>
  <c r="L287" i="1"/>
  <c r="M287" i="1"/>
  <c r="N287" i="1"/>
  <c r="O287" i="1"/>
  <c r="D312" i="1"/>
  <c r="E312" i="1"/>
  <c r="F312" i="1"/>
  <c r="G312" i="1"/>
  <c r="H312" i="1"/>
  <c r="I312" i="1"/>
  <c r="J312" i="1"/>
  <c r="K312" i="1"/>
  <c r="L312" i="1"/>
  <c r="M312" i="1"/>
  <c r="N312" i="1"/>
  <c r="O312" i="1"/>
  <c r="D313" i="1"/>
  <c r="E313" i="1"/>
  <c r="F313" i="1"/>
  <c r="G313" i="1"/>
  <c r="H313" i="1"/>
  <c r="I313" i="1"/>
  <c r="J313" i="1"/>
  <c r="K313" i="1"/>
  <c r="L313" i="1"/>
  <c r="M313" i="1"/>
  <c r="N313" i="1"/>
  <c r="O313" i="1"/>
  <c r="D338" i="1"/>
  <c r="E338" i="1"/>
  <c r="F338" i="1"/>
  <c r="G338" i="1"/>
  <c r="H338" i="1"/>
  <c r="I338" i="1"/>
  <c r="J338" i="1"/>
  <c r="K338" i="1"/>
  <c r="L338" i="1"/>
  <c r="M338" i="1"/>
  <c r="N338" i="1"/>
  <c r="O338" i="1"/>
  <c r="D339" i="1"/>
  <c r="E339" i="1"/>
  <c r="F339" i="1"/>
  <c r="G339" i="1"/>
  <c r="H339" i="1"/>
  <c r="I339" i="1"/>
  <c r="J339" i="1"/>
  <c r="K339" i="1"/>
  <c r="L339" i="1"/>
  <c r="M339" i="1"/>
  <c r="N339" i="1"/>
  <c r="O339" i="1"/>
  <c r="D364" i="1"/>
  <c r="E364" i="1"/>
  <c r="F364" i="1"/>
  <c r="G364" i="1"/>
  <c r="H364" i="1"/>
  <c r="I364" i="1"/>
  <c r="J364" i="1"/>
  <c r="K364" i="1"/>
  <c r="L364" i="1"/>
  <c r="M364" i="1"/>
  <c r="N364" i="1"/>
  <c r="O364" i="1"/>
  <c r="D365" i="1"/>
  <c r="E365" i="1"/>
  <c r="F365" i="1"/>
  <c r="G365" i="1"/>
  <c r="H365" i="1"/>
  <c r="I365" i="1"/>
  <c r="J365" i="1"/>
  <c r="K365" i="1"/>
  <c r="L365" i="1"/>
  <c r="M365" i="1"/>
  <c r="N365" i="1"/>
  <c r="O365" i="1"/>
  <c r="D390" i="1"/>
  <c r="E390" i="1"/>
  <c r="F390" i="1"/>
  <c r="G390" i="1"/>
  <c r="H390" i="1"/>
  <c r="I390" i="1"/>
  <c r="J390" i="1"/>
  <c r="K390" i="1"/>
  <c r="L390" i="1"/>
  <c r="M390" i="1"/>
  <c r="N390" i="1"/>
  <c r="O390" i="1"/>
  <c r="D391" i="1"/>
  <c r="E391" i="1"/>
  <c r="F391" i="1"/>
  <c r="G391" i="1"/>
  <c r="H391" i="1"/>
  <c r="I391" i="1"/>
  <c r="J391" i="1"/>
  <c r="K391" i="1"/>
  <c r="L391" i="1"/>
  <c r="M391" i="1"/>
  <c r="N391" i="1"/>
  <c r="O391" i="1"/>
  <c r="D416" i="1"/>
  <c r="E416" i="1"/>
  <c r="F416" i="1"/>
  <c r="G416" i="1"/>
  <c r="H416" i="1"/>
  <c r="I416" i="1"/>
  <c r="J416" i="1"/>
  <c r="K416" i="1"/>
  <c r="L416" i="1"/>
  <c r="M416" i="1"/>
  <c r="N416" i="1"/>
  <c r="O416" i="1"/>
  <c r="D417" i="1"/>
  <c r="E417" i="1"/>
  <c r="F417" i="1"/>
  <c r="G417" i="1"/>
  <c r="H417" i="1"/>
  <c r="I417" i="1"/>
  <c r="J417" i="1"/>
  <c r="K417" i="1"/>
  <c r="L417" i="1"/>
  <c r="M417" i="1"/>
  <c r="N417" i="1"/>
  <c r="O417" i="1"/>
  <c r="P417" i="1"/>
  <c r="K442" i="1"/>
  <c r="O442" i="1"/>
  <c r="G443" i="1"/>
  <c r="K443" i="1"/>
  <c r="O443" i="1"/>
  <c r="D469" i="1"/>
  <c r="E469" i="1"/>
  <c r="F469" i="1"/>
  <c r="G469" i="1"/>
  <c r="H469" i="1"/>
  <c r="I469" i="1"/>
  <c r="J469" i="1"/>
  <c r="K469" i="1"/>
  <c r="L469" i="1"/>
  <c r="M469" i="1"/>
  <c r="N469" i="1"/>
  <c r="O469" i="1"/>
  <c r="P469" i="1"/>
  <c r="D470" i="1"/>
  <c r="E470" i="1"/>
  <c r="F470" i="1"/>
  <c r="G470" i="1"/>
  <c r="H470" i="1"/>
  <c r="I470" i="1"/>
  <c r="J470" i="1"/>
  <c r="K470" i="1"/>
  <c r="L470" i="1"/>
  <c r="M470" i="1"/>
  <c r="N470" i="1"/>
  <c r="O470" i="1"/>
  <c r="J441" i="2" l="1"/>
  <c r="J442" i="2"/>
  <c r="G440" i="2"/>
  <c r="G209" i="2"/>
  <c r="G439" i="2" s="1"/>
  <c r="O182" i="2"/>
  <c r="L432" i="2"/>
  <c r="G111" i="48"/>
  <c r="O374" i="2"/>
  <c r="D111" i="48"/>
  <c r="O310" i="2"/>
  <c r="B111" i="48"/>
  <c r="O258" i="2"/>
  <c r="K446" i="2"/>
  <c r="G446" i="2"/>
  <c r="N445" i="2"/>
  <c r="J445" i="2"/>
  <c r="F445" i="2"/>
  <c r="E111" i="48"/>
  <c r="O336" i="2"/>
  <c r="O426" i="2"/>
  <c r="H111" i="48"/>
  <c r="H109" i="48"/>
  <c r="H108" i="48"/>
  <c r="O281" i="2"/>
  <c r="G108" i="48"/>
  <c r="O265" i="2"/>
  <c r="G110" i="48"/>
  <c r="O373" i="2"/>
  <c r="O369" i="2"/>
  <c r="G106" i="48"/>
  <c r="G109" i="48"/>
  <c r="F108" i="48"/>
  <c r="O355" i="2"/>
  <c r="F104" i="48"/>
  <c r="O357" i="2"/>
  <c r="O349" i="2"/>
  <c r="F111" i="48"/>
  <c r="O362" i="2"/>
  <c r="O361" i="2"/>
  <c r="F109" i="48"/>
  <c r="O335" i="2"/>
  <c r="E110" i="48"/>
  <c r="I110" i="48" s="1"/>
  <c r="O347" i="2"/>
  <c r="O277" i="2"/>
  <c r="E108" i="48"/>
  <c r="O328" i="2"/>
  <c r="E104" i="48"/>
  <c r="O250" i="2"/>
  <c r="D108" i="48"/>
  <c r="O304" i="2"/>
  <c r="D106" i="48"/>
  <c r="D109" i="48"/>
  <c r="C109" i="48"/>
  <c r="C108" i="48"/>
  <c r="O279" i="2"/>
  <c r="C107" i="48"/>
  <c r="I107" i="48" s="1"/>
  <c r="I105" i="48"/>
  <c r="H206" i="2"/>
  <c r="B108" i="48"/>
  <c r="O245" i="2"/>
  <c r="B109" i="48"/>
  <c r="F442" i="1"/>
  <c r="M443" i="1"/>
  <c r="N442" i="1"/>
  <c r="D442" i="1"/>
  <c r="M442" i="1"/>
  <c r="B110" i="47"/>
  <c r="I110" i="47" s="1"/>
  <c r="B102" i="47"/>
  <c r="I102" i="47" s="1"/>
  <c r="P473" i="1"/>
  <c r="P365" i="1"/>
  <c r="B109" i="47"/>
  <c r="I109" i="47" s="1"/>
  <c r="B105" i="47"/>
  <c r="B101" i="47"/>
  <c r="I101" i="47" s="1"/>
  <c r="B108" i="47"/>
  <c r="I108" i="47" s="1"/>
  <c r="B104" i="47"/>
  <c r="I104" i="47" s="1"/>
  <c r="B107" i="47"/>
  <c r="I107" i="47" s="1"/>
  <c r="B103" i="47"/>
  <c r="I103" i="47" s="1"/>
  <c r="B106" i="47"/>
  <c r="I106" i="47" s="1"/>
  <c r="J443" i="1"/>
  <c r="E443" i="1"/>
  <c r="F443" i="1"/>
  <c r="N443" i="1"/>
  <c r="I443" i="1"/>
  <c r="J442" i="1"/>
  <c r="P482" i="1"/>
  <c r="P479" i="1"/>
  <c r="P471" i="1"/>
  <c r="P489" i="1"/>
  <c r="M486" i="1"/>
  <c r="M485" i="1"/>
  <c r="H475" i="1"/>
  <c r="H476" i="1"/>
  <c r="I462" i="1"/>
  <c r="I463" i="1"/>
  <c r="E462" i="1"/>
  <c r="E463" i="1"/>
  <c r="M461" i="1"/>
  <c r="M462" i="1"/>
  <c r="I461" i="1"/>
  <c r="E461" i="1"/>
  <c r="M460" i="1"/>
  <c r="I460" i="1"/>
  <c r="E460" i="1"/>
  <c r="M459" i="1"/>
  <c r="I459" i="1"/>
  <c r="E459" i="1"/>
  <c r="M458" i="1"/>
  <c r="I458" i="1"/>
  <c r="E458" i="1"/>
  <c r="M457" i="1"/>
  <c r="I457" i="1"/>
  <c r="E457" i="1"/>
  <c r="M456" i="1"/>
  <c r="I456" i="1"/>
  <c r="E456" i="1"/>
  <c r="M455" i="1"/>
  <c r="I455" i="1"/>
  <c r="E455" i="1"/>
  <c r="M454" i="1"/>
  <c r="I454" i="1"/>
  <c r="E454" i="1"/>
  <c r="M453" i="1"/>
  <c r="I453" i="1"/>
  <c r="E453" i="1"/>
  <c r="M452" i="1"/>
  <c r="I452" i="1"/>
  <c r="E452" i="1"/>
  <c r="M451" i="1"/>
  <c r="I451" i="1"/>
  <c r="E451" i="1"/>
  <c r="M450" i="1"/>
  <c r="I450" i="1"/>
  <c r="E450" i="1"/>
  <c r="M449" i="1"/>
  <c r="I449" i="1"/>
  <c r="E449" i="1"/>
  <c r="M448" i="1"/>
  <c r="I448" i="1"/>
  <c r="E448" i="1"/>
  <c r="L447" i="1"/>
  <c r="H447" i="1"/>
  <c r="D447" i="1"/>
  <c r="L446" i="1"/>
  <c r="H446" i="1"/>
  <c r="D446" i="1"/>
  <c r="L445" i="1"/>
  <c r="H445" i="1"/>
  <c r="D445" i="1"/>
  <c r="L444" i="1"/>
  <c r="H444" i="1"/>
  <c r="D444" i="1"/>
  <c r="P436" i="1"/>
  <c r="P437" i="1"/>
  <c r="P432" i="1"/>
  <c r="P428" i="1"/>
  <c r="P424" i="1"/>
  <c r="P410" i="1"/>
  <c r="P411" i="1"/>
  <c r="P406" i="1"/>
  <c r="P402" i="1"/>
  <c r="P398" i="1"/>
  <c r="P394" i="1"/>
  <c r="P382" i="1"/>
  <c r="P378" i="1"/>
  <c r="P374" i="1"/>
  <c r="P370" i="1"/>
  <c r="P366" i="1"/>
  <c r="P355" i="1"/>
  <c r="P356" i="1"/>
  <c r="P351" i="1"/>
  <c r="P347" i="1"/>
  <c r="P343" i="1"/>
  <c r="P331" i="1"/>
  <c r="P327" i="1"/>
  <c r="P323" i="1"/>
  <c r="P319" i="1"/>
  <c r="P315" i="1"/>
  <c r="P300" i="1"/>
  <c r="P296" i="1"/>
  <c r="F292" i="1"/>
  <c r="F293" i="1"/>
  <c r="P289" i="1"/>
  <c r="P339" i="1"/>
  <c r="P278" i="1"/>
  <c r="E484" i="1"/>
  <c r="E483" i="1"/>
  <c r="J481" i="1"/>
  <c r="J480" i="1"/>
  <c r="D476" i="1"/>
  <c r="D477" i="1"/>
  <c r="P472" i="1"/>
  <c r="F462" i="1"/>
  <c r="F463" i="1"/>
  <c r="N461" i="1"/>
  <c r="N462" i="1"/>
  <c r="J461" i="1"/>
  <c r="F461" i="1"/>
  <c r="N460" i="1"/>
  <c r="J460" i="1"/>
  <c r="F460" i="1"/>
  <c r="N459" i="1"/>
  <c r="J459" i="1"/>
  <c r="F459" i="1"/>
  <c r="N458" i="1"/>
  <c r="J458" i="1"/>
  <c r="F458" i="1"/>
  <c r="N457" i="1"/>
  <c r="J457" i="1"/>
  <c r="F457" i="1"/>
  <c r="N456" i="1"/>
  <c r="J456" i="1"/>
  <c r="F456" i="1"/>
  <c r="N455" i="1"/>
  <c r="J455" i="1"/>
  <c r="F455" i="1"/>
  <c r="N454" i="1"/>
  <c r="J454" i="1"/>
  <c r="F454" i="1"/>
  <c r="N453" i="1"/>
  <c r="J453" i="1"/>
  <c r="F453" i="1"/>
  <c r="N452" i="1"/>
  <c r="J452" i="1"/>
  <c r="F452" i="1"/>
  <c r="N451" i="1"/>
  <c r="J451" i="1"/>
  <c r="F451" i="1"/>
  <c r="N450" i="1"/>
  <c r="J450" i="1"/>
  <c r="F450" i="1"/>
  <c r="N449" i="1"/>
  <c r="J449" i="1"/>
  <c r="N448" i="1"/>
  <c r="J448" i="1"/>
  <c r="F196" i="1"/>
  <c r="F449" i="1" s="1"/>
  <c r="M447" i="1"/>
  <c r="I447" i="1"/>
  <c r="E447" i="1"/>
  <c r="M446" i="1"/>
  <c r="I446" i="1"/>
  <c r="E446" i="1"/>
  <c r="M445" i="1"/>
  <c r="I445" i="1"/>
  <c r="E445" i="1"/>
  <c r="M444" i="1"/>
  <c r="I444" i="1"/>
  <c r="E444" i="1"/>
  <c r="E442" i="1"/>
  <c r="P433" i="1"/>
  <c r="P429" i="1"/>
  <c r="P425" i="1"/>
  <c r="P407" i="1"/>
  <c r="P403" i="1"/>
  <c r="P399" i="1"/>
  <c r="P395" i="1"/>
  <c r="P383" i="1"/>
  <c r="P379" i="1"/>
  <c r="P375" i="1"/>
  <c r="P371" i="1"/>
  <c r="P367" i="1"/>
  <c r="P352" i="1"/>
  <c r="P348" i="1"/>
  <c r="P344" i="1"/>
  <c r="P340" i="1"/>
  <c r="P332" i="1"/>
  <c r="P328" i="1"/>
  <c r="P324" i="1"/>
  <c r="P320" i="1"/>
  <c r="P316" i="1"/>
  <c r="P297" i="1"/>
  <c r="P290" i="1"/>
  <c r="D417" i="2"/>
  <c r="D416" i="2"/>
  <c r="K416" i="2"/>
  <c r="K415" i="2"/>
  <c r="J415" i="2"/>
  <c r="J414" i="2"/>
  <c r="K413" i="2"/>
  <c r="G413" i="2"/>
  <c r="M410" i="2"/>
  <c r="M409" i="2"/>
  <c r="O177" i="2"/>
  <c r="N408" i="2"/>
  <c r="N407" i="2"/>
  <c r="I399" i="2"/>
  <c r="I400" i="2"/>
  <c r="E399" i="2"/>
  <c r="E400" i="2"/>
  <c r="L398" i="2"/>
  <c r="L399" i="2"/>
  <c r="H398" i="2"/>
  <c r="D398" i="2"/>
  <c r="K397" i="2"/>
  <c r="G397" i="2"/>
  <c r="N219" i="2"/>
  <c r="N449" i="2" s="1"/>
  <c r="N396" i="2"/>
  <c r="J219" i="2"/>
  <c r="J449" i="2" s="1"/>
  <c r="J396" i="2"/>
  <c r="F219" i="2"/>
  <c r="F449" i="2" s="1"/>
  <c r="F396" i="2"/>
  <c r="M218" i="2"/>
  <c r="M395" i="2"/>
  <c r="I218" i="2"/>
  <c r="I395" i="2"/>
  <c r="E218" i="2"/>
  <c r="E395" i="2"/>
  <c r="L217" i="2"/>
  <c r="L394" i="2"/>
  <c r="H394" i="2"/>
  <c r="D217" i="2"/>
  <c r="D394" i="2"/>
  <c r="K393" i="2"/>
  <c r="G393" i="2"/>
  <c r="N392" i="2"/>
  <c r="J392" i="2"/>
  <c r="F392" i="2"/>
  <c r="M391" i="2"/>
  <c r="I391" i="2"/>
  <c r="E391" i="2"/>
  <c r="L390" i="2"/>
  <c r="H390" i="2"/>
  <c r="D390" i="2"/>
  <c r="K389" i="2"/>
  <c r="G389" i="2"/>
  <c r="N388" i="2"/>
  <c r="J388" i="2"/>
  <c r="F388" i="2"/>
  <c r="M387" i="2"/>
  <c r="I387" i="2"/>
  <c r="E387" i="2"/>
  <c r="L386" i="2"/>
  <c r="H386" i="2"/>
  <c r="D386" i="2"/>
  <c r="K385" i="2"/>
  <c r="G385" i="2"/>
  <c r="N384" i="2"/>
  <c r="J384" i="2"/>
  <c r="F384" i="2"/>
  <c r="M383" i="2"/>
  <c r="I383" i="2"/>
  <c r="E383" i="2"/>
  <c r="L382" i="2"/>
  <c r="H382" i="2"/>
  <c r="D382" i="2"/>
  <c r="K381" i="2"/>
  <c r="G381" i="2"/>
  <c r="N380" i="2"/>
  <c r="J380" i="2"/>
  <c r="D379" i="2"/>
  <c r="H342" i="2"/>
  <c r="H341" i="2"/>
  <c r="O283" i="2"/>
  <c r="D40" i="30"/>
  <c r="J399" i="2"/>
  <c r="J400" i="2"/>
  <c r="N416" i="2"/>
  <c r="N415" i="2"/>
  <c r="F416" i="2"/>
  <c r="F415" i="2"/>
  <c r="I414" i="2"/>
  <c r="I415" i="2"/>
  <c r="K206" i="2"/>
  <c r="K410" i="2"/>
  <c r="K409" i="2"/>
  <c r="H222" i="2"/>
  <c r="H452" i="2" s="1"/>
  <c r="H399" i="2"/>
  <c r="H400" i="2"/>
  <c r="D222" i="2"/>
  <c r="D399" i="2"/>
  <c r="D400" i="2"/>
  <c r="K398" i="2"/>
  <c r="K399" i="2"/>
  <c r="G221" i="2"/>
  <c r="G398" i="2"/>
  <c r="N220" i="2"/>
  <c r="N450" i="2" s="1"/>
  <c r="N397" i="2"/>
  <c r="J220" i="2"/>
  <c r="J450" i="2" s="1"/>
  <c r="J397" i="2"/>
  <c r="F220" i="2"/>
  <c r="F397" i="2"/>
  <c r="H290" i="2"/>
  <c r="H289" i="2"/>
  <c r="J462" i="1"/>
  <c r="J463" i="1"/>
  <c r="H442" i="1"/>
  <c r="P488" i="1"/>
  <c r="P478" i="1"/>
  <c r="P474" i="1"/>
  <c r="H462" i="1"/>
  <c r="H463" i="1"/>
  <c r="D462" i="1"/>
  <c r="D463" i="1"/>
  <c r="L461" i="1"/>
  <c r="L462" i="1"/>
  <c r="H461" i="1"/>
  <c r="D461" i="1"/>
  <c r="L460" i="1"/>
  <c r="H460" i="1"/>
  <c r="D460" i="1"/>
  <c r="L459" i="1"/>
  <c r="H459" i="1"/>
  <c r="D459" i="1"/>
  <c r="L458" i="1"/>
  <c r="H458" i="1"/>
  <c r="D458" i="1"/>
  <c r="L457" i="1"/>
  <c r="H457" i="1"/>
  <c r="D457" i="1"/>
  <c r="L456" i="1"/>
  <c r="H456" i="1"/>
  <c r="D456" i="1"/>
  <c r="L455" i="1"/>
  <c r="H455" i="1"/>
  <c r="D455" i="1"/>
  <c r="L454" i="1"/>
  <c r="H454" i="1"/>
  <c r="D454" i="1"/>
  <c r="L453" i="1"/>
  <c r="H453" i="1"/>
  <c r="D453" i="1"/>
  <c r="L452" i="1"/>
  <c r="H452" i="1"/>
  <c r="D452" i="1"/>
  <c r="L451" i="1"/>
  <c r="H451" i="1"/>
  <c r="D451" i="1"/>
  <c r="L450" i="1"/>
  <c r="H450" i="1"/>
  <c r="D450" i="1"/>
  <c r="L449" i="1"/>
  <c r="H449" i="1"/>
  <c r="L448" i="1"/>
  <c r="H448" i="1"/>
  <c r="O447" i="1"/>
  <c r="K447" i="1"/>
  <c r="G447" i="1"/>
  <c r="O446" i="1"/>
  <c r="K446" i="1"/>
  <c r="G446" i="1"/>
  <c r="O445" i="1"/>
  <c r="K445" i="1"/>
  <c r="G445" i="1"/>
  <c r="O444" i="1"/>
  <c r="K444" i="1"/>
  <c r="G444" i="1"/>
  <c r="P435" i="1"/>
  <c r="P427" i="1"/>
  <c r="P423" i="1"/>
  <c r="P409" i="1"/>
  <c r="P405" i="1"/>
  <c r="P401" i="1"/>
  <c r="P397" i="1"/>
  <c r="P393" i="1"/>
  <c r="P381" i="1"/>
  <c r="P377" i="1"/>
  <c r="P373" i="1"/>
  <c r="P369" i="1"/>
  <c r="P354" i="1"/>
  <c r="P350" i="1"/>
  <c r="P346" i="1"/>
  <c r="P342" i="1"/>
  <c r="P330" i="1"/>
  <c r="P326" i="1"/>
  <c r="P322" i="1"/>
  <c r="P318" i="1"/>
  <c r="P314" i="1"/>
  <c r="P306" i="1"/>
  <c r="P307" i="1"/>
  <c r="P299" i="1"/>
  <c r="P295" i="1"/>
  <c r="D293" i="1"/>
  <c r="D292" i="1"/>
  <c r="P288" i="1"/>
  <c r="L210" i="2"/>
  <c r="L440" i="2" s="1"/>
  <c r="H210" i="2"/>
  <c r="D210" i="2"/>
  <c r="K209" i="2"/>
  <c r="O187" i="2"/>
  <c r="H418" i="2"/>
  <c r="H417" i="2"/>
  <c r="M212" i="2"/>
  <c r="M415" i="2"/>
  <c r="M416" i="2"/>
  <c r="E415" i="2"/>
  <c r="E416" i="2"/>
  <c r="L211" i="2"/>
  <c r="L441" i="2" s="1"/>
  <c r="L414" i="2"/>
  <c r="H211" i="2"/>
  <c r="H415" i="2"/>
  <c r="H414" i="2"/>
  <c r="N210" i="2"/>
  <c r="N413" i="2"/>
  <c r="I413" i="2"/>
  <c r="J209" i="2"/>
  <c r="J412" i="2"/>
  <c r="F209" i="2"/>
  <c r="F413" i="2"/>
  <c r="F412" i="2"/>
  <c r="O180" i="2"/>
  <c r="O207" i="2" s="1"/>
  <c r="J411" i="2"/>
  <c r="J410" i="2"/>
  <c r="D410" i="2"/>
  <c r="D409" i="2"/>
  <c r="G399" i="2"/>
  <c r="G400" i="2"/>
  <c r="N398" i="2"/>
  <c r="N399" i="2"/>
  <c r="J398" i="2"/>
  <c r="F398" i="2"/>
  <c r="M397" i="2"/>
  <c r="I397" i="2"/>
  <c r="E397" i="2"/>
  <c r="L396" i="2"/>
  <c r="H396" i="2"/>
  <c r="O166" i="2"/>
  <c r="D396" i="2"/>
  <c r="K395" i="2"/>
  <c r="G395" i="2"/>
  <c r="N394" i="2"/>
  <c r="J394" i="2"/>
  <c r="F394" i="2"/>
  <c r="M393" i="2"/>
  <c r="I393" i="2"/>
  <c r="E393" i="2"/>
  <c r="L392" i="2"/>
  <c r="H392" i="2"/>
  <c r="D392" i="2"/>
  <c r="K391" i="2"/>
  <c r="G391" i="2"/>
  <c r="N390" i="2"/>
  <c r="J390" i="2"/>
  <c r="F390" i="2"/>
  <c r="M389" i="2"/>
  <c r="I389" i="2"/>
  <c r="E389" i="2"/>
  <c r="L388" i="2"/>
  <c r="H388" i="2"/>
  <c r="D388" i="2"/>
  <c r="K387" i="2"/>
  <c r="G387" i="2"/>
  <c r="N386" i="2"/>
  <c r="J386" i="2"/>
  <c r="F386" i="2"/>
  <c r="M385" i="2"/>
  <c r="I385" i="2"/>
  <c r="E385" i="2"/>
  <c r="L384" i="2"/>
  <c r="H384" i="2"/>
  <c r="D384" i="2"/>
  <c r="K383" i="2"/>
  <c r="G383" i="2"/>
  <c r="N382" i="2"/>
  <c r="J382" i="2"/>
  <c r="F382" i="2"/>
  <c r="M381" i="2"/>
  <c r="I381" i="2"/>
  <c r="E381" i="2"/>
  <c r="L380" i="2"/>
  <c r="D380" i="2"/>
  <c r="K379" i="2"/>
  <c r="F202" i="2"/>
  <c r="F379" i="2"/>
  <c r="H316" i="2"/>
  <c r="H315" i="2"/>
  <c r="K462" i="1"/>
  <c r="K463" i="1"/>
  <c r="L443" i="1"/>
  <c r="H443" i="1"/>
  <c r="D443" i="1"/>
  <c r="L442" i="1"/>
  <c r="G442" i="1"/>
  <c r="H484" i="1"/>
  <c r="H483" i="1"/>
  <c r="K480" i="1"/>
  <c r="K481" i="1"/>
  <c r="G462" i="1"/>
  <c r="G463" i="1"/>
  <c r="O461" i="1"/>
  <c r="O462" i="1"/>
  <c r="K461" i="1"/>
  <c r="G461" i="1"/>
  <c r="O460" i="1"/>
  <c r="K460" i="1"/>
  <c r="G460" i="1"/>
  <c r="O459" i="1"/>
  <c r="K459" i="1"/>
  <c r="G459" i="1"/>
  <c r="O458" i="1"/>
  <c r="K458" i="1"/>
  <c r="G458" i="1"/>
  <c r="O457" i="1"/>
  <c r="K457" i="1"/>
  <c r="G457" i="1"/>
  <c r="O456" i="1"/>
  <c r="K456" i="1"/>
  <c r="G456" i="1"/>
  <c r="O455" i="1"/>
  <c r="K455" i="1"/>
  <c r="G455" i="1"/>
  <c r="O454" i="1"/>
  <c r="K454" i="1"/>
  <c r="G454" i="1"/>
  <c r="O453" i="1"/>
  <c r="K453" i="1"/>
  <c r="G453" i="1"/>
  <c r="O452" i="1"/>
  <c r="K452" i="1"/>
  <c r="G452" i="1"/>
  <c r="O451" i="1"/>
  <c r="K451" i="1"/>
  <c r="G451" i="1"/>
  <c r="O450" i="1"/>
  <c r="K450" i="1"/>
  <c r="G450" i="1"/>
  <c r="O449" i="1"/>
  <c r="K449" i="1"/>
  <c r="G449" i="1"/>
  <c r="O448" i="1"/>
  <c r="K448" i="1"/>
  <c r="G448" i="1"/>
  <c r="N447" i="1"/>
  <c r="J447" i="1"/>
  <c r="F447" i="1"/>
  <c r="N446" i="1"/>
  <c r="J446" i="1"/>
  <c r="F446" i="1"/>
  <c r="N445" i="1"/>
  <c r="J445" i="1"/>
  <c r="F445" i="1"/>
  <c r="N444" i="1"/>
  <c r="J444" i="1"/>
  <c r="F444" i="1"/>
  <c r="P434" i="1"/>
  <c r="P430" i="1"/>
  <c r="P431" i="1"/>
  <c r="P426" i="1"/>
  <c r="P408" i="1"/>
  <c r="P404" i="1"/>
  <c r="P400" i="1"/>
  <c r="P396" i="1"/>
  <c r="P392" i="1"/>
  <c r="P384" i="1"/>
  <c r="P380" i="1"/>
  <c r="P376" i="1"/>
  <c r="P372" i="1"/>
  <c r="P368" i="1"/>
  <c r="P353" i="1"/>
  <c r="P349" i="1"/>
  <c r="P345" i="1"/>
  <c r="P341" i="1"/>
  <c r="P329" i="1"/>
  <c r="P325" i="1"/>
  <c r="P321" i="1"/>
  <c r="P317" i="1"/>
  <c r="P303" i="1"/>
  <c r="P304" i="1"/>
  <c r="P298" i="1"/>
  <c r="P294" i="1"/>
  <c r="P291" i="1"/>
  <c r="H442" i="2"/>
  <c r="G213" i="2"/>
  <c r="G443" i="2" s="1"/>
  <c r="G417" i="2"/>
  <c r="G416" i="2"/>
  <c r="L212" i="2"/>
  <c r="L442" i="2" s="1"/>
  <c r="L416" i="2"/>
  <c r="L415" i="2"/>
  <c r="D212" i="2"/>
  <c r="D442" i="2" s="1"/>
  <c r="D415" i="2"/>
  <c r="K211" i="2"/>
  <c r="K441" i="2" s="1"/>
  <c r="K414" i="2"/>
  <c r="G211" i="2"/>
  <c r="G441" i="2" s="1"/>
  <c r="G415" i="2"/>
  <c r="G414" i="2"/>
  <c r="I209" i="2"/>
  <c r="I440" i="2" s="1"/>
  <c r="I412" i="2"/>
  <c r="E209" i="2"/>
  <c r="E413" i="2"/>
  <c r="E412" i="2"/>
  <c r="N410" i="2"/>
  <c r="N409" i="2"/>
  <c r="F399" i="2"/>
  <c r="F400" i="2"/>
  <c r="M398" i="2"/>
  <c r="M399" i="2"/>
  <c r="N206" i="2"/>
  <c r="N436" i="2" s="1"/>
  <c r="N383" i="2"/>
  <c r="J206" i="2"/>
  <c r="J436" i="2" s="1"/>
  <c r="J383" i="2"/>
  <c r="F206" i="2"/>
  <c r="F436" i="2" s="1"/>
  <c r="F383" i="2"/>
  <c r="L204" i="2"/>
  <c r="L434" i="2" s="1"/>
  <c r="L381" i="2"/>
  <c r="H204" i="2"/>
  <c r="H434" i="2" s="1"/>
  <c r="H381" i="2"/>
  <c r="D204" i="2"/>
  <c r="D434" i="2" s="1"/>
  <c r="D381" i="2"/>
  <c r="K203" i="2"/>
  <c r="K433" i="2" s="1"/>
  <c r="K380" i="2"/>
  <c r="G203" i="2"/>
  <c r="G433" i="2" s="1"/>
  <c r="G380" i="2"/>
  <c r="N202" i="2"/>
  <c r="N432" i="2" s="1"/>
  <c r="N379" i="2"/>
  <c r="J202" i="2"/>
  <c r="J432" i="2" s="1"/>
  <c r="J379" i="2"/>
  <c r="H264" i="2"/>
  <c r="H263" i="2"/>
  <c r="O405" i="2"/>
  <c r="O296" i="2"/>
  <c r="O273" i="2"/>
  <c r="O269" i="2"/>
  <c r="O359" i="2"/>
  <c r="O343" i="2"/>
  <c r="O246" i="2"/>
  <c r="O330" i="2"/>
  <c r="O327" i="2"/>
  <c r="O323" i="2"/>
  <c r="O319" i="2"/>
  <c r="O306" i="2"/>
  <c r="O299" i="2"/>
  <c r="O295" i="2"/>
  <c r="O291" i="2"/>
  <c r="O278" i="2"/>
  <c r="O276" i="2"/>
  <c r="O272" i="2"/>
  <c r="O270" i="2"/>
  <c r="O268" i="2"/>
  <c r="O368" i="2"/>
  <c r="O360" i="2"/>
  <c r="O241" i="2"/>
  <c r="O356" i="2"/>
  <c r="O354" i="2"/>
  <c r="O350" i="2"/>
  <c r="O348" i="2"/>
  <c r="O148" i="2"/>
  <c r="O252" i="2"/>
  <c r="O244" i="2"/>
  <c r="D485" i="1"/>
  <c r="D484" i="1"/>
  <c r="O240" i="2"/>
  <c r="P390" i="1"/>
  <c r="P274" i="1"/>
  <c r="P263" i="1"/>
  <c r="F450" i="2"/>
  <c r="F451" i="2"/>
  <c r="P223" i="1"/>
  <c r="P475" i="1" s="1"/>
  <c r="M205" i="2"/>
  <c r="I205" i="2"/>
  <c r="E205" i="2"/>
  <c r="H149" i="2"/>
  <c r="H379" i="2" s="1"/>
  <c r="O33" i="2"/>
  <c r="O263" i="2" s="1"/>
  <c r="O247" i="2"/>
  <c r="O248" i="2"/>
  <c r="P268" i="1"/>
  <c r="P228" i="1"/>
  <c r="P480" i="1" s="1"/>
  <c r="D196" i="1"/>
  <c r="P40" i="1"/>
  <c r="P293" i="1" s="1"/>
  <c r="H449" i="2"/>
  <c r="L444" i="2"/>
  <c r="H444" i="2"/>
  <c r="D443" i="2"/>
  <c r="H440" i="2"/>
  <c r="L436" i="2"/>
  <c r="H435" i="2"/>
  <c r="D435" i="2"/>
  <c r="O186" i="2"/>
  <c r="H102" i="48" s="1"/>
  <c r="I102" i="48" s="1"/>
  <c r="O164" i="2"/>
  <c r="H217" i="2"/>
  <c r="H447" i="2" s="1"/>
  <c r="O156" i="2"/>
  <c r="O111" i="2"/>
  <c r="O341" i="2" s="1"/>
  <c r="O334" i="2"/>
  <c r="O325" i="2"/>
  <c r="O326" i="2"/>
  <c r="O321" i="2"/>
  <c r="O322" i="2"/>
  <c r="O317" i="2"/>
  <c r="O318" i="2"/>
  <c r="O301" i="2"/>
  <c r="O302" i="2"/>
  <c r="O297" i="2"/>
  <c r="O298" i="2"/>
  <c r="O293" i="2"/>
  <c r="O294" i="2"/>
  <c r="O153" i="2"/>
  <c r="O384" i="2" s="1"/>
  <c r="O289" i="2"/>
  <c r="O290" i="2"/>
  <c r="O274" i="2"/>
  <c r="O275" i="2"/>
  <c r="O266" i="2"/>
  <c r="O267" i="2"/>
  <c r="P270" i="1"/>
  <c r="K447" i="2"/>
  <c r="G447" i="2"/>
  <c r="G444" i="2"/>
  <c r="K442" i="2"/>
  <c r="G442" i="2"/>
  <c r="G435" i="2"/>
  <c r="K434" i="2"/>
  <c r="O256" i="2"/>
  <c r="O181" i="2"/>
  <c r="O412" i="2" s="1"/>
  <c r="I208" i="2"/>
  <c r="K221" i="2"/>
  <c r="O352" i="2"/>
  <c r="O353" i="2"/>
  <c r="O152" i="2"/>
  <c r="O205" i="2" s="1"/>
  <c r="O345" i="2"/>
  <c r="S40" i="24"/>
  <c r="T40" i="24"/>
  <c r="O40" i="24"/>
  <c r="P40" i="24"/>
  <c r="K40" i="24"/>
  <c r="L40" i="24"/>
  <c r="G40" i="24"/>
  <c r="H40" i="24"/>
  <c r="C40" i="24"/>
  <c r="D40" i="24"/>
  <c r="P287" i="1"/>
  <c r="N451" i="2"/>
  <c r="J446" i="2"/>
  <c r="F446" i="2"/>
  <c r="N437" i="2"/>
  <c r="J437" i="2"/>
  <c r="F437" i="2"/>
  <c r="N433" i="2"/>
  <c r="J433" i="2"/>
  <c r="O185" i="2"/>
  <c r="E212" i="2"/>
  <c r="O257" i="2"/>
  <c r="O201" i="2"/>
  <c r="O162" i="2"/>
  <c r="O158" i="2"/>
  <c r="P193" i="1"/>
  <c r="P207" i="1"/>
  <c r="P272" i="1"/>
  <c r="P273" i="1"/>
  <c r="P276" i="1"/>
  <c r="O309" i="2"/>
  <c r="O284" i="2"/>
  <c r="O425" i="2"/>
  <c r="O155" i="2"/>
  <c r="O385" i="2" s="1"/>
  <c r="O151" i="2"/>
  <c r="O372" i="2"/>
  <c r="O370" i="2"/>
  <c r="O358" i="2"/>
  <c r="O346" i="2"/>
  <c r="O344" i="2"/>
  <c r="O333" i="2"/>
  <c r="O331" i="2"/>
  <c r="O329" i="2"/>
  <c r="O307" i="2"/>
  <c r="O305" i="2"/>
  <c r="O303" i="2"/>
  <c r="O282" i="2"/>
  <c r="O280" i="2"/>
  <c r="O255" i="2"/>
  <c r="O253" i="2"/>
  <c r="O251" i="2"/>
  <c r="O243" i="2"/>
  <c r="O239" i="2"/>
  <c r="F453" i="2"/>
  <c r="D452" i="2"/>
  <c r="D453" i="2"/>
  <c r="I453" i="2"/>
  <c r="G453" i="2"/>
  <c r="E453" i="2"/>
  <c r="C453" i="2"/>
  <c r="P416" i="1"/>
  <c r="P391" i="1"/>
  <c r="P364" i="1"/>
  <c r="P313" i="1"/>
  <c r="P266" i="1"/>
  <c r="P279" i="1"/>
  <c r="P277" i="1"/>
  <c r="P275" i="1"/>
  <c r="P271" i="1"/>
  <c r="P269" i="1"/>
  <c r="P267" i="1"/>
  <c r="P264" i="1"/>
  <c r="P262" i="1"/>
  <c r="P260" i="1"/>
  <c r="P338" i="1"/>
  <c r="P312" i="1"/>
  <c r="P286" i="1"/>
  <c r="P265" i="1"/>
  <c r="P261" i="1"/>
  <c r="P189" i="1"/>
  <c r="P281" i="1"/>
  <c r="P203" i="1"/>
  <c r="P197" i="1"/>
  <c r="P209" i="1"/>
  <c r="P206" i="1"/>
  <c r="P204" i="1"/>
  <c r="P456" i="1" s="1"/>
  <c r="P195" i="1"/>
  <c r="P49" i="1"/>
  <c r="C105" i="47" s="1"/>
  <c r="P191" i="1"/>
  <c r="O203" i="2"/>
  <c r="O381" i="2"/>
  <c r="O160" i="2"/>
  <c r="P208" i="1"/>
  <c r="P280" i="1"/>
  <c r="P202" i="1"/>
  <c r="P201" i="1"/>
  <c r="P200" i="1"/>
  <c r="P199" i="1"/>
  <c r="P198" i="1"/>
  <c r="P450" i="1" s="1"/>
  <c r="P194" i="1"/>
  <c r="P190" i="1"/>
  <c r="P192" i="1"/>
  <c r="P210" i="1"/>
  <c r="O183" i="2"/>
  <c r="O413" i="2" s="1"/>
  <c r="O179" i="2"/>
  <c r="O163" i="2"/>
  <c r="O159" i="2"/>
  <c r="O389" i="2" s="1"/>
  <c r="P233" i="1"/>
  <c r="P486" i="1" s="1"/>
  <c r="P231" i="1"/>
  <c r="P483" i="1" s="1"/>
  <c r="P224" i="1"/>
  <c r="P476" i="1" s="1"/>
  <c r="O218" i="2"/>
  <c r="O214" i="2"/>
  <c r="O210" i="2"/>
  <c r="O184" i="2"/>
  <c r="O169" i="2"/>
  <c r="O168" i="2"/>
  <c r="O165" i="2"/>
  <c r="O395" i="2" s="1"/>
  <c r="O161" i="2"/>
  <c r="O157" i="2"/>
  <c r="O85" i="2"/>
  <c r="O7" i="2"/>
  <c r="O407" i="2"/>
  <c r="O408" i="2"/>
  <c r="O388" i="2"/>
  <c r="O387" i="2"/>
  <c r="O409" i="2"/>
  <c r="P232" i="1"/>
  <c r="O219" i="2"/>
  <c r="O217" i="2"/>
  <c r="O215" i="2"/>
  <c r="O213" i="2"/>
  <c r="O211" i="2"/>
  <c r="O167" i="2"/>
  <c r="J222" i="2"/>
  <c r="J453" i="2" s="1"/>
  <c r="G434" i="2" l="1"/>
  <c r="I106" i="48"/>
  <c r="I111" i="48"/>
  <c r="O410" i="2"/>
  <c r="O418" i="2"/>
  <c r="H103" i="48"/>
  <c r="I103" i="48" s="1"/>
  <c r="O393" i="2"/>
  <c r="O415" i="2"/>
  <c r="I104" i="48"/>
  <c r="I108" i="48"/>
  <c r="O264" i="2"/>
  <c r="I109" i="48"/>
  <c r="O392" i="2"/>
  <c r="O390" i="2"/>
  <c r="O396" i="2"/>
  <c r="O382" i="2"/>
  <c r="O399" i="2"/>
  <c r="O400" i="2"/>
  <c r="H436" i="2"/>
  <c r="H437" i="2"/>
  <c r="P443" i="1"/>
  <c r="P205" i="1"/>
  <c r="P457" i="1" s="1"/>
  <c r="P446" i="1"/>
  <c r="P451" i="1"/>
  <c r="I105" i="47"/>
  <c r="P454" i="1"/>
  <c r="P452" i="1"/>
  <c r="P447" i="1"/>
  <c r="P459" i="1"/>
  <c r="D448" i="1"/>
  <c r="E440" i="2"/>
  <c r="E439" i="2"/>
  <c r="M442" i="2"/>
  <c r="M443" i="2"/>
  <c r="K440" i="2"/>
  <c r="K439" i="2"/>
  <c r="D449" i="1"/>
  <c r="G451" i="2"/>
  <c r="G452" i="2"/>
  <c r="E449" i="2"/>
  <c r="E448" i="2"/>
  <c r="M448" i="2"/>
  <c r="M449" i="2"/>
  <c r="O394" i="2"/>
  <c r="P444" i="1"/>
  <c r="P453" i="1"/>
  <c r="P458" i="1"/>
  <c r="P455" i="1"/>
  <c r="O208" i="2"/>
  <c r="P445" i="1"/>
  <c r="O220" i="2"/>
  <c r="L435" i="2"/>
  <c r="F440" i="2"/>
  <c r="F439" i="2"/>
  <c r="H441" i="2"/>
  <c r="D440" i="2"/>
  <c r="D441" i="2"/>
  <c r="O204" i="2"/>
  <c r="P196" i="1"/>
  <c r="P448" i="1" s="1"/>
  <c r="O212" i="2"/>
  <c r="P461" i="1"/>
  <c r="H453" i="2"/>
  <c r="J451" i="2"/>
  <c r="H380" i="2"/>
  <c r="N440" i="2"/>
  <c r="N441" i="2"/>
  <c r="L447" i="2"/>
  <c r="L448" i="2"/>
  <c r="I448" i="2"/>
  <c r="I449" i="2"/>
  <c r="O391" i="2"/>
  <c r="P462" i="1"/>
  <c r="P463" i="1"/>
  <c r="P460" i="1"/>
  <c r="P301" i="1"/>
  <c r="P302" i="1"/>
  <c r="P292" i="1"/>
  <c r="L443" i="2"/>
  <c r="P477" i="1"/>
  <c r="F432" i="2"/>
  <c r="F433" i="2"/>
  <c r="J440" i="2"/>
  <c r="J439" i="2"/>
  <c r="P481" i="1"/>
  <c r="K436" i="2"/>
  <c r="K437" i="2"/>
  <c r="D448" i="2"/>
  <c r="D447" i="2"/>
  <c r="F448" i="1"/>
  <c r="P485" i="1"/>
  <c r="P484" i="1"/>
  <c r="O386" i="2"/>
  <c r="O417" i="2"/>
  <c r="O419" i="2"/>
  <c r="O416" i="2"/>
  <c r="M436" i="2"/>
  <c r="M435" i="2"/>
  <c r="O414" i="2"/>
  <c r="O342" i="2"/>
  <c r="K452" i="2"/>
  <c r="K451" i="2"/>
  <c r="O209" i="2"/>
  <c r="E442" i="2"/>
  <c r="E443" i="2"/>
  <c r="E436" i="2"/>
  <c r="E435" i="2"/>
  <c r="I435" i="2"/>
  <c r="I436" i="2"/>
  <c r="O221" i="2"/>
  <c r="O206" i="2"/>
  <c r="O436" i="2" s="1"/>
  <c r="O383" i="2"/>
  <c r="O411" i="2"/>
  <c r="I439" i="2"/>
  <c r="I438" i="2"/>
  <c r="H202" i="2"/>
  <c r="H448" i="2"/>
  <c r="P442" i="1"/>
  <c r="O238" i="2"/>
  <c r="O149" i="2"/>
  <c r="O237" i="2"/>
  <c r="O316" i="2"/>
  <c r="O315" i="2"/>
  <c r="O440" i="2"/>
  <c r="O439" i="2"/>
  <c r="J452" i="2"/>
  <c r="O398" i="2"/>
  <c r="O397" i="2"/>
  <c r="O443" i="2"/>
  <c r="O444" i="2"/>
  <c r="O446" i="2"/>
  <c r="O447" i="2"/>
  <c r="O448" i="2"/>
  <c r="O435" i="2"/>
  <c r="O434" i="2"/>
  <c r="O438" i="2"/>
  <c r="O441" i="2"/>
  <c r="O442" i="2"/>
  <c r="O445" i="2"/>
  <c r="O449" i="2"/>
  <c r="O450" i="2"/>
  <c r="O222" i="2"/>
  <c r="O437" i="2" l="1"/>
  <c r="O452" i="2"/>
  <c r="O453" i="2"/>
  <c r="P449" i="1"/>
  <c r="O451" i="2"/>
  <c r="H432" i="2"/>
  <c r="H433" i="2"/>
  <c r="O380" i="2"/>
  <c r="O202" i="2"/>
  <c r="O379" i="2"/>
  <c r="O433" i="2" l="1"/>
  <c r="O432" i="2"/>
</calcChain>
</file>

<file path=xl/comments1.xml><?xml version="1.0" encoding="utf-8"?>
<comments xmlns="http://schemas.openxmlformats.org/spreadsheetml/2006/main">
  <authors>
    <author>jmorin</author>
    <author>mralph</author>
    <author xml:space="preserve"> Martin Ralph</author>
    <author xml:space="preserve"> </author>
    <author>C.N.R.T.</author>
    <author>CNRT</author>
    <author>Martin Ralph</author>
  </authors>
  <commentList>
    <comment ref="J23"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24"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E24" authorId="1" shapeId="0">
      <text>
        <r>
          <rPr>
            <b/>
            <sz val="12"/>
            <color indexed="81"/>
            <rFont val="Tahoma"/>
            <family val="2"/>
          </rPr>
          <t>TBA:</t>
        </r>
        <r>
          <rPr>
            <b/>
            <sz val="8"/>
            <color indexed="81"/>
            <rFont val="Tahoma"/>
            <family val="2"/>
          </rPr>
          <t xml:space="preserve"> </t>
        </r>
        <r>
          <rPr>
            <sz val="12"/>
            <color indexed="81"/>
            <rFont val="Tahoma"/>
            <family val="2"/>
          </rPr>
          <t>La baja en la venta de pasajes se dio principalmente por la falta de cambio en las boleterías</t>
        </r>
        <r>
          <rPr>
            <b/>
            <sz val="8"/>
            <color indexed="81"/>
            <rFont val="Tahoma"/>
            <family val="2"/>
          </rPr>
          <t>.</t>
        </r>
      </text>
    </comment>
    <comment ref="J24" authorId="2" shapeId="0">
      <text>
        <r>
          <rPr>
            <b/>
            <sz val="11"/>
            <color indexed="81"/>
            <rFont val="Tahoma"/>
            <family val="2"/>
          </rPr>
          <t>CNRT:</t>
        </r>
        <r>
          <rPr>
            <sz val="11"/>
            <color indexed="81"/>
            <rFont val="Tahoma"/>
            <family val="2"/>
          </rPr>
          <t xml:space="preserve">
Datos Provisorios. No se encuentran consolidados los pasajes vendidos con la tarjeta electrónica UNICA.</t>
        </r>
      </text>
    </comment>
    <comment ref="J49"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50" authorId="1" shapeId="0">
      <text>
        <r>
          <rPr>
            <b/>
            <sz val="12"/>
            <color indexed="81"/>
            <rFont val="Tahoma"/>
            <family val="2"/>
          </rPr>
          <t xml:space="preserve">TBA: </t>
        </r>
        <r>
          <rPr>
            <sz val="12"/>
            <color indexed="81"/>
            <rFont val="Tahoma"/>
            <family val="2"/>
          </rPr>
          <t xml:space="preserve">La baja en la venta de pasajes se dio principalmente por la falta de cambio en las boleterías.
</t>
        </r>
      </text>
    </comment>
    <comment ref="E50"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H50" authorId="1" shapeId="0">
      <text>
        <r>
          <rPr>
            <b/>
            <sz val="12"/>
            <color indexed="81"/>
            <rFont val="Tahoma"/>
            <family val="2"/>
          </rPr>
          <t>TBA:</t>
        </r>
        <r>
          <rPr>
            <sz val="12"/>
            <color indexed="81"/>
            <rFont val="Tahoma"/>
            <family val="2"/>
          </rPr>
          <t xml:space="preserve">
Por un conflicto gremial con los boleteros entre el 6 y el 14 de mayo inclusive, no se vendieron boletos en la mayoría de las estaciones. Sólo se atendieron algunas boleterías importantes. Además, el feriado del 24 y la disposición de viajar gratis el 25 afectaron la venta de pasajes. El número estimado por TBA de pasajeros  transportados es de 9,747,964.</t>
        </r>
      </text>
    </comment>
    <comment ref="J50" authorId="2" shapeId="0">
      <text>
        <r>
          <rPr>
            <b/>
            <sz val="11"/>
            <color indexed="81"/>
            <rFont val="Tahoma"/>
            <family val="2"/>
          </rPr>
          <t xml:space="preserve">CNRT:
</t>
        </r>
        <r>
          <rPr>
            <sz val="11"/>
            <color indexed="81"/>
            <rFont val="Tahoma"/>
            <family val="2"/>
          </rPr>
          <t>Datos Provisorios. No se encuentran consolidados los pasajes vendidos con la tarjeta electrónica UNICA.</t>
        </r>
      </text>
    </comment>
    <comment ref="E52" authorId="3" shapeId="0">
      <text>
        <r>
          <rPr>
            <b/>
            <sz val="14"/>
            <color indexed="81"/>
            <rFont val="Tahoma"/>
            <family val="2"/>
          </rPr>
          <t>CNRT:</t>
        </r>
        <r>
          <rPr>
            <sz val="14"/>
            <color indexed="81"/>
            <rFont val="Tahoma"/>
            <family val="2"/>
          </rPr>
          <t xml:space="preserve">
El accidente del 22 de febrero en estación Once produjo una disminución importante en la cantidad de servicios.
</t>
        </r>
      </text>
    </comment>
    <comment ref="O76" authorId="3" shapeId="0">
      <text>
        <r>
          <rPr>
            <b/>
            <sz val="10"/>
            <color indexed="81"/>
            <rFont val="Tahoma"/>
            <family val="2"/>
          </rPr>
          <t xml:space="preserve">Metrovias: </t>
        </r>
        <r>
          <rPr>
            <sz val="10"/>
            <color indexed="81"/>
            <rFont val="Tahoma"/>
            <family val="2"/>
          </rPr>
          <t>Desde el 30/11 la Gendarmería no prestó servicios de seguridad en las estaciones y por tal motivo las boleterías permanecieron cerradas en diferentes días y horarios.
Pax Estimado 1,943,606</t>
        </r>
      </text>
    </comment>
    <comment ref="I96" authorId="4" shapeId="0">
      <text>
        <r>
          <rPr>
            <b/>
            <sz val="12"/>
            <color indexed="81"/>
            <rFont val="Tahoma"/>
            <family val="2"/>
          </rPr>
          <t>CNRT:</t>
        </r>
        <r>
          <rPr>
            <sz val="12"/>
            <color indexed="81"/>
            <rFont val="Tahoma"/>
            <family val="2"/>
          </rPr>
          <t xml:space="preserve">
Un incendio en el Puesto Central de Operaciones ocasionó una reducción en la cantidad de servicios.</t>
        </r>
      </text>
    </comment>
    <comment ref="I99" authorId="5" shapeId="0">
      <text>
        <r>
          <rPr>
            <b/>
            <sz val="12"/>
            <color indexed="81"/>
            <rFont val="Tahoma"/>
            <family val="2"/>
          </rPr>
          <t>CNRT:</t>
        </r>
        <r>
          <rPr>
            <sz val="12"/>
            <color indexed="81"/>
            <rFont val="Tahoma"/>
            <family val="2"/>
          </rPr>
          <t xml:space="preserve">
Estimado por TMR.
A la fecha no se  enviaron datos definitivos.</t>
        </r>
      </text>
    </comment>
    <comment ref="L99" authorId="5" shapeId="0">
      <text>
        <r>
          <rPr>
            <b/>
            <sz val="12"/>
            <color indexed="81"/>
            <rFont val="Tahoma"/>
            <family val="2"/>
          </rPr>
          <t>CNRT:</t>
        </r>
        <r>
          <rPr>
            <sz val="12"/>
            <color indexed="81"/>
            <rFont val="Tahoma"/>
            <family val="2"/>
          </rPr>
          <t xml:space="preserve">
Una serie de conflictos gremiales afectaron el servicio.</t>
        </r>
      </text>
    </comment>
    <comment ref="N102" authorId="2" shapeId="0">
      <text>
        <r>
          <rPr>
            <b/>
            <sz val="12"/>
            <color indexed="81"/>
            <rFont val="Tahoma"/>
            <family val="2"/>
          </rPr>
          <t xml:space="preserve">UGOFE-Linea Roca:
</t>
        </r>
        <r>
          <rPr>
            <sz val="12"/>
            <color indexed="81"/>
            <rFont val="Tahoma"/>
            <family val="2"/>
          </rPr>
          <t xml:space="preserve">La razón principal de la baja en la cantidad de boletos vendidos fue la falta de monedas.
</t>
        </r>
      </text>
    </comment>
    <comment ref="O102" authorId="3" shapeId="0">
      <text>
        <r>
          <rPr>
            <b/>
            <sz val="8"/>
            <color indexed="81"/>
            <rFont val="Tahoma"/>
            <family val="2"/>
          </rPr>
          <t>UGOFE-Roca:</t>
        </r>
        <r>
          <rPr>
            <sz val="10"/>
            <color indexed="81"/>
            <rFont val="Tahoma"/>
            <family val="2"/>
          </rPr>
          <t xml:space="preserve"> La escasez de monedas provocó el cierre de boleterias por falta de cambio y por consecuencia la merma en la venta de boletos
</t>
        </r>
      </text>
    </comment>
    <comment ref="E103" authorId="3" shapeId="0">
      <text>
        <r>
          <rPr>
            <b/>
            <sz val="12"/>
            <color indexed="81"/>
            <rFont val="Tahoma"/>
            <family val="2"/>
          </rPr>
          <t>UGOFE-Línea Roca:</t>
        </r>
        <r>
          <rPr>
            <sz val="12"/>
            <color indexed="81"/>
            <rFont val="Tahoma"/>
            <family val="2"/>
          </rPr>
          <t xml:space="preserve"> Cabe señalar que en el curso de ese mes se registraron un corte de vías en Avellaneda por manifestantes y dos jornadas de protestas del gremio Unión Ferroviaria, además de numerosos e importantes cierres de boleterías por falta de monedas.</t>
        </r>
        <r>
          <rPr>
            <sz val="8"/>
            <color indexed="81"/>
            <rFont val="Tahoma"/>
            <family val="2"/>
          </rPr>
          <t xml:space="preserve">
</t>
        </r>
      </text>
    </comment>
    <comment ref="I106" authorId="3" shapeId="0">
      <text>
        <r>
          <rPr>
            <sz val="16"/>
            <color indexed="81"/>
            <rFont val="Tahoma"/>
            <family val="2"/>
          </rPr>
          <t>CNRT:  Dato provisorio al 16/07/2014</t>
        </r>
        <r>
          <rPr>
            <sz val="8"/>
            <color indexed="81"/>
            <rFont val="Tahoma"/>
            <family val="2"/>
          </rPr>
          <t xml:space="preserve">
</t>
        </r>
      </text>
    </comment>
    <comment ref="D123" authorId="5" shapeId="0">
      <text>
        <r>
          <rPr>
            <b/>
            <sz val="11"/>
            <color indexed="81"/>
            <rFont val="Tahoma"/>
            <family val="2"/>
          </rPr>
          <t>CNRT:</t>
        </r>
        <r>
          <rPr>
            <sz val="11"/>
            <color indexed="81"/>
            <rFont val="Tahoma"/>
            <family val="2"/>
          </rPr>
          <t xml:space="preserve">
Pax transportados por TMS del 1 al 6 de enero 446,702
Pax transportados por UGOFE del 7 al 31 de enero 1,831,852</t>
        </r>
      </text>
    </comment>
    <comment ref="M128" authorId="2" shapeId="0">
      <text>
        <r>
          <rPr>
            <b/>
            <sz val="12"/>
            <color indexed="81"/>
            <rFont val="Tahoma"/>
            <family val="2"/>
          </rPr>
          <t>UGOFESA-San Martin:</t>
        </r>
        <r>
          <rPr>
            <sz val="12"/>
            <color indexed="81"/>
            <rFont val="Tahoma"/>
            <family val="2"/>
          </rPr>
          <t xml:space="preserve">
El día 15 de octubre a raíz del acto sindical de la CGT, la recaudación se vio afectada por la falta de control de evasión y de algunas boleterías sin personal en el San Martín, por lo tanto la estimación de pasajeros transportados efectivamente en ese día es de 173.780; llevando el total mensual a 4.379.203</t>
        </r>
      </text>
    </comment>
    <comment ref="L131" authorId="3" shapeId="0">
      <text>
        <r>
          <rPr>
            <b/>
            <sz val="12"/>
            <color indexed="81"/>
            <rFont val="Tahoma"/>
            <family val="2"/>
          </rPr>
          <t>CNRT:</t>
        </r>
        <r>
          <rPr>
            <sz val="12"/>
            <color indexed="81"/>
            <rFont val="Tahoma"/>
            <family val="2"/>
          </rPr>
          <t xml:space="preserve">
La baja se debe a los trabajos de adecuación de andenes que se están llevando a cabo.</t>
        </r>
      </text>
    </comment>
    <comment ref="M131" authorId="3" shapeId="0">
      <text>
        <r>
          <rPr>
            <b/>
            <sz val="12"/>
            <color indexed="81"/>
            <rFont val="Tahoma"/>
            <family val="2"/>
          </rPr>
          <t xml:space="preserve">CNRT:
</t>
        </r>
        <r>
          <rPr>
            <sz val="12"/>
            <color indexed="81"/>
            <rFont val="Tahoma"/>
            <family val="2"/>
          </rPr>
          <t>La baja se debe a los trabajos de adecuación de andenes que se están llevando a cabo.</t>
        </r>
      </text>
    </comment>
    <comment ref="O154" authorId="3" shapeId="0">
      <text>
        <r>
          <rPr>
            <b/>
            <sz val="10"/>
            <color indexed="81"/>
            <rFont val="Tahoma"/>
            <family val="2"/>
          </rPr>
          <t xml:space="preserve">Ferrovias: </t>
        </r>
        <r>
          <rPr>
            <sz val="10"/>
            <color indexed="81"/>
            <rFont val="Tahoma"/>
            <family val="2"/>
          </rPr>
          <t xml:space="preserve">Por acta acuerdo del 3/12 las boleterías permanecen cerradas desde las 21 a 6 horas, ya que se retiró la Gendarmería de las estaciones.
</t>
        </r>
      </text>
    </comment>
    <comment ref="I162" authorId="6" shapeId="0">
      <text>
        <r>
          <rPr>
            <b/>
            <sz val="11"/>
            <color indexed="81"/>
            <rFont val="Tahoma"/>
            <family val="2"/>
          </rPr>
          <t xml:space="preserve">FERROVIAS S.A.C:  </t>
        </r>
        <r>
          <rPr>
            <sz val="12"/>
            <color indexed="81"/>
            <rFont val="Tahoma"/>
            <family val="2"/>
          </rPr>
          <t>Por obras en la elevaci{on de andenes y problemas con los andenes provisorios sólo se vendieron boletos en algunas estaciones.</t>
        </r>
        <r>
          <rPr>
            <sz val="11"/>
            <color indexed="81"/>
            <rFont val="Tahoma"/>
            <family val="2"/>
          </rPr>
          <t xml:space="preserve">
</t>
        </r>
      </text>
    </comment>
    <comment ref="I177" authorId="5" shapeId="0">
      <text>
        <r>
          <rPr>
            <b/>
            <sz val="12"/>
            <color indexed="81"/>
            <rFont val="Tahoma"/>
            <family val="2"/>
          </rPr>
          <t xml:space="preserve">CNRT:
</t>
        </r>
        <r>
          <rPr>
            <sz val="12"/>
            <color indexed="81"/>
            <rFont val="Tahoma"/>
            <family val="2"/>
          </rPr>
          <t>Estimado por TMB.
A la fecha no se  enviaron datos definitivos.</t>
        </r>
      </text>
    </comment>
    <comment ref="I184" authorId="3" shapeId="0">
      <text>
        <r>
          <rPr>
            <sz val="14"/>
            <color indexed="81"/>
            <rFont val="Tahoma"/>
            <family val="2"/>
          </rPr>
          <t xml:space="preserve">
CNRT:  Dato provisorio al 16/07/2014</t>
        </r>
      </text>
    </comment>
    <comment ref="G210" authorId="3" shapeId="0">
      <text>
        <r>
          <rPr>
            <sz val="12"/>
            <color indexed="81"/>
            <rFont val="Tahoma"/>
            <family val="2"/>
          </rPr>
          <t>CNRT: 
El paro general del jueves 10/04 y los feriados del miércoles 02/04 y la Semana Santa del jueves 17/04 al 20/04, afectaron el transporte de pasajeros.</t>
        </r>
      </text>
    </comment>
    <comment ref="F211" authorId="3" shapeId="0">
      <text>
        <r>
          <rPr>
            <sz val="12"/>
            <color indexed="81"/>
            <rFont val="Tahoma"/>
            <family val="2"/>
          </rPr>
          <t>CNRT: Paro de Transporte el martes 31 de marzo</t>
        </r>
      </text>
    </comment>
    <comment ref="I211" authorId="3" shapeId="0">
      <text>
        <r>
          <rPr>
            <sz val="12"/>
            <color indexed="81"/>
            <rFont val="Tahoma"/>
            <family val="2"/>
          </rPr>
          <t>CNRT: Paro de Transporte el martes 9 de junio</t>
        </r>
      </text>
    </comment>
    <comment ref="G212" authorId="3" shapeId="0">
      <text>
        <r>
          <rPr>
            <sz val="12"/>
            <color indexed="81"/>
            <rFont val="Tahoma"/>
            <family val="2"/>
          </rPr>
          <t xml:space="preserve">CNRT: Aumento de tarifas a partir del dia 08/04
</t>
        </r>
      </text>
    </comment>
    <comment ref="O212" authorId="3" shapeId="0">
      <text>
        <r>
          <rPr>
            <sz val="12"/>
            <color indexed="81"/>
            <rFont val="Tahoma"/>
            <family val="2"/>
          </rPr>
          <t>CNRT: Lunes 19/12/2016 Paro de Trenes y Subtes hasta las 12 del mediodía.</t>
        </r>
      </text>
    </comment>
    <comment ref="G213" authorId="3" shapeId="0">
      <text>
        <r>
          <rPr>
            <sz val="14"/>
            <color indexed="81"/>
            <rFont val="Tahoma"/>
            <family val="2"/>
          </rPr>
          <t xml:space="preserve">CNRT: Para General el jueves 6 de abril.
No hubo transporte ferroviario.
</t>
        </r>
      </text>
    </comment>
    <comment ref="E228" authorId="5" shapeId="0">
      <text>
        <r>
          <rPr>
            <b/>
            <sz val="12"/>
            <color indexed="81"/>
            <rFont val="Tahoma"/>
            <family val="2"/>
          </rPr>
          <t>CNRT:</t>
        </r>
        <r>
          <rPr>
            <sz val="12"/>
            <color indexed="81"/>
            <rFont val="Tahoma"/>
            <family val="2"/>
          </rPr>
          <t xml:space="preserve">
Una serie de conflictos gremiales afectaron la prestación del servicio.</t>
        </r>
      </text>
    </comment>
    <comment ref="G229" authorId="5" shapeId="0">
      <text>
        <r>
          <rPr>
            <b/>
            <sz val="12"/>
            <color indexed="81"/>
            <rFont val="Tahoma"/>
            <family val="2"/>
          </rPr>
          <t>CNRT:</t>
        </r>
        <r>
          <rPr>
            <sz val="12"/>
            <color indexed="81"/>
            <rFont val="Tahoma"/>
            <family val="2"/>
          </rPr>
          <t xml:space="preserve">
Una serie de conflictos gremiales afectaron el servicios.</t>
        </r>
      </text>
    </comment>
    <comment ref="H230" authorId="5" shapeId="0">
      <text>
        <r>
          <rPr>
            <b/>
            <sz val="12"/>
            <color indexed="81"/>
            <rFont val="Tahoma"/>
            <family val="2"/>
          </rPr>
          <t>CNRT:</t>
        </r>
        <r>
          <rPr>
            <sz val="12"/>
            <color indexed="81"/>
            <rFont val="Tahoma"/>
            <family val="2"/>
          </rPr>
          <t xml:space="preserve">
Una serie de conflictos gremiales afectaron el servicio.</t>
        </r>
      </text>
    </comment>
    <comment ref="J232" authorId="0" shapeId="0">
      <text>
        <r>
          <rPr>
            <b/>
            <sz val="12"/>
            <color indexed="81"/>
            <rFont val="Tahoma"/>
            <family val="2"/>
          </rPr>
          <t>CNRT:</t>
        </r>
        <r>
          <rPr>
            <sz val="12"/>
            <color indexed="81"/>
            <rFont val="Tahoma"/>
            <family val="2"/>
          </rPr>
          <t xml:space="preserve">
El asueto administrativo de dos semanas por la Gripe A y las vacaciones de invierno provocaron una disminución en la cantidad de pasajeros
</t>
        </r>
      </text>
    </comment>
    <comment ref="N232" authorId="1"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t>
        </r>
      </text>
    </comment>
    <comment ref="D235" authorId="3" shapeId="0">
      <text>
        <r>
          <rPr>
            <b/>
            <sz val="16"/>
            <color indexed="81"/>
            <rFont val="Tahoma"/>
            <family val="2"/>
          </rPr>
          <t>CNRT: El 6 de enero se produjo un aumento de la tarifa de $1,10 a $2,50</t>
        </r>
        <r>
          <rPr>
            <sz val="16"/>
            <color indexed="81"/>
            <rFont val="Tahoma"/>
            <family val="2"/>
          </rPr>
          <t xml:space="preserve">
</t>
        </r>
      </text>
    </comment>
    <comment ref="H235" authorId="3" shapeId="0">
      <text>
        <r>
          <rPr>
            <b/>
            <sz val="14"/>
            <color indexed="81"/>
            <rFont val="Tahoma"/>
            <family val="2"/>
          </rPr>
          <t>CNRT:</t>
        </r>
        <r>
          <rPr>
            <sz val="14"/>
            <color indexed="81"/>
            <rFont val="Tahoma"/>
            <family val="2"/>
          </rPr>
          <t xml:space="preserve">
Paro total de actividades de 36 horas. Desde las 12hs. Del 16/05 a las 24hs. Del 17/05</t>
        </r>
      </text>
    </comment>
    <comment ref="K235" authorId="3" shapeId="0">
      <text>
        <r>
          <rPr>
            <sz val="12"/>
            <color indexed="81"/>
            <rFont val="Tahoma"/>
            <family val="2"/>
          </rPr>
          <t>CNRT: Un conflicto gremial desde las 21:00 del viernes 3 de agosto hasta el 13 de agosto paralizó el servicio por completo.</t>
        </r>
      </text>
    </comment>
    <comment ref="D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E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text>
    </comment>
    <comment ref="F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J236" authorId="3" shapeId="0">
      <text>
        <r>
          <rPr>
            <b/>
            <sz val="14"/>
            <color indexed="81"/>
            <rFont val="Tahoma"/>
            <family val="2"/>
          </rPr>
          <t>CNRT:</t>
        </r>
        <r>
          <rPr>
            <sz val="14"/>
            <color indexed="81"/>
            <rFont val="Tahoma"/>
            <family val="2"/>
          </rPr>
          <t xml:space="preserve">  el 26 de Julio se inauguraron las estaciones Echeverría y Rosas de la línea B</t>
        </r>
      </text>
    </comment>
    <comment ref="G237" authorId="3" shapeId="0">
      <text>
        <r>
          <rPr>
            <b/>
            <sz val="12"/>
            <color indexed="81"/>
            <rFont val="Tahoma"/>
            <family val="2"/>
          </rPr>
          <t>CNRT:</t>
        </r>
        <r>
          <rPr>
            <sz val="12"/>
            <color indexed="81"/>
            <rFont val="Tahoma"/>
            <family val="2"/>
          </rPr>
          <t xml:space="preserve"> 
El paro general del jueves 10/04 y los feriados del miércoles 02/04 y la Semana Santa del jueves 17/04 al 20/04, afectaron el transporte de pasajeros.</t>
        </r>
      </text>
    </comment>
    <comment ref="I237" authorId="3" shapeId="0">
      <text>
        <r>
          <rPr>
            <sz val="12"/>
            <color indexed="81"/>
            <rFont val="Tahoma"/>
            <family val="2"/>
          </rPr>
          <t xml:space="preserve">CNRT: Por un problema gremial, el día jueves 12, las boleterias permanecieron cerradas durante toda la jornada
</t>
        </r>
      </text>
    </comment>
    <comment ref="F238" authorId="3" shapeId="0">
      <text>
        <r>
          <rPr>
            <sz val="12"/>
            <color indexed="81"/>
            <rFont val="Tahoma"/>
            <family val="2"/>
          </rPr>
          <t>CNRT: Paro de Transporte el martes 31 de marzo</t>
        </r>
      </text>
    </comment>
    <comment ref="H238" authorId="3" shapeId="0">
      <text>
        <r>
          <rPr>
            <sz val="12"/>
            <color indexed="81"/>
            <rFont val="Tahoma"/>
            <family val="2"/>
          </rPr>
          <t>CNRT: Paro de Transporte el martes 9 de junio</t>
        </r>
      </text>
    </comment>
    <comment ref="M239" authorId="3" shapeId="0">
      <text>
        <r>
          <rPr>
            <sz val="14"/>
            <color indexed="81"/>
            <rFont val="Tahoma"/>
            <family val="2"/>
          </rPr>
          <t xml:space="preserve">CNRT:  el boleto aumenta de $4,50 a $7,50 a partir del lunes 31/10/2016
</t>
        </r>
      </text>
    </comment>
    <comment ref="O239" authorId="3" shapeId="0">
      <text>
        <r>
          <rPr>
            <sz val="12"/>
            <color indexed="81"/>
            <rFont val="Tahoma"/>
            <family val="2"/>
          </rPr>
          <t>CNRT:  Miercoles 07/12 paro total en reclamo por la muerte de un operario.
CNRT: Lunes 19/12/2016 Paro de Trenes y Subtes hasta las 12 del mediodía.</t>
        </r>
      </text>
    </comment>
  </commentList>
</comments>
</file>

<file path=xl/comments2.xml><?xml version="1.0" encoding="utf-8"?>
<comments xmlns="http://schemas.openxmlformats.org/spreadsheetml/2006/main">
  <authors>
    <author xml:space="preserve"> </author>
    <author>Martin Ralph</author>
    <author>CNRT</author>
    <author>jmorin</author>
    <author>mralph</author>
  </authors>
  <commentList>
    <comment ref="C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D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b/>
            <sz val="10"/>
            <color indexed="81"/>
            <rFont val="Tahoma"/>
            <family val="2"/>
          </rPr>
          <t xml:space="preserve">
</t>
        </r>
      </text>
    </comment>
    <comment ref="E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K26" authorId="0" shapeId="0">
      <text>
        <r>
          <rPr>
            <b/>
            <sz val="12"/>
            <color indexed="81"/>
            <rFont val="Tahoma"/>
            <family val="2"/>
          </rPr>
          <t xml:space="preserve">CNRT:  </t>
        </r>
        <r>
          <rPr>
            <sz val="12"/>
            <color indexed="81"/>
            <rFont val="Tahoma"/>
            <family val="2"/>
          </rPr>
          <t>el 27 de septiembre se inauguraron las estaciones San José de Flores y San Pedrito</t>
        </r>
        <r>
          <rPr>
            <b/>
            <sz val="12"/>
            <color indexed="81"/>
            <rFont val="Tahoma"/>
            <family val="2"/>
          </rPr>
          <t xml:space="preserve">
</t>
        </r>
      </text>
    </comment>
    <comment ref="M26" authorId="0" shapeId="0">
      <text>
        <r>
          <rPr>
            <b/>
            <sz val="12"/>
            <color indexed="81"/>
            <rFont val="Tahoma"/>
            <family val="2"/>
          </rPr>
          <t xml:space="preserve">CNRT: </t>
        </r>
        <r>
          <rPr>
            <sz val="12"/>
            <color indexed="81"/>
            <rFont val="Tahoma"/>
            <family val="2"/>
          </rPr>
          <t>Paro gremial el sábado 2 y domingo 3.</t>
        </r>
      </text>
    </comment>
    <comment ref="I52" authorId="0" shapeId="0">
      <text>
        <r>
          <rPr>
            <b/>
            <sz val="12"/>
            <color indexed="81"/>
            <rFont val="Tahoma"/>
            <family val="2"/>
          </rPr>
          <t xml:space="preserve">CNRT: </t>
        </r>
        <r>
          <rPr>
            <sz val="12"/>
            <color indexed="81"/>
            <rFont val="Tahoma"/>
            <family val="2"/>
          </rPr>
          <t xml:space="preserve"> el 26 de Julio se inauguraron las estaciones Echeverría y Rosas</t>
        </r>
        <r>
          <rPr>
            <b/>
            <sz val="12"/>
            <color indexed="81"/>
            <rFont val="Tahoma"/>
            <family val="2"/>
          </rPr>
          <t xml:space="preserve"> </t>
        </r>
      </text>
    </comment>
    <comment ref="H55" authorId="0" shapeId="0">
      <text>
        <r>
          <rPr>
            <b/>
            <sz val="12"/>
            <color indexed="81"/>
            <rFont val="Tahoma"/>
            <family val="2"/>
          </rPr>
          <t xml:space="preserve">CNRT: </t>
        </r>
        <r>
          <rPr>
            <sz val="12"/>
            <color indexed="81"/>
            <rFont val="Tahoma"/>
            <family val="2"/>
          </rPr>
          <t xml:space="preserve">Conflictos gremiales y problemas técnicos afectaron el servicio.
</t>
        </r>
      </text>
    </comment>
    <comment ref="C81" authorId="1" shapeId="0">
      <text>
        <r>
          <rPr>
            <b/>
            <sz val="9"/>
            <color indexed="81"/>
            <rFont val="Tahoma"/>
            <family val="2"/>
          </rPr>
          <t>CNRT:</t>
        </r>
        <r>
          <rPr>
            <sz val="9"/>
            <color indexed="81"/>
            <rFont val="Tahoma"/>
            <family val="2"/>
          </rPr>
          <t xml:space="preserve">
Desde el 25 de enero el servicio es limitadon entre las estaciones Constitución y San Martin por obras de mejoras.</t>
        </r>
      </text>
    </comment>
    <comment ref="C82" authorId="0" shapeId="0">
      <text>
        <r>
          <rPr>
            <sz val="12"/>
            <color indexed="81"/>
            <rFont val="Tahoma"/>
            <family val="2"/>
          </rPr>
          <t xml:space="preserve">Metrovias: Desde el 05/01 servicio limitado entre estaciones Retiro e Independencia por cambio del Aparato de Vía en Constitución y la instalación del nuevo sistema de señales.
</t>
        </r>
      </text>
    </comment>
    <comment ref="E82" authorId="0" shapeId="0">
      <text>
        <r>
          <rPr>
            <sz val="14"/>
            <color indexed="81"/>
            <rFont val="Tahoma"/>
            <family val="2"/>
          </rPr>
          <t>CNRT: Desde el 1º de Marzo se habilitaron los servicios entre Constitución y Retiro.</t>
        </r>
        <r>
          <rPr>
            <sz val="8"/>
            <color indexed="81"/>
            <rFont val="Tahoma"/>
            <family val="2"/>
          </rPr>
          <t xml:space="preserve">
</t>
        </r>
      </text>
    </comment>
    <comment ref="H145" authorId="0" shapeId="0">
      <text>
        <r>
          <rPr>
            <sz val="10"/>
            <color indexed="81"/>
            <rFont val="Tahoma"/>
            <family val="2"/>
          </rPr>
          <t>CNRT: Línea sin servicio desde el 27/06 al 03/07 por incorporación de Material Rodante nuevo.</t>
        </r>
      </text>
    </comment>
    <comment ref="I145" authorId="0" shapeId="0">
      <text>
        <r>
          <rPr>
            <sz val="10"/>
            <color indexed="81"/>
            <rFont val="Tahoma"/>
            <family val="2"/>
          </rPr>
          <t>CNRT: Línea sin servicio desde el 27/06 al 03/07 por incorporación de Material Rodante nuevo.
CNRT: Apertura de estación Santa Fe el 12/07</t>
        </r>
      </text>
    </comment>
    <comment ref="G147" authorId="1" shapeId="0">
      <text>
        <r>
          <rPr>
            <sz val="12"/>
            <color indexed="81"/>
            <rFont val="Tahoma"/>
            <family val="2"/>
          </rPr>
          <t>CNRT: El 17/05/2018 Inauguración estación Facultad de Derecho.</t>
        </r>
        <r>
          <rPr>
            <b/>
            <sz val="12"/>
            <color indexed="81"/>
            <rFont val="Tahoma"/>
            <family val="2"/>
          </rPr>
          <t xml:space="preserve">
</t>
        </r>
      </text>
    </comment>
    <comment ref="F214" authorId="2" shapeId="0">
      <text>
        <r>
          <rPr>
            <b/>
            <sz val="12"/>
            <color indexed="81"/>
            <rFont val="Tahoma"/>
            <family val="2"/>
          </rPr>
          <t>CNRT:</t>
        </r>
        <r>
          <rPr>
            <sz val="12"/>
            <color indexed="81"/>
            <rFont val="Tahoma"/>
            <family val="2"/>
          </rPr>
          <t xml:space="preserve">
Una serie de conflictos gremiales afectaron el servicio</t>
        </r>
      </text>
    </comment>
    <comment ref="I217" authorId="3" shapeId="0">
      <text>
        <r>
          <rPr>
            <sz val="10"/>
            <color indexed="81"/>
            <rFont val="Tahoma"/>
            <family val="2"/>
          </rPr>
          <t xml:space="preserve">El asueto administrativo de dos semanas por la Gripe A y las vacaciones de invierno provocaron una disminución en la cantidad de pasajeros
</t>
        </r>
      </text>
    </comment>
    <comment ref="M217"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N217"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F222" authorId="0" shapeId="0">
      <text>
        <r>
          <rPr>
            <sz val="11"/>
            <color indexed="81"/>
            <rFont val="Tahoma"/>
            <family val="2"/>
          </rPr>
          <t>CNRT: 
El paro general del jueves 10/04 y los feriados del miércoles 02/04 y la Semana Santa del jueves 17/04 al 20/04, afectaron el transporte de pasajeros.</t>
        </r>
      </text>
    </comment>
    <comment ref="E223" authorId="0" shapeId="0">
      <text>
        <r>
          <rPr>
            <sz val="12"/>
            <color indexed="81"/>
            <rFont val="Tahoma"/>
            <family val="2"/>
          </rPr>
          <t>CNRT: Paro de Transporte el martes 31 de marzo</t>
        </r>
      </text>
    </comment>
    <comment ref="H223" authorId="0" shapeId="0">
      <text>
        <r>
          <rPr>
            <sz val="12"/>
            <color indexed="81"/>
            <rFont val="Tahoma"/>
            <family val="2"/>
          </rPr>
          <t>CNRT: Paro de transporte el martes 9 de junio.</t>
        </r>
        <r>
          <rPr>
            <sz val="8"/>
            <color indexed="81"/>
            <rFont val="Tahoma"/>
            <family val="2"/>
          </rPr>
          <t xml:space="preserve">
</t>
        </r>
      </text>
    </comment>
    <comment ref="L224" authorId="0" shapeId="0">
      <text>
        <r>
          <rPr>
            <sz val="14"/>
            <color indexed="81"/>
            <rFont val="Tahoma"/>
            <family val="2"/>
          </rPr>
          <t>CNRT:  el boleto aumenta de $4,50 a $7,50 a partir del lunes 31/10/2016</t>
        </r>
      </text>
    </comment>
    <comment ref="N224" authorId="0" shapeId="0">
      <text>
        <r>
          <rPr>
            <sz val="12"/>
            <color indexed="81"/>
            <rFont val="Tahoma"/>
            <family val="2"/>
          </rPr>
          <t>CNRT:  Miercoles 07/12 paro total en reclamo por la muerte de un operario.
CNRT: Lunes 19/12/2016 Paro de Trenes y Subtes hasta las 12 del mediodía.</t>
        </r>
      </text>
    </comment>
    <comment ref="F225" authorId="0" shapeId="0">
      <text>
        <r>
          <rPr>
            <sz val="11"/>
            <color indexed="81"/>
            <rFont val="Tahoma"/>
            <family val="2"/>
          </rPr>
          <t>CNRT: Para General el Jueves 6 de abril. No hubo transporte ferroviario.</t>
        </r>
        <r>
          <rPr>
            <sz val="8"/>
            <color indexed="81"/>
            <rFont val="Tahoma"/>
            <family val="2"/>
          </rPr>
          <t xml:space="preserve">
</t>
        </r>
      </text>
    </comment>
  </commentList>
</comments>
</file>

<file path=xl/comments3.xml><?xml version="1.0" encoding="utf-8"?>
<comments xmlns="http://schemas.openxmlformats.org/spreadsheetml/2006/main">
  <authors>
    <author>maralph</author>
  </authors>
  <commentList>
    <comment ref="P7" authorId="0" shapeId="0">
      <text>
        <r>
          <rPr>
            <b/>
            <sz val="12"/>
            <color indexed="81"/>
            <rFont val="Tahoma"/>
            <family val="2"/>
          </rPr>
          <t>CNRT:
Reiteradas medidas de fuerza afectaron el servicio</t>
        </r>
      </text>
    </comment>
    <comment ref="O13" authorId="0" shapeId="0">
      <text>
        <r>
          <rPr>
            <b/>
            <sz val="12"/>
            <color indexed="81"/>
            <rFont val="Tahoma"/>
            <family val="2"/>
          </rPr>
          <t>CNRT:</t>
        </r>
        <r>
          <rPr>
            <sz val="12"/>
            <color indexed="81"/>
            <rFont val="Tahoma"/>
            <family val="2"/>
          </rPr>
          <t xml:space="preserve">
Reiteradas medidas de fuerza afectaron el servicio</t>
        </r>
      </text>
    </comment>
  </commentList>
</comments>
</file>

<file path=xl/sharedStrings.xml><?xml version="1.0" encoding="utf-8"?>
<sst xmlns="http://schemas.openxmlformats.org/spreadsheetml/2006/main" count="770" uniqueCount="139">
  <si>
    <t>Pasajeros Transportados</t>
  </si>
  <si>
    <t xml:space="preserve">Línea y </t>
  </si>
  <si>
    <t>Grupo de Servicios</t>
  </si>
  <si>
    <t>Empresa</t>
  </si>
  <si>
    <t>Año</t>
  </si>
  <si>
    <t>Enero</t>
  </si>
  <si>
    <t>Febrero</t>
  </si>
  <si>
    <t>Marzo</t>
  </si>
  <si>
    <t>Abril</t>
  </si>
  <si>
    <t>Mayo</t>
  </si>
  <si>
    <t>Junio</t>
  </si>
  <si>
    <t>Julio</t>
  </si>
  <si>
    <t>Agosto</t>
  </si>
  <si>
    <t>Septiembre</t>
  </si>
  <si>
    <t>Octubre</t>
  </si>
  <si>
    <t>Noviembre</t>
  </si>
  <si>
    <t>Diciembre</t>
  </si>
  <si>
    <t>Total</t>
  </si>
  <si>
    <t>Grupo 1</t>
  </si>
  <si>
    <t>Línea Mitre</t>
  </si>
  <si>
    <t>Trenes de</t>
  </si>
  <si>
    <t>Buenos Aires S.A.</t>
  </si>
  <si>
    <t>Grupo 3</t>
  </si>
  <si>
    <t>Línea Urquiza</t>
  </si>
  <si>
    <t>Metrovías S.A.</t>
  </si>
  <si>
    <t>Grupo 4</t>
  </si>
  <si>
    <t>Línea Roca</t>
  </si>
  <si>
    <t>Transportes</t>
  </si>
  <si>
    <t>Metropolitanos</t>
  </si>
  <si>
    <t>Gral. Roca S.A.</t>
  </si>
  <si>
    <t>Grupo 5</t>
  </si>
  <si>
    <t>Línea San Martín</t>
  </si>
  <si>
    <t>Gral. San Martín S.A.</t>
  </si>
  <si>
    <t>Grupo 6</t>
  </si>
  <si>
    <t>Línea Bel. Norte</t>
  </si>
  <si>
    <t>Ferrovías S.A.C.</t>
  </si>
  <si>
    <t>Grupo 7</t>
  </si>
  <si>
    <t>Línea Bel Sur</t>
  </si>
  <si>
    <t>Belgrano Sur S.A.</t>
  </si>
  <si>
    <t>Total Ferrocarril</t>
  </si>
  <si>
    <t>Grupo 2</t>
  </si>
  <si>
    <t>Línea Sarmiento</t>
  </si>
  <si>
    <t>Red Ferroviaria Metropolitana de Buenos Aires</t>
  </si>
  <si>
    <t xml:space="preserve"> ----------</t>
  </si>
  <si>
    <t>Línea</t>
  </si>
  <si>
    <t>A</t>
  </si>
  <si>
    <t>B</t>
  </si>
  <si>
    <t>C</t>
  </si>
  <si>
    <t>D</t>
  </si>
  <si>
    <t>E</t>
  </si>
  <si>
    <t>Premetro</t>
  </si>
  <si>
    <t>Total Subte +</t>
  </si>
  <si>
    <t>Subtotal</t>
  </si>
  <si>
    <t>Red de Subterráneos de Buenos Aires más Línea Premetro</t>
  </si>
  <si>
    <t>año</t>
  </si>
  <si>
    <t>Pasajeros Pagos Transportados</t>
  </si>
  <si>
    <t>Roca</t>
  </si>
  <si>
    <t>Mitre</t>
  </si>
  <si>
    <t>Sarmiento</t>
  </si>
  <si>
    <t>Urquiza</t>
  </si>
  <si>
    <t>Promedio</t>
  </si>
  <si>
    <t>----</t>
  </si>
  <si>
    <t>Línea Premetro</t>
  </si>
  <si>
    <t>ene</t>
  </si>
  <si>
    <t>feb</t>
  </si>
  <si>
    <t>mar</t>
  </si>
  <si>
    <t>abr</t>
  </si>
  <si>
    <t>may</t>
  </si>
  <si>
    <t>jun</t>
  </si>
  <si>
    <t>jul</t>
  </si>
  <si>
    <t>ago</t>
  </si>
  <si>
    <t>sep</t>
  </si>
  <si>
    <t>oct</t>
  </si>
  <si>
    <t>nov</t>
  </si>
  <si>
    <t>dic</t>
  </si>
  <si>
    <t>---</t>
  </si>
  <si>
    <t>mes</t>
  </si>
  <si>
    <t>U.G.O.F.E. S.A. (1)</t>
  </si>
  <si>
    <t>U.G.O.F.E. S.A. (2)</t>
  </si>
  <si>
    <t>U.G.O.F.E. S.A. (3)</t>
  </si>
  <si>
    <t>Estimados</t>
  </si>
  <si>
    <r>
      <t>Nota</t>
    </r>
    <r>
      <rPr>
        <sz val="10"/>
        <color indexed="8"/>
        <rFont val="Arial Unicode MS"/>
        <family val="2"/>
      </rPr>
      <t xml:space="preserve">: Los valores en </t>
    </r>
    <r>
      <rPr>
        <b/>
        <sz val="10"/>
        <color indexed="8"/>
        <rFont val="Arial Unicode MS"/>
        <family val="2"/>
      </rPr>
      <t>NEGRITA</t>
    </r>
    <r>
      <rPr>
        <sz val="10"/>
        <color indexed="8"/>
        <rFont val="Arial Unicode MS"/>
        <family val="2"/>
      </rPr>
      <t xml:space="preserve"> corresponden a la etapa de concesión</t>
    </r>
  </si>
  <si>
    <t>Subterráneos (#)</t>
  </si>
  <si>
    <t>(#) A partir del 1° de julio de 1994 se incluyen los pasajeros del Premetro</t>
  </si>
  <si>
    <t>(1) A partir del 6 de Julio de 2007 controlada por la Unidad de Gestión Operativa Ferroviaria de Emergencia S.A. (UGOFE SA)</t>
  </si>
  <si>
    <t>(3) A partir del 6 de Julio de 2007 controlada por la Unidad de Gestión Operativa Ferroviaria de Emergencia S.A. (UGOFE SA)</t>
  </si>
  <si>
    <t>(2) A partir del 7 de Enero de 2005 controlada por la Unidad de Gestión Operativa Ferroviaria de Emergencia S.A. (UGOFE SA)</t>
  </si>
  <si>
    <t>Total (#)</t>
  </si>
  <si>
    <t>(1) Servicios a partir del 18/10/2007</t>
  </si>
  <si>
    <t>-----</t>
  </si>
  <si>
    <t>Belgrano Norte</t>
  </si>
  <si>
    <t>Belgrano Sur</t>
  </si>
  <si>
    <t>Línea A</t>
  </si>
  <si>
    <t>Línea B</t>
  </si>
  <si>
    <t>Línea C</t>
  </si>
  <si>
    <t>Línea D</t>
  </si>
  <si>
    <t>Línea E</t>
  </si>
  <si>
    <t>Línea H</t>
  </si>
  <si>
    <t>H</t>
  </si>
  <si>
    <t>San Martín</t>
  </si>
  <si>
    <t>s/d</t>
  </si>
  <si>
    <t>Tranvía del Este</t>
  </si>
  <si>
    <t>Pasajeros Transportados - Variación porcentual respecto al mismo mes del año anterior</t>
  </si>
  <si>
    <t>Variación porcentual respecto al mismo mes del año anterior</t>
  </si>
  <si>
    <t>Pasajeros Pagos Transportados - Variación porcentual respecto al mismo mes del año anterior</t>
  </si>
  <si>
    <t>sd/</t>
  </si>
  <si>
    <t>(4) A partir del 24 de Mayo de 2012 controlada por la Unidad de Gestión Operativa Mitre Sarmiento (UGOMS)</t>
  </si>
  <si>
    <t>UGOMS (4)</t>
  </si>
  <si>
    <t>SOFSE (5)</t>
  </si>
  <si>
    <t>Concesionaria/Operadora</t>
  </si>
  <si>
    <t>Corredores Ferroviarios (6)</t>
  </si>
  <si>
    <t>Argentren S.A. (7)</t>
  </si>
  <si>
    <t>(6) Por Acta Acuerdo del 10/02/2014 la operación de la líneas Mitre y San Martin la gestiona la empresa Corredores Ferroviarios S.A.</t>
  </si>
  <si>
    <t>(7) Por Acta Acuerdo del 10/02/2014 la operación de la líneas Roca y Belgrano Sur la gestiona la empresa Argentren S.A.</t>
  </si>
  <si>
    <t>(5) Mediante Res. ST 1244/2013 (24/10/2013) se rescinde el Acuerdo de Operación con UGOMS y queda la operación en manos de SOFSE</t>
  </si>
  <si>
    <t>La baja en los boletos vendidos se debe a la afectación por la Obra de Elevación de Andenes</t>
  </si>
  <si>
    <t>TREN DE LA COSTA - SOFSE*  (Ramal Maipú-Delta / Area Metropolitana de Buenos Aires)</t>
  </si>
  <si>
    <t>* SOFSE es la operadora desde el 03/06/2013 (Res. MIT 477/2013) (Anteriormente Tren de la Costa S.A.)</t>
  </si>
  <si>
    <t>**</t>
  </si>
  <si>
    <t>**  Servicio interrumpido el 10 de octubre de 2012</t>
  </si>
  <si>
    <t>s/s</t>
  </si>
  <si>
    <t>ROCA</t>
  </si>
  <si>
    <t>La baja en los boletos vendidos se debe, entre otras, a un importante aumento de la evasión.</t>
  </si>
  <si>
    <t>(8) A partir del 2 de marzo de 2015 operados por Trenes Argentinos</t>
  </si>
  <si>
    <t>Trenes Argentinos (8)</t>
  </si>
  <si>
    <t>Recalculados</t>
  </si>
  <si>
    <t>Pasajeros Desestacionalizados</t>
  </si>
  <si>
    <t>Indice Estacionalidad</t>
  </si>
  <si>
    <t>PAX</t>
  </si>
  <si>
    <t>Pax trim</t>
  </si>
  <si>
    <t>Deset</t>
  </si>
  <si>
    <t>Pax ultimo</t>
  </si>
  <si>
    <t>Pax mes</t>
  </si>
  <si>
    <t>MITRE</t>
  </si>
  <si>
    <t>SARMIENTO</t>
  </si>
  <si>
    <t>URQUIZA</t>
  </si>
  <si>
    <t>SAN MARTIN</t>
  </si>
  <si>
    <t>BELGRANO NORTE</t>
  </si>
  <si>
    <t>BELGRANO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</si>
</sst>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_-* #,##0.00\ &quot;€&quot;_-;\-* #,##0.00\ &quot;€&quot;_-;_-* &quot;-&quot;??\ &quot;€&quot;_-;_-@_-"/>
    <numFmt numFmtId="166" formatCode="_(&quot;$&quot;* #,##0.00_);_(&quot;$&quot;* \(#,##0.00\);_(&quot;$&quot;* &quot;-&quot;??_);_(@_)"/>
    <numFmt numFmtId="167" formatCode="_(* #,##0.00_);_(* \(#,##0.00\);_(* &quot;-&quot;??_);_(@_)"/>
    <numFmt numFmtId="168" formatCode="#,##0;[Red]#,##0"/>
    <numFmt numFmtId="170" formatCode="0.0%"/>
    <numFmt numFmtId="172" formatCode="_(* #,##0_);_(* \(#,##0\);_(* &quot;-&quot;??_);_(@_)"/>
    <numFmt numFmtId="176" formatCode="_-* #,##0.00\ &quot;$&quot;_-;\-* #,##0.00\ &quot;$&quot;_-;_-* &quot;-&quot;??\ &quot;$&quot;_-;_-@_-"/>
    <numFmt numFmtId="177" formatCode="_-* #,##0.00\ _$_-;\-* #,##0.00\ _$_-;_-* &quot;-&quot;??\ _$_-;_-@_-"/>
    <numFmt numFmtId="178" formatCode="_-* #,##0.00\ _€_-;\-* #,##0.00\ _€_-;_-* &quot;-&quot;??\ _€_-;_-@_-"/>
    <numFmt numFmtId="179" formatCode="_ [$€-2]\ * #,##0.00_ ;_ [$€-2]\ * \-#,##0.00_ ;_ [$€-2]\ * &quot;-&quot;??_ "/>
    <numFmt numFmtId="180" formatCode="#,##0.000;[Red]#,##0.000"/>
    <numFmt numFmtId="181" formatCode="#,##0.0000;[Red]#,##0.0000"/>
  </numFmts>
  <fonts count="38">
    <font>
      <sz val="10"/>
      <name val="Arial"/>
    </font>
    <font>
      <sz val="11"/>
      <color theme="1"/>
      <name val="Calibri"/>
      <family val="2"/>
      <scheme val="minor"/>
    </font>
    <font>
      <sz val="10"/>
      <name val="Arial"/>
      <family val="2"/>
    </font>
    <font>
      <b/>
      <sz val="10"/>
      <name val="Arial"/>
      <family val="2"/>
    </font>
    <font>
      <b/>
      <sz val="12"/>
      <name val="Arial"/>
      <family val="2"/>
    </font>
    <font>
      <sz val="10"/>
      <color indexed="8"/>
      <name val="Arial"/>
      <family val="2"/>
    </font>
    <font>
      <sz val="10"/>
      <name val="Arial"/>
      <family val="2"/>
    </font>
    <font>
      <sz val="10"/>
      <color indexed="8"/>
      <name val="Arial Unicode MS"/>
      <family val="2"/>
    </font>
    <font>
      <sz val="11"/>
      <color indexed="8"/>
      <name val="Arial Unicode MS"/>
      <family val="2"/>
    </font>
    <font>
      <b/>
      <sz val="10"/>
      <color indexed="8"/>
      <name val="Arial Unicode MS"/>
      <family val="2"/>
    </font>
    <font>
      <sz val="16"/>
      <color indexed="8"/>
      <name val="Arial"/>
      <family val="2"/>
    </font>
    <font>
      <b/>
      <sz val="10"/>
      <color indexed="8"/>
      <name val="Arial"/>
      <family val="2"/>
    </font>
    <font>
      <b/>
      <sz val="16"/>
      <color indexed="9"/>
      <name val="Arial"/>
      <family val="2"/>
    </font>
    <font>
      <sz val="12"/>
      <color indexed="8"/>
      <name val="Arial"/>
      <family val="2"/>
    </font>
    <font>
      <b/>
      <sz val="12"/>
      <color indexed="81"/>
      <name val="Tahoma"/>
      <family val="2"/>
    </font>
    <font>
      <sz val="12"/>
      <color indexed="81"/>
      <name val="Tahoma"/>
      <family val="2"/>
    </font>
    <font>
      <sz val="20"/>
      <color indexed="8"/>
      <name val="Arial"/>
      <family val="2"/>
    </font>
    <font>
      <b/>
      <sz val="11"/>
      <color indexed="81"/>
      <name val="Tahoma"/>
      <family val="2"/>
    </font>
    <font>
      <sz val="11"/>
      <color indexed="81"/>
      <name val="Tahoma"/>
      <family val="2"/>
    </font>
    <font>
      <u/>
      <sz val="10"/>
      <color indexed="8"/>
      <name val="Arial Unicode MS"/>
      <family val="2"/>
    </font>
    <font>
      <sz val="10"/>
      <color indexed="81"/>
      <name val="Tahoma"/>
      <family val="2"/>
    </font>
    <font>
      <b/>
      <sz val="8"/>
      <color indexed="81"/>
      <name val="Tahoma"/>
      <family val="2"/>
    </font>
    <font>
      <b/>
      <sz val="10"/>
      <color indexed="81"/>
      <name val="Tahoma"/>
      <family val="2"/>
    </font>
    <font>
      <b/>
      <sz val="12"/>
      <color indexed="9"/>
      <name val="Arial"/>
      <family val="2"/>
    </font>
    <font>
      <sz val="8"/>
      <color indexed="81"/>
      <name val="Tahoma"/>
      <family val="2"/>
    </font>
    <font>
      <b/>
      <sz val="16"/>
      <name val="Arial"/>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0"/>
      <name val="Arial Unicode MS"/>
      <family val="2"/>
    </font>
    <font>
      <sz val="10"/>
      <name val="Antique Olive"/>
      <family val="2"/>
    </font>
    <font>
      <sz val="10"/>
      <name val="CG Times"/>
      <family val="1"/>
    </font>
    <font>
      <sz val="11"/>
      <color theme="1"/>
      <name val="Calibri"/>
      <family val="2"/>
      <scheme val="minor"/>
    </font>
    <font>
      <b/>
      <sz val="16"/>
      <color rgb="FFFF0000"/>
      <name val="Arial"/>
      <family val="2"/>
    </font>
    <font>
      <b/>
      <sz val="9"/>
      <color indexed="81"/>
      <name val="Tahoma"/>
      <family val="2"/>
    </font>
    <font>
      <sz val="9"/>
      <color indexed="81"/>
      <name val="Tahoma"/>
      <family val="2"/>
    </font>
    <font>
      <sz val="8"/>
      <name val="Arial"/>
      <family val="2"/>
    </font>
  </fonts>
  <fills count="18">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
      <patternFill patternType="solid">
        <fgColor theme="9"/>
        <bgColor indexed="64"/>
      </patternFill>
    </fill>
  </fills>
  <borders count="25">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167" fontId="2" fillId="0" borderId="0" applyFont="0" applyFill="0" applyBorder="0" applyAlignment="0" applyProtection="0"/>
    <xf numFmtId="167" fontId="6" fillId="0" borderId="0" applyFont="0" applyFill="0" applyBorder="0" applyAlignment="0" applyProtection="0">
      <alignment wrapText="1"/>
    </xf>
    <xf numFmtId="177" fontId="32" fillId="0" borderId="0" applyFont="0" applyFill="0" applyBorder="0" applyAlignment="0" applyProtection="0"/>
    <xf numFmtId="164" fontId="33" fillId="0" borderId="0" applyFont="0" applyFill="0" applyBorder="0" applyAlignment="0" applyProtection="0"/>
    <xf numFmtId="165" fontId="6" fillId="0" borderId="0" applyFont="0" applyFill="0" applyBorder="0" applyAlignment="0" applyProtection="0">
      <alignment wrapText="1"/>
    </xf>
    <xf numFmtId="166" fontId="6" fillId="0" borderId="0" applyFont="0" applyFill="0" applyBorder="0" applyAlignment="0" applyProtection="0">
      <alignment wrapText="1"/>
    </xf>
    <xf numFmtId="176" fontId="32" fillId="0" borderId="0" applyFont="0" applyFill="0" applyBorder="0" applyAlignment="0" applyProtection="0"/>
    <xf numFmtId="0" fontId="6" fillId="0" borderId="0"/>
    <xf numFmtId="0" fontId="6" fillId="0" borderId="0">
      <alignment wrapText="1"/>
    </xf>
    <xf numFmtId="0" fontId="6" fillId="0" borderId="0">
      <alignment wrapText="1"/>
    </xf>
    <xf numFmtId="0" fontId="6" fillId="0" borderId="0">
      <alignment wrapText="1"/>
    </xf>
    <xf numFmtId="4" fontId="31" fillId="0" borderId="0"/>
    <xf numFmtId="0" fontId="33" fillId="0" borderId="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 fillId="0" borderId="0"/>
    <xf numFmtId="0" fontId="2" fillId="0" borderId="0"/>
    <xf numFmtId="178" fontId="2" fillId="0" borderId="0" applyFont="0" applyFill="0" applyBorder="0" applyAlignment="0" applyProtection="0"/>
    <xf numFmtId="179" fontId="2" fillId="0" borderId="0" applyFont="0" applyFill="0" applyBorder="0" applyAlignment="0" applyProtection="0"/>
    <xf numFmtId="167" fontId="2" fillId="0" borderId="0" applyFont="0" applyFill="0" applyBorder="0" applyAlignment="0" applyProtection="0">
      <alignment wrapText="1"/>
    </xf>
    <xf numFmtId="164" fontId="2" fillId="0" borderId="0" applyFont="0" applyFill="0" applyBorder="0" applyAlignment="0" applyProtection="0"/>
    <xf numFmtId="165" fontId="2" fillId="0" borderId="0" applyFont="0" applyFill="0" applyBorder="0" applyAlignment="0" applyProtection="0">
      <alignment wrapText="1"/>
    </xf>
    <xf numFmtId="166" fontId="2" fillId="0" borderId="0" applyFont="0" applyFill="0" applyBorder="0" applyAlignment="0" applyProtection="0">
      <alignment wrapText="1"/>
    </xf>
    <xf numFmtId="4" fontId="3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9" fontId="2" fillId="0" borderId="0" applyFont="0" applyFill="0" applyBorder="0" applyAlignment="0" applyProtection="0"/>
  </cellStyleXfs>
  <cellXfs count="257">
    <xf numFmtId="0" fontId="0" fillId="0" borderId="0" xfId="0"/>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xf>
    <xf numFmtId="0" fontId="3" fillId="0" borderId="9" xfId="0" applyFont="1" applyBorder="1" applyAlignment="1">
      <alignment horizontal="center"/>
    </xf>
    <xf numFmtId="3" fontId="3" fillId="0" borderId="9" xfId="0" applyNumberFormat="1" applyFont="1" applyBorder="1" applyAlignment="1">
      <alignment horizontal="center"/>
    </xf>
    <xf numFmtId="3" fontId="0" fillId="0" borderId="9" xfId="0" applyNumberFormat="1" applyBorder="1" applyAlignment="1">
      <alignment horizontal="center"/>
    </xf>
    <xf numFmtId="0" fontId="0" fillId="0" borderId="0" xfId="0" applyAlignment="1">
      <alignment horizontal="center"/>
    </xf>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168" fontId="8" fillId="2" borderId="0" xfId="0" applyNumberFormat="1" applyFont="1" applyFill="1" applyAlignment="1">
      <alignment horizont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68" fontId="7" fillId="2" borderId="1" xfId="0" applyNumberFormat="1" applyFont="1" applyFill="1" applyBorder="1" applyAlignment="1">
      <alignment horizontal="center" vertical="center"/>
    </xf>
    <xf numFmtId="168" fontId="7" fillId="2" borderId="0" xfId="0" applyNumberFormat="1" applyFont="1" applyFill="1" applyAlignment="1">
      <alignment horizontal="center" vertical="center"/>
    </xf>
    <xf numFmtId="168" fontId="9" fillId="0" borderId="1" xfId="0" applyNumberFormat="1" applyFont="1" applyFill="1" applyBorder="1" applyAlignment="1">
      <alignment horizontal="center" vertical="center"/>
    </xf>
    <xf numFmtId="10" fontId="7" fillId="2" borderId="0" xfId="14" applyNumberFormat="1" applyFont="1" applyFill="1" applyAlignment="1">
      <alignment horizontal="center" vertical="center"/>
    </xf>
    <xf numFmtId="0" fontId="7" fillId="2" borderId="11" xfId="0" applyFont="1" applyFill="1" applyBorder="1" applyAlignment="1">
      <alignment horizontal="center" vertical="center"/>
    </xf>
    <xf numFmtId="168" fontId="9" fillId="2"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10" fillId="2" borderId="0" xfId="0" applyFont="1" applyFill="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8" fontId="7" fillId="2" borderId="3"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9" fillId="2" borderId="6" xfId="0" applyNumberFormat="1" applyFont="1" applyFill="1" applyBorder="1" applyAlignment="1">
      <alignment horizontal="center" vertical="center"/>
    </xf>
    <xf numFmtId="168" fontId="7" fillId="2" borderId="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3" fontId="5" fillId="2" borderId="3" xfId="0" applyNumberFormat="1" applyFont="1" applyFill="1" applyBorder="1" applyAlignment="1" applyProtection="1">
      <alignment horizontal="center" vertical="center"/>
    </xf>
    <xf numFmtId="3" fontId="5" fillId="2" borderId="3"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10" fontId="5" fillId="2" borderId="0" xfId="14" applyNumberFormat="1" applyFont="1" applyFill="1" applyAlignment="1">
      <alignment horizontal="center" vertical="center"/>
    </xf>
    <xf numFmtId="172" fontId="7" fillId="2" borderId="0" xfId="1" applyNumberFormat="1" applyFont="1" applyFill="1" applyAlignment="1">
      <alignment horizontal="center" vertical="center"/>
    </xf>
    <xf numFmtId="3" fontId="11" fillId="0" borderId="5"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170" fontId="11" fillId="2" borderId="1" xfId="0" applyNumberFormat="1" applyFont="1" applyFill="1" applyBorder="1" applyAlignment="1">
      <alignment horizontal="center" vertical="center"/>
    </xf>
    <xf numFmtId="170" fontId="11" fillId="2" borderId="6" xfId="0" applyNumberFormat="1" applyFont="1" applyFill="1" applyBorder="1" applyAlignment="1">
      <alignment horizontal="center" vertical="center"/>
    </xf>
    <xf numFmtId="170" fontId="11" fillId="0" borderId="1" xfId="0" applyNumberFormat="1" applyFont="1" applyFill="1" applyBorder="1" applyAlignment="1">
      <alignment horizontal="center" vertical="center"/>
    </xf>
    <xf numFmtId="170" fontId="11" fillId="2" borderId="5" xfId="0" applyNumberFormat="1" applyFont="1" applyFill="1" applyBorder="1" applyAlignment="1">
      <alignment horizontal="center" vertical="center"/>
    </xf>
    <xf numFmtId="170" fontId="5" fillId="2" borderId="0"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170" fontId="11" fillId="2" borderId="7"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6" fillId="2" borderId="12" xfId="0" applyFont="1" applyFill="1" applyBorder="1" applyAlignment="1">
      <alignment horizontal="center" vertical="center"/>
    </xf>
    <xf numFmtId="167" fontId="7" fillId="2" borderId="0" xfId="1" applyFont="1" applyFill="1" applyAlignment="1">
      <alignment horizontal="center" vertical="center"/>
    </xf>
    <xf numFmtId="172" fontId="7" fillId="2" borderId="0" xfId="0" applyNumberFormat="1" applyFont="1" applyFill="1" applyAlignment="1">
      <alignment horizontal="center" vertical="center"/>
    </xf>
    <xf numFmtId="0" fontId="9" fillId="3" borderId="0" xfId="0" applyFont="1" applyFill="1" applyAlignment="1">
      <alignment horizontal="left" vertical="center"/>
    </xf>
    <xf numFmtId="0" fontId="7" fillId="2" borderId="0" xfId="0" applyFont="1" applyFill="1" applyAlignment="1">
      <alignment horizontal="left" vertical="center"/>
    </xf>
    <xf numFmtId="0" fontId="19" fillId="2"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3" fontId="11" fillId="2" borderId="1" xfId="0" quotePrefix="1" applyNumberFormat="1" applyFont="1" applyFill="1" applyBorder="1" applyAlignment="1">
      <alignment horizontal="center" vertical="center"/>
    </xf>
    <xf numFmtId="3" fontId="5" fillId="2" borderId="0" xfId="0" applyNumberFormat="1" applyFont="1" applyFill="1" applyAlignment="1">
      <alignment horizontal="left" vertical="center"/>
    </xf>
    <xf numFmtId="3" fontId="11" fillId="0" borderId="1" xfId="0" applyNumberFormat="1" applyFont="1" applyFill="1" applyBorder="1" applyAlignment="1">
      <alignment horizontal="center" vertical="center" wrapText="1"/>
    </xf>
    <xf numFmtId="170" fontId="11" fillId="2" borderId="0" xfId="0" applyNumberFormat="1" applyFont="1" applyFill="1" applyBorder="1" applyAlignment="1">
      <alignment horizontal="center" vertical="center"/>
    </xf>
    <xf numFmtId="168" fontId="9" fillId="4" borderId="10" xfId="0" applyNumberFormat="1" applyFont="1" applyFill="1" applyBorder="1" applyAlignment="1">
      <alignment horizontal="center" vertical="center"/>
    </xf>
    <xf numFmtId="0" fontId="4" fillId="0" borderId="0" xfId="0" applyFont="1"/>
    <xf numFmtId="168" fontId="9" fillId="4" borderId="1"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70" fontId="11" fillId="2" borderId="1" xfId="0" quotePrefix="1" applyNumberFormat="1" applyFont="1" applyFill="1" applyBorder="1" applyAlignment="1">
      <alignment horizontal="center" vertical="center"/>
    </xf>
    <xf numFmtId="170" fontId="11" fillId="2" borderId="6" xfId="0" quotePrefix="1" applyNumberFormat="1" applyFont="1" applyFill="1" applyBorder="1" applyAlignment="1">
      <alignment horizontal="center" vertical="center"/>
    </xf>
    <xf numFmtId="170" fontId="11" fillId="2" borderId="17" xfId="0" applyNumberFormat="1" applyFont="1" applyFill="1" applyBorder="1" applyAlignment="1">
      <alignment horizontal="center" vertical="center"/>
    </xf>
    <xf numFmtId="10" fontId="5" fillId="2" borderId="0" xfId="14" applyNumberFormat="1" applyFont="1" applyFill="1" applyBorder="1" applyAlignment="1">
      <alignment horizontal="center" vertical="center"/>
    </xf>
    <xf numFmtId="170" fontId="5" fillId="2" borderId="3" xfId="0" quotePrefix="1" applyNumberFormat="1" applyFont="1" applyFill="1" applyBorder="1" applyAlignment="1" applyProtection="1">
      <alignment horizontal="center" vertical="center"/>
    </xf>
    <xf numFmtId="3" fontId="0" fillId="0" borderId="9" xfId="0" applyNumberFormat="1" applyBorder="1" applyAlignment="1">
      <alignment horizontal="center" vertical="center" wrapText="1"/>
    </xf>
    <xf numFmtId="0" fontId="0" fillId="0" borderId="0" xfId="0" applyAlignment="1">
      <alignment vertical="center"/>
    </xf>
    <xf numFmtId="168" fontId="9" fillId="4" borderId="6" xfId="0" applyNumberFormat="1" applyFont="1" applyFill="1" applyBorder="1" applyAlignment="1">
      <alignment horizontal="center" vertical="center"/>
    </xf>
    <xf numFmtId="168" fontId="9" fillId="4" borderId="21"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4" borderId="22"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8" fontId="7" fillId="4" borderId="6" xfId="0" applyNumberFormat="1" applyFont="1" applyFill="1" applyBorder="1" applyAlignment="1">
      <alignment horizontal="center" vertical="center"/>
    </xf>
    <xf numFmtId="168" fontId="9" fillId="4" borderId="7" xfId="0" applyNumberFormat="1" applyFont="1" applyFill="1" applyBorder="1" applyAlignment="1">
      <alignment horizontal="center" vertical="center"/>
    </xf>
    <xf numFmtId="168" fontId="7" fillId="4" borderId="3" xfId="0" applyNumberFormat="1" applyFont="1" applyFill="1" applyBorder="1" applyAlignment="1">
      <alignment horizontal="center" vertical="center"/>
    </xf>
    <xf numFmtId="168" fontId="7" fillId="4" borderId="8" xfId="0" applyNumberFormat="1" applyFont="1" applyFill="1" applyBorder="1" applyAlignment="1">
      <alignment horizontal="center" vertical="center"/>
    </xf>
    <xf numFmtId="168" fontId="7" fillId="4" borderId="0" xfId="0" applyNumberFormat="1" applyFont="1" applyFill="1" applyAlignment="1">
      <alignment horizontal="center" vertical="center"/>
    </xf>
    <xf numFmtId="170" fontId="7" fillId="4" borderId="3" xfId="0" applyNumberFormat="1" applyFont="1" applyFill="1" applyBorder="1" applyAlignment="1">
      <alignment horizontal="center" vertical="center"/>
    </xf>
    <xf numFmtId="170" fontId="7" fillId="4" borderId="8" xfId="0" applyNumberFormat="1" applyFont="1" applyFill="1" applyBorder="1" applyAlignment="1">
      <alignment horizontal="center" vertical="center"/>
    </xf>
    <xf numFmtId="170" fontId="7" fillId="4" borderId="1" xfId="0" applyNumberFormat="1" applyFont="1" applyFill="1" applyBorder="1" applyAlignment="1">
      <alignment horizontal="center" vertical="center"/>
    </xf>
    <xf numFmtId="170" fontId="7" fillId="4" borderId="6" xfId="0" applyNumberFormat="1" applyFont="1" applyFill="1" applyBorder="1" applyAlignment="1">
      <alignment horizontal="center" vertical="center"/>
    </xf>
    <xf numFmtId="170" fontId="9" fillId="4" borderId="1" xfId="0" applyNumberFormat="1" applyFont="1" applyFill="1" applyBorder="1" applyAlignment="1">
      <alignment horizontal="center" vertical="center"/>
    </xf>
    <xf numFmtId="170" fontId="9" fillId="4" borderId="6" xfId="0" applyNumberFormat="1" applyFont="1" applyFill="1" applyBorder="1" applyAlignment="1">
      <alignment horizontal="center" vertical="center"/>
    </xf>
    <xf numFmtId="170" fontId="7" fillId="4" borderId="11" xfId="0" applyNumberFormat="1" applyFont="1" applyFill="1" applyBorder="1" applyAlignment="1">
      <alignment horizontal="center" vertical="center"/>
    </xf>
    <xf numFmtId="170" fontId="7" fillId="4" borderId="22" xfId="0" applyNumberFormat="1" applyFont="1" applyFill="1" applyBorder="1" applyAlignment="1">
      <alignment horizontal="center" vertical="center"/>
    </xf>
    <xf numFmtId="170" fontId="9" fillId="4" borderId="5"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7" fillId="4" borderId="0" xfId="0" applyNumberFormat="1" applyFont="1" applyFill="1" applyAlignment="1">
      <alignment horizontal="center" vertical="center"/>
    </xf>
    <xf numFmtId="3" fontId="11" fillId="4" borderId="1" xfId="0" applyNumberFormat="1" applyFont="1" applyFill="1" applyBorder="1" applyAlignment="1">
      <alignment horizontal="center" vertical="center"/>
    </xf>
    <xf numFmtId="3" fontId="11" fillId="4" borderId="6"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3" fontId="3" fillId="0" borderId="9" xfId="0" applyNumberFormat="1" applyFont="1" applyBorder="1" applyAlignment="1">
      <alignment vertical="center"/>
    </xf>
    <xf numFmtId="3" fontId="0" fillId="0" borderId="9" xfId="0" quotePrefix="1" applyNumberFormat="1" applyBorder="1" applyAlignment="1">
      <alignment horizontal="center" vertical="center"/>
    </xf>
    <xf numFmtId="3" fontId="0" fillId="0" borderId="9" xfId="0" applyNumberFormat="1" applyBorder="1" applyAlignment="1">
      <alignment horizontal="center" vertical="center"/>
    </xf>
    <xf numFmtId="3" fontId="3" fillId="0" borderId="0" xfId="0" applyNumberFormat="1" applyFont="1" applyBorder="1" applyAlignment="1">
      <alignment vertical="center"/>
    </xf>
    <xf numFmtId="3" fontId="0" fillId="0" borderId="0" xfId="0" applyNumberFormat="1" applyBorder="1" applyAlignment="1">
      <alignment horizontal="center" vertical="center"/>
    </xf>
    <xf numFmtId="0" fontId="0" fillId="0" borderId="0" xfId="0" applyAlignment="1">
      <alignment horizontal="center" vertical="center"/>
    </xf>
    <xf numFmtId="3" fontId="3" fillId="0" borderId="9" xfId="0" applyNumberFormat="1" applyFont="1" applyBorder="1" applyAlignment="1">
      <alignment horizontal="center" vertical="center"/>
    </xf>
    <xf numFmtId="170" fontId="0" fillId="0" borderId="9" xfId="0" applyNumberFormat="1" applyBorder="1" applyAlignment="1">
      <alignment horizontal="center" vertical="center"/>
    </xf>
    <xf numFmtId="170" fontId="3" fillId="0" borderId="9" xfId="0" applyNumberFormat="1" applyFont="1" applyBorder="1" applyAlignment="1">
      <alignment horizontal="center" vertical="center"/>
    </xf>
    <xf numFmtId="0" fontId="3" fillId="0" borderId="0" xfId="0" applyFont="1" applyAlignment="1">
      <alignment vertical="center"/>
    </xf>
    <xf numFmtId="0" fontId="12" fillId="4" borderId="0" xfId="0" applyFont="1" applyFill="1" applyAlignment="1">
      <alignment vertical="center"/>
    </xf>
    <xf numFmtId="0" fontId="0" fillId="4" borderId="0" xfId="0" applyFill="1"/>
    <xf numFmtId="0" fontId="12" fillId="4" borderId="0" xfId="0" applyFont="1" applyFill="1" applyAlignment="1"/>
    <xf numFmtId="0" fontId="12" fillId="4" borderId="0" xfId="0" applyFont="1" applyFill="1" applyAlignment="1">
      <alignment horizontal="left" vertical="center"/>
    </xf>
    <xf numFmtId="0" fontId="7" fillId="4" borderId="0" xfId="0" applyFont="1" applyFill="1"/>
    <xf numFmtId="0" fontId="5" fillId="2" borderId="0" xfId="0" applyFont="1" applyFill="1" applyAlignment="1">
      <alignment vertical="center"/>
    </xf>
    <xf numFmtId="3" fontId="3" fillId="0" borderId="0" xfId="0" applyNumberFormat="1" applyFont="1" applyBorder="1" applyAlignment="1">
      <alignment horizontal="center"/>
    </xf>
    <xf numFmtId="168" fontId="9" fillId="6" borderId="1" xfId="0" applyNumberFormat="1" applyFont="1" applyFill="1" applyBorder="1" applyAlignment="1">
      <alignment horizontal="center" vertical="center"/>
    </xf>
    <xf numFmtId="0" fontId="7" fillId="2" borderId="0" xfId="0" applyFont="1" applyFill="1" applyAlignment="1">
      <alignment horizontal="left" vertical="top"/>
    </xf>
    <xf numFmtId="168" fontId="9" fillId="7" borderId="10" xfId="0"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170" fontId="6" fillId="0" borderId="9" xfId="14" quotePrefix="1" applyNumberFormat="1" applyFont="1" applyBorder="1" applyAlignment="1">
      <alignment horizontal="center"/>
    </xf>
    <xf numFmtId="170" fontId="3" fillId="0" borderId="9" xfId="14" applyNumberFormat="1" applyFont="1" applyBorder="1" applyAlignment="1">
      <alignment horizontal="center"/>
    </xf>
    <xf numFmtId="3" fontId="11" fillId="4" borderId="5" xfId="0" applyNumberFormat="1" applyFont="1" applyFill="1" applyBorder="1" applyAlignment="1">
      <alignment horizontal="center" vertical="center"/>
    </xf>
    <xf numFmtId="3" fontId="6" fillId="0" borderId="9" xfId="0" applyNumberFormat="1" applyFont="1" applyBorder="1" applyAlignment="1">
      <alignment horizontal="center" vertical="center"/>
    </xf>
    <xf numFmtId="3" fontId="11" fillId="0" borderId="1" xfId="0" quotePrefix="1" applyNumberFormat="1" applyFont="1" applyFill="1" applyBorder="1" applyAlignment="1">
      <alignment horizontal="center" vertical="center"/>
    </xf>
    <xf numFmtId="9" fontId="7" fillId="4" borderId="0" xfId="14" applyFont="1" applyFill="1" applyAlignment="1">
      <alignment horizontal="center" vertical="center"/>
    </xf>
    <xf numFmtId="0" fontId="34" fillId="4" borderId="0" xfId="0" applyFont="1" applyFill="1" applyAlignment="1">
      <alignment horizontal="left" vertical="center"/>
    </xf>
    <xf numFmtId="168" fontId="9" fillId="5" borderId="1" xfId="0" applyNumberFormat="1" applyFont="1" applyFill="1" applyBorder="1" applyAlignment="1">
      <alignment horizontal="center" vertical="center"/>
    </xf>
    <xf numFmtId="3" fontId="11" fillId="5" borderId="1" xfId="0" applyNumberFormat="1" applyFont="1" applyFill="1" applyBorder="1" applyAlignment="1">
      <alignment horizontal="center" vertical="center"/>
    </xf>
    <xf numFmtId="0" fontId="30" fillId="4" borderId="0" xfId="0" applyFont="1" applyFill="1" applyAlignment="1">
      <alignment horizontal="left" vertical="center" wrapText="1"/>
    </xf>
    <xf numFmtId="168" fontId="9" fillId="8" borderId="1" xfId="0" applyNumberFormat="1" applyFont="1" applyFill="1" applyBorder="1" applyAlignment="1">
      <alignment horizontal="center" vertical="center"/>
    </xf>
    <xf numFmtId="3" fontId="0" fillId="0" borderId="0" xfId="0" applyNumberFormat="1"/>
    <xf numFmtId="170" fontId="6" fillId="0" borderId="9" xfId="0" quotePrefix="1" applyNumberFormat="1" applyFont="1" applyBorder="1" applyAlignment="1">
      <alignment horizontal="center" vertical="center"/>
    </xf>
    <xf numFmtId="0" fontId="6" fillId="0" borderId="0" xfId="0" applyFont="1" applyAlignment="1">
      <alignment vertical="center"/>
    </xf>
    <xf numFmtId="3" fontId="6" fillId="0" borderId="9" xfId="0" applyNumberFormat="1" applyFont="1" applyBorder="1" applyAlignment="1">
      <alignment horizontal="center"/>
    </xf>
    <xf numFmtId="3" fontId="3" fillId="0" borderId="0" xfId="0" applyNumberFormat="1" applyFont="1" applyFill="1" applyBorder="1" applyAlignment="1">
      <alignment vertical="center"/>
    </xf>
    <xf numFmtId="170" fontId="3" fillId="0" borderId="9" xfId="14" quotePrefix="1" applyNumberFormat="1" applyFont="1" applyBorder="1" applyAlignment="1">
      <alignment horizontal="center"/>
    </xf>
    <xf numFmtId="168" fontId="12" fillId="4" borderId="0" xfId="0" applyNumberFormat="1" applyFont="1" applyFill="1" applyAlignment="1">
      <alignment horizontal="left"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0" fillId="12" borderId="0" xfId="0" applyFill="1"/>
    <xf numFmtId="0" fontId="0" fillId="12" borderId="0" xfId="0" applyFill="1" applyAlignment="1">
      <alignment vertical="center"/>
    </xf>
    <xf numFmtId="3" fontId="2" fillId="0" borderId="9" xfId="0" applyNumberFormat="1" applyFont="1" applyBorder="1" applyAlignment="1">
      <alignment horizontal="center" vertical="center" wrapText="1"/>
    </xf>
    <xf numFmtId="0" fontId="12" fillId="14" borderId="0" xfId="0" applyFont="1" applyFill="1" applyBorder="1" applyAlignment="1">
      <alignment vertical="center"/>
    </xf>
    <xf numFmtId="0" fontId="23" fillId="14" borderId="0" xfId="0" applyFont="1" applyFill="1" applyBorder="1" applyAlignment="1">
      <alignment vertical="center"/>
    </xf>
    <xf numFmtId="0" fontId="12" fillId="14" borderId="0" xfId="0" applyFont="1" applyFill="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 fontId="0" fillId="0" borderId="0" xfId="0" applyNumberFormat="1"/>
    <xf numFmtId="0" fontId="2" fillId="0" borderId="0" xfId="0" applyFont="1"/>
    <xf numFmtId="168" fontId="9" fillId="4" borderId="10"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168" fontId="9" fillId="7" borderId="1" xfId="0" applyNumberFormat="1"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168" fontId="9" fillId="4" borderId="0" xfId="0" applyNumberFormat="1" applyFont="1" applyFill="1" applyBorder="1" applyAlignment="1">
      <alignment horizontal="center" vertical="center"/>
    </xf>
    <xf numFmtId="170" fontId="9" fillId="4" borderId="0" xfId="0" applyNumberFormat="1" applyFont="1" applyFill="1" applyBorder="1" applyAlignment="1">
      <alignment horizontal="center" vertical="center"/>
    </xf>
    <xf numFmtId="180" fontId="7" fillId="4" borderId="0" xfId="0" applyNumberFormat="1" applyFont="1" applyFill="1" applyAlignment="1">
      <alignment horizontal="center" vertical="center"/>
    </xf>
    <xf numFmtId="181" fontId="8" fillId="2" borderId="0" xfId="0" applyNumberFormat="1" applyFont="1" applyFill="1" applyAlignment="1">
      <alignment horizontal="center"/>
    </xf>
    <xf numFmtId="168" fontId="30" fillId="4" borderId="0" xfId="0" applyNumberFormat="1" applyFont="1" applyFill="1" applyAlignment="1">
      <alignment horizontal="left" vertical="center" wrapText="1"/>
    </xf>
    <xf numFmtId="0" fontId="30" fillId="15" borderId="0" xfId="0" applyFont="1" applyFill="1" applyAlignment="1">
      <alignment horizontal="left" vertical="center" wrapText="1"/>
    </xf>
    <xf numFmtId="0" fontId="16"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170" fontId="9" fillId="4" borderId="21" xfId="0" applyNumberFormat="1"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0" fillId="16" borderId="0" xfId="0" applyFill="1"/>
    <xf numFmtId="0" fontId="12" fillId="16" borderId="0" xfId="0" applyFont="1" applyFill="1" applyAlignment="1">
      <alignment vertical="center"/>
    </xf>
    <xf numFmtId="3" fontId="11" fillId="9" borderId="1" xfId="0" applyNumberFormat="1" applyFont="1" applyFill="1" applyBorder="1" applyAlignment="1">
      <alignment horizontal="center" vertical="center"/>
    </xf>
    <xf numFmtId="170" fontId="5" fillId="2" borderId="8" xfId="0" quotePrefix="1" applyNumberFormat="1" applyFont="1" applyFill="1" applyBorder="1" applyAlignment="1">
      <alignment horizontal="center" vertical="center"/>
    </xf>
    <xf numFmtId="3" fontId="2" fillId="0" borderId="0" xfId="0" applyNumberFormat="1" applyFont="1"/>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181"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0" fontId="7" fillId="2" borderId="0" xfId="14" applyNumberFormat="1" applyFont="1" applyFill="1" applyAlignment="1">
      <alignment vertical="center"/>
    </xf>
    <xf numFmtId="0" fontId="7" fillId="2" borderId="11" xfId="0" applyFont="1" applyFill="1" applyBorder="1" applyAlignment="1">
      <alignment vertical="center"/>
    </xf>
    <xf numFmtId="0" fontId="7" fillId="2" borderId="1" xfId="0" applyFont="1" applyFill="1" applyBorder="1" applyAlignment="1">
      <alignment vertical="center"/>
    </xf>
    <xf numFmtId="170" fontId="7" fillId="2" borderId="10" xfId="14" applyNumberFormat="1" applyFont="1" applyFill="1" applyBorder="1" applyAlignment="1">
      <alignment vertical="center"/>
    </xf>
    <xf numFmtId="0" fontId="7" fillId="17" borderId="0" xfId="0" applyFont="1" applyFill="1" applyAlignment="1">
      <alignment horizontal="center" vertical="center"/>
    </xf>
    <xf numFmtId="3" fontId="2" fillId="0" borderId="9" xfId="0" quotePrefix="1" applyNumberFormat="1" applyFont="1" applyBorder="1" applyAlignment="1">
      <alignment horizontal="center" vertical="center"/>
    </xf>
    <xf numFmtId="3" fontId="0" fillId="0" borderId="0" xfId="0" applyNumberFormat="1" applyAlignment="1">
      <alignment vertical="center"/>
    </xf>
    <xf numFmtId="17" fontId="0" fillId="0" borderId="0" xfId="0" applyNumberFormat="1" applyAlignment="1">
      <alignment vertical="center"/>
    </xf>
    <xf numFmtId="3" fontId="7" fillId="2" borderId="0" xfId="0" applyNumberFormat="1" applyFont="1" applyFill="1" applyAlignment="1">
      <alignment horizontal="center" vertical="center"/>
    </xf>
    <xf numFmtId="180" fontId="7" fillId="2" borderId="0" xfId="0" applyNumberFormat="1" applyFont="1" applyFill="1" applyAlignment="1">
      <alignment horizontal="center" vertical="center"/>
    </xf>
    <xf numFmtId="172" fontId="37" fillId="0" borderId="0" xfId="0" applyNumberFormat="1" applyFont="1"/>
    <xf numFmtId="3" fontId="37" fillId="0" borderId="0" xfId="0" applyNumberFormat="1" applyFont="1"/>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168" fontId="7" fillId="4" borderId="0" xfId="0" applyNumberFormat="1" applyFont="1" applyFill="1" applyBorder="1" applyAlignment="1">
      <alignment horizontal="center" vertical="center"/>
    </xf>
    <xf numFmtId="3" fontId="7" fillId="4" borderId="0" xfId="0" applyNumberFormat="1" applyFont="1" applyFill="1" applyBorder="1" applyAlignment="1">
      <alignment horizontal="center" vertical="center"/>
    </xf>
    <xf numFmtId="170" fontId="7" fillId="4" borderId="0" xfId="14" applyNumberFormat="1" applyFont="1" applyFill="1" applyBorder="1" applyAlignment="1">
      <alignment vertical="center"/>
    </xf>
    <xf numFmtId="0" fontId="0" fillId="4" borderId="0" xfId="0" applyFill="1" applyBorder="1" applyAlignment="1">
      <alignment vertical="center"/>
    </xf>
    <xf numFmtId="9" fontId="7" fillId="2" borderId="0" xfId="14" applyFont="1" applyFill="1" applyAlignment="1">
      <alignment horizontal="center" vertical="center"/>
    </xf>
    <xf numFmtId="0" fontId="12" fillId="13" borderId="0" xfId="0" applyFont="1" applyFill="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30" fillId="10" borderId="0" xfId="0" applyFont="1" applyFill="1" applyAlignment="1">
      <alignment horizontal="left" vertical="center" wrapText="1"/>
    </xf>
    <xf numFmtId="0" fontId="30" fillId="8" borderId="0" xfId="0" applyFont="1" applyFill="1" applyAlignment="1">
      <alignment horizontal="left" vertical="center" wrapText="1"/>
    </xf>
    <xf numFmtId="0" fontId="25" fillId="11" borderId="0" xfId="0" applyFont="1" applyFill="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25" fillId="11" borderId="0" xfId="0" applyFont="1" applyFill="1" applyAlignment="1">
      <alignment horizontal="left"/>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0" fontId="12" fillId="12" borderId="0" xfId="0" applyFont="1" applyFill="1" applyAlignment="1">
      <alignment horizontal="left" vertical="center"/>
    </xf>
  </cellXfs>
  <cellStyles count="39">
    <cellStyle name="Euro" xfId="21"/>
    <cellStyle name="Millares" xfId="1" builtinId="3"/>
    <cellStyle name="Millares 2" xfId="2"/>
    <cellStyle name="Millares 2 2" xfId="22"/>
    <cellStyle name="Millares 3" xfId="3"/>
    <cellStyle name="Millares 3 2 2" xfId="23"/>
    <cellStyle name="Millares 4" xfId="4"/>
    <cellStyle name="Millares 4 2" xfId="20"/>
    <cellStyle name="Moneda 2" xfId="5"/>
    <cellStyle name="Moneda 2 2" xfId="24"/>
    <cellStyle name="Moneda 3" xfId="6"/>
    <cellStyle name="Moneda 3 2" xfId="25"/>
    <cellStyle name="Moneda 4" xfId="7"/>
    <cellStyle name="Normal" xfId="0" builtinId="0"/>
    <cellStyle name="Normal 109" xfId="26"/>
    <cellStyle name="Normal 2" xfId="8"/>
    <cellStyle name="Normal 2 2" xfId="9"/>
    <cellStyle name="Normal 2 2 2" xfId="28"/>
    <cellStyle name="Normal 2 3" xfId="27"/>
    <cellStyle name="Normal 3" xfId="10"/>
    <cellStyle name="Normal 3 2" xfId="30"/>
    <cellStyle name="Normal 3 3" xfId="29"/>
    <cellStyle name="Normal 4" xfId="11"/>
    <cellStyle name="Normal 4 2" xfId="32"/>
    <cellStyle name="Normal 4 3" xfId="31"/>
    <cellStyle name="Normal 5" xfId="12"/>
    <cellStyle name="Normal 5 2" xfId="34"/>
    <cellStyle name="Normal 5 3" xfId="33"/>
    <cellStyle name="Normal 6" xfId="13"/>
    <cellStyle name="Normal 6 2" xfId="36"/>
    <cellStyle name="Normal 6 3" xfId="35"/>
    <cellStyle name="Normal 7" xfId="37"/>
    <cellStyle name="Normal 8" xfId="19"/>
    <cellStyle name="Normal 9" xfId="18"/>
    <cellStyle name="Porcentaje" xfId="14" builtinId="5"/>
    <cellStyle name="Porcentaje 2" xfId="15"/>
    <cellStyle name="Porcentaje 3" xfId="16"/>
    <cellStyle name="Porcentual 2" xfId="17"/>
    <cellStyle name="Porcentual 2 2" xfId="38"/>
  </cellStyles>
  <dxfs count="0"/>
  <tableStyles count="0" defaultTableStyle="TableStyleMedium9" defaultPivotStyle="PivotStyleLight16"/>
  <colors>
    <mruColors>
      <color rgb="FF009A46"/>
      <color rgb="FFE3DE00"/>
      <color rgb="FFD0CB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r>
              <a:rPr lang="en-US" sz="1600">
                <a:solidFill>
                  <a:schemeClr val="accent1">
                    <a:lumMod val="75000"/>
                  </a:schemeClr>
                </a:solidFill>
              </a:rPr>
              <a:t>Pasajeros Pagos Totales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endParaRPr lang="es-AR"/>
        </a:p>
      </c:txPr>
    </c:title>
    <c:autoTitleDeleted val="0"/>
    <c:plotArea>
      <c:layout>
        <c:manualLayout>
          <c:layoutTarget val="inner"/>
          <c:xMode val="edge"/>
          <c:yMode val="edge"/>
          <c:x val="2.5927071616047993E-2"/>
          <c:y val="0.13936351706036745"/>
          <c:w val="0.94351743532058474"/>
          <c:h val="0.70727252843394572"/>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1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Graficos'!$I$101:$I$113</c:f>
              <c:numCache>
                <c:formatCode>#,##0</c:formatCode>
                <c:ptCount val="13"/>
                <c:pt idx="0">
                  <c:v>413059659</c:v>
                </c:pt>
                <c:pt idx="1">
                  <c:v>433205371</c:v>
                </c:pt>
                <c:pt idx="2">
                  <c:v>420638976.49801368</c:v>
                </c:pt>
                <c:pt idx="3">
                  <c:v>448035275.54438782</c:v>
                </c:pt>
                <c:pt idx="4">
                  <c:v>431027560.44</c:v>
                </c:pt>
                <c:pt idx="5">
                  <c:v>419388582.29433215</c:v>
                </c:pt>
                <c:pt idx="6">
                  <c:v>344006300</c:v>
                </c:pt>
                <c:pt idx="7">
                  <c:v>282460776.01883817</c:v>
                </c:pt>
                <c:pt idx="8">
                  <c:v>236024602.13057953</c:v>
                </c:pt>
                <c:pt idx="9">
                  <c:v>265702993.59999999</c:v>
                </c:pt>
                <c:pt idx="10">
                  <c:v>329668731.80000001</c:v>
                </c:pt>
                <c:pt idx="11">
                  <c:v>357960500</c:v>
                </c:pt>
                <c:pt idx="12">
                  <c:v>387381494</c:v>
                </c:pt>
              </c:numCache>
            </c:numRef>
          </c:val>
        </c:ser>
        <c:dLbls>
          <c:dLblPos val="inEnd"/>
          <c:showLegendKey val="0"/>
          <c:showVal val="1"/>
          <c:showCatName val="0"/>
          <c:showSerName val="0"/>
          <c:showPercent val="0"/>
          <c:showBubbleSize val="0"/>
        </c:dLbls>
        <c:gapWidth val="65"/>
        <c:axId val="-396465856"/>
        <c:axId val="-396454432"/>
      </c:barChart>
      <c:catAx>
        <c:axId val="-396465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accent1">
                    <a:lumMod val="75000"/>
                  </a:schemeClr>
                </a:solidFill>
                <a:latin typeface="+mn-lt"/>
                <a:ea typeface="+mn-ea"/>
                <a:cs typeface="+mn-cs"/>
              </a:defRPr>
            </a:pPr>
            <a:endParaRPr lang="es-AR"/>
          </a:p>
        </c:txPr>
        <c:crossAx val="-396454432"/>
        <c:crosses val="autoZero"/>
        <c:auto val="1"/>
        <c:lblAlgn val="ctr"/>
        <c:lblOffset val="100"/>
        <c:noMultiLvlLbl val="0"/>
      </c:catAx>
      <c:valAx>
        <c:axId val="-3964544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96465856"/>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2321062331421039"/>
          <c:y val="0.1388888888888889"/>
          <c:w val="0.84885286316267727"/>
          <c:h val="0.64780839895013131"/>
        </c:manualLayout>
      </c:layout>
      <c:lineChart>
        <c:grouping val="standard"/>
        <c:varyColors val="0"/>
        <c:ser>
          <c:idx val="0"/>
          <c:order val="0"/>
          <c:tx>
            <c:strRef>
              <c:f>'SUBTE Graficos'!$B$101</c:f>
              <c:strCache>
                <c:ptCount val="1"/>
                <c:pt idx="0">
                  <c:v>Línea A</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Graficos'!$B$102:$B$114</c:f>
              <c:numCache>
                <c:formatCode>#,##0</c:formatCode>
                <c:ptCount val="13"/>
                <c:pt idx="0">
                  <c:v>38654538</c:v>
                </c:pt>
                <c:pt idx="1">
                  <c:v>40390317</c:v>
                </c:pt>
                <c:pt idx="2">
                  <c:v>37662573</c:v>
                </c:pt>
                <c:pt idx="3">
                  <c:v>45470750</c:v>
                </c:pt>
                <c:pt idx="4">
                  <c:v>49114769</c:v>
                </c:pt>
                <c:pt idx="5">
                  <c:v>50858027</c:v>
                </c:pt>
                <c:pt idx="6">
                  <c:v>49683778</c:v>
                </c:pt>
                <c:pt idx="7">
                  <c:v>38023209</c:v>
                </c:pt>
                <c:pt idx="8">
                  <c:v>35878693</c:v>
                </c:pt>
                <c:pt idx="9">
                  <c:v>45214855</c:v>
                </c:pt>
                <c:pt idx="10">
                  <c:v>51705194</c:v>
                </c:pt>
                <c:pt idx="11">
                  <c:v>56336256</c:v>
                </c:pt>
                <c:pt idx="12">
                  <c:v>59527492</c:v>
                </c:pt>
              </c:numCache>
            </c:numRef>
          </c:val>
          <c:smooth val="1"/>
        </c:ser>
        <c:ser>
          <c:idx val="1"/>
          <c:order val="1"/>
          <c:tx>
            <c:strRef>
              <c:f>'SUBTE Graficos'!$C$101</c:f>
              <c:strCache>
                <c:ptCount val="1"/>
                <c:pt idx="0">
                  <c:v>Línea B</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Graficos'!$C$102:$C$114</c:f>
              <c:numCache>
                <c:formatCode>#,##0</c:formatCode>
                <c:ptCount val="13"/>
                <c:pt idx="0">
                  <c:v>75312254</c:v>
                </c:pt>
                <c:pt idx="1">
                  <c:v>79423346</c:v>
                </c:pt>
                <c:pt idx="2">
                  <c:v>77585269</c:v>
                </c:pt>
                <c:pt idx="3">
                  <c:v>82980680</c:v>
                </c:pt>
                <c:pt idx="4">
                  <c:v>84231421</c:v>
                </c:pt>
                <c:pt idx="5">
                  <c:v>84736438</c:v>
                </c:pt>
                <c:pt idx="6">
                  <c:v>88049726</c:v>
                </c:pt>
                <c:pt idx="7">
                  <c:v>71150592</c:v>
                </c:pt>
                <c:pt idx="8">
                  <c:v>77331443</c:v>
                </c:pt>
                <c:pt idx="9">
                  <c:v>67969249</c:v>
                </c:pt>
                <c:pt idx="10">
                  <c:v>77692104</c:v>
                </c:pt>
                <c:pt idx="11">
                  <c:v>83052048</c:v>
                </c:pt>
                <c:pt idx="12">
                  <c:v>85486411</c:v>
                </c:pt>
              </c:numCache>
            </c:numRef>
          </c:val>
          <c:smooth val="1"/>
        </c:ser>
        <c:ser>
          <c:idx val="2"/>
          <c:order val="2"/>
          <c:tx>
            <c:strRef>
              <c:f>'SUBTE Graficos'!$D$101</c:f>
              <c:strCache>
                <c:ptCount val="1"/>
                <c:pt idx="0">
                  <c:v>Línea C</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Graficos'!$D$102:$D$114</c:f>
              <c:numCache>
                <c:formatCode>#,##0</c:formatCode>
                <c:ptCount val="13"/>
                <c:pt idx="0">
                  <c:v>46770336</c:v>
                </c:pt>
                <c:pt idx="1">
                  <c:v>50251016</c:v>
                </c:pt>
                <c:pt idx="2">
                  <c:v>52472707</c:v>
                </c:pt>
                <c:pt idx="3">
                  <c:v>55891483</c:v>
                </c:pt>
                <c:pt idx="4">
                  <c:v>54919459</c:v>
                </c:pt>
                <c:pt idx="5">
                  <c:v>57224217</c:v>
                </c:pt>
                <c:pt idx="6">
                  <c:v>58345662</c:v>
                </c:pt>
                <c:pt idx="7">
                  <c:v>41774339</c:v>
                </c:pt>
                <c:pt idx="8">
                  <c:v>44018771</c:v>
                </c:pt>
                <c:pt idx="9">
                  <c:v>39378262</c:v>
                </c:pt>
                <c:pt idx="10">
                  <c:v>43620240</c:v>
                </c:pt>
                <c:pt idx="11">
                  <c:v>45466178</c:v>
                </c:pt>
                <c:pt idx="12">
                  <c:v>46997069</c:v>
                </c:pt>
              </c:numCache>
            </c:numRef>
          </c:val>
          <c:smooth val="1"/>
        </c:ser>
        <c:ser>
          <c:idx val="3"/>
          <c:order val="3"/>
          <c:tx>
            <c:strRef>
              <c:f>'SUBTE Graficos'!$E$101</c:f>
              <c:strCache>
                <c:ptCount val="1"/>
                <c:pt idx="0">
                  <c:v>Línea D</c:v>
                </c:pt>
              </c:strCache>
            </c:strRef>
          </c:tx>
          <c:spPr>
            <a:ln w="31750" cap="rnd">
              <a:solidFill>
                <a:srgbClr val="009A46"/>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Graficos'!$E$102:$E$114</c:f>
              <c:numCache>
                <c:formatCode>#,##0</c:formatCode>
                <c:ptCount val="13"/>
                <c:pt idx="0">
                  <c:v>72915721</c:v>
                </c:pt>
                <c:pt idx="1">
                  <c:v>76200217</c:v>
                </c:pt>
                <c:pt idx="2">
                  <c:v>75079140</c:v>
                </c:pt>
                <c:pt idx="3">
                  <c:v>75616031</c:v>
                </c:pt>
                <c:pt idx="4">
                  <c:v>74615291</c:v>
                </c:pt>
                <c:pt idx="5">
                  <c:v>76490483</c:v>
                </c:pt>
                <c:pt idx="6">
                  <c:v>83291651</c:v>
                </c:pt>
                <c:pt idx="7">
                  <c:v>63050084</c:v>
                </c:pt>
                <c:pt idx="8">
                  <c:v>70062527</c:v>
                </c:pt>
                <c:pt idx="9">
                  <c:v>65056823</c:v>
                </c:pt>
                <c:pt idx="10">
                  <c:v>71553035</c:v>
                </c:pt>
                <c:pt idx="11">
                  <c:v>80276125</c:v>
                </c:pt>
                <c:pt idx="12">
                  <c:v>78951248</c:v>
                </c:pt>
              </c:numCache>
            </c:numRef>
          </c:val>
          <c:smooth val="1"/>
        </c:ser>
        <c:ser>
          <c:idx val="4"/>
          <c:order val="4"/>
          <c:tx>
            <c:strRef>
              <c:f>'SUBTE Graficos'!$F$101</c:f>
              <c:strCache>
                <c:ptCount val="1"/>
                <c:pt idx="0">
                  <c:v>Línea E</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Graficos'!$F$102:$F$114</c:f>
              <c:numCache>
                <c:formatCode>#,##0</c:formatCode>
                <c:ptCount val="13"/>
                <c:pt idx="0">
                  <c:v>16871336</c:v>
                </c:pt>
                <c:pt idx="1">
                  <c:v>18251037</c:v>
                </c:pt>
                <c:pt idx="2">
                  <c:v>19382506</c:v>
                </c:pt>
                <c:pt idx="3">
                  <c:v>21726443</c:v>
                </c:pt>
                <c:pt idx="4">
                  <c:v>21303377</c:v>
                </c:pt>
                <c:pt idx="5">
                  <c:v>21324554</c:v>
                </c:pt>
                <c:pt idx="6">
                  <c:v>22530855</c:v>
                </c:pt>
                <c:pt idx="7">
                  <c:v>16659860</c:v>
                </c:pt>
                <c:pt idx="8">
                  <c:v>18320707</c:v>
                </c:pt>
                <c:pt idx="9">
                  <c:v>17088893</c:v>
                </c:pt>
                <c:pt idx="10">
                  <c:v>18223904</c:v>
                </c:pt>
                <c:pt idx="11">
                  <c:v>20252385</c:v>
                </c:pt>
                <c:pt idx="12">
                  <c:v>21116558</c:v>
                </c:pt>
              </c:numCache>
            </c:numRef>
          </c:val>
          <c:smooth val="1"/>
        </c:ser>
        <c:ser>
          <c:idx val="5"/>
          <c:order val="5"/>
          <c:tx>
            <c:strRef>
              <c:f>'SUBTE Graficos'!$G$101</c:f>
              <c:strCache>
                <c:ptCount val="1"/>
                <c:pt idx="0">
                  <c:v>Línea H</c:v>
                </c:pt>
              </c:strCache>
            </c:strRef>
          </c:tx>
          <c:spPr>
            <a:ln w="31750" cap="rnd">
              <a:solidFill>
                <a:srgbClr val="FFFF00"/>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Graficos'!$G$102:$G$114</c:f>
              <c:numCache>
                <c:formatCode>#,##0</c:formatCode>
                <c:ptCount val="13"/>
                <c:pt idx="2">
                  <c:v>472044</c:v>
                </c:pt>
                <c:pt idx="3">
                  <c:v>3091174</c:v>
                </c:pt>
                <c:pt idx="4">
                  <c:v>3678537</c:v>
                </c:pt>
                <c:pt idx="5">
                  <c:v>4041814</c:v>
                </c:pt>
                <c:pt idx="6">
                  <c:v>7905979</c:v>
                </c:pt>
                <c:pt idx="7">
                  <c:v>5648685</c:v>
                </c:pt>
                <c:pt idx="8">
                  <c:v>6467184</c:v>
                </c:pt>
                <c:pt idx="9">
                  <c:v>6830188</c:v>
                </c:pt>
                <c:pt idx="10">
                  <c:v>8941447</c:v>
                </c:pt>
                <c:pt idx="11">
                  <c:v>17467724</c:v>
                </c:pt>
                <c:pt idx="12">
                  <c:v>25652055</c:v>
                </c:pt>
              </c:numCache>
            </c:numRef>
          </c:val>
          <c:smooth val="1"/>
        </c:ser>
        <c:ser>
          <c:idx val="6"/>
          <c:order val="6"/>
          <c:tx>
            <c:strRef>
              <c:f>'SUBTE Graficos'!$H$101</c:f>
              <c:strCache>
                <c:ptCount val="1"/>
                <c:pt idx="0">
                  <c:v>Premetro</c:v>
                </c:pt>
              </c:strCache>
            </c:strRef>
          </c:tx>
          <c:spPr>
            <a:ln w="31750" cap="rnd">
              <a:solidFill>
                <a:schemeClr val="accent6">
                  <a:lumMod val="75000"/>
                </a:schemeClr>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Graficos'!$H$102:$H$114</c:f>
              <c:numCache>
                <c:formatCode>#,##0</c:formatCode>
                <c:ptCount val="13"/>
                <c:pt idx="0">
                  <c:v>2794848</c:v>
                </c:pt>
                <c:pt idx="1">
                  <c:v>2740767</c:v>
                </c:pt>
                <c:pt idx="2">
                  <c:v>2410392</c:v>
                </c:pt>
                <c:pt idx="3">
                  <c:v>1906395</c:v>
                </c:pt>
                <c:pt idx="4">
                  <c:v>1231470</c:v>
                </c:pt>
                <c:pt idx="5">
                  <c:v>1061948</c:v>
                </c:pt>
                <c:pt idx="6">
                  <c:v>860270</c:v>
                </c:pt>
                <c:pt idx="7">
                  <c:v>341756</c:v>
                </c:pt>
                <c:pt idx="8">
                  <c:v>231582</c:v>
                </c:pt>
                <c:pt idx="9">
                  <c:v>427812</c:v>
                </c:pt>
                <c:pt idx="10">
                  <c:v>987286</c:v>
                </c:pt>
                <c:pt idx="11">
                  <c:v>1093218</c:v>
                </c:pt>
                <c:pt idx="12">
                  <c:v>1285311</c:v>
                </c:pt>
              </c:numCache>
            </c:numRef>
          </c:val>
          <c:smooth val="0"/>
        </c:ser>
        <c:dLbls>
          <c:showLegendKey val="0"/>
          <c:showVal val="0"/>
          <c:showCatName val="0"/>
          <c:showSerName val="0"/>
          <c:showPercent val="0"/>
          <c:showBubbleSize val="0"/>
        </c:dLbls>
        <c:smooth val="0"/>
        <c:axId val="-396468576"/>
        <c:axId val="-396467488"/>
      </c:lineChart>
      <c:catAx>
        <c:axId val="-39646857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67488"/>
        <c:crosses val="autoZero"/>
        <c:auto val="1"/>
        <c:lblAlgn val="ctr"/>
        <c:lblOffset val="100"/>
        <c:noMultiLvlLbl val="0"/>
      </c:catAx>
      <c:valAx>
        <c:axId val="-39646748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68576"/>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manualLayout>
          <c:xMode val="edge"/>
          <c:yMode val="edge"/>
          <c:x val="2.8431251779777889E-2"/>
          <c:y val="0.85532298046077571"/>
          <c:w val="0.93551844729777722"/>
          <c:h val="0.11689924176144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9.787536557930257E-2"/>
          <c:y val="0.17360572469596702"/>
          <c:w val="0.80703892013498324"/>
          <c:h val="0.5766319552322231"/>
        </c:manualLayout>
      </c:layout>
      <c:barChart>
        <c:barDir val="col"/>
        <c:grouping val="clustered"/>
        <c:varyColors val="0"/>
        <c:ser>
          <c:idx val="0"/>
          <c:order val="0"/>
          <c:tx>
            <c:v>Año 2015</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SUBTE!$C$223:$N$223</c:f>
              <c:numCache>
                <c:formatCode>#,##0</c:formatCode>
                <c:ptCount val="12"/>
                <c:pt idx="0">
                  <c:v>16243233</c:v>
                </c:pt>
                <c:pt idx="1">
                  <c:v>16837852</c:v>
                </c:pt>
                <c:pt idx="2">
                  <c:v>21060994</c:v>
                </c:pt>
                <c:pt idx="3">
                  <c:v>23687163</c:v>
                </c:pt>
                <c:pt idx="4">
                  <c:v>23406072</c:v>
                </c:pt>
                <c:pt idx="5">
                  <c:v>24345846</c:v>
                </c:pt>
                <c:pt idx="6">
                  <c:v>25419331</c:v>
                </c:pt>
                <c:pt idx="7">
                  <c:v>24337094</c:v>
                </c:pt>
                <c:pt idx="8">
                  <c:v>26194197</c:v>
                </c:pt>
                <c:pt idx="9">
                  <c:v>25479824</c:v>
                </c:pt>
                <c:pt idx="10">
                  <c:v>23903673</c:v>
                </c:pt>
                <c:pt idx="11">
                  <c:v>21807931</c:v>
                </c:pt>
              </c:numCache>
            </c:numRef>
          </c:val>
        </c:ser>
        <c:ser>
          <c:idx val="1"/>
          <c:order val="1"/>
          <c:tx>
            <c:v>Año 2016</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SUBTE!$C$224:$N$224</c:f>
              <c:numCache>
                <c:formatCode>#,##0</c:formatCode>
                <c:ptCount val="12"/>
                <c:pt idx="0">
                  <c:v>17376548</c:v>
                </c:pt>
                <c:pt idx="1">
                  <c:v>18112679</c:v>
                </c:pt>
                <c:pt idx="2">
                  <c:v>24103171</c:v>
                </c:pt>
                <c:pt idx="3">
                  <c:v>26124700</c:v>
                </c:pt>
                <c:pt idx="4">
                  <c:v>26926176</c:v>
                </c:pt>
                <c:pt idx="5">
                  <c:v>25895162</c:v>
                </c:pt>
                <c:pt idx="6">
                  <c:v>26071168</c:v>
                </c:pt>
                <c:pt idx="7">
                  <c:v>29802248</c:v>
                </c:pt>
                <c:pt idx="8">
                  <c:v>29796943</c:v>
                </c:pt>
                <c:pt idx="9">
                  <c:v>28660341</c:v>
                </c:pt>
                <c:pt idx="10">
                  <c:v>27556166</c:v>
                </c:pt>
                <c:pt idx="11">
                  <c:v>23518632</c:v>
                </c:pt>
              </c:numCache>
            </c:numRef>
          </c:val>
        </c:ser>
        <c:ser>
          <c:idx val="3"/>
          <c:order val="2"/>
          <c:tx>
            <c:v>Año 2017</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SUBTE!$C$225:$N$225</c:f>
              <c:numCache>
                <c:formatCode>#,##0</c:formatCode>
                <c:ptCount val="12"/>
                <c:pt idx="0">
                  <c:v>18017229</c:v>
                </c:pt>
                <c:pt idx="1">
                  <c:v>17407277</c:v>
                </c:pt>
                <c:pt idx="2">
                  <c:v>27847354</c:v>
                </c:pt>
                <c:pt idx="3">
                  <c:v>24872910</c:v>
                </c:pt>
                <c:pt idx="4">
                  <c:v>28713612</c:v>
                </c:pt>
                <c:pt idx="5">
                  <c:v>28264446</c:v>
                </c:pt>
                <c:pt idx="6">
                  <c:v>27952722</c:v>
                </c:pt>
                <c:pt idx="7">
                  <c:v>30237548</c:v>
                </c:pt>
                <c:pt idx="8">
                  <c:v>30031665</c:v>
                </c:pt>
                <c:pt idx="9">
                  <c:v>30239364</c:v>
                </c:pt>
                <c:pt idx="10">
                  <c:v>29818973</c:v>
                </c:pt>
                <c:pt idx="11">
                  <c:v>25613044</c:v>
                </c:pt>
              </c:numCache>
            </c:numRef>
          </c:val>
        </c:ser>
        <c:ser>
          <c:idx val="2"/>
          <c:order val="3"/>
          <c:tx>
            <c:v>Año 2018</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SUBTE!$C$226:$N$226</c:f>
              <c:numCache>
                <c:formatCode>#,##0</c:formatCode>
                <c:ptCount val="12"/>
                <c:pt idx="0">
                  <c:v>22796720</c:v>
                </c:pt>
                <c:pt idx="1">
                  <c:v>21963219</c:v>
                </c:pt>
                <c:pt idx="2">
                  <c:v>29093475</c:v>
                </c:pt>
                <c:pt idx="3">
                  <c:v>28883412</c:v>
                </c:pt>
                <c:pt idx="4">
                  <c:v>29582893</c:v>
                </c:pt>
                <c:pt idx="5">
                  <c:v>29302431</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396463680"/>
        <c:axId val="-396462592"/>
      </c:barChart>
      <c:catAx>
        <c:axId val="-396463680"/>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62592"/>
        <c:crosses val="autoZero"/>
        <c:auto val="1"/>
        <c:lblAlgn val="ctr"/>
        <c:lblOffset val="100"/>
        <c:noMultiLvlLbl val="0"/>
      </c:catAx>
      <c:valAx>
        <c:axId val="-39646259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63680"/>
        <c:crosses val="autoZero"/>
        <c:crossBetween val="between"/>
        <c:dispUnits>
          <c:builtInUnit val="millions"/>
          <c:dispUnitsLbl>
            <c:layout>
              <c:manualLayout>
                <c:xMode val="edge"/>
                <c:yMode val="edge"/>
                <c:x val="9.2856392950881154E-3"/>
                <c:y val="0.31991895599338144"/>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'SUBTE Graficos'!$T$8:$T$169</c:f>
              <c:numCache>
                <c:formatCode>mmm\-yy</c:formatCode>
                <c:ptCount val="162"/>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numCache>
            </c:numRef>
          </c:cat>
          <c:val>
            <c:numRef>
              <c:f>'SUBTE Graficos'!$U$8:$U$169</c:f>
              <c:numCache>
                <c:formatCode>General</c:formatCode>
                <c:ptCount val="162"/>
                <c:pt idx="0">
                  <c:v>15370570</c:v>
                </c:pt>
                <c:pt idx="1">
                  <c:v>13423078</c:v>
                </c:pt>
                <c:pt idx="2">
                  <c:v>20909620</c:v>
                </c:pt>
                <c:pt idx="3">
                  <c:v>22447756</c:v>
                </c:pt>
                <c:pt idx="4">
                  <c:v>22869641</c:v>
                </c:pt>
                <c:pt idx="5">
                  <c:v>22561144</c:v>
                </c:pt>
                <c:pt idx="6">
                  <c:v>22457206</c:v>
                </c:pt>
                <c:pt idx="7">
                  <c:v>23850423</c:v>
                </c:pt>
                <c:pt idx="8">
                  <c:v>23842678</c:v>
                </c:pt>
                <c:pt idx="9">
                  <c:v>22267480</c:v>
                </c:pt>
                <c:pt idx="10">
                  <c:v>22056641</c:v>
                </c:pt>
                <c:pt idx="11">
                  <c:v>21262796</c:v>
                </c:pt>
                <c:pt idx="12">
                  <c:v>17463653</c:v>
                </c:pt>
                <c:pt idx="13">
                  <c:v>17878983</c:v>
                </c:pt>
                <c:pt idx="14">
                  <c:v>23235746</c:v>
                </c:pt>
                <c:pt idx="15">
                  <c:v>19727284</c:v>
                </c:pt>
                <c:pt idx="16">
                  <c:v>24063765</c:v>
                </c:pt>
                <c:pt idx="17">
                  <c:v>23302572</c:v>
                </c:pt>
                <c:pt idx="18">
                  <c:v>23476938</c:v>
                </c:pt>
                <c:pt idx="19">
                  <c:v>24537838</c:v>
                </c:pt>
                <c:pt idx="20">
                  <c:v>24029737</c:v>
                </c:pt>
                <c:pt idx="21">
                  <c:v>24010516</c:v>
                </c:pt>
                <c:pt idx="22">
                  <c:v>24493853</c:v>
                </c:pt>
                <c:pt idx="23">
                  <c:v>21035815</c:v>
                </c:pt>
                <c:pt idx="24">
                  <c:v>17943856</c:v>
                </c:pt>
                <c:pt idx="25">
                  <c:v>17997707</c:v>
                </c:pt>
                <c:pt idx="26">
                  <c:v>22867863</c:v>
                </c:pt>
                <c:pt idx="27">
                  <c:v>20952389</c:v>
                </c:pt>
                <c:pt idx="28">
                  <c:v>21085462</c:v>
                </c:pt>
                <c:pt idx="29">
                  <c:v>23236660</c:v>
                </c:pt>
                <c:pt idx="30">
                  <c:v>24044080</c:v>
                </c:pt>
                <c:pt idx="31">
                  <c:v>25352165</c:v>
                </c:pt>
                <c:pt idx="32">
                  <c:v>22414673</c:v>
                </c:pt>
                <c:pt idx="33">
                  <c:v>24520312</c:v>
                </c:pt>
                <c:pt idx="34">
                  <c:v>24357443</c:v>
                </c:pt>
                <c:pt idx="35">
                  <c:v>20292021</c:v>
                </c:pt>
                <c:pt idx="36">
                  <c:v>18388693</c:v>
                </c:pt>
                <c:pt idx="37">
                  <c:v>18884001</c:v>
                </c:pt>
                <c:pt idx="38">
                  <c:v>20469371</c:v>
                </c:pt>
                <c:pt idx="39">
                  <c:v>24249657</c:v>
                </c:pt>
                <c:pt idx="40">
                  <c:v>26098334</c:v>
                </c:pt>
                <c:pt idx="41">
                  <c:v>24371640</c:v>
                </c:pt>
                <c:pt idx="42">
                  <c:v>26885891</c:v>
                </c:pt>
                <c:pt idx="43">
                  <c:v>25789395</c:v>
                </c:pt>
                <c:pt idx="44">
                  <c:v>27460244</c:v>
                </c:pt>
                <c:pt idx="45">
                  <c:v>26833325</c:v>
                </c:pt>
                <c:pt idx="46">
                  <c:v>24913594</c:v>
                </c:pt>
                <c:pt idx="47">
                  <c:v>22338811</c:v>
                </c:pt>
                <c:pt idx="48">
                  <c:v>19630436</c:v>
                </c:pt>
                <c:pt idx="49">
                  <c:v>19918980</c:v>
                </c:pt>
                <c:pt idx="50">
                  <c:v>25230472</c:v>
                </c:pt>
                <c:pt idx="51">
                  <c:v>25444622</c:v>
                </c:pt>
                <c:pt idx="52">
                  <c:v>25176075</c:v>
                </c:pt>
                <c:pt idx="53">
                  <c:v>26114000</c:v>
                </c:pt>
                <c:pt idx="54">
                  <c:v>22380744</c:v>
                </c:pt>
                <c:pt idx="55">
                  <c:v>25553028</c:v>
                </c:pt>
                <c:pt idx="56">
                  <c:v>26563869</c:v>
                </c:pt>
                <c:pt idx="57">
                  <c:v>26228481</c:v>
                </c:pt>
                <c:pt idx="58">
                  <c:v>23133473</c:v>
                </c:pt>
                <c:pt idx="59">
                  <c:v>23720144</c:v>
                </c:pt>
                <c:pt idx="60">
                  <c:v>18400465</c:v>
                </c:pt>
                <c:pt idx="61">
                  <c:v>19063147</c:v>
                </c:pt>
                <c:pt idx="62">
                  <c:v>25439123</c:v>
                </c:pt>
                <c:pt idx="63">
                  <c:v>24538311</c:v>
                </c:pt>
                <c:pt idx="64">
                  <c:v>24577749</c:v>
                </c:pt>
                <c:pt idx="65">
                  <c:v>25613877</c:v>
                </c:pt>
                <c:pt idx="66">
                  <c:v>26056344</c:v>
                </c:pt>
                <c:pt idx="67">
                  <c:v>27317442</c:v>
                </c:pt>
                <c:pt idx="68">
                  <c:v>27900595</c:v>
                </c:pt>
                <c:pt idx="69">
                  <c:v>24479060</c:v>
                </c:pt>
                <c:pt idx="70">
                  <c:v>27548701</c:v>
                </c:pt>
                <c:pt idx="71">
                  <c:v>24802667</c:v>
                </c:pt>
                <c:pt idx="72">
                  <c:v>20261633</c:v>
                </c:pt>
                <c:pt idx="73">
                  <c:v>21047296</c:v>
                </c:pt>
                <c:pt idx="74">
                  <c:v>24127900</c:v>
                </c:pt>
                <c:pt idx="75">
                  <c:v>25591393</c:v>
                </c:pt>
                <c:pt idx="76">
                  <c:v>27572467</c:v>
                </c:pt>
                <c:pt idx="77">
                  <c:v>27487733</c:v>
                </c:pt>
                <c:pt idx="78">
                  <c:v>26820911</c:v>
                </c:pt>
                <c:pt idx="79">
                  <c:v>28541797</c:v>
                </c:pt>
                <c:pt idx="80">
                  <c:v>29108190</c:v>
                </c:pt>
                <c:pt idx="81">
                  <c:v>27915872</c:v>
                </c:pt>
                <c:pt idx="82">
                  <c:v>27695922</c:v>
                </c:pt>
                <c:pt idx="83">
                  <c:v>24496807</c:v>
                </c:pt>
                <c:pt idx="84">
                  <c:v>16899848</c:v>
                </c:pt>
                <c:pt idx="85">
                  <c:v>16404626</c:v>
                </c:pt>
                <c:pt idx="86">
                  <c:v>21876798</c:v>
                </c:pt>
                <c:pt idx="87">
                  <c:v>18483168</c:v>
                </c:pt>
                <c:pt idx="88">
                  <c:v>21079220</c:v>
                </c:pt>
                <c:pt idx="89">
                  <c:v>21917058</c:v>
                </c:pt>
                <c:pt idx="90">
                  <c:v>22307519</c:v>
                </c:pt>
                <c:pt idx="91">
                  <c:v>15775128</c:v>
                </c:pt>
                <c:pt idx="92">
                  <c:v>20699159</c:v>
                </c:pt>
                <c:pt idx="93">
                  <c:v>22969038</c:v>
                </c:pt>
                <c:pt idx="94">
                  <c:v>20453624</c:v>
                </c:pt>
                <c:pt idx="95">
                  <c:v>17783339</c:v>
                </c:pt>
                <c:pt idx="96">
                  <c:v>14535001</c:v>
                </c:pt>
                <c:pt idx="97">
                  <c:v>13353989</c:v>
                </c:pt>
                <c:pt idx="98">
                  <c:v>19994449</c:v>
                </c:pt>
                <c:pt idx="99">
                  <c:v>22039528</c:v>
                </c:pt>
                <c:pt idx="100">
                  <c:v>24408715</c:v>
                </c:pt>
                <c:pt idx="101">
                  <c:v>21769205</c:v>
                </c:pt>
                <c:pt idx="102">
                  <c:v>24375065</c:v>
                </c:pt>
                <c:pt idx="103">
                  <c:v>23481177</c:v>
                </c:pt>
                <c:pt idx="104">
                  <c:v>22705812</c:v>
                </c:pt>
                <c:pt idx="105">
                  <c:v>24656517</c:v>
                </c:pt>
                <c:pt idx="106">
                  <c:v>21638180</c:v>
                </c:pt>
                <c:pt idx="107">
                  <c:v>19353269</c:v>
                </c:pt>
                <c:pt idx="108">
                  <c:v>16342879</c:v>
                </c:pt>
                <c:pt idx="109">
                  <c:v>17268904</c:v>
                </c:pt>
                <c:pt idx="110">
                  <c:v>19674246</c:v>
                </c:pt>
                <c:pt idx="111">
                  <c:v>20190135</c:v>
                </c:pt>
                <c:pt idx="112">
                  <c:v>21403730</c:v>
                </c:pt>
                <c:pt idx="113">
                  <c:v>18311035</c:v>
                </c:pt>
                <c:pt idx="114">
                  <c:v>21363949</c:v>
                </c:pt>
                <c:pt idx="115">
                  <c:v>20734311</c:v>
                </c:pt>
                <c:pt idx="116">
                  <c:v>22904413</c:v>
                </c:pt>
                <c:pt idx="117">
                  <c:v>23342620</c:v>
                </c:pt>
                <c:pt idx="118">
                  <c:v>20802045</c:v>
                </c:pt>
                <c:pt idx="119">
                  <c:v>19627815</c:v>
                </c:pt>
                <c:pt idx="120">
                  <c:v>16243233</c:v>
                </c:pt>
                <c:pt idx="121">
                  <c:v>16837852</c:v>
                </c:pt>
                <c:pt idx="122">
                  <c:v>21060994</c:v>
                </c:pt>
                <c:pt idx="123">
                  <c:v>23687163</c:v>
                </c:pt>
                <c:pt idx="124">
                  <c:v>23406072</c:v>
                </c:pt>
                <c:pt idx="125">
                  <c:v>24345846</c:v>
                </c:pt>
                <c:pt idx="126">
                  <c:v>25419331</c:v>
                </c:pt>
                <c:pt idx="127">
                  <c:v>24337094</c:v>
                </c:pt>
                <c:pt idx="128">
                  <c:v>26194197</c:v>
                </c:pt>
                <c:pt idx="129">
                  <c:v>25479824</c:v>
                </c:pt>
                <c:pt idx="130">
                  <c:v>23903673</c:v>
                </c:pt>
                <c:pt idx="131">
                  <c:v>21807931</c:v>
                </c:pt>
                <c:pt idx="132">
                  <c:v>17376548</c:v>
                </c:pt>
                <c:pt idx="133">
                  <c:v>18112679</c:v>
                </c:pt>
                <c:pt idx="134">
                  <c:v>24103171</c:v>
                </c:pt>
                <c:pt idx="135">
                  <c:v>26124700</c:v>
                </c:pt>
                <c:pt idx="136">
                  <c:v>26926176</c:v>
                </c:pt>
                <c:pt idx="137">
                  <c:v>25895162</c:v>
                </c:pt>
                <c:pt idx="138">
                  <c:v>26071168</c:v>
                </c:pt>
                <c:pt idx="139">
                  <c:v>29802248</c:v>
                </c:pt>
                <c:pt idx="140">
                  <c:v>29796943</c:v>
                </c:pt>
                <c:pt idx="141">
                  <c:v>28660341</c:v>
                </c:pt>
                <c:pt idx="142">
                  <c:v>27556166</c:v>
                </c:pt>
                <c:pt idx="143">
                  <c:v>23518632</c:v>
                </c:pt>
                <c:pt idx="144">
                  <c:v>18017229</c:v>
                </c:pt>
                <c:pt idx="145" formatCode="#,##0">
                  <c:v>17407277</c:v>
                </c:pt>
                <c:pt idx="146" formatCode="#,##0">
                  <c:v>27847354</c:v>
                </c:pt>
                <c:pt idx="147" formatCode="#,##0">
                  <c:v>24872910</c:v>
                </c:pt>
                <c:pt idx="148" formatCode="#,##0">
                  <c:v>28713612</c:v>
                </c:pt>
                <c:pt idx="149" formatCode="#,##0">
                  <c:v>28264446</c:v>
                </c:pt>
                <c:pt idx="150" formatCode="#,##0">
                  <c:v>27952722</c:v>
                </c:pt>
                <c:pt idx="151" formatCode="#,##0">
                  <c:v>30237548</c:v>
                </c:pt>
                <c:pt idx="152" formatCode="#,##0">
                  <c:v>30031665</c:v>
                </c:pt>
                <c:pt idx="153" formatCode="#,##0">
                  <c:v>30239364</c:v>
                </c:pt>
                <c:pt idx="154" formatCode="#,##0">
                  <c:v>29818973</c:v>
                </c:pt>
                <c:pt idx="155" formatCode="#,##0">
                  <c:v>25613044</c:v>
                </c:pt>
                <c:pt idx="156" formatCode="#,##0">
                  <c:v>22796720</c:v>
                </c:pt>
                <c:pt idx="157" formatCode="#,##0">
                  <c:v>21963219</c:v>
                </c:pt>
                <c:pt idx="158" formatCode="#,##0">
                  <c:v>29093475</c:v>
                </c:pt>
                <c:pt idx="159" formatCode="#,##0">
                  <c:v>28883412</c:v>
                </c:pt>
                <c:pt idx="160" formatCode="#,##0">
                  <c:v>29582893</c:v>
                </c:pt>
                <c:pt idx="161" formatCode="#,##0">
                  <c:v>29302431</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396466944"/>
        <c:axId val="-396457696"/>
      </c:lineChart>
      <c:dateAx>
        <c:axId val="-396466944"/>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396457696"/>
        <c:crosses val="autoZero"/>
        <c:auto val="1"/>
        <c:lblOffset val="100"/>
        <c:baseTimeUnit val="months"/>
        <c:majorUnit val="1"/>
        <c:majorTimeUnit val="months"/>
      </c:dateAx>
      <c:valAx>
        <c:axId val="-396457696"/>
        <c:scaling>
          <c:orientation val="minMax"/>
          <c:min val="10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396466944"/>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Graficos'!$B$114:$H$114</c:f>
              <c:numCache>
                <c:formatCode>#,##0</c:formatCode>
                <c:ptCount val="7"/>
                <c:pt idx="0">
                  <c:v>59527492</c:v>
                </c:pt>
                <c:pt idx="1">
                  <c:v>85486411</c:v>
                </c:pt>
                <c:pt idx="2">
                  <c:v>46997069</c:v>
                </c:pt>
                <c:pt idx="3">
                  <c:v>78951248</c:v>
                </c:pt>
                <c:pt idx="4">
                  <c:v>21116558</c:v>
                </c:pt>
                <c:pt idx="5">
                  <c:v>25652055</c:v>
                </c:pt>
                <c:pt idx="6">
                  <c:v>1285311</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2016</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Graficos'!$B$113:$H$113</c:f>
              <c:numCache>
                <c:formatCode>#,##0</c:formatCode>
                <c:ptCount val="7"/>
                <c:pt idx="0">
                  <c:v>56336256</c:v>
                </c:pt>
                <c:pt idx="1">
                  <c:v>83052048</c:v>
                </c:pt>
                <c:pt idx="2">
                  <c:v>45466178</c:v>
                </c:pt>
                <c:pt idx="3">
                  <c:v>80276125</c:v>
                </c:pt>
                <c:pt idx="4">
                  <c:v>20252385</c:v>
                </c:pt>
                <c:pt idx="5">
                  <c:v>17467724</c:v>
                </c:pt>
                <c:pt idx="6">
                  <c:v>1093218</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2015</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Graficos'!$B$112:$H$112</c:f>
              <c:numCache>
                <c:formatCode>#,##0</c:formatCode>
                <c:ptCount val="7"/>
                <c:pt idx="0">
                  <c:v>51705194</c:v>
                </c:pt>
                <c:pt idx="1">
                  <c:v>77692104</c:v>
                </c:pt>
                <c:pt idx="2">
                  <c:v>43620240</c:v>
                </c:pt>
                <c:pt idx="3">
                  <c:v>71553035</c:v>
                </c:pt>
                <c:pt idx="4">
                  <c:v>18223904</c:v>
                </c:pt>
                <c:pt idx="5">
                  <c:v>8941447</c:v>
                </c:pt>
                <c:pt idx="6">
                  <c:v>987286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Graficos'!$B$115:$H$115</c:f>
              <c:numCache>
                <c:formatCode>#,##0</c:formatCode>
                <c:ptCount val="7"/>
                <c:pt idx="0">
                  <c:v>29851935</c:v>
                </c:pt>
                <c:pt idx="1">
                  <c:v>42247069</c:v>
                </c:pt>
                <c:pt idx="2">
                  <c:v>25925802</c:v>
                </c:pt>
                <c:pt idx="3">
                  <c:v>37978224</c:v>
                </c:pt>
                <c:pt idx="4">
                  <c:v>10380499</c:v>
                </c:pt>
                <c:pt idx="5">
                  <c:v>14646128</c:v>
                </c:pt>
                <c:pt idx="6">
                  <c:v>592493</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AR"/>
        </a:p>
      </c:txPr>
    </c:title>
    <c:autoTitleDeleted val="0"/>
    <c:plotArea>
      <c:layout/>
      <c:lineChart>
        <c:grouping val="standard"/>
        <c:varyColors val="0"/>
        <c:ser>
          <c:idx val="0"/>
          <c:order val="0"/>
          <c:spPr>
            <a:ln w="34925" cap="rnd">
              <a:solidFill>
                <a:schemeClr val="lt1"/>
              </a:solidFill>
              <a:round/>
            </a:ln>
            <a:effectLst>
              <a:outerShdw dist="25400" dir="2700000" algn="tl" rotWithShape="0">
                <a:schemeClr val="accent3"/>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3">
                          <a:lumMod val="60000"/>
                          <a:lumOff val="40000"/>
                        </a:schemeClr>
                      </a:solidFill>
                    </a:ln>
                    <a:effectLst/>
                  </c:spPr>
                </c15:leaderLines>
              </c:ext>
            </c:extLst>
          </c:dLbls>
          <c:cat>
            <c:numRef>
              <c:f>'Tren de la Costa'!$B$5:$X$5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'Tren de la Costa'!$B$19:$X$19</c:f>
              <c:numCache>
                <c:formatCode>#,##0</c:formatCode>
                <c:ptCount val="23"/>
                <c:pt idx="0">
                  <c:v>2899222</c:v>
                </c:pt>
                <c:pt idx="1">
                  <c:v>3370430</c:v>
                </c:pt>
                <c:pt idx="2">
                  <c:v>3161618</c:v>
                </c:pt>
                <c:pt idx="3">
                  <c:v>2580111</c:v>
                </c:pt>
                <c:pt idx="4">
                  <c:v>1729258</c:v>
                </c:pt>
                <c:pt idx="5">
                  <c:v>1798924</c:v>
                </c:pt>
                <c:pt idx="6">
                  <c:v>1824478</c:v>
                </c:pt>
                <c:pt idx="7">
                  <c:v>1466212</c:v>
                </c:pt>
                <c:pt idx="8">
                  <c:v>1617372</c:v>
                </c:pt>
                <c:pt idx="9">
                  <c:v>1797577</c:v>
                </c:pt>
                <c:pt idx="10">
                  <c:v>1686936</c:v>
                </c:pt>
                <c:pt idx="11">
                  <c:v>1548815</c:v>
                </c:pt>
                <c:pt idx="12">
                  <c:v>1435713</c:v>
                </c:pt>
                <c:pt idx="13">
                  <c:v>982588</c:v>
                </c:pt>
                <c:pt idx="14">
                  <c:v>770929</c:v>
                </c:pt>
                <c:pt idx="15">
                  <c:v>890746</c:v>
                </c:pt>
                <c:pt idx="16">
                  <c:v>717256</c:v>
                </c:pt>
                <c:pt idx="17">
                  <c:v>641739</c:v>
                </c:pt>
                <c:pt idx="18">
                  <c:v>547386</c:v>
                </c:pt>
                <c:pt idx="19">
                  <c:v>651363</c:v>
                </c:pt>
                <c:pt idx="20">
                  <c:v>678629</c:v>
                </c:pt>
                <c:pt idx="21">
                  <c:v>733692</c:v>
                </c:pt>
                <c:pt idx="22">
                  <c:v>838827</c:v>
                </c:pt>
              </c:numCache>
            </c:numRef>
          </c:val>
          <c:smooth val="1"/>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96462048"/>
        <c:axId val="-396461504"/>
      </c:lineChart>
      <c:catAx>
        <c:axId val="-396462048"/>
        <c:scaling>
          <c:orientation val="minMax"/>
        </c:scaling>
        <c:delete val="0"/>
        <c:axPos val="b"/>
        <c:numFmt formatCode="0" sourceLinked="0"/>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050" b="0" i="0" u="none" strike="noStrike" kern="1200" spc="100" baseline="0">
                <a:solidFill>
                  <a:schemeClr val="lt1"/>
                </a:solidFill>
                <a:latin typeface="+mn-lt"/>
                <a:ea typeface="+mn-ea"/>
                <a:cs typeface="+mn-cs"/>
              </a:defRPr>
            </a:pPr>
            <a:endParaRPr lang="es-AR"/>
          </a:p>
        </c:txPr>
        <c:crossAx val="-396461504"/>
        <c:crosses val="autoZero"/>
        <c:auto val="1"/>
        <c:lblAlgn val="ctr"/>
        <c:lblOffset val="100"/>
        <c:noMultiLvlLbl val="0"/>
      </c:catAx>
      <c:valAx>
        <c:axId val="-3964615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solidFill>
                <a:latin typeface="+mn-lt"/>
                <a:ea typeface="+mn-ea"/>
                <a:cs typeface="+mn-cs"/>
              </a:defRPr>
            </a:pPr>
            <a:endParaRPr lang="es-AR"/>
          </a:p>
        </c:txPr>
        <c:crossAx val="-396462048"/>
        <c:crosses val="autoZero"/>
        <c:crossBetween val="between"/>
        <c:dispUnits>
          <c:builtInUnit val="million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1050" b="1" i="0" u="none" strike="noStrike" kern="1200" baseline="0">
                    <a:solidFill>
                      <a:schemeClr val="lt1"/>
                    </a:solidFill>
                    <a:latin typeface="+mn-lt"/>
                    <a:ea typeface="+mn-ea"/>
                    <a:cs typeface="+mn-cs"/>
                  </a:defRPr>
                </a:pPr>
                <a:endParaRPr lang="es-AR"/>
              </a:p>
            </c:txPr>
          </c:dispUnitsLbl>
        </c:dispUnits>
      </c:valAx>
      <c:spPr>
        <a:noFill/>
        <a:ln>
          <a:noFill/>
        </a:ln>
        <a:effectLst/>
      </c:spPr>
    </c:plotArea>
    <c:plotVisOnly val="1"/>
    <c:dispBlanksAs val="gap"/>
    <c:showDLblsOverMax val="0"/>
  </c:chart>
  <c:spPr>
    <a:solidFill>
      <a:schemeClr val="accent3"/>
    </a:solidFill>
    <a:ln w="9525" cap="flat" cmpd="sng" algn="ctr">
      <a:solidFill>
        <a:schemeClr val="accent3"/>
      </a:solidFill>
      <a:round/>
    </a:ln>
    <a:effectLst/>
  </c:spPr>
  <c:txPr>
    <a:bodyPr/>
    <a:lstStyle/>
    <a:p>
      <a:pPr>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s-AR"/>
        </a:p>
      </c:txPr>
    </c:title>
    <c:autoTitleDeleted val="0"/>
    <c:plotArea>
      <c:layout/>
      <c:lineChart>
        <c:grouping val="standard"/>
        <c:varyColors val="0"/>
        <c:ser>
          <c:idx val="0"/>
          <c:order val="0"/>
          <c:spPr>
            <a:ln w="22225" cap="rnd" cmpd="sng" algn="ctr">
              <a:solidFill>
                <a:schemeClr val="accent3"/>
              </a:solidFill>
              <a:round/>
            </a:ln>
            <a:effectLst/>
          </c:spPr>
          <c:marker>
            <c:symbol val="none"/>
          </c:marker>
          <c:cat>
            <c:numRef>
              <c:f>'Tren de la Costa'!$AM$7:$AM$165</c:f>
              <c:numCache>
                <c:formatCode>mmm\-yy</c:formatCode>
                <c:ptCount val="159"/>
                <c:pt idx="0">
                  <c:v>38412</c:v>
                </c:pt>
                <c:pt idx="1">
                  <c:v>38443</c:v>
                </c:pt>
                <c:pt idx="2">
                  <c:v>38473</c:v>
                </c:pt>
                <c:pt idx="3">
                  <c:v>38504</c:v>
                </c:pt>
                <c:pt idx="4">
                  <c:v>38534</c:v>
                </c:pt>
                <c:pt idx="5">
                  <c:v>38565</c:v>
                </c:pt>
                <c:pt idx="6">
                  <c:v>38596</c:v>
                </c:pt>
                <c:pt idx="7">
                  <c:v>38626</c:v>
                </c:pt>
                <c:pt idx="8">
                  <c:v>38657</c:v>
                </c:pt>
                <c:pt idx="9">
                  <c:v>38687</c:v>
                </c:pt>
                <c:pt idx="10">
                  <c:v>38718</c:v>
                </c:pt>
                <c:pt idx="11">
                  <c:v>38749</c:v>
                </c:pt>
                <c:pt idx="12">
                  <c:v>38777</c:v>
                </c:pt>
                <c:pt idx="13">
                  <c:v>38808</c:v>
                </c:pt>
                <c:pt idx="14">
                  <c:v>38838</c:v>
                </c:pt>
                <c:pt idx="15">
                  <c:v>38869</c:v>
                </c:pt>
                <c:pt idx="16">
                  <c:v>38899</c:v>
                </c:pt>
                <c:pt idx="17">
                  <c:v>38930</c:v>
                </c:pt>
                <c:pt idx="18">
                  <c:v>38961</c:v>
                </c:pt>
                <c:pt idx="19">
                  <c:v>38991</c:v>
                </c:pt>
                <c:pt idx="20">
                  <c:v>39022</c:v>
                </c:pt>
                <c:pt idx="21">
                  <c:v>39052</c:v>
                </c:pt>
                <c:pt idx="22">
                  <c:v>39083</c:v>
                </c:pt>
                <c:pt idx="23">
                  <c:v>39114</c:v>
                </c:pt>
                <c:pt idx="24">
                  <c:v>39142</c:v>
                </c:pt>
                <c:pt idx="25">
                  <c:v>39173</c:v>
                </c:pt>
                <c:pt idx="26">
                  <c:v>39203</c:v>
                </c:pt>
                <c:pt idx="27">
                  <c:v>39234</c:v>
                </c:pt>
                <c:pt idx="28">
                  <c:v>39264</c:v>
                </c:pt>
                <c:pt idx="29">
                  <c:v>39295</c:v>
                </c:pt>
                <c:pt idx="30">
                  <c:v>39326</c:v>
                </c:pt>
                <c:pt idx="31">
                  <c:v>39356</c:v>
                </c:pt>
                <c:pt idx="32">
                  <c:v>39387</c:v>
                </c:pt>
                <c:pt idx="33">
                  <c:v>39417</c:v>
                </c:pt>
                <c:pt idx="34">
                  <c:v>39448</c:v>
                </c:pt>
                <c:pt idx="35">
                  <c:v>39479</c:v>
                </c:pt>
                <c:pt idx="36">
                  <c:v>39508</c:v>
                </c:pt>
                <c:pt idx="37">
                  <c:v>39539</c:v>
                </c:pt>
                <c:pt idx="38">
                  <c:v>39569</c:v>
                </c:pt>
                <c:pt idx="39">
                  <c:v>39600</c:v>
                </c:pt>
                <c:pt idx="40">
                  <c:v>39630</c:v>
                </c:pt>
                <c:pt idx="41">
                  <c:v>39661</c:v>
                </c:pt>
                <c:pt idx="42">
                  <c:v>39692</c:v>
                </c:pt>
                <c:pt idx="43">
                  <c:v>39722</c:v>
                </c:pt>
                <c:pt idx="44">
                  <c:v>39753</c:v>
                </c:pt>
                <c:pt idx="45">
                  <c:v>39783</c:v>
                </c:pt>
                <c:pt idx="46">
                  <c:v>39814</c:v>
                </c:pt>
                <c:pt idx="47">
                  <c:v>39845</c:v>
                </c:pt>
                <c:pt idx="48">
                  <c:v>39873</c:v>
                </c:pt>
                <c:pt idx="49">
                  <c:v>39904</c:v>
                </c:pt>
                <c:pt idx="50">
                  <c:v>39934</c:v>
                </c:pt>
                <c:pt idx="51">
                  <c:v>39965</c:v>
                </c:pt>
                <c:pt idx="52">
                  <c:v>39995</c:v>
                </c:pt>
                <c:pt idx="53">
                  <c:v>40026</c:v>
                </c:pt>
                <c:pt idx="54">
                  <c:v>40057</c:v>
                </c:pt>
                <c:pt idx="55">
                  <c:v>40087</c:v>
                </c:pt>
                <c:pt idx="56">
                  <c:v>40118</c:v>
                </c:pt>
                <c:pt idx="57">
                  <c:v>40148</c:v>
                </c:pt>
                <c:pt idx="58">
                  <c:v>40179</c:v>
                </c:pt>
                <c:pt idx="59">
                  <c:v>40210</c:v>
                </c:pt>
                <c:pt idx="60">
                  <c:v>40238</c:v>
                </c:pt>
                <c:pt idx="61">
                  <c:v>40269</c:v>
                </c:pt>
                <c:pt idx="62">
                  <c:v>40299</c:v>
                </c:pt>
                <c:pt idx="63">
                  <c:v>40330</c:v>
                </c:pt>
                <c:pt idx="64">
                  <c:v>40360</c:v>
                </c:pt>
                <c:pt idx="65">
                  <c:v>40391</c:v>
                </c:pt>
                <c:pt idx="66">
                  <c:v>40422</c:v>
                </c:pt>
                <c:pt idx="67">
                  <c:v>40452</c:v>
                </c:pt>
                <c:pt idx="68">
                  <c:v>40483</c:v>
                </c:pt>
                <c:pt idx="69">
                  <c:v>40513</c:v>
                </c:pt>
                <c:pt idx="70">
                  <c:v>40544</c:v>
                </c:pt>
                <c:pt idx="71">
                  <c:v>40575</c:v>
                </c:pt>
                <c:pt idx="72">
                  <c:v>40603</c:v>
                </c:pt>
                <c:pt idx="73">
                  <c:v>40634</c:v>
                </c:pt>
                <c:pt idx="74">
                  <c:v>40664</c:v>
                </c:pt>
                <c:pt idx="75">
                  <c:v>40695</c:v>
                </c:pt>
                <c:pt idx="76">
                  <c:v>40725</c:v>
                </c:pt>
                <c:pt idx="77">
                  <c:v>40756</c:v>
                </c:pt>
                <c:pt idx="78">
                  <c:v>40787</c:v>
                </c:pt>
                <c:pt idx="79">
                  <c:v>40817</c:v>
                </c:pt>
                <c:pt idx="80">
                  <c:v>40848</c:v>
                </c:pt>
                <c:pt idx="81">
                  <c:v>40878</c:v>
                </c:pt>
                <c:pt idx="82">
                  <c:v>40909</c:v>
                </c:pt>
                <c:pt idx="83">
                  <c:v>40940</c:v>
                </c:pt>
                <c:pt idx="84">
                  <c:v>40969</c:v>
                </c:pt>
                <c:pt idx="85">
                  <c:v>41000</c:v>
                </c:pt>
                <c:pt idx="86">
                  <c:v>41030</c:v>
                </c:pt>
                <c:pt idx="87">
                  <c:v>41061</c:v>
                </c:pt>
                <c:pt idx="88">
                  <c:v>41091</c:v>
                </c:pt>
                <c:pt idx="89">
                  <c:v>41122</c:v>
                </c:pt>
                <c:pt idx="90">
                  <c:v>41153</c:v>
                </c:pt>
                <c:pt idx="91">
                  <c:v>41183</c:v>
                </c:pt>
                <c:pt idx="92">
                  <c:v>41214</c:v>
                </c:pt>
                <c:pt idx="93">
                  <c:v>41244</c:v>
                </c:pt>
                <c:pt idx="94">
                  <c:v>41275</c:v>
                </c:pt>
                <c:pt idx="95">
                  <c:v>41306</c:v>
                </c:pt>
                <c:pt idx="96">
                  <c:v>41334</c:v>
                </c:pt>
                <c:pt idx="97">
                  <c:v>41365</c:v>
                </c:pt>
                <c:pt idx="98">
                  <c:v>41395</c:v>
                </c:pt>
                <c:pt idx="99">
                  <c:v>41426</c:v>
                </c:pt>
                <c:pt idx="100">
                  <c:v>41456</c:v>
                </c:pt>
                <c:pt idx="101">
                  <c:v>41487</c:v>
                </c:pt>
                <c:pt idx="102">
                  <c:v>41518</c:v>
                </c:pt>
                <c:pt idx="103">
                  <c:v>41548</c:v>
                </c:pt>
                <c:pt idx="104">
                  <c:v>41579</c:v>
                </c:pt>
                <c:pt idx="105">
                  <c:v>41609</c:v>
                </c:pt>
                <c:pt idx="106">
                  <c:v>41640</c:v>
                </c:pt>
                <c:pt idx="107">
                  <c:v>41671</c:v>
                </c:pt>
                <c:pt idx="108">
                  <c:v>41699</c:v>
                </c:pt>
                <c:pt idx="109">
                  <c:v>41730</c:v>
                </c:pt>
                <c:pt idx="110">
                  <c:v>41760</c:v>
                </c:pt>
                <c:pt idx="111">
                  <c:v>41791</c:v>
                </c:pt>
                <c:pt idx="112">
                  <c:v>41821</c:v>
                </c:pt>
                <c:pt idx="113">
                  <c:v>41852</c:v>
                </c:pt>
                <c:pt idx="114">
                  <c:v>41883</c:v>
                </c:pt>
                <c:pt idx="115">
                  <c:v>41913</c:v>
                </c:pt>
                <c:pt idx="116">
                  <c:v>41944</c:v>
                </c:pt>
                <c:pt idx="117">
                  <c:v>41974</c:v>
                </c:pt>
                <c:pt idx="118">
                  <c:v>42005</c:v>
                </c:pt>
                <c:pt idx="119">
                  <c:v>42036</c:v>
                </c:pt>
                <c:pt idx="120">
                  <c:v>42064</c:v>
                </c:pt>
                <c:pt idx="121">
                  <c:v>42095</c:v>
                </c:pt>
                <c:pt idx="122">
                  <c:v>42125</c:v>
                </c:pt>
                <c:pt idx="123">
                  <c:v>42156</c:v>
                </c:pt>
                <c:pt idx="124">
                  <c:v>42186</c:v>
                </c:pt>
                <c:pt idx="125">
                  <c:v>42217</c:v>
                </c:pt>
                <c:pt idx="126">
                  <c:v>42248</c:v>
                </c:pt>
                <c:pt idx="127">
                  <c:v>42278</c:v>
                </c:pt>
                <c:pt idx="128">
                  <c:v>42309</c:v>
                </c:pt>
                <c:pt idx="129">
                  <c:v>42339</c:v>
                </c:pt>
                <c:pt idx="130">
                  <c:v>42370</c:v>
                </c:pt>
                <c:pt idx="131">
                  <c:v>42401</c:v>
                </c:pt>
                <c:pt idx="132">
                  <c:v>42430</c:v>
                </c:pt>
                <c:pt idx="133">
                  <c:v>42461</c:v>
                </c:pt>
                <c:pt idx="134">
                  <c:v>42491</c:v>
                </c:pt>
                <c:pt idx="135">
                  <c:v>42522</c:v>
                </c:pt>
                <c:pt idx="136">
                  <c:v>42552</c:v>
                </c:pt>
                <c:pt idx="137">
                  <c:v>42583</c:v>
                </c:pt>
                <c:pt idx="138">
                  <c:v>42614</c:v>
                </c:pt>
                <c:pt idx="139">
                  <c:v>42644</c:v>
                </c:pt>
                <c:pt idx="140">
                  <c:v>42675</c:v>
                </c:pt>
                <c:pt idx="141">
                  <c:v>42705</c:v>
                </c:pt>
                <c:pt idx="142">
                  <c:v>42736</c:v>
                </c:pt>
                <c:pt idx="143">
                  <c:v>42767</c:v>
                </c:pt>
                <c:pt idx="144">
                  <c:v>42795</c:v>
                </c:pt>
                <c:pt idx="145">
                  <c:v>42826</c:v>
                </c:pt>
                <c:pt idx="146">
                  <c:v>42856</c:v>
                </c:pt>
                <c:pt idx="147">
                  <c:v>42887</c:v>
                </c:pt>
                <c:pt idx="148">
                  <c:v>42917</c:v>
                </c:pt>
                <c:pt idx="149">
                  <c:v>42948</c:v>
                </c:pt>
                <c:pt idx="150">
                  <c:v>42979</c:v>
                </c:pt>
                <c:pt idx="151">
                  <c:v>43009</c:v>
                </c:pt>
                <c:pt idx="152">
                  <c:v>43040</c:v>
                </c:pt>
                <c:pt idx="153">
                  <c:v>43070</c:v>
                </c:pt>
                <c:pt idx="154">
                  <c:v>43101</c:v>
                </c:pt>
                <c:pt idx="155">
                  <c:v>43132</c:v>
                </c:pt>
                <c:pt idx="156">
                  <c:v>43160</c:v>
                </c:pt>
                <c:pt idx="157">
                  <c:v>43191</c:v>
                </c:pt>
                <c:pt idx="158">
                  <c:v>43221</c:v>
                </c:pt>
              </c:numCache>
            </c:numRef>
          </c:cat>
          <c:val>
            <c:numRef>
              <c:f>'Tren de la Costa'!$AN$7:$AN$165</c:f>
              <c:numCache>
                <c:formatCode>General</c:formatCode>
                <c:ptCount val="159"/>
                <c:pt idx="0">
                  <c:v>159722</c:v>
                </c:pt>
                <c:pt idx="1">
                  <c:v>87198</c:v>
                </c:pt>
                <c:pt idx="2">
                  <c:v>124345</c:v>
                </c:pt>
                <c:pt idx="3">
                  <c:v>116710</c:v>
                </c:pt>
                <c:pt idx="4">
                  <c:v>186541</c:v>
                </c:pt>
                <c:pt idx="5">
                  <c:v>135588</c:v>
                </c:pt>
                <c:pt idx="6">
                  <c:v>139440</c:v>
                </c:pt>
                <c:pt idx="7">
                  <c:v>160678</c:v>
                </c:pt>
                <c:pt idx="8">
                  <c:v>124853</c:v>
                </c:pt>
                <c:pt idx="9">
                  <c:v>134464</c:v>
                </c:pt>
                <c:pt idx="10">
                  <c:v>156954</c:v>
                </c:pt>
                <c:pt idx="11">
                  <c:v>132046</c:v>
                </c:pt>
                <c:pt idx="12">
                  <c:v>141381</c:v>
                </c:pt>
                <c:pt idx="13">
                  <c:v>144049</c:v>
                </c:pt>
                <c:pt idx="14">
                  <c:v>105346</c:v>
                </c:pt>
                <c:pt idx="15">
                  <c:v>82388</c:v>
                </c:pt>
                <c:pt idx="16">
                  <c:v>134422</c:v>
                </c:pt>
                <c:pt idx="17">
                  <c:v>121256</c:v>
                </c:pt>
                <c:pt idx="18">
                  <c:v>152092</c:v>
                </c:pt>
                <c:pt idx="19">
                  <c:v>134958</c:v>
                </c:pt>
                <c:pt idx="20">
                  <c:v>128073</c:v>
                </c:pt>
                <c:pt idx="21">
                  <c:v>115850</c:v>
                </c:pt>
                <c:pt idx="22">
                  <c:v>171908</c:v>
                </c:pt>
                <c:pt idx="23">
                  <c:v>145144</c:v>
                </c:pt>
                <c:pt idx="24">
                  <c:v>143703</c:v>
                </c:pt>
                <c:pt idx="25">
                  <c:v>128412</c:v>
                </c:pt>
                <c:pt idx="26">
                  <c:v>111391</c:v>
                </c:pt>
                <c:pt idx="27">
                  <c:v>92960</c:v>
                </c:pt>
                <c:pt idx="28">
                  <c:v>139121</c:v>
                </c:pt>
                <c:pt idx="29">
                  <c:v>101960</c:v>
                </c:pt>
                <c:pt idx="30">
                  <c:v>97999</c:v>
                </c:pt>
                <c:pt idx="31">
                  <c:v>99510</c:v>
                </c:pt>
                <c:pt idx="32">
                  <c:v>96444</c:v>
                </c:pt>
                <c:pt idx="33">
                  <c:v>107161</c:v>
                </c:pt>
                <c:pt idx="34">
                  <c:v>135274</c:v>
                </c:pt>
                <c:pt idx="35">
                  <c:v>116363</c:v>
                </c:pt>
                <c:pt idx="36">
                  <c:v>106872</c:v>
                </c:pt>
                <c:pt idx="37">
                  <c:v>88772</c:v>
                </c:pt>
                <c:pt idx="38">
                  <c:v>63343</c:v>
                </c:pt>
                <c:pt idx="39">
                  <c:v>63020</c:v>
                </c:pt>
                <c:pt idx="40">
                  <c:v>99915</c:v>
                </c:pt>
                <c:pt idx="41">
                  <c:v>33075</c:v>
                </c:pt>
                <c:pt idx="42">
                  <c:v>52901</c:v>
                </c:pt>
                <c:pt idx="43">
                  <c:v>76404</c:v>
                </c:pt>
                <c:pt idx="44">
                  <c:v>74779</c:v>
                </c:pt>
                <c:pt idx="45">
                  <c:v>71870</c:v>
                </c:pt>
                <c:pt idx="46">
                  <c:v>87271</c:v>
                </c:pt>
                <c:pt idx="47">
                  <c:v>56585</c:v>
                </c:pt>
                <c:pt idx="48">
                  <c:v>65699</c:v>
                </c:pt>
                <c:pt idx="49">
                  <c:v>56505</c:v>
                </c:pt>
                <c:pt idx="50">
                  <c:v>54392</c:v>
                </c:pt>
                <c:pt idx="51">
                  <c:v>46604</c:v>
                </c:pt>
                <c:pt idx="52">
                  <c:v>53277</c:v>
                </c:pt>
                <c:pt idx="53">
                  <c:v>62937</c:v>
                </c:pt>
                <c:pt idx="54">
                  <c:v>65603</c:v>
                </c:pt>
                <c:pt idx="55">
                  <c:v>82330</c:v>
                </c:pt>
                <c:pt idx="56">
                  <c:v>77143</c:v>
                </c:pt>
                <c:pt idx="57">
                  <c:v>62583</c:v>
                </c:pt>
                <c:pt idx="58">
                  <c:v>81846</c:v>
                </c:pt>
                <c:pt idx="59">
                  <c:v>66030</c:v>
                </c:pt>
                <c:pt idx="60">
                  <c:v>76789</c:v>
                </c:pt>
                <c:pt idx="61">
                  <c:v>75040</c:v>
                </c:pt>
                <c:pt idx="62">
                  <c:v>58399</c:v>
                </c:pt>
                <c:pt idx="63">
                  <c:v>52634</c:v>
                </c:pt>
                <c:pt idx="64">
                  <c:v>87276</c:v>
                </c:pt>
                <c:pt idx="65">
                  <c:v>74888</c:v>
                </c:pt>
                <c:pt idx="66">
                  <c:v>75923</c:v>
                </c:pt>
                <c:pt idx="67">
                  <c:v>92685</c:v>
                </c:pt>
                <c:pt idx="68">
                  <c:v>79911</c:v>
                </c:pt>
                <c:pt idx="69">
                  <c:v>69325</c:v>
                </c:pt>
                <c:pt idx="70">
                  <c:v>82480</c:v>
                </c:pt>
                <c:pt idx="71">
                  <c:v>59411</c:v>
                </c:pt>
                <c:pt idx="72">
                  <c:v>86715</c:v>
                </c:pt>
                <c:pt idx="73">
                  <c:v>65094</c:v>
                </c:pt>
                <c:pt idx="74">
                  <c:v>55706</c:v>
                </c:pt>
                <c:pt idx="75">
                  <c:v>42407</c:v>
                </c:pt>
                <c:pt idx="76">
                  <c:v>82295</c:v>
                </c:pt>
                <c:pt idx="77">
                  <c:v>52637</c:v>
                </c:pt>
                <c:pt idx="78">
                  <c:v>48607</c:v>
                </c:pt>
                <c:pt idx="79">
                  <c:v>64823</c:v>
                </c:pt>
                <c:pt idx="80">
                  <c:v>58888</c:v>
                </c:pt>
                <c:pt idx="81">
                  <c:v>18193</c:v>
                </c:pt>
                <c:pt idx="82">
                  <c:v>66233</c:v>
                </c:pt>
                <c:pt idx="83">
                  <c:v>58093</c:v>
                </c:pt>
                <c:pt idx="84">
                  <c:v>36656</c:v>
                </c:pt>
                <c:pt idx="85">
                  <c:v>66560</c:v>
                </c:pt>
                <c:pt idx="86">
                  <c:v>47609</c:v>
                </c:pt>
                <c:pt idx="87">
                  <c:v>44949</c:v>
                </c:pt>
                <c:pt idx="88">
                  <c:v>81749</c:v>
                </c:pt>
                <c:pt idx="89">
                  <c:v>44848</c:v>
                </c:pt>
                <c:pt idx="90">
                  <c:v>56765</c:v>
                </c:pt>
                <c:pt idx="91">
                  <c:v>50206</c:v>
                </c:pt>
                <c:pt idx="92">
                  <c:v>47793</c:v>
                </c:pt>
                <c:pt idx="93">
                  <c:v>40278</c:v>
                </c:pt>
                <c:pt idx="94">
                  <c:v>43491</c:v>
                </c:pt>
                <c:pt idx="95">
                  <c:v>53366</c:v>
                </c:pt>
                <c:pt idx="96">
                  <c:v>44111</c:v>
                </c:pt>
                <c:pt idx="97">
                  <c:v>35251</c:v>
                </c:pt>
                <c:pt idx="98">
                  <c:v>36902</c:v>
                </c:pt>
                <c:pt idx="99">
                  <c:v>41406</c:v>
                </c:pt>
                <c:pt idx="100">
                  <c:v>72358</c:v>
                </c:pt>
                <c:pt idx="102">
                  <c:v>46671</c:v>
                </c:pt>
                <c:pt idx="103">
                  <c:v>63856</c:v>
                </c:pt>
                <c:pt idx="104">
                  <c:v>60188</c:v>
                </c:pt>
                <c:pt idx="105">
                  <c:v>49786</c:v>
                </c:pt>
                <c:pt idx="106">
                  <c:v>40144</c:v>
                </c:pt>
                <c:pt idx="107">
                  <c:v>44241</c:v>
                </c:pt>
                <c:pt idx="108">
                  <c:v>58895</c:v>
                </c:pt>
                <c:pt idx="109">
                  <c:v>54769</c:v>
                </c:pt>
                <c:pt idx="110">
                  <c:v>54115</c:v>
                </c:pt>
                <c:pt idx="111">
                  <c:v>47190</c:v>
                </c:pt>
                <c:pt idx="112">
                  <c:v>62460</c:v>
                </c:pt>
                <c:pt idx="113">
                  <c:v>61795</c:v>
                </c:pt>
                <c:pt idx="114">
                  <c:v>62932</c:v>
                </c:pt>
                <c:pt idx="115">
                  <c:v>66065</c:v>
                </c:pt>
                <c:pt idx="116">
                  <c:v>54537</c:v>
                </c:pt>
                <c:pt idx="117">
                  <c:v>44220</c:v>
                </c:pt>
                <c:pt idx="118">
                  <c:v>53845</c:v>
                </c:pt>
                <c:pt idx="119">
                  <c:v>64051</c:v>
                </c:pt>
                <c:pt idx="120">
                  <c:v>59876</c:v>
                </c:pt>
                <c:pt idx="121">
                  <c:v>62167</c:v>
                </c:pt>
                <c:pt idx="122">
                  <c:v>56965</c:v>
                </c:pt>
                <c:pt idx="123">
                  <c:v>50420</c:v>
                </c:pt>
                <c:pt idx="124">
                  <c:v>64410</c:v>
                </c:pt>
                <c:pt idx="125">
                  <c:v>56838</c:v>
                </c:pt>
                <c:pt idx="126">
                  <c:v>53174</c:v>
                </c:pt>
                <c:pt idx="127">
                  <c:v>55199</c:v>
                </c:pt>
                <c:pt idx="128">
                  <c:v>56417</c:v>
                </c:pt>
                <c:pt idx="129">
                  <c:v>45267</c:v>
                </c:pt>
                <c:pt idx="130">
                  <c:v>60840</c:v>
                </c:pt>
                <c:pt idx="131">
                  <c:v>51893</c:v>
                </c:pt>
                <c:pt idx="132">
                  <c:v>64285</c:v>
                </c:pt>
                <c:pt idx="133">
                  <c:v>46566</c:v>
                </c:pt>
                <c:pt idx="134">
                  <c:v>49911</c:v>
                </c:pt>
                <c:pt idx="135">
                  <c:v>49024</c:v>
                </c:pt>
                <c:pt idx="136">
                  <c:v>72324</c:v>
                </c:pt>
                <c:pt idx="137">
                  <c:v>70420</c:v>
                </c:pt>
                <c:pt idx="138">
                  <c:v>72453</c:v>
                </c:pt>
                <c:pt idx="139">
                  <c:v>75284</c:v>
                </c:pt>
                <c:pt idx="140">
                  <c:v>64764</c:v>
                </c:pt>
                <c:pt idx="141">
                  <c:v>55928</c:v>
                </c:pt>
                <c:pt idx="142">
                  <c:v>62513</c:v>
                </c:pt>
                <c:pt idx="143">
                  <c:v>69009</c:v>
                </c:pt>
                <c:pt idx="144">
                  <c:v>77941</c:v>
                </c:pt>
                <c:pt idx="145">
                  <c:v>66223</c:v>
                </c:pt>
                <c:pt idx="146">
                  <c:v>60413</c:v>
                </c:pt>
                <c:pt idx="147">
                  <c:v>57878</c:v>
                </c:pt>
                <c:pt idx="148">
                  <c:v>67790</c:v>
                </c:pt>
                <c:pt idx="149">
                  <c:v>67574</c:v>
                </c:pt>
                <c:pt idx="150" formatCode="#,##0">
                  <c:v>77250</c:v>
                </c:pt>
                <c:pt idx="151" formatCode="#,##0">
                  <c:v>90059</c:v>
                </c:pt>
                <c:pt idx="152" formatCode="#,##0">
                  <c:v>76480</c:v>
                </c:pt>
                <c:pt idx="153" formatCode="#,##0">
                  <c:v>65697</c:v>
                </c:pt>
                <c:pt idx="154" formatCode="#,##0">
                  <c:v>79714</c:v>
                </c:pt>
                <c:pt idx="155" formatCode="#,##0">
                  <c:v>88471</c:v>
                </c:pt>
                <c:pt idx="156" formatCode="#,##0">
                  <c:v>92481</c:v>
                </c:pt>
                <c:pt idx="157" formatCode="#,##0">
                  <c:v>94546</c:v>
                </c:pt>
                <c:pt idx="158" formatCode="#,##0">
                  <c:v>98825</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396466400"/>
        <c:axId val="-396460960"/>
      </c:lineChart>
      <c:dateAx>
        <c:axId val="-396466400"/>
        <c:scaling>
          <c:orientation val="minMax"/>
        </c:scaling>
        <c:delete val="0"/>
        <c:axPos val="b"/>
        <c:numFmt formatCode="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396460960"/>
        <c:crosses val="autoZero"/>
        <c:auto val="1"/>
        <c:lblOffset val="100"/>
        <c:baseTimeUnit val="months"/>
        <c:majorUnit val="3"/>
        <c:majorTimeUnit val="months"/>
      </c:dateAx>
      <c:valAx>
        <c:axId val="-3964609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396466400"/>
        <c:crosses val="autoZero"/>
        <c:crossBetween val="between"/>
        <c:dispUnits>
          <c:builtInUnit val="thousand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1571659472841825"/>
          <c:y val="0.10648148148148148"/>
          <c:w val="0.85804607178098724"/>
          <c:h val="0.60903470399533388"/>
        </c:manualLayout>
      </c:layout>
      <c:lineChart>
        <c:grouping val="standard"/>
        <c:varyColors val="0"/>
        <c:ser>
          <c:idx val="0"/>
          <c:order val="0"/>
          <c:tx>
            <c:strRef>
              <c:f>'FFCC Graficos'!$B$100</c:f>
              <c:strCache>
                <c:ptCount val="1"/>
                <c:pt idx="0">
                  <c:v>Mitre</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Graficos'!$B$101:$B$113</c:f>
              <c:numCache>
                <c:formatCode>#,##0</c:formatCode>
                <c:ptCount val="13"/>
                <c:pt idx="0">
                  <c:v>71436051</c:v>
                </c:pt>
                <c:pt idx="1">
                  <c:v>75475205</c:v>
                </c:pt>
                <c:pt idx="2">
                  <c:v>75819450</c:v>
                </c:pt>
                <c:pt idx="3">
                  <c:v>73207057</c:v>
                </c:pt>
                <c:pt idx="4">
                  <c:v>64496086.999999993</c:v>
                </c:pt>
                <c:pt idx="5">
                  <c:v>61025609</c:v>
                </c:pt>
                <c:pt idx="6">
                  <c:v>51425983</c:v>
                </c:pt>
                <c:pt idx="7">
                  <c:v>35659279.065040648</c:v>
                </c:pt>
                <c:pt idx="8">
                  <c:v>15920846.788709242</c:v>
                </c:pt>
                <c:pt idx="9">
                  <c:v>18330511.599999998</c:v>
                </c:pt>
                <c:pt idx="10">
                  <c:v>41540365.799999997</c:v>
                </c:pt>
                <c:pt idx="11">
                  <c:v>54659771</c:v>
                </c:pt>
                <c:pt idx="12">
                  <c:v>60808777</c:v>
                </c:pt>
              </c:numCache>
            </c:numRef>
          </c:val>
          <c:smooth val="1"/>
        </c:ser>
        <c:ser>
          <c:idx val="1"/>
          <c:order val="1"/>
          <c:tx>
            <c:strRef>
              <c:f>'FFCC Graficos'!$C$100</c:f>
              <c:strCache>
                <c:ptCount val="1"/>
                <c:pt idx="0">
                  <c:v>Sarmiento</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Graficos'!$C$101:$C$113</c:f>
              <c:numCache>
                <c:formatCode>#,##0</c:formatCode>
                <c:ptCount val="13"/>
                <c:pt idx="0">
                  <c:v>109309123</c:v>
                </c:pt>
                <c:pt idx="1">
                  <c:v>114551695</c:v>
                </c:pt>
                <c:pt idx="2">
                  <c:v>115967449</c:v>
                </c:pt>
                <c:pt idx="3">
                  <c:v>118163976.54438782</c:v>
                </c:pt>
                <c:pt idx="4">
                  <c:v>108233851.44</c:v>
                </c:pt>
                <c:pt idx="5">
                  <c:v>99506016.294332117</c:v>
                </c:pt>
                <c:pt idx="6">
                  <c:v>88618309</c:v>
                </c:pt>
                <c:pt idx="7">
                  <c:v>39118959.079365082</c:v>
                </c:pt>
                <c:pt idx="8">
                  <c:v>11447419.821253104</c:v>
                </c:pt>
                <c:pt idx="9">
                  <c:v>39663847</c:v>
                </c:pt>
                <c:pt idx="10">
                  <c:v>55192852</c:v>
                </c:pt>
                <c:pt idx="11">
                  <c:v>57592610</c:v>
                </c:pt>
                <c:pt idx="12">
                  <c:v>60767606</c:v>
                </c:pt>
              </c:numCache>
            </c:numRef>
          </c:val>
          <c:smooth val="1"/>
        </c:ser>
        <c:ser>
          <c:idx val="2"/>
          <c:order val="2"/>
          <c:tx>
            <c:strRef>
              <c:f>'FFCC Graficos'!$D$100</c:f>
              <c:strCache>
                <c:ptCount val="1"/>
                <c:pt idx="0">
                  <c:v>Urquiza</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Graficos'!$D$101:$D$113</c:f>
              <c:numCache>
                <c:formatCode>#,##0</c:formatCode>
                <c:ptCount val="13"/>
                <c:pt idx="0">
                  <c:v>27704721</c:v>
                </c:pt>
                <c:pt idx="1">
                  <c:v>27472881</c:v>
                </c:pt>
                <c:pt idx="2">
                  <c:v>24860919</c:v>
                </c:pt>
                <c:pt idx="3">
                  <c:v>24212123</c:v>
                </c:pt>
                <c:pt idx="4">
                  <c:v>22639350</c:v>
                </c:pt>
                <c:pt idx="5">
                  <c:v>22669914</c:v>
                </c:pt>
                <c:pt idx="6">
                  <c:v>18509348</c:v>
                </c:pt>
                <c:pt idx="7">
                  <c:v>18963418</c:v>
                </c:pt>
                <c:pt idx="8">
                  <c:v>15419209</c:v>
                </c:pt>
                <c:pt idx="9">
                  <c:v>12585106</c:v>
                </c:pt>
                <c:pt idx="10">
                  <c:v>18528364</c:v>
                </c:pt>
                <c:pt idx="11">
                  <c:v>20440782</c:v>
                </c:pt>
                <c:pt idx="12">
                  <c:v>22472864</c:v>
                </c:pt>
              </c:numCache>
            </c:numRef>
          </c:val>
          <c:smooth val="1"/>
        </c:ser>
        <c:ser>
          <c:idx val="3"/>
          <c:order val="3"/>
          <c:tx>
            <c:strRef>
              <c:f>'FFCC Graficos'!$E$100</c:f>
              <c:strCache>
                <c:ptCount val="1"/>
                <c:pt idx="0">
                  <c:v>Roca</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Graficos'!$E$101:$E$113</c:f>
              <c:numCache>
                <c:formatCode>#,##0</c:formatCode>
                <c:ptCount val="13"/>
                <c:pt idx="0">
                  <c:v>117170210</c:v>
                </c:pt>
                <c:pt idx="1">
                  <c:v>118309887</c:v>
                </c:pt>
                <c:pt idx="2">
                  <c:v>101174124.49801366</c:v>
                </c:pt>
                <c:pt idx="3">
                  <c:v>125715185</c:v>
                </c:pt>
                <c:pt idx="4">
                  <c:v>131943005</c:v>
                </c:pt>
                <c:pt idx="5">
                  <c:v>130925874</c:v>
                </c:pt>
                <c:pt idx="6">
                  <c:v>91527685</c:v>
                </c:pt>
                <c:pt idx="7">
                  <c:v>97166720.874432445</c:v>
                </c:pt>
                <c:pt idx="8">
                  <c:v>104761124.5206172</c:v>
                </c:pt>
                <c:pt idx="9">
                  <c:v>115032946</c:v>
                </c:pt>
                <c:pt idx="10">
                  <c:v>128794388</c:v>
                </c:pt>
                <c:pt idx="11">
                  <c:v>138621827</c:v>
                </c:pt>
                <c:pt idx="12">
                  <c:v>151493597</c:v>
                </c:pt>
              </c:numCache>
            </c:numRef>
          </c:val>
          <c:smooth val="1"/>
        </c:ser>
        <c:ser>
          <c:idx val="4"/>
          <c:order val="4"/>
          <c:tx>
            <c:strRef>
              <c:f>'FFCC Graficos'!$F$100</c:f>
              <c:strCache>
                <c:ptCount val="1"/>
                <c:pt idx="0">
                  <c:v>San Martín</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Graficos'!$F$101:$F$113</c:f>
              <c:numCache>
                <c:formatCode>#,##0</c:formatCode>
                <c:ptCount val="13"/>
                <c:pt idx="0">
                  <c:v>34912359</c:v>
                </c:pt>
                <c:pt idx="1">
                  <c:v>41204727</c:v>
                </c:pt>
                <c:pt idx="2">
                  <c:v>46647676</c:v>
                </c:pt>
                <c:pt idx="3">
                  <c:v>49564678</c:v>
                </c:pt>
                <c:pt idx="4">
                  <c:v>48179685</c:v>
                </c:pt>
                <c:pt idx="5">
                  <c:v>49841002</c:v>
                </c:pt>
                <c:pt idx="6">
                  <c:v>48518735</c:v>
                </c:pt>
                <c:pt idx="7">
                  <c:v>48923229</c:v>
                </c:pt>
                <c:pt idx="8">
                  <c:v>44657574</c:v>
                </c:pt>
                <c:pt idx="9">
                  <c:v>39239510</c:v>
                </c:pt>
                <c:pt idx="10">
                  <c:v>47147305</c:v>
                </c:pt>
                <c:pt idx="11">
                  <c:v>51095219</c:v>
                </c:pt>
                <c:pt idx="12">
                  <c:v>52118071</c:v>
                </c:pt>
              </c:numCache>
            </c:numRef>
          </c:val>
          <c:smooth val="1"/>
        </c:ser>
        <c:ser>
          <c:idx val="5"/>
          <c:order val="5"/>
          <c:tx>
            <c:strRef>
              <c:f>'FFCC Graficos'!$G$100</c:f>
              <c:strCache>
                <c:ptCount val="1"/>
                <c:pt idx="0">
                  <c:v>Belgrano Norte</c:v>
                </c:pt>
              </c:strCache>
            </c:strRef>
          </c:tx>
          <c:spPr>
            <a:ln w="31750" cap="rnd">
              <a:solidFill>
                <a:schemeClr val="accent6"/>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Graficos'!$G$101:$G$113</c:f>
              <c:numCache>
                <c:formatCode>#,##0</c:formatCode>
                <c:ptCount val="13"/>
                <c:pt idx="0">
                  <c:v>40553719</c:v>
                </c:pt>
                <c:pt idx="1">
                  <c:v>44115504</c:v>
                </c:pt>
                <c:pt idx="2">
                  <c:v>45650800</c:v>
                </c:pt>
                <c:pt idx="3">
                  <c:v>45830200</c:v>
                </c:pt>
                <c:pt idx="4">
                  <c:v>43669208</c:v>
                </c:pt>
                <c:pt idx="5">
                  <c:v>42676093</c:v>
                </c:pt>
                <c:pt idx="6">
                  <c:v>32065466</c:v>
                </c:pt>
                <c:pt idx="7">
                  <c:v>30461450</c:v>
                </c:pt>
                <c:pt idx="8">
                  <c:v>33428901</c:v>
                </c:pt>
                <c:pt idx="9">
                  <c:v>29876619</c:v>
                </c:pt>
                <c:pt idx="10">
                  <c:v>26628631</c:v>
                </c:pt>
                <c:pt idx="11">
                  <c:v>25631242</c:v>
                </c:pt>
                <c:pt idx="12">
                  <c:v>26235803</c:v>
                </c:pt>
              </c:numCache>
            </c:numRef>
          </c:val>
          <c:smooth val="1"/>
        </c:ser>
        <c:ser>
          <c:idx val="6"/>
          <c:order val="6"/>
          <c:tx>
            <c:strRef>
              <c:f>'FFCC Graficos'!$H$100</c:f>
              <c:strCache>
                <c:ptCount val="1"/>
                <c:pt idx="0">
                  <c:v>Belgrano Sur</c:v>
                </c:pt>
              </c:strCache>
            </c:strRef>
          </c:tx>
          <c:spPr>
            <a:ln w="31750" cap="rnd">
              <a:solidFill>
                <a:schemeClr val="accent1">
                  <a:lumMod val="60000"/>
                </a:schemeClr>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Graficos'!$H$101:$H$113</c:f>
              <c:numCache>
                <c:formatCode>#,##0</c:formatCode>
                <c:ptCount val="13"/>
                <c:pt idx="0">
                  <c:v>11973476</c:v>
                </c:pt>
                <c:pt idx="1">
                  <c:v>12075472</c:v>
                </c:pt>
                <c:pt idx="2">
                  <c:v>10518558</c:v>
                </c:pt>
                <c:pt idx="3">
                  <c:v>11342056</c:v>
                </c:pt>
                <c:pt idx="4">
                  <c:v>11866374</c:v>
                </c:pt>
                <c:pt idx="5">
                  <c:v>12744074</c:v>
                </c:pt>
                <c:pt idx="6">
                  <c:v>13340774</c:v>
                </c:pt>
                <c:pt idx="7">
                  <c:v>12167720</c:v>
                </c:pt>
                <c:pt idx="8">
                  <c:v>10389527</c:v>
                </c:pt>
                <c:pt idx="9">
                  <c:v>10974454</c:v>
                </c:pt>
                <c:pt idx="10">
                  <c:v>11836826</c:v>
                </c:pt>
                <c:pt idx="11">
                  <c:v>9919049</c:v>
                </c:pt>
                <c:pt idx="12">
                  <c:v>13484776</c:v>
                </c:pt>
              </c:numCache>
            </c:numRef>
          </c:val>
          <c:smooth val="1"/>
        </c:ser>
        <c:dLbls>
          <c:showLegendKey val="0"/>
          <c:showVal val="0"/>
          <c:showCatName val="0"/>
          <c:showSerName val="0"/>
          <c:showPercent val="0"/>
          <c:showBubbleSize val="0"/>
        </c:dLbls>
        <c:smooth val="0"/>
        <c:axId val="-396468032"/>
        <c:axId val="-396453344"/>
      </c:lineChart>
      <c:catAx>
        <c:axId val="-39646803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53344"/>
        <c:crosses val="autoZero"/>
        <c:auto val="1"/>
        <c:lblAlgn val="ctr"/>
        <c:lblOffset val="100"/>
        <c:noMultiLvlLbl val="0"/>
      </c:catAx>
      <c:valAx>
        <c:axId val="-39645334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68032"/>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endParaRPr lang="es-AR"/>
        </a:p>
      </c:txPr>
    </c:title>
    <c:autoTitleDeleted val="0"/>
    <c:plotArea>
      <c:layout>
        <c:manualLayout>
          <c:layoutTarget val="inner"/>
          <c:xMode val="edge"/>
          <c:yMode val="edge"/>
          <c:x val="9.0270087206841085E-2"/>
          <c:y val="0.17360572469596702"/>
          <c:w val="0.82076124892990532"/>
          <c:h val="0.5766319552322231"/>
        </c:manualLayout>
      </c:layout>
      <c:barChart>
        <c:barDir val="col"/>
        <c:grouping val="clustered"/>
        <c:varyColors val="0"/>
        <c:ser>
          <c:idx val="0"/>
          <c:order val="0"/>
          <c:tx>
            <c:v>Año 2015</c:v>
          </c:tx>
          <c:spPr>
            <a:solidFill>
              <a:schemeClr val="accent1"/>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FFCC!$D$211:$O$211</c:f>
              <c:numCache>
                <c:formatCode>#,##0;[Red]#,##0</c:formatCode>
                <c:ptCount val="12"/>
                <c:pt idx="0">
                  <c:v>22052361.600000001</c:v>
                </c:pt>
                <c:pt idx="1">
                  <c:v>21843119.199999999</c:v>
                </c:pt>
                <c:pt idx="2">
                  <c:v>26075556</c:v>
                </c:pt>
                <c:pt idx="3">
                  <c:v>29132919</c:v>
                </c:pt>
                <c:pt idx="4">
                  <c:v>27758264</c:v>
                </c:pt>
                <c:pt idx="5">
                  <c:v>27649402</c:v>
                </c:pt>
                <c:pt idx="6">
                  <c:v>29547440</c:v>
                </c:pt>
                <c:pt idx="7">
                  <c:v>28467157</c:v>
                </c:pt>
                <c:pt idx="8">
                  <c:v>30660368</c:v>
                </c:pt>
                <c:pt idx="9">
                  <c:v>30323746</c:v>
                </c:pt>
                <c:pt idx="10">
                  <c:v>28996151</c:v>
                </c:pt>
                <c:pt idx="11">
                  <c:v>27162248</c:v>
                </c:pt>
              </c:numCache>
            </c:numRef>
          </c:val>
        </c:ser>
        <c:ser>
          <c:idx val="1"/>
          <c:order val="1"/>
          <c:tx>
            <c:v>Año 2016</c:v>
          </c:tx>
          <c:spPr>
            <a:solidFill>
              <a:schemeClr val="accent2"/>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FFCC!$D$212:$O$212</c:f>
              <c:numCache>
                <c:formatCode>#,##0;[Red]#,##0</c:formatCode>
                <c:ptCount val="12"/>
                <c:pt idx="0">
                  <c:v>24768715</c:v>
                </c:pt>
                <c:pt idx="1">
                  <c:v>24208589</c:v>
                </c:pt>
                <c:pt idx="2">
                  <c:v>30500240</c:v>
                </c:pt>
                <c:pt idx="3">
                  <c:v>31207212</c:v>
                </c:pt>
                <c:pt idx="4">
                  <c:v>30956127</c:v>
                </c:pt>
                <c:pt idx="5">
                  <c:v>29141788</c:v>
                </c:pt>
                <c:pt idx="6">
                  <c:v>28767840</c:v>
                </c:pt>
                <c:pt idx="7">
                  <c:v>32176276</c:v>
                </c:pt>
                <c:pt idx="8">
                  <c:v>32172904</c:v>
                </c:pt>
                <c:pt idx="9">
                  <c:v>31676422</c:v>
                </c:pt>
                <c:pt idx="10">
                  <c:v>32503316</c:v>
                </c:pt>
                <c:pt idx="11">
                  <c:v>29881071</c:v>
                </c:pt>
              </c:numCache>
            </c:numRef>
          </c:val>
        </c:ser>
        <c:ser>
          <c:idx val="3"/>
          <c:order val="2"/>
          <c:tx>
            <c:v>Año 2017</c:v>
          </c:tx>
          <c:spPr>
            <a:solidFill>
              <a:schemeClr val="accent4"/>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FFCC!$D$213:$O$213</c:f>
              <c:numCache>
                <c:formatCode>#,##0;[Red]#,##0</c:formatCode>
                <c:ptCount val="12"/>
                <c:pt idx="0">
                  <c:v>26961541</c:v>
                </c:pt>
                <c:pt idx="1">
                  <c:v>23993962</c:v>
                </c:pt>
                <c:pt idx="2">
                  <c:v>32941198</c:v>
                </c:pt>
                <c:pt idx="3">
                  <c:v>30147236</c:v>
                </c:pt>
                <c:pt idx="4">
                  <c:v>33013582</c:v>
                </c:pt>
                <c:pt idx="5">
                  <c:v>31890739</c:v>
                </c:pt>
                <c:pt idx="6">
                  <c:v>32486977</c:v>
                </c:pt>
                <c:pt idx="7">
                  <c:v>35429461</c:v>
                </c:pt>
                <c:pt idx="8">
                  <c:v>34881808</c:v>
                </c:pt>
                <c:pt idx="9">
                  <c:v>36413590</c:v>
                </c:pt>
                <c:pt idx="10">
                  <c:v>37232327</c:v>
                </c:pt>
                <c:pt idx="11">
                  <c:v>31989073</c:v>
                </c:pt>
              </c:numCache>
            </c:numRef>
          </c:val>
        </c:ser>
        <c:ser>
          <c:idx val="2"/>
          <c:order val="3"/>
          <c:tx>
            <c:v>Año 2018</c:v>
          </c:tx>
          <c:spPr>
            <a:solidFill>
              <a:schemeClr val="accent3"/>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FFCC!$D$214:$O$214</c:f>
              <c:numCache>
                <c:formatCode>#,##0;[Red]#,##0</c:formatCode>
                <c:ptCount val="12"/>
                <c:pt idx="0">
                  <c:v>30685170</c:v>
                </c:pt>
                <c:pt idx="1">
                  <c:v>29034151</c:v>
                </c:pt>
                <c:pt idx="2">
                  <c:v>37465452</c:v>
                </c:pt>
                <c:pt idx="3">
                  <c:v>35972936</c:v>
                </c:pt>
                <c:pt idx="4">
                  <c:v>37145862</c:v>
                </c:pt>
                <c:pt idx="5">
                  <c:v>33374997</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219"/>
        <c:overlap val="-27"/>
        <c:axId val="-396464768"/>
        <c:axId val="-396458784"/>
      </c:barChart>
      <c:valAx>
        <c:axId val="-39645878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64768"/>
        <c:crosses val="max"/>
        <c:crossBetween val="between"/>
        <c:dispUnits>
          <c:builtInUnit val="millions"/>
          <c:dispUnitsLbl>
            <c:layout>
              <c:manualLayout>
                <c:xMode val="edge"/>
                <c:yMode val="edge"/>
                <c:x val="0.95635782086378984"/>
                <c:y val="0.363420325379000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AR"/>
              </a:p>
            </c:txPr>
          </c:dispUnitsLbl>
        </c:dispUnits>
      </c:valAx>
      <c:catAx>
        <c:axId val="-39646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3964587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accent1">
          <a:lumMod val="20000"/>
          <a:lumOff val="80000"/>
        </a:schemeClr>
      </a:solidFill>
      <a:round/>
    </a:ln>
    <a:effectLst/>
  </c:spPr>
  <c:txPr>
    <a:bodyPr/>
    <a:lstStyle/>
    <a:p>
      <a:pPr>
        <a:defRPr>
          <a:solidFill>
            <a:schemeClr val="tx2"/>
          </a:solid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2015</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4.1947506561679788E-2"/>
                  <c:y val="7.4537037037037037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8.1999343832020996E-2"/>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2498381452318461"/>
                  <c:y val="8.628900554097404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3014216972878498E-2"/>
                  <c:y val="6.025663458734324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5.5142825896762906E-2"/>
                  <c:y val="6.303295421405658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Graficos'!$B$111:$H$111</c:f>
              <c:numCache>
                <c:formatCode>#,##0</c:formatCode>
                <c:ptCount val="7"/>
                <c:pt idx="0">
                  <c:v>41540365.799999997</c:v>
                </c:pt>
                <c:pt idx="1">
                  <c:v>55192852</c:v>
                </c:pt>
                <c:pt idx="2">
                  <c:v>18528364</c:v>
                </c:pt>
                <c:pt idx="3">
                  <c:v>128794388</c:v>
                </c:pt>
                <c:pt idx="4">
                  <c:v>47147305</c:v>
                </c:pt>
                <c:pt idx="5">
                  <c:v>26628631</c:v>
                </c:pt>
                <c:pt idx="6">
                  <c:v>11836826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'FFCC Graficos'!$Z$5:$Z$166</c:f>
              <c:numCache>
                <c:formatCode>mmm\-yy</c:formatCode>
                <c:ptCount val="162"/>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numCache>
            </c:numRef>
          </c:cat>
          <c:val>
            <c:numRef>
              <c:f>'FFCC Graficos'!$AA$5:$AA$166</c:f>
              <c:numCache>
                <c:formatCode>General</c:formatCode>
                <c:ptCount val="162"/>
                <c:pt idx="0">
                  <c:v>28788904</c:v>
                </c:pt>
                <c:pt idx="1">
                  <c:v>29548672</c:v>
                </c:pt>
                <c:pt idx="2">
                  <c:v>34925583</c:v>
                </c:pt>
                <c:pt idx="3">
                  <c:v>35854487</c:v>
                </c:pt>
                <c:pt idx="4">
                  <c:v>35880637.999999993</c:v>
                </c:pt>
                <c:pt idx="5">
                  <c:v>34314630</c:v>
                </c:pt>
                <c:pt idx="6">
                  <c:v>34470128</c:v>
                </c:pt>
                <c:pt idx="7">
                  <c:v>34591463</c:v>
                </c:pt>
                <c:pt idx="8">
                  <c:v>36199950</c:v>
                </c:pt>
                <c:pt idx="9">
                  <c:v>36061357</c:v>
                </c:pt>
                <c:pt idx="10">
                  <c:v>36179600</c:v>
                </c:pt>
                <c:pt idx="11">
                  <c:v>36244247</c:v>
                </c:pt>
                <c:pt idx="12">
                  <c:v>31272111.000000004</c:v>
                </c:pt>
                <c:pt idx="13">
                  <c:v>30831565</c:v>
                </c:pt>
                <c:pt idx="14">
                  <c:v>36838927</c:v>
                </c:pt>
                <c:pt idx="15">
                  <c:v>35534366</c:v>
                </c:pt>
                <c:pt idx="16">
                  <c:v>37152603</c:v>
                </c:pt>
                <c:pt idx="17">
                  <c:v>35216710</c:v>
                </c:pt>
                <c:pt idx="18">
                  <c:v>36939566</c:v>
                </c:pt>
                <c:pt idx="19">
                  <c:v>38137985</c:v>
                </c:pt>
                <c:pt idx="20">
                  <c:v>38316189</c:v>
                </c:pt>
                <c:pt idx="21">
                  <c:v>38133828</c:v>
                </c:pt>
                <c:pt idx="22">
                  <c:v>39043952</c:v>
                </c:pt>
                <c:pt idx="23">
                  <c:v>35787569</c:v>
                </c:pt>
                <c:pt idx="24">
                  <c:v>33037985</c:v>
                </c:pt>
                <c:pt idx="25">
                  <c:v>33688262</c:v>
                </c:pt>
                <c:pt idx="26">
                  <c:v>34652541</c:v>
                </c:pt>
                <c:pt idx="27">
                  <c:v>33883510</c:v>
                </c:pt>
                <c:pt idx="28">
                  <c:v>35326948</c:v>
                </c:pt>
                <c:pt idx="29">
                  <c:v>34137911.49801366</c:v>
                </c:pt>
                <c:pt idx="30">
                  <c:v>34254620</c:v>
                </c:pt>
                <c:pt idx="31">
                  <c:v>35459700</c:v>
                </c:pt>
                <c:pt idx="32">
                  <c:v>34430335</c:v>
                </c:pt>
                <c:pt idx="33">
                  <c:v>36967481.999999993</c:v>
                </c:pt>
                <c:pt idx="34">
                  <c:v>38213710</c:v>
                </c:pt>
                <c:pt idx="35">
                  <c:v>36516305</c:v>
                </c:pt>
                <c:pt idx="36">
                  <c:v>33781803</c:v>
                </c:pt>
                <c:pt idx="37">
                  <c:v>33995149</c:v>
                </c:pt>
                <c:pt idx="38">
                  <c:v>35371790</c:v>
                </c:pt>
                <c:pt idx="39">
                  <c:v>38312582</c:v>
                </c:pt>
                <c:pt idx="40">
                  <c:v>38895125</c:v>
                </c:pt>
                <c:pt idx="41">
                  <c:v>35946815</c:v>
                </c:pt>
                <c:pt idx="42">
                  <c:v>38711779</c:v>
                </c:pt>
                <c:pt idx="43">
                  <c:v>38953214</c:v>
                </c:pt>
                <c:pt idx="44">
                  <c:v>38783483</c:v>
                </c:pt>
                <c:pt idx="45">
                  <c:v>40045255</c:v>
                </c:pt>
                <c:pt idx="46">
                  <c:v>37977353</c:v>
                </c:pt>
                <c:pt idx="47">
                  <c:v>37249768.951999992</c:v>
                </c:pt>
                <c:pt idx="48">
                  <c:v>33455324.439999998</c:v>
                </c:pt>
                <c:pt idx="49">
                  <c:v>32412580</c:v>
                </c:pt>
                <c:pt idx="50">
                  <c:v>37006478</c:v>
                </c:pt>
                <c:pt idx="51">
                  <c:v>35992406</c:v>
                </c:pt>
                <c:pt idx="52">
                  <c:v>36244186</c:v>
                </c:pt>
                <c:pt idx="53">
                  <c:v>35684954</c:v>
                </c:pt>
                <c:pt idx="54">
                  <c:v>33058513</c:v>
                </c:pt>
                <c:pt idx="55">
                  <c:v>36097639</c:v>
                </c:pt>
                <c:pt idx="56">
                  <c:v>37694783</c:v>
                </c:pt>
                <c:pt idx="57">
                  <c:v>38914980</c:v>
                </c:pt>
                <c:pt idx="58">
                  <c:v>37461078</c:v>
                </c:pt>
                <c:pt idx="59">
                  <c:v>36860825</c:v>
                </c:pt>
                <c:pt idx="60">
                  <c:v>31239383</c:v>
                </c:pt>
                <c:pt idx="61">
                  <c:v>31239075.000000004</c:v>
                </c:pt>
                <c:pt idx="62">
                  <c:v>38114679</c:v>
                </c:pt>
                <c:pt idx="63">
                  <c:v>36964015</c:v>
                </c:pt>
                <c:pt idx="64">
                  <c:v>34092459</c:v>
                </c:pt>
                <c:pt idx="65">
                  <c:v>35630975</c:v>
                </c:pt>
                <c:pt idx="66">
                  <c:v>35204260</c:v>
                </c:pt>
                <c:pt idx="67">
                  <c:v>37192792</c:v>
                </c:pt>
                <c:pt idx="68">
                  <c:v>38031893.926172234</c:v>
                </c:pt>
                <c:pt idx="69">
                  <c:v>36048320</c:v>
                </c:pt>
                <c:pt idx="70">
                  <c:v>34671149</c:v>
                </c:pt>
                <c:pt idx="71">
                  <c:v>30674491</c:v>
                </c:pt>
                <c:pt idx="72">
                  <c:v>26061494</c:v>
                </c:pt>
                <c:pt idx="73">
                  <c:v>24680243</c:v>
                </c:pt>
                <c:pt idx="74">
                  <c:v>28040459</c:v>
                </c:pt>
                <c:pt idx="75">
                  <c:v>28391394</c:v>
                </c:pt>
                <c:pt idx="76">
                  <c:v>29430686</c:v>
                </c:pt>
                <c:pt idx="77">
                  <c:v>29164585</c:v>
                </c:pt>
                <c:pt idx="78">
                  <c:v>28011202</c:v>
                </c:pt>
                <c:pt idx="79">
                  <c:v>29695689.000000004</c:v>
                </c:pt>
                <c:pt idx="80">
                  <c:v>32066717</c:v>
                </c:pt>
                <c:pt idx="81">
                  <c:v>30775474.000000004</c:v>
                </c:pt>
                <c:pt idx="82">
                  <c:v>29804047</c:v>
                </c:pt>
                <c:pt idx="83">
                  <c:v>27826422</c:v>
                </c:pt>
                <c:pt idx="84">
                  <c:v>25045374</c:v>
                </c:pt>
                <c:pt idx="85">
                  <c:v>23167080</c:v>
                </c:pt>
                <c:pt idx="86">
                  <c:v>26957380</c:v>
                </c:pt>
                <c:pt idx="87">
                  <c:v>23141371</c:v>
                </c:pt>
                <c:pt idx="88">
                  <c:v>25293759</c:v>
                </c:pt>
                <c:pt idx="89">
                  <c:v>24772608</c:v>
                </c:pt>
                <c:pt idx="90">
                  <c:v>25241618.112135876</c:v>
                </c:pt>
                <c:pt idx="91">
                  <c:v>23238883.788376413</c:v>
                </c:pt>
                <c:pt idx="92">
                  <c:v>20789791.384474363</c:v>
                </c:pt>
                <c:pt idx="93">
                  <c:v>22242217.426489346</c:v>
                </c:pt>
                <c:pt idx="94">
                  <c:v>22222161.33091265</c:v>
                </c:pt>
                <c:pt idx="95">
                  <c:v>20327554.976449542</c:v>
                </c:pt>
                <c:pt idx="96">
                  <c:v>18551633.786939159</c:v>
                </c:pt>
                <c:pt idx="97">
                  <c:v>16684426.337942515</c:v>
                </c:pt>
                <c:pt idx="98">
                  <c:v>20126438.911766347</c:v>
                </c:pt>
                <c:pt idx="99">
                  <c:v>20775551.257521573</c:v>
                </c:pt>
                <c:pt idx="100">
                  <c:v>21579558.279388499</c:v>
                </c:pt>
                <c:pt idx="101">
                  <c:v>19606488.312491156</c:v>
                </c:pt>
                <c:pt idx="102">
                  <c:v>19797251.291473299</c:v>
                </c:pt>
                <c:pt idx="103">
                  <c:v>20328972.2756631</c:v>
                </c:pt>
                <c:pt idx="104">
                  <c:v>19214376.259712409</c:v>
                </c:pt>
                <c:pt idx="105">
                  <c:v>21621989.404025845</c:v>
                </c:pt>
                <c:pt idx="106">
                  <c:v>20106091.402067076</c:v>
                </c:pt>
                <c:pt idx="107">
                  <c:v>17631824.611588549</c:v>
                </c:pt>
                <c:pt idx="108">
                  <c:v>17235765</c:v>
                </c:pt>
                <c:pt idx="109">
                  <c:v>17600922</c:v>
                </c:pt>
                <c:pt idx="110">
                  <c:v>19813491</c:v>
                </c:pt>
                <c:pt idx="111">
                  <c:v>20634703</c:v>
                </c:pt>
                <c:pt idx="112">
                  <c:v>20789985.399999999</c:v>
                </c:pt>
                <c:pt idx="113">
                  <c:v>21192190.599999998</c:v>
                </c:pt>
                <c:pt idx="114">
                  <c:v>22364683.399999999</c:v>
                </c:pt>
                <c:pt idx="115">
                  <c:v>23310968.199999999</c:v>
                </c:pt>
                <c:pt idx="116">
                  <c:v>26654820.399999999</c:v>
                </c:pt>
                <c:pt idx="117">
                  <c:v>27184264.399999999</c:v>
                </c:pt>
                <c:pt idx="118">
                  <c:v>24385299.800000001</c:v>
                </c:pt>
                <c:pt idx="119">
                  <c:v>24535900.399999999</c:v>
                </c:pt>
                <c:pt idx="120">
                  <c:v>22052361.600000001</c:v>
                </c:pt>
                <c:pt idx="121">
                  <c:v>21843119.199999999</c:v>
                </c:pt>
                <c:pt idx="122">
                  <c:v>26075556</c:v>
                </c:pt>
                <c:pt idx="123">
                  <c:v>29132919</c:v>
                </c:pt>
                <c:pt idx="124">
                  <c:v>27758264</c:v>
                </c:pt>
                <c:pt idx="125">
                  <c:v>27649402</c:v>
                </c:pt>
                <c:pt idx="126">
                  <c:v>29547440</c:v>
                </c:pt>
                <c:pt idx="127">
                  <c:v>28467157</c:v>
                </c:pt>
                <c:pt idx="128">
                  <c:v>30660368</c:v>
                </c:pt>
                <c:pt idx="129">
                  <c:v>30323746</c:v>
                </c:pt>
                <c:pt idx="130">
                  <c:v>28996151</c:v>
                </c:pt>
                <c:pt idx="131">
                  <c:v>27162248</c:v>
                </c:pt>
                <c:pt idx="132">
                  <c:v>24768715</c:v>
                </c:pt>
                <c:pt idx="133">
                  <c:v>24208589</c:v>
                </c:pt>
                <c:pt idx="134">
                  <c:v>30500240</c:v>
                </c:pt>
                <c:pt idx="135">
                  <c:v>31207212</c:v>
                </c:pt>
                <c:pt idx="136">
                  <c:v>30956127</c:v>
                </c:pt>
                <c:pt idx="137">
                  <c:v>29141788</c:v>
                </c:pt>
                <c:pt idx="138">
                  <c:v>28767840</c:v>
                </c:pt>
                <c:pt idx="139">
                  <c:v>32176276</c:v>
                </c:pt>
                <c:pt idx="140">
                  <c:v>32172904</c:v>
                </c:pt>
                <c:pt idx="141">
                  <c:v>31676422</c:v>
                </c:pt>
                <c:pt idx="142">
                  <c:v>32503316</c:v>
                </c:pt>
                <c:pt idx="143">
                  <c:v>29881071</c:v>
                </c:pt>
                <c:pt idx="144">
                  <c:v>26961541</c:v>
                </c:pt>
                <c:pt idx="145">
                  <c:v>23993962</c:v>
                </c:pt>
                <c:pt idx="146">
                  <c:v>32941198</c:v>
                </c:pt>
                <c:pt idx="147">
                  <c:v>30147236</c:v>
                </c:pt>
                <c:pt idx="148">
                  <c:v>33013582</c:v>
                </c:pt>
                <c:pt idx="149">
                  <c:v>31890739</c:v>
                </c:pt>
                <c:pt idx="150">
                  <c:v>32486977</c:v>
                </c:pt>
                <c:pt idx="151">
                  <c:v>35429461</c:v>
                </c:pt>
                <c:pt idx="152">
                  <c:v>34881808</c:v>
                </c:pt>
                <c:pt idx="153">
                  <c:v>36413590</c:v>
                </c:pt>
                <c:pt idx="154">
                  <c:v>37232327</c:v>
                </c:pt>
                <c:pt idx="155">
                  <c:v>31985181</c:v>
                </c:pt>
                <c:pt idx="156">
                  <c:v>30685170</c:v>
                </c:pt>
                <c:pt idx="157">
                  <c:v>29034151</c:v>
                </c:pt>
                <c:pt idx="158">
                  <c:v>37465452</c:v>
                </c:pt>
                <c:pt idx="159">
                  <c:v>35972936</c:v>
                </c:pt>
                <c:pt idx="160">
                  <c:v>37145862</c:v>
                </c:pt>
                <c:pt idx="161">
                  <c:v>33374997</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396464224"/>
        <c:axId val="-396453888"/>
      </c:lineChart>
      <c:dateAx>
        <c:axId val="-396464224"/>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396453888"/>
        <c:crosses val="autoZero"/>
        <c:auto val="1"/>
        <c:lblOffset val="100"/>
        <c:baseTimeUnit val="months"/>
        <c:majorUnit val="1"/>
        <c:majorTimeUnit val="months"/>
        <c:minorUnit val="1"/>
        <c:minorTimeUnit val="months"/>
      </c:dateAx>
      <c:valAx>
        <c:axId val="-396453888"/>
        <c:scaling>
          <c:orientation val="minMax"/>
          <c:min val="15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396464224"/>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2016</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349E-2"/>
                  <c:y val="-1.8739063867016622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2366601049868767"/>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1665048118985127"/>
                  <c:y val="0.114066783318751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3014216972878387E-2"/>
                  <c:y val="4.6367745698454359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6.766258384368620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Graficos'!$B$112:$H$112</c:f>
              <c:numCache>
                <c:formatCode>#,##0</c:formatCode>
                <c:ptCount val="7"/>
                <c:pt idx="0">
                  <c:v>54659771</c:v>
                </c:pt>
                <c:pt idx="1">
                  <c:v>57592610</c:v>
                </c:pt>
                <c:pt idx="2">
                  <c:v>20440782</c:v>
                </c:pt>
                <c:pt idx="3">
                  <c:v>138621827</c:v>
                </c:pt>
                <c:pt idx="4">
                  <c:v>51095219</c:v>
                </c:pt>
                <c:pt idx="5">
                  <c:v>25631242</c:v>
                </c:pt>
                <c:pt idx="6">
                  <c:v>9919049</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9893044619422571E-2"/>
                  <c:y val="6.72408136482939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786111111111112"/>
                      <c:h val="0.14331036745406822"/>
                    </c:manualLayout>
                  </c15:layout>
                </c:ext>
              </c:extLst>
            </c:dLbl>
            <c:dLbl>
              <c:idx val="1"/>
              <c:layout>
                <c:manualLayout>
                  <c:x val="0.14588823272090989"/>
                  <c:y val="-1.15738918051910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4841666666666667"/>
                      <c:h val="0.13405110819480895"/>
                    </c:manualLayout>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0676290463692045E-2"/>
                  <c:y val="2.437317731116943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386111111111111"/>
                      <c:h val="0.1386807378244386"/>
                    </c:manualLayout>
                  </c15:layout>
                </c:ext>
              </c:extLst>
            </c:dLbl>
            <c:dLbl>
              <c:idx val="4"/>
              <c:layout>
                <c:manualLayout>
                  <c:x val="0.12220614610673666"/>
                  <c:y val="9.55484470691163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3730555555555549"/>
                      <c:h val="0.1386807378244386"/>
                    </c:manualLayout>
                  </c15:layout>
                </c:ext>
              </c:extLst>
            </c:dLbl>
            <c:dLbl>
              <c:idx val="5"/>
              <c:layout>
                <c:manualLayout>
                  <c:x val="7.9680883639544953E-2"/>
                  <c:y val="7.4145523476232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76159230096237E-2"/>
                  <c:y val="7.692184310294546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Graficos'!$B$113:$H$113</c:f>
              <c:numCache>
                <c:formatCode>#,##0</c:formatCode>
                <c:ptCount val="7"/>
                <c:pt idx="0">
                  <c:v>60808777</c:v>
                </c:pt>
                <c:pt idx="1">
                  <c:v>60767606</c:v>
                </c:pt>
                <c:pt idx="2">
                  <c:v>22472864</c:v>
                </c:pt>
                <c:pt idx="3">
                  <c:v>151493597</c:v>
                </c:pt>
                <c:pt idx="4">
                  <c:v>52118071</c:v>
                </c:pt>
                <c:pt idx="5">
                  <c:v>26235803</c:v>
                </c:pt>
                <c:pt idx="6">
                  <c:v>13484776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453E-2"/>
                  <c:y val="3.681649168853885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7644378827646534"/>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7.7761592300962273E-2"/>
                  <c:y val="7.24001166520851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8569772528433839E-2"/>
                  <c:y val="7.877515310586172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0.1046996208807231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Graficos'!$B$114:$H$114</c:f>
              <c:numCache>
                <c:formatCode>#,##0</c:formatCode>
                <c:ptCount val="7"/>
                <c:pt idx="0">
                  <c:v>30804254</c:v>
                </c:pt>
                <c:pt idx="1">
                  <c:v>39123363</c:v>
                </c:pt>
                <c:pt idx="2">
                  <c:v>13796569</c:v>
                </c:pt>
                <c:pt idx="3">
                  <c:v>83248426</c:v>
                </c:pt>
                <c:pt idx="4">
                  <c:v>16722774</c:v>
                </c:pt>
                <c:pt idx="5">
                  <c:v>12217706</c:v>
                </c:pt>
                <c:pt idx="6">
                  <c:v>7765476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r>
              <a:rPr lang="en-US" sz="1600" b="1">
                <a:solidFill>
                  <a:schemeClr val="accent1">
                    <a:lumMod val="75000"/>
                  </a:schemeClr>
                </a:solidFill>
              </a:rPr>
              <a:t>Pasajeros Pagos Totales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endParaRPr lang="es-AR"/>
        </a:p>
      </c:txPr>
    </c:title>
    <c:autoTitleDeleted val="0"/>
    <c:plotArea>
      <c:layout>
        <c:manualLayout>
          <c:layoutTarget val="inner"/>
          <c:xMode val="edge"/>
          <c:yMode val="edge"/>
          <c:x val="3.0906260291608034E-2"/>
          <c:y val="0.13936351706036745"/>
          <c:w val="0.93853816751993457"/>
          <c:h val="0.70727252843394572"/>
        </c:manualLayout>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11"/>
            <c:invertIfNegative val="0"/>
            <c:bubble3D val="0"/>
          </c:dPt>
          <c:dLbls>
            <c:numFmt formatCode="#,##0.0" sourceLinked="0"/>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Graficos'!$I$102:$I$114</c:f>
              <c:numCache>
                <c:formatCode>_(* #,##0_);_(* \(#,##0\);_(* "-"??_);_(@_)</c:formatCode>
                <c:ptCount val="13"/>
                <c:pt idx="0">
                  <c:v>253319033</c:v>
                </c:pt>
                <c:pt idx="1">
                  <c:v>267256700</c:v>
                </c:pt>
                <c:pt idx="2">
                  <c:v>265064631</c:v>
                </c:pt>
                <c:pt idx="3">
                  <c:v>286682956</c:v>
                </c:pt>
                <c:pt idx="4">
                  <c:v>289094324</c:v>
                </c:pt>
                <c:pt idx="5">
                  <c:v>295737481</c:v>
                </c:pt>
                <c:pt idx="6">
                  <c:v>310667921</c:v>
                </c:pt>
                <c:pt idx="7">
                  <c:v>236648525</c:v>
                </c:pt>
                <c:pt idx="8">
                  <c:v>252310907</c:v>
                </c:pt>
                <c:pt idx="9">
                  <c:v>241966082</c:v>
                </c:pt>
                <c:pt idx="10">
                  <c:v>272723210</c:v>
                </c:pt>
                <c:pt idx="11">
                  <c:v>303943934</c:v>
                </c:pt>
                <c:pt idx="12" formatCode="#,##0">
                  <c:v>319016144</c:v>
                </c:pt>
              </c:numCache>
            </c:numRef>
          </c:val>
        </c:ser>
        <c:dLbls>
          <c:dLblPos val="inEnd"/>
          <c:showLegendKey val="0"/>
          <c:showVal val="1"/>
          <c:showCatName val="0"/>
          <c:showSerName val="0"/>
          <c:showPercent val="0"/>
          <c:showBubbleSize val="0"/>
        </c:dLbls>
        <c:gapWidth val="41"/>
        <c:axId val="-396458240"/>
        <c:axId val="-396465312"/>
      </c:barChart>
      <c:catAx>
        <c:axId val="-396458240"/>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accent1">
                    <a:lumMod val="75000"/>
                  </a:schemeClr>
                </a:solidFill>
                <a:effectLst/>
                <a:latin typeface="+mn-lt"/>
                <a:ea typeface="+mn-ea"/>
                <a:cs typeface="+mn-cs"/>
              </a:defRPr>
            </a:pPr>
            <a:endParaRPr lang="es-AR"/>
          </a:p>
        </c:txPr>
        <c:crossAx val="-396465312"/>
        <c:crosses val="autoZero"/>
        <c:auto val="1"/>
        <c:lblAlgn val="ctr"/>
        <c:lblOffset val="100"/>
        <c:noMultiLvlLbl val="0"/>
      </c:catAx>
      <c:valAx>
        <c:axId val="-396465312"/>
        <c:scaling>
          <c:orientation val="minMax"/>
        </c:scaling>
        <c:delete val="1"/>
        <c:axPos val="l"/>
        <c:numFmt formatCode="_(* #,##0_);_(* \(#,##0\);_(* &quot;-&quot;??_);_(@_)" sourceLinked="1"/>
        <c:majorTickMark val="none"/>
        <c:minorTickMark val="none"/>
        <c:tickLblPos val="nextTo"/>
        <c:crossAx val="-396458240"/>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6">
  <a:schemeClr val="accent3"/>
</cs:colorStyle>
</file>

<file path=xl/charts/colors18.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42862</xdr:rowOff>
    </xdr:from>
    <xdr:to>
      <xdr:col>7</xdr:col>
      <xdr:colOff>0</xdr:colOff>
      <xdr:row>78</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100012</xdr:rowOff>
    </xdr:from>
    <xdr:to>
      <xdr:col>6</xdr:col>
      <xdr:colOff>752474</xdr:colOff>
      <xdr:row>59</xdr:row>
      <xdr:rowOff>90487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11689</xdr:rowOff>
    </xdr:from>
    <xdr:to>
      <xdr:col>6</xdr:col>
      <xdr:colOff>742950</xdr:colOff>
      <xdr:row>41</xdr:row>
      <xdr:rowOff>2165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238125</xdr:colOff>
      <xdr:row>79</xdr:row>
      <xdr:rowOff>138112</xdr:rowOff>
    </xdr:from>
    <xdr:to>
      <xdr:col>13</xdr:col>
      <xdr:colOff>238125</xdr:colOff>
      <xdr:row>96</xdr:row>
      <xdr:rowOff>128587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147637</xdr:rowOff>
    </xdr:from>
    <xdr:to>
      <xdr:col>13</xdr:col>
      <xdr:colOff>266700</xdr:colOff>
      <xdr:row>21</xdr:row>
      <xdr:rowOff>138112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219075</xdr:colOff>
      <xdr:row>61</xdr:row>
      <xdr:rowOff>38100</xdr:rowOff>
    </xdr:from>
    <xdr:to>
      <xdr:col>13</xdr:col>
      <xdr:colOff>219075</xdr:colOff>
      <xdr:row>78</xdr:row>
      <xdr:rowOff>28575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209550</xdr:colOff>
      <xdr:row>42</xdr:row>
      <xdr:rowOff>104775</xdr:rowOff>
    </xdr:from>
    <xdr:to>
      <xdr:col>13</xdr:col>
      <xdr:colOff>209550</xdr:colOff>
      <xdr:row>59</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228600</xdr:colOff>
      <xdr:row>24</xdr:row>
      <xdr:rowOff>0</xdr:rowOff>
    </xdr:from>
    <xdr:to>
      <xdr:col>13</xdr:col>
      <xdr:colOff>228600</xdr:colOff>
      <xdr:row>40</xdr:row>
      <xdr:rowOff>152400</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80962</xdr:rowOff>
    </xdr:from>
    <xdr:to>
      <xdr:col>7</xdr:col>
      <xdr:colOff>9525</xdr:colOff>
      <xdr:row>76</xdr:row>
      <xdr:rowOff>71437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52387</xdr:rowOff>
    </xdr:from>
    <xdr:to>
      <xdr:col>6</xdr:col>
      <xdr:colOff>714374</xdr:colOff>
      <xdr:row>58</xdr:row>
      <xdr:rowOff>42862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154564</xdr:rowOff>
    </xdr:from>
    <xdr:to>
      <xdr:col>7</xdr:col>
      <xdr:colOff>0</xdr:colOff>
      <xdr:row>39</xdr:row>
      <xdr:rowOff>145040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13</xdr:col>
      <xdr:colOff>266699</xdr:colOff>
      <xdr:row>20</xdr:row>
      <xdr:rowOff>152400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41</xdr:row>
      <xdr:rowOff>38100</xdr:rowOff>
    </xdr:from>
    <xdr:to>
      <xdr:col>13</xdr:col>
      <xdr:colOff>228600</xdr:colOff>
      <xdr:row>58</xdr:row>
      <xdr:rowOff>28575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248515</xdr:colOff>
      <xdr:row>59</xdr:row>
      <xdr:rowOff>82261</xdr:rowOff>
    </xdr:from>
    <xdr:to>
      <xdr:col>13</xdr:col>
      <xdr:colOff>248515</xdr:colOff>
      <xdr:row>76</xdr:row>
      <xdr:rowOff>72736</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265834</xdr:colOff>
      <xdr:row>77</xdr:row>
      <xdr:rowOff>134216</xdr:rowOff>
    </xdr:from>
    <xdr:to>
      <xdr:col>13</xdr:col>
      <xdr:colOff>265834</xdr:colOff>
      <xdr:row>94</xdr:row>
      <xdr:rowOff>124691</xdr:rowOff>
    </xdr:to>
    <xdr:graphicFrame macro="">
      <xdr:nvGraphicFramePr>
        <xdr:cNvPr id="1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219075</xdr:colOff>
      <xdr:row>22</xdr:row>
      <xdr:rowOff>142875</xdr:rowOff>
    </xdr:from>
    <xdr:to>
      <xdr:col>13</xdr:col>
      <xdr:colOff>219075</xdr:colOff>
      <xdr:row>39</xdr:row>
      <xdr:rowOff>133350</xdr:rowOff>
    </xdr:to>
    <xdr:graphicFrame macro="">
      <xdr:nvGraphicFramePr>
        <xdr:cNvPr id="11"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159205</xdr:rowOff>
    </xdr:from>
    <xdr:to>
      <xdr:col>10</xdr:col>
      <xdr:colOff>154781</xdr:colOff>
      <xdr:row>64</xdr:row>
      <xdr:rowOff>59532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44</xdr:row>
      <xdr:rowOff>0</xdr:rowOff>
    </xdr:from>
    <xdr:to>
      <xdr:col>24</xdr:col>
      <xdr:colOff>19050</xdr:colOff>
      <xdr:row>64</xdr:row>
      <xdr:rowOff>62252</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2"/>
  <sheetViews>
    <sheetView showGridLines="0" tabSelected="1" zoomScaleNormal="100" workbookViewId="0">
      <selection activeCell="A3" sqref="A3"/>
    </sheetView>
  </sheetViews>
  <sheetFormatPr baseColWidth="10" defaultRowHeight="12.75"/>
  <cols>
    <col min="14" max="14" width="4.5703125" customWidth="1"/>
  </cols>
  <sheetData>
    <row r="1" spans="1:27" ht="20.25">
      <c r="A1" s="236" t="s">
        <v>42</v>
      </c>
      <c r="B1" s="236"/>
      <c r="C1" s="236"/>
      <c r="D1" s="236"/>
      <c r="E1" s="236"/>
      <c r="F1" s="236"/>
      <c r="G1" s="236"/>
      <c r="H1" s="236"/>
      <c r="I1" s="236"/>
      <c r="J1" s="236"/>
      <c r="K1" s="236"/>
      <c r="L1" s="236"/>
      <c r="M1" s="236"/>
      <c r="N1" s="236"/>
    </row>
    <row r="2" spans="1:27" ht="20.25">
      <c r="A2" s="236" t="s">
        <v>55</v>
      </c>
      <c r="B2" s="236"/>
      <c r="C2" s="236"/>
      <c r="D2" s="236"/>
      <c r="E2" s="236"/>
      <c r="F2" s="236"/>
      <c r="G2" s="236"/>
      <c r="H2" s="236"/>
      <c r="I2" s="236"/>
      <c r="J2" s="236"/>
      <c r="K2" s="236"/>
      <c r="L2" s="236"/>
      <c r="M2" s="236"/>
      <c r="N2" s="236"/>
    </row>
    <row r="5" spans="1:27">
      <c r="Z5" s="172">
        <v>38353</v>
      </c>
      <c r="AA5">
        <v>28788904</v>
      </c>
    </row>
    <row r="6" spans="1:27">
      <c r="Z6" s="172">
        <v>38384</v>
      </c>
      <c r="AA6">
        <v>29548672</v>
      </c>
    </row>
    <row r="7" spans="1:27">
      <c r="Z7" s="172">
        <v>38412</v>
      </c>
      <c r="AA7">
        <v>34925583</v>
      </c>
    </row>
    <row r="8" spans="1:27">
      <c r="Z8" s="172">
        <v>38443</v>
      </c>
      <c r="AA8">
        <v>35854487</v>
      </c>
    </row>
    <row r="9" spans="1:27">
      <c r="Z9" s="172">
        <v>38473</v>
      </c>
      <c r="AA9">
        <v>35880637.999999993</v>
      </c>
    </row>
    <row r="10" spans="1:27">
      <c r="Z10" s="172">
        <v>38504</v>
      </c>
      <c r="AA10">
        <v>34314630</v>
      </c>
    </row>
    <row r="11" spans="1:27">
      <c r="Z11" s="172">
        <v>38534</v>
      </c>
      <c r="AA11">
        <v>34470128</v>
      </c>
    </row>
    <row r="12" spans="1:27">
      <c r="Z12" s="172">
        <v>38565</v>
      </c>
      <c r="AA12">
        <v>34591463</v>
      </c>
    </row>
    <row r="13" spans="1:27">
      <c r="Z13" s="172">
        <v>38596</v>
      </c>
      <c r="AA13">
        <v>36199950</v>
      </c>
    </row>
    <row r="14" spans="1:27">
      <c r="Z14" s="172">
        <v>38626</v>
      </c>
      <c r="AA14">
        <v>36061357</v>
      </c>
    </row>
    <row r="15" spans="1:27">
      <c r="Z15" s="172">
        <v>38657</v>
      </c>
      <c r="AA15">
        <v>36179600</v>
      </c>
    </row>
    <row r="16" spans="1:27">
      <c r="Z16" s="172">
        <v>38687</v>
      </c>
      <c r="AA16">
        <v>36244247</v>
      </c>
    </row>
    <row r="17" spans="26:27">
      <c r="Z17" s="172">
        <v>38718</v>
      </c>
      <c r="AA17">
        <v>31272111.000000004</v>
      </c>
    </row>
    <row r="18" spans="26:27">
      <c r="Z18" s="172">
        <v>38749</v>
      </c>
      <c r="AA18">
        <v>30831565</v>
      </c>
    </row>
    <row r="19" spans="26:27">
      <c r="Z19" s="172">
        <v>38777</v>
      </c>
      <c r="AA19">
        <v>36838927</v>
      </c>
    </row>
    <row r="20" spans="26:27">
      <c r="Z20" s="172">
        <v>38808</v>
      </c>
      <c r="AA20">
        <v>35534366</v>
      </c>
    </row>
    <row r="21" spans="26:27">
      <c r="Z21" s="172">
        <v>38838</v>
      </c>
      <c r="AA21">
        <v>37152603</v>
      </c>
    </row>
    <row r="22" spans="26:27">
      <c r="Z22" s="172">
        <v>38869</v>
      </c>
      <c r="AA22">
        <v>35216710</v>
      </c>
    </row>
    <row r="23" spans="26:27">
      <c r="Z23" s="172">
        <v>38899</v>
      </c>
      <c r="AA23">
        <v>36939566</v>
      </c>
    </row>
    <row r="24" spans="26:27">
      <c r="Z24" s="172">
        <v>38930</v>
      </c>
      <c r="AA24">
        <v>38137985</v>
      </c>
    </row>
    <row r="25" spans="26:27">
      <c r="Z25" s="172">
        <v>38961</v>
      </c>
      <c r="AA25">
        <v>38316189</v>
      </c>
    </row>
    <row r="26" spans="26:27">
      <c r="Z26" s="172">
        <v>38991</v>
      </c>
      <c r="AA26">
        <v>38133828</v>
      </c>
    </row>
    <row r="27" spans="26:27">
      <c r="Z27" s="172">
        <v>39022</v>
      </c>
      <c r="AA27">
        <v>39043952</v>
      </c>
    </row>
    <row r="28" spans="26:27">
      <c r="Z28" s="172">
        <v>39052</v>
      </c>
      <c r="AA28">
        <v>35787569</v>
      </c>
    </row>
    <row r="29" spans="26:27">
      <c r="Z29" s="172">
        <v>39083</v>
      </c>
      <c r="AA29">
        <v>33037985</v>
      </c>
    </row>
    <row r="30" spans="26:27">
      <c r="Z30" s="172">
        <v>39114</v>
      </c>
      <c r="AA30">
        <v>33688262</v>
      </c>
    </row>
    <row r="31" spans="26:27">
      <c r="Z31" s="172">
        <v>39142</v>
      </c>
      <c r="AA31">
        <v>34652541</v>
      </c>
    </row>
    <row r="32" spans="26:27">
      <c r="Z32" s="172">
        <v>39173</v>
      </c>
      <c r="AA32">
        <v>33883510</v>
      </c>
    </row>
    <row r="33" spans="26:31">
      <c r="Z33" s="172">
        <v>39203</v>
      </c>
      <c r="AA33">
        <v>35326948</v>
      </c>
    </row>
    <row r="34" spans="26:31">
      <c r="Z34" s="172">
        <v>39234</v>
      </c>
      <c r="AA34">
        <v>34137911.49801366</v>
      </c>
    </row>
    <row r="35" spans="26:31">
      <c r="Z35" s="172">
        <v>39264</v>
      </c>
      <c r="AA35">
        <v>34254620</v>
      </c>
    </row>
    <row r="36" spans="26:31">
      <c r="Z36" s="172">
        <v>39295</v>
      </c>
      <c r="AA36">
        <v>35459700</v>
      </c>
    </row>
    <row r="37" spans="26:31">
      <c r="Z37" s="172">
        <v>39326</v>
      </c>
      <c r="AA37">
        <v>34430335</v>
      </c>
    </row>
    <row r="38" spans="26:31">
      <c r="Z38" s="172">
        <v>39356</v>
      </c>
      <c r="AA38">
        <v>36967481.999999993</v>
      </c>
    </row>
    <row r="39" spans="26:31">
      <c r="Z39" s="172">
        <v>39387</v>
      </c>
      <c r="AA39">
        <v>38213710</v>
      </c>
    </row>
    <row r="40" spans="26:31">
      <c r="Z40" s="172">
        <v>39417</v>
      </c>
      <c r="AA40">
        <v>36516305</v>
      </c>
    </row>
    <row r="41" spans="26:31">
      <c r="Z41" s="172">
        <v>39448</v>
      </c>
      <c r="AA41">
        <v>33781803</v>
      </c>
    </row>
    <row r="42" spans="26:31">
      <c r="Z42" s="172">
        <v>39479</v>
      </c>
      <c r="AA42">
        <v>33995149</v>
      </c>
    </row>
    <row r="43" spans="26:31">
      <c r="Z43" s="172">
        <v>39508</v>
      </c>
      <c r="AA43">
        <v>35371790</v>
      </c>
    </row>
    <row r="44" spans="26:31">
      <c r="Z44" s="172">
        <v>39539</v>
      </c>
      <c r="AA44">
        <v>38312582</v>
      </c>
    </row>
    <row r="45" spans="26:31">
      <c r="Z45" s="172">
        <v>39569</v>
      </c>
      <c r="AA45">
        <v>38895125</v>
      </c>
    </row>
    <row r="46" spans="26:31">
      <c r="Z46" s="172">
        <v>39600</v>
      </c>
      <c r="AA46">
        <v>35946815</v>
      </c>
      <c r="AD46">
        <v>2005</v>
      </c>
      <c r="AE46">
        <v>413059659</v>
      </c>
    </row>
    <row r="47" spans="26:31">
      <c r="Z47" s="172">
        <v>39630</v>
      </c>
      <c r="AA47">
        <v>38711779</v>
      </c>
      <c r="AD47">
        <v>2006</v>
      </c>
      <c r="AE47">
        <v>433205371</v>
      </c>
    </row>
    <row r="48" spans="26:31">
      <c r="Z48" s="172">
        <v>39661</v>
      </c>
      <c r="AA48">
        <v>38953214</v>
      </c>
      <c r="AD48">
        <v>2007</v>
      </c>
      <c r="AE48">
        <v>420638976.49801368</v>
      </c>
    </row>
    <row r="49" spans="26:32">
      <c r="Z49" s="172">
        <v>39692</v>
      </c>
      <c r="AA49">
        <v>38783483</v>
      </c>
      <c r="AD49">
        <v>2008</v>
      </c>
      <c r="AE49">
        <v>448035275.54438782</v>
      </c>
    </row>
    <row r="50" spans="26:32">
      <c r="Z50" s="172">
        <v>39722</v>
      </c>
      <c r="AA50">
        <v>40045255</v>
      </c>
      <c r="AD50">
        <v>2009</v>
      </c>
      <c r="AE50">
        <v>431027560.44</v>
      </c>
    </row>
    <row r="51" spans="26:32">
      <c r="Z51" s="172">
        <v>39753</v>
      </c>
      <c r="AA51">
        <v>37977353</v>
      </c>
      <c r="AD51">
        <v>2010</v>
      </c>
      <c r="AE51">
        <v>419214076.29433209</v>
      </c>
    </row>
    <row r="52" spans="26:32">
      <c r="Z52" s="172">
        <v>39783</v>
      </c>
      <c r="AA52">
        <v>37249768.951999992</v>
      </c>
      <c r="AD52">
        <v>2011</v>
      </c>
      <c r="AE52">
        <v>344006300</v>
      </c>
    </row>
    <row r="53" spans="26:32">
      <c r="Z53" s="172">
        <v>39814</v>
      </c>
      <c r="AA53">
        <v>33455324.439999998</v>
      </c>
      <c r="AD53">
        <v>2012</v>
      </c>
      <c r="AE53">
        <v>282460776.01883823</v>
      </c>
    </row>
    <row r="54" spans="26:32">
      <c r="Z54" s="172">
        <v>39845</v>
      </c>
      <c r="AA54">
        <v>32412580</v>
      </c>
      <c r="AD54">
        <v>2013</v>
      </c>
      <c r="AE54">
        <v>236024602.1305795</v>
      </c>
    </row>
    <row r="55" spans="26:32">
      <c r="Z55" s="172">
        <v>39873</v>
      </c>
      <c r="AA55">
        <v>37006478</v>
      </c>
      <c r="AD55">
        <v>2014</v>
      </c>
      <c r="AE55">
        <v>265702993.60000002</v>
      </c>
    </row>
    <row r="56" spans="26:32">
      <c r="Z56" s="172">
        <v>39904</v>
      </c>
      <c r="AA56">
        <v>35992406</v>
      </c>
      <c r="AD56">
        <v>2015</v>
      </c>
      <c r="AE56">
        <v>329668731.80000001</v>
      </c>
    </row>
    <row r="57" spans="26:32">
      <c r="Z57" s="172">
        <v>39934</v>
      </c>
      <c r="AA57">
        <v>36244186</v>
      </c>
      <c r="AD57">
        <v>2016</v>
      </c>
      <c r="AE57">
        <v>328079429.30333334</v>
      </c>
      <c r="AF57">
        <f>+AE57*0.085</f>
        <v>27886751.490783338</v>
      </c>
    </row>
    <row r="58" spans="26:32">
      <c r="Z58" s="172">
        <v>39965</v>
      </c>
      <c r="AA58">
        <v>35684954</v>
      </c>
    </row>
    <row r="59" spans="26:32">
      <c r="Z59" s="172">
        <v>39995</v>
      </c>
      <c r="AA59">
        <v>33058513</v>
      </c>
    </row>
    <row r="60" spans="26:32">
      <c r="Z60" s="172">
        <v>40026</v>
      </c>
      <c r="AA60">
        <v>36097639</v>
      </c>
    </row>
    <row r="61" spans="26:32">
      <c r="Z61" s="172">
        <v>40057</v>
      </c>
      <c r="AA61">
        <v>37694783</v>
      </c>
    </row>
    <row r="62" spans="26:32">
      <c r="Z62" s="172">
        <v>40087</v>
      </c>
      <c r="AA62">
        <v>38914980</v>
      </c>
    </row>
    <row r="63" spans="26:32">
      <c r="Z63" s="172">
        <v>40118</v>
      </c>
      <c r="AA63">
        <v>37461078</v>
      </c>
    </row>
    <row r="64" spans="26:32">
      <c r="Z64" s="172">
        <v>40148</v>
      </c>
      <c r="AA64">
        <v>36860825</v>
      </c>
    </row>
    <row r="65" spans="26:27">
      <c r="Z65" s="172">
        <v>40179</v>
      </c>
      <c r="AA65">
        <v>31239383</v>
      </c>
    </row>
    <row r="66" spans="26:27">
      <c r="Z66" s="172">
        <v>40210</v>
      </c>
      <c r="AA66">
        <v>31239075.000000004</v>
      </c>
    </row>
    <row r="67" spans="26:27">
      <c r="Z67" s="172">
        <v>40238</v>
      </c>
      <c r="AA67">
        <v>38114679</v>
      </c>
    </row>
    <row r="68" spans="26:27">
      <c r="Z68" s="172">
        <v>40269</v>
      </c>
      <c r="AA68">
        <v>36964015</v>
      </c>
    </row>
    <row r="69" spans="26:27">
      <c r="Z69" s="172">
        <v>40299</v>
      </c>
      <c r="AA69">
        <v>34092459</v>
      </c>
    </row>
    <row r="70" spans="26:27">
      <c r="Z70" s="172">
        <v>40330</v>
      </c>
      <c r="AA70">
        <v>35630975</v>
      </c>
    </row>
    <row r="71" spans="26:27">
      <c r="Z71" s="172">
        <v>40360</v>
      </c>
      <c r="AA71">
        <v>35204260</v>
      </c>
    </row>
    <row r="72" spans="26:27">
      <c r="Z72" s="172">
        <v>40391</v>
      </c>
      <c r="AA72">
        <v>37192792</v>
      </c>
    </row>
    <row r="73" spans="26:27">
      <c r="Z73" s="172">
        <v>40422</v>
      </c>
      <c r="AA73">
        <v>38031893.926172234</v>
      </c>
    </row>
    <row r="74" spans="26:27">
      <c r="Z74" s="172">
        <v>40452</v>
      </c>
      <c r="AA74">
        <v>36048320</v>
      </c>
    </row>
    <row r="75" spans="26:27">
      <c r="Z75" s="172">
        <v>40483</v>
      </c>
      <c r="AA75">
        <v>34671149</v>
      </c>
    </row>
    <row r="76" spans="26:27">
      <c r="Z76" s="172">
        <v>40513</v>
      </c>
      <c r="AA76">
        <v>30674491</v>
      </c>
    </row>
    <row r="77" spans="26:27">
      <c r="Z77" s="172">
        <v>40544</v>
      </c>
      <c r="AA77">
        <v>26061494</v>
      </c>
    </row>
    <row r="78" spans="26:27">
      <c r="Z78" s="172">
        <v>40575</v>
      </c>
      <c r="AA78">
        <v>24680243</v>
      </c>
    </row>
    <row r="79" spans="26:27">
      <c r="Z79" s="172">
        <v>40603</v>
      </c>
      <c r="AA79">
        <v>28040459</v>
      </c>
    </row>
    <row r="80" spans="26:27">
      <c r="Z80" s="172">
        <v>40634</v>
      </c>
      <c r="AA80">
        <v>28391394</v>
      </c>
    </row>
    <row r="81" spans="26:27">
      <c r="Z81" s="172">
        <v>40664</v>
      </c>
      <c r="AA81">
        <v>29430686</v>
      </c>
    </row>
    <row r="82" spans="26:27">
      <c r="Z82" s="172">
        <v>40695</v>
      </c>
      <c r="AA82">
        <v>29164585</v>
      </c>
    </row>
    <row r="83" spans="26:27">
      <c r="Z83" s="172">
        <v>40725</v>
      </c>
      <c r="AA83">
        <v>28011202</v>
      </c>
    </row>
    <row r="84" spans="26:27">
      <c r="Z84" s="172">
        <v>40756</v>
      </c>
      <c r="AA84">
        <v>29695689.000000004</v>
      </c>
    </row>
    <row r="85" spans="26:27">
      <c r="Z85" s="172">
        <v>40787</v>
      </c>
      <c r="AA85">
        <v>32066717</v>
      </c>
    </row>
    <row r="86" spans="26:27">
      <c r="Z86" s="172">
        <v>40817</v>
      </c>
      <c r="AA86">
        <v>30775474.000000004</v>
      </c>
    </row>
    <row r="87" spans="26:27">
      <c r="Z87" s="172">
        <v>40848</v>
      </c>
      <c r="AA87">
        <v>29804047</v>
      </c>
    </row>
    <row r="88" spans="26:27">
      <c r="Z88" s="172">
        <v>40878</v>
      </c>
      <c r="AA88">
        <v>27826422</v>
      </c>
    </row>
    <row r="89" spans="26:27">
      <c r="Z89" s="172">
        <v>40909</v>
      </c>
      <c r="AA89">
        <v>25045374</v>
      </c>
    </row>
    <row r="90" spans="26:27">
      <c r="Z90" s="172">
        <v>40940</v>
      </c>
      <c r="AA90">
        <v>23167080</v>
      </c>
    </row>
    <row r="91" spans="26:27">
      <c r="Z91" s="172">
        <v>40969</v>
      </c>
      <c r="AA91">
        <v>26957380</v>
      </c>
    </row>
    <row r="92" spans="26:27">
      <c r="Z92" s="172">
        <v>41000</v>
      </c>
      <c r="AA92">
        <v>23141371</v>
      </c>
    </row>
    <row r="93" spans="26:27">
      <c r="Z93" s="172">
        <v>41030</v>
      </c>
      <c r="AA93">
        <v>25293759</v>
      </c>
    </row>
    <row r="94" spans="26:27">
      <c r="Z94" s="172">
        <v>41061</v>
      </c>
      <c r="AA94">
        <v>24772608</v>
      </c>
    </row>
    <row r="95" spans="26:27">
      <c r="Z95" s="172">
        <v>41091</v>
      </c>
      <c r="AA95">
        <v>25241618.112135876</v>
      </c>
    </row>
    <row r="96" spans="26:27">
      <c r="Z96" s="172">
        <v>41122</v>
      </c>
      <c r="AA96">
        <v>23238883.788376413</v>
      </c>
    </row>
    <row r="97" spans="1:27">
      <c r="Z97" s="172">
        <v>41153</v>
      </c>
      <c r="AA97">
        <v>20789791.384474363</v>
      </c>
    </row>
    <row r="98" spans="1:27">
      <c r="Z98" s="172">
        <v>41183</v>
      </c>
      <c r="AA98">
        <v>22242217.426489346</v>
      </c>
    </row>
    <row r="99" spans="1:27">
      <c r="Z99" s="172">
        <v>41214</v>
      </c>
      <c r="AA99">
        <v>22222161.33091265</v>
      </c>
    </row>
    <row r="100" spans="1:27">
      <c r="A100" t="s">
        <v>54</v>
      </c>
      <c r="B100" t="s">
        <v>57</v>
      </c>
      <c r="C100" t="s">
        <v>58</v>
      </c>
      <c r="D100" t="s">
        <v>59</v>
      </c>
      <c r="E100" t="s">
        <v>56</v>
      </c>
      <c r="F100" t="s">
        <v>99</v>
      </c>
      <c r="G100" t="s">
        <v>90</v>
      </c>
      <c r="H100" t="s">
        <v>91</v>
      </c>
      <c r="Z100" s="172">
        <v>41244</v>
      </c>
      <c r="AA100">
        <v>20327554.976449542</v>
      </c>
    </row>
    <row r="101" spans="1:27">
      <c r="A101">
        <v>2005</v>
      </c>
      <c r="B101" s="147">
        <f>+FFCC!P19</f>
        <v>71436051</v>
      </c>
      <c r="C101" s="147">
        <f>+FFCC!P45</f>
        <v>109309123</v>
      </c>
      <c r="D101" s="147">
        <f>+FFCC!P71</f>
        <v>27704721</v>
      </c>
      <c r="E101" s="147">
        <f>+FFCC!P97</f>
        <v>117170210</v>
      </c>
      <c r="F101" s="147">
        <f>+FFCC!P123</f>
        <v>34912359</v>
      </c>
      <c r="G101" s="147">
        <f>+FFCC!P149</f>
        <v>40553719</v>
      </c>
      <c r="H101" s="147">
        <f>+FFCC!P175</f>
        <v>11973476</v>
      </c>
      <c r="I101" s="147">
        <f t="shared" ref="I101:I110" si="0">SUM(B101:H101)</f>
        <v>413059659</v>
      </c>
      <c r="J101" s="147"/>
      <c r="Z101" s="172">
        <v>41275</v>
      </c>
      <c r="AA101">
        <v>18551633.786939159</v>
      </c>
    </row>
    <row r="102" spans="1:27">
      <c r="A102">
        <v>2006</v>
      </c>
      <c r="B102" s="147">
        <f>+FFCC!P20</f>
        <v>75475205</v>
      </c>
      <c r="C102" s="147">
        <f>+FFCC!P46</f>
        <v>114551695</v>
      </c>
      <c r="D102" s="147">
        <f>+FFCC!P72</f>
        <v>27472881</v>
      </c>
      <c r="E102" s="147">
        <f>+FFCC!P98</f>
        <v>118309887</v>
      </c>
      <c r="F102" s="147">
        <f>+FFCC!P124</f>
        <v>41204727</v>
      </c>
      <c r="G102" s="147">
        <f>+FFCC!P150</f>
        <v>44115504</v>
      </c>
      <c r="H102" s="147">
        <f>+FFCC!P176</f>
        <v>12075472</v>
      </c>
      <c r="I102" s="147">
        <f t="shared" si="0"/>
        <v>433205371</v>
      </c>
      <c r="J102" s="147"/>
      <c r="Z102" s="172">
        <v>41306</v>
      </c>
      <c r="AA102">
        <v>16684426.337942515</v>
      </c>
    </row>
    <row r="103" spans="1:27">
      <c r="A103">
        <v>2007</v>
      </c>
      <c r="B103" s="147">
        <f>+FFCC!P21</f>
        <v>75819450</v>
      </c>
      <c r="C103" s="147">
        <f>+FFCC!P47</f>
        <v>115967449</v>
      </c>
      <c r="D103" s="147">
        <f>+FFCC!P73</f>
        <v>24860919</v>
      </c>
      <c r="E103" s="147">
        <f>+FFCC!P99</f>
        <v>101174124.49801366</v>
      </c>
      <c r="F103" s="147">
        <f>+FFCC!P125</f>
        <v>46647676</v>
      </c>
      <c r="G103" s="147">
        <f>+FFCC!P151</f>
        <v>45650800</v>
      </c>
      <c r="H103" s="147">
        <f>+FFCC!P177</f>
        <v>10518558</v>
      </c>
      <c r="I103" s="147">
        <f t="shared" si="0"/>
        <v>420638976.49801368</v>
      </c>
      <c r="J103" s="147"/>
      <c r="Z103" s="172">
        <v>41334</v>
      </c>
      <c r="AA103">
        <v>20126438.911766347</v>
      </c>
    </row>
    <row r="104" spans="1:27">
      <c r="A104">
        <v>2008</v>
      </c>
      <c r="B104" s="147">
        <f>+FFCC!P22</f>
        <v>73207057</v>
      </c>
      <c r="C104" s="147">
        <f>+FFCC!P48</f>
        <v>118163976.54438782</v>
      </c>
      <c r="D104" s="147">
        <f>+FFCC!P74</f>
        <v>24212123</v>
      </c>
      <c r="E104" s="147">
        <f>+FFCC!P100</f>
        <v>125715185</v>
      </c>
      <c r="F104" s="147">
        <f>+FFCC!P126</f>
        <v>49564678</v>
      </c>
      <c r="G104" s="147">
        <f>+FFCC!P152</f>
        <v>45830200</v>
      </c>
      <c r="H104" s="147">
        <f>+FFCC!P178</f>
        <v>11342056</v>
      </c>
      <c r="I104" s="147">
        <f t="shared" si="0"/>
        <v>448035275.54438782</v>
      </c>
      <c r="J104" s="147"/>
      <c r="Z104" s="172">
        <v>41365</v>
      </c>
      <c r="AA104">
        <v>20775551.257521573</v>
      </c>
    </row>
    <row r="105" spans="1:27">
      <c r="A105">
        <v>2009</v>
      </c>
      <c r="B105" s="147">
        <f>+FFCC!P23</f>
        <v>64496086.999999993</v>
      </c>
      <c r="C105" s="147">
        <f>+FFCC!P49</f>
        <v>108233851.44</v>
      </c>
      <c r="D105" s="147">
        <f>+FFCC!P75</f>
        <v>22639350</v>
      </c>
      <c r="E105" s="147">
        <f>+FFCC!P101</f>
        <v>131943005</v>
      </c>
      <c r="F105" s="147">
        <f>+FFCC!P127</f>
        <v>48179685</v>
      </c>
      <c r="G105" s="147">
        <f>+FFCC!P153</f>
        <v>43669208</v>
      </c>
      <c r="H105" s="147">
        <f>+FFCC!P179</f>
        <v>11866374</v>
      </c>
      <c r="I105" s="147">
        <f t="shared" si="0"/>
        <v>431027560.44</v>
      </c>
      <c r="J105" s="147"/>
      <c r="Z105" s="172">
        <v>41395</v>
      </c>
      <c r="AA105">
        <v>21579558.279388499</v>
      </c>
    </row>
    <row r="106" spans="1:27">
      <c r="A106">
        <v>2010</v>
      </c>
      <c r="B106" s="147">
        <f>+FFCC!P24</f>
        <v>61025609</v>
      </c>
      <c r="C106" s="147">
        <f>+FFCC!P50</f>
        <v>99506016.294332117</v>
      </c>
      <c r="D106" s="147">
        <f>+FFCC!P76</f>
        <v>22669914</v>
      </c>
      <c r="E106" s="147">
        <f>+FFCC!P102</f>
        <v>130925874</v>
      </c>
      <c r="F106" s="147">
        <f>+FFCC!P128</f>
        <v>49841002</v>
      </c>
      <c r="G106" s="147">
        <f>+FFCC!P154</f>
        <v>42676093</v>
      </c>
      <c r="H106" s="147">
        <f>+FFCC!P180</f>
        <v>12744074</v>
      </c>
      <c r="I106" s="147">
        <f t="shared" si="0"/>
        <v>419388582.29433215</v>
      </c>
      <c r="J106" s="147"/>
      <c r="Z106" s="172">
        <v>41426</v>
      </c>
      <c r="AA106">
        <v>19606488.312491156</v>
      </c>
    </row>
    <row r="107" spans="1:27">
      <c r="A107">
        <v>2011</v>
      </c>
      <c r="B107" s="147">
        <f>+FFCC!P25</f>
        <v>51425983</v>
      </c>
      <c r="C107" s="147">
        <f>+FFCC!P51</f>
        <v>88618309</v>
      </c>
      <c r="D107" s="147">
        <f>+FFCC!P77</f>
        <v>18509348</v>
      </c>
      <c r="E107" s="147">
        <f>+FFCC!P103</f>
        <v>91527685</v>
      </c>
      <c r="F107" s="147">
        <f>+FFCC!P129</f>
        <v>48518735</v>
      </c>
      <c r="G107" s="147">
        <f>+FFCC!P155</f>
        <v>32065466</v>
      </c>
      <c r="H107" s="147">
        <f>+FFCC!P181</f>
        <v>13340774</v>
      </c>
      <c r="I107" s="147">
        <f t="shared" si="0"/>
        <v>344006300</v>
      </c>
      <c r="J107" s="147"/>
      <c r="Z107" s="172">
        <v>41456</v>
      </c>
      <c r="AA107">
        <v>19797251.291473299</v>
      </c>
    </row>
    <row r="108" spans="1:27">
      <c r="A108">
        <v>2012</v>
      </c>
      <c r="B108" s="147">
        <f>+FFCC!P26</f>
        <v>35659279.065040648</v>
      </c>
      <c r="C108" s="147">
        <f>+FFCC!P52</f>
        <v>39118959.079365082</v>
      </c>
      <c r="D108" s="147">
        <f>+FFCC!P78</f>
        <v>18963418</v>
      </c>
      <c r="E108" s="147">
        <f>+FFCC!P104</f>
        <v>97166720.874432445</v>
      </c>
      <c r="F108" s="147">
        <f>+FFCC!P130</f>
        <v>48923229</v>
      </c>
      <c r="G108" s="147">
        <f>+FFCC!P156</f>
        <v>30461450</v>
      </c>
      <c r="H108" s="147">
        <f>+FFCC!P182</f>
        <v>12167720</v>
      </c>
      <c r="I108" s="147">
        <f t="shared" si="0"/>
        <v>282460776.01883817</v>
      </c>
      <c r="J108" s="147"/>
      <c r="Z108" s="172">
        <v>41487</v>
      </c>
      <c r="AA108">
        <v>20328972.2756631</v>
      </c>
    </row>
    <row r="109" spans="1:27">
      <c r="A109">
        <v>2013</v>
      </c>
      <c r="B109" s="147">
        <f>+FFCC!P27</f>
        <v>15920846.788709242</v>
      </c>
      <c r="C109" s="147">
        <f>+FFCC!P53</f>
        <v>11447419.821253104</v>
      </c>
      <c r="D109" s="147">
        <f>+FFCC!P79</f>
        <v>15419209</v>
      </c>
      <c r="E109" s="147">
        <f>+FFCC!P105</f>
        <v>104761124.5206172</v>
      </c>
      <c r="F109" s="147">
        <f>+FFCC!P131</f>
        <v>44657574</v>
      </c>
      <c r="G109" s="147">
        <f>+FFCC!P157</f>
        <v>33428901</v>
      </c>
      <c r="H109" s="147">
        <f>+FFCC!P183</f>
        <v>10389527</v>
      </c>
      <c r="I109" s="147">
        <f t="shared" si="0"/>
        <v>236024602.13057953</v>
      </c>
      <c r="J109" s="147"/>
      <c r="Z109" s="172">
        <v>41518</v>
      </c>
      <c r="AA109">
        <v>19214376.259712409</v>
      </c>
    </row>
    <row r="110" spans="1:27">
      <c r="A110">
        <v>2014</v>
      </c>
      <c r="B110" s="147">
        <f>+FFCC!P28</f>
        <v>18330511.599999998</v>
      </c>
      <c r="C110" s="147">
        <f>+FFCC!P54</f>
        <v>39663847</v>
      </c>
      <c r="D110" s="147">
        <f>+FFCC!P80</f>
        <v>12585106</v>
      </c>
      <c r="E110" s="147">
        <f>+FFCC!P106</f>
        <v>115032946</v>
      </c>
      <c r="F110" s="147">
        <f>+FFCC!P132</f>
        <v>39239510</v>
      </c>
      <c r="G110" s="147">
        <f>+FFCC!P158</f>
        <v>29876619</v>
      </c>
      <c r="H110" s="147">
        <f>+FFCC!P184</f>
        <v>10974454</v>
      </c>
      <c r="I110" s="147">
        <f t="shared" si="0"/>
        <v>265702993.59999999</v>
      </c>
      <c r="J110" s="147"/>
      <c r="Z110" s="172">
        <v>41548</v>
      </c>
      <c r="AA110">
        <v>21621989.404025845</v>
      </c>
    </row>
    <row r="111" spans="1:27">
      <c r="A111">
        <v>2015</v>
      </c>
      <c r="B111" s="147">
        <f>+FFCC!P29</f>
        <v>41540365.799999997</v>
      </c>
      <c r="C111" s="147">
        <f>+FFCC!P55</f>
        <v>55192852</v>
      </c>
      <c r="D111" s="147">
        <f>+FFCC!P81</f>
        <v>18528364</v>
      </c>
      <c r="E111" s="147">
        <f>+FFCC!P107</f>
        <v>128794388</v>
      </c>
      <c r="F111" s="147">
        <f>+FFCC!P133</f>
        <v>47147305</v>
      </c>
      <c r="G111" s="147">
        <f>+FFCC!P159</f>
        <v>26628631</v>
      </c>
      <c r="H111" s="147">
        <f>+FFCC!P185</f>
        <v>11836826</v>
      </c>
      <c r="I111" s="147">
        <f>SUM(B111:H111)</f>
        <v>329668731.80000001</v>
      </c>
      <c r="J111" s="147"/>
      <c r="Z111" s="172">
        <v>41579</v>
      </c>
      <c r="AA111">
        <v>20106091.402067076</v>
      </c>
    </row>
    <row r="112" spans="1:27">
      <c r="A112">
        <v>2016</v>
      </c>
      <c r="B112" s="147">
        <f>+FFCC!P30</f>
        <v>54659771</v>
      </c>
      <c r="C112" s="147">
        <f>+FFCC!P56</f>
        <v>57592610</v>
      </c>
      <c r="D112" s="147">
        <f>+FFCC!P82</f>
        <v>20440782</v>
      </c>
      <c r="E112" s="147">
        <f>+FFCC!P108</f>
        <v>138621827</v>
      </c>
      <c r="F112" s="147">
        <f>+FFCC!P134</f>
        <v>51095219</v>
      </c>
      <c r="G112" s="147">
        <f>+FFCC!P160</f>
        <v>25631242</v>
      </c>
      <c r="H112" s="147">
        <f>+FFCC!P186</f>
        <v>9919049</v>
      </c>
      <c r="I112" s="147">
        <f>SUM(B112:H112)</f>
        <v>357960500</v>
      </c>
      <c r="J112" s="147"/>
      <c r="Z112" s="172">
        <v>41609</v>
      </c>
      <c r="AA112">
        <v>17631824.611588549</v>
      </c>
    </row>
    <row r="113" spans="1:27">
      <c r="A113">
        <v>2017</v>
      </c>
      <c r="B113" s="147">
        <f>+FFCC!P31</f>
        <v>60808777</v>
      </c>
      <c r="C113" s="147">
        <f>+FFCC!P57</f>
        <v>60767606</v>
      </c>
      <c r="D113" s="147">
        <f>+FFCC!P83</f>
        <v>22472864</v>
      </c>
      <c r="E113" s="147">
        <f>+FFCC!P109</f>
        <v>151493597</v>
      </c>
      <c r="F113" s="147">
        <f>+FFCC!P135</f>
        <v>52118071</v>
      </c>
      <c r="G113" s="147">
        <f>+FFCC!P161</f>
        <v>26235803</v>
      </c>
      <c r="H113" s="147">
        <f>+FFCC!P187</f>
        <v>13484776</v>
      </c>
      <c r="I113" s="147">
        <f>SUM(B113:H113)</f>
        <v>387381494</v>
      </c>
      <c r="J113" s="147"/>
      <c r="Z113" s="172">
        <v>41640</v>
      </c>
      <c r="AA113">
        <v>17235765</v>
      </c>
    </row>
    <row r="114" spans="1:27">
      <c r="A114">
        <v>2018</v>
      </c>
      <c r="B114" s="147">
        <f>+FFCC!P32</f>
        <v>30804254</v>
      </c>
      <c r="C114" s="147">
        <f>+FFCC!P58</f>
        <v>39123363</v>
      </c>
      <c r="D114" s="147">
        <f>+FFCC!P84</f>
        <v>13796569</v>
      </c>
      <c r="E114" s="147">
        <f>+FFCC!P110</f>
        <v>83248426</v>
      </c>
      <c r="F114" s="147">
        <f>+FFCC!P136</f>
        <v>16722774</v>
      </c>
      <c r="G114" s="147">
        <f>+FFCC!P162</f>
        <v>12217706</v>
      </c>
      <c r="H114" s="147">
        <f>+FFCC!P188</f>
        <v>7765476</v>
      </c>
      <c r="I114" s="147">
        <f>SUM(B114:H114)</f>
        <v>203678568</v>
      </c>
      <c r="Z114" s="172">
        <v>41671</v>
      </c>
      <c r="AA114">
        <v>17600922</v>
      </c>
    </row>
    <row r="115" spans="1:27">
      <c r="Z115" s="172">
        <v>41699</v>
      </c>
      <c r="AA115">
        <v>19813491</v>
      </c>
    </row>
    <row r="116" spans="1:27">
      <c r="Z116" s="172">
        <v>41730</v>
      </c>
      <c r="AA116">
        <v>20634703</v>
      </c>
    </row>
    <row r="117" spans="1:27">
      <c r="Z117" s="172">
        <v>41760</v>
      </c>
      <c r="AA117">
        <v>20789985.399999999</v>
      </c>
    </row>
    <row r="118" spans="1:27">
      <c r="Z118" s="172">
        <v>41791</v>
      </c>
      <c r="AA118">
        <v>21192190.599999998</v>
      </c>
    </row>
    <row r="119" spans="1:27">
      <c r="Z119" s="172">
        <v>41821</v>
      </c>
      <c r="AA119">
        <v>22364683.399999999</v>
      </c>
    </row>
    <row r="120" spans="1:27">
      <c r="Z120" s="172">
        <v>41852</v>
      </c>
      <c r="AA120">
        <v>23310968.199999999</v>
      </c>
    </row>
    <row r="121" spans="1:27">
      <c r="Z121" s="172">
        <v>41883</v>
      </c>
      <c r="AA121">
        <v>26654820.399999999</v>
      </c>
    </row>
    <row r="122" spans="1:27">
      <c r="Z122" s="172">
        <v>41913</v>
      </c>
      <c r="AA122">
        <v>27184264.399999999</v>
      </c>
    </row>
    <row r="123" spans="1:27">
      <c r="Z123" s="172">
        <v>41944</v>
      </c>
      <c r="AA123">
        <v>24385299.800000001</v>
      </c>
    </row>
    <row r="124" spans="1:27">
      <c r="Z124" s="172">
        <v>41974</v>
      </c>
      <c r="AA124">
        <v>24535900.399999999</v>
      </c>
    </row>
    <row r="125" spans="1:27">
      <c r="Z125" s="172">
        <v>42005</v>
      </c>
      <c r="AA125">
        <v>22052361.600000001</v>
      </c>
    </row>
    <row r="126" spans="1:27">
      <c r="Z126" s="172">
        <v>42036</v>
      </c>
      <c r="AA126">
        <v>21843119.199999999</v>
      </c>
    </row>
    <row r="127" spans="1:27">
      <c r="Z127" s="172">
        <v>42064</v>
      </c>
      <c r="AA127">
        <v>26075556</v>
      </c>
    </row>
    <row r="128" spans="1:27">
      <c r="Z128" s="172">
        <v>42095</v>
      </c>
      <c r="AA128">
        <v>29132919</v>
      </c>
    </row>
    <row r="129" spans="26:27">
      <c r="Z129" s="172">
        <v>42125</v>
      </c>
      <c r="AA129">
        <v>27758264</v>
      </c>
    </row>
    <row r="130" spans="26:27">
      <c r="Z130" s="172">
        <v>42156</v>
      </c>
      <c r="AA130">
        <v>27649402</v>
      </c>
    </row>
    <row r="131" spans="26:27">
      <c r="Z131" s="172">
        <v>42186</v>
      </c>
      <c r="AA131">
        <v>29547440</v>
      </c>
    </row>
    <row r="132" spans="26:27">
      <c r="Z132" s="172">
        <v>42217</v>
      </c>
      <c r="AA132">
        <v>28467157</v>
      </c>
    </row>
    <row r="133" spans="26:27">
      <c r="Z133" s="172">
        <v>42248</v>
      </c>
      <c r="AA133">
        <v>30660368</v>
      </c>
    </row>
    <row r="134" spans="26:27">
      <c r="Z134" s="172">
        <v>42278</v>
      </c>
      <c r="AA134">
        <v>30323746</v>
      </c>
    </row>
    <row r="135" spans="26:27">
      <c r="Z135" s="172">
        <v>42309</v>
      </c>
      <c r="AA135">
        <v>28996151</v>
      </c>
    </row>
    <row r="136" spans="26:27">
      <c r="Z136" s="172">
        <v>42339</v>
      </c>
      <c r="AA136">
        <v>27162248</v>
      </c>
    </row>
    <row r="137" spans="26:27">
      <c r="Z137" s="172">
        <v>42370</v>
      </c>
      <c r="AA137">
        <v>24768715</v>
      </c>
    </row>
    <row r="138" spans="26:27">
      <c r="Z138" s="172">
        <v>42401</v>
      </c>
      <c r="AA138">
        <v>24208589</v>
      </c>
    </row>
    <row r="139" spans="26:27">
      <c r="Z139" s="172">
        <v>42430</v>
      </c>
      <c r="AA139">
        <v>30500240</v>
      </c>
    </row>
    <row r="140" spans="26:27">
      <c r="Z140" s="172">
        <v>42461</v>
      </c>
      <c r="AA140">
        <v>31207212</v>
      </c>
    </row>
    <row r="141" spans="26:27">
      <c r="Z141" s="172">
        <v>42491</v>
      </c>
      <c r="AA141">
        <v>30956127</v>
      </c>
    </row>
    <row r="142" spans="26:27">
      <c r="Z142" s="172">
        <v>42522</v>
      </c>
      <c r="AA142">
        <v>29141788</v>
      </c>
    </row>
    <row r="143" spans="26:27">
      <c r="Z143" s="172">
        <v>42552</v>
      </c>
      <c r="AA143">
        <v>28767840</v>
      </c>
    </row>
    <row r="144" spans="26:27">
      <c r="Z144" s="172">
        <v>42583</v>
      </c>
      <c r="AA144">
        <v>32176276</v>
      </c>
    </row>
    <row r="145" spans="26:27">
      <c r="Z145" s="172">
        <v>42614</v>
      </c>
      <c r="AA145">
        <v>32172904</v>
      </c>
    </row>
    <row r="146" spans="26:27">
      <c r="Z146" s="172">
        <v>42644</v>
      </c>
      <c r="AA146">
        <v>31676422</v>
      </c>
    </row>
    <row r="147" spans="26:27">
      <c r="Z147" s="172">
        <v>42675</v>
      </c>
      <c r="AA147">
        <v>32503316</v>
      </c>
    </row>
    <row r="148" spans="26:27">
      <c r="Z148" s="172">
        <v>42705</v>
      </c>
      <c r="AA148">
        <v>29881071</v>
      </c>
    </row>
    <row r="149" spans="26:27">
      <c r="Z149" s="172">
        <v>42736</v>
      </c>
      <c r="AA149">
        <v>26961541</v>
      </c>
    </row>
    <row r="150" spans="26:27">
      <c r="Z150" s="172">
        <v>42767</v>
      </c>
      <c r="AA150">
        <v>23993962</v>
      </c>
    </row>
    <row r="151" spans="26:27">
      <c r="Z151" s="172">
        <v>42795</v>
      </c>
      <c r="AA151">
        <v>32941198</v>
      </c>
    </row>
    <row r="152" spans="26:27">
      <c r="Z152" s="172">
        <v>42826</v>
      </c>
      <c r="AA152">
        <v>30147236</v>
      </c>
    </row>
    <row r="153" spans="26:27">
      <c r="Z153" s="172">
        <v>42856</v>
      </c>
      <c r="AA153">
        <v>33013582</v>
      </c>
    </row>
    <row r="154" spans="26:27">
      <c r="Z154" s="172">
        <v>42887</v>
      </c>
      <c r="AA154">
        <v>31890739</v>
      </c>
    </row>
    <row r="155" spans="26:27">
      <c r="Z155" s="172">
        <v>42917</v>
      </c>
      <c r="AA155">
        <v>32486977</v>
      </c>
    </row>
    <row r="156" spans="26:27">
      <c r="Z156" s="172">
        <v>42948</v>
      </c>
      <c r="AA156">
        <v>35429461</v>
      </c>
    </row>
    <row r="157" spans="26:27">
      <c r="Z157" s="172">
        <v>42979</v>
      </c>
      <c r="AA157">
        <v>34881808</v>
      </c>
    </row>
    <row r="158" spans="26:27">
      <c r="Z158" s="172">
        <v>43009</v>
      </c>
      <c r="AA158">
        <v>36413590</v>
      </c>
    </row>
    <row r="159" spans="26:27">
      <c r="Z159" s="172">
        <v>43040</v>
      </c>
      <c r="AA159">
        <v>37232327</v>
      </c>
    </row>
    <row r="160" spans="26:27">
      <c r="Z160" s="172">
        <v>43070</v>
      </c>
      <c r="AA160">
        <v>31985181</v>
      </c>
    </row>
    <row r="161" spans="26:27">
      <c r="Z161" s="172">
        <v>43101</v>
      </c>
      <c r="AA161">
        <f>+FFCC!D214</f>
        <v>30685170</v>
      </c>
    </row>
    <row r="162" spans="26:27">
      <c r="Z162" s="172">
        <v>43132</v>
      </c>
      <c r="AA162">
        <f>+FFCC!E214</f>
        <v>29034151</v>
      </c>
    </row>
    <row r="163" spans="26:27">
      <c r="Z163" s="172">
        <v>43160</v>
      </c>
      <c r="AA163">
        <f>+FFCC!F214</f>
        <v>37465452</v>
      </c>
    </row>
    <row r="164" spans="26:27">
      <c r="Z164" s="172">
        <v>43191</v>
      </c>
      <c r="AA164">
        <f>+FFCC!G214</f>
        <v>35972936</v>
      </c>
    </row>
    <row r="165" spans="26:27">
      <c r="Z165" s="172">
        <v>43221</v>
      </c>
      <c r="AA165">
        <f>+FFCC!H214</f>
        <v>37145862</v>
      </c>
    </row>
    <row r="166" spans="26:27">
      <c r="Z166" s="172">
        <v>43252</v>
      </c>
      <c r="AA166">
        <f>+FFCC!I214</f>
        <v>33374997</v>
      </c>
    </row>
    <row r="167" spans="26:27">
      <c r="Z167" s="172">
        <v>43282</v>
      </c>
      <c r="AA167">
        <f>+FFCC!J214</f>
        <v>0</v>
      </c>
    </row>
    <row r="168" spans="26:27">
      <c r="Z168" s="172">
        <v>43313</v>
      </c>
      <c r="AA168">
        <f>+FFCC!K214</f>
        <v>0</v>
      </c>
    </row>
    <row r="169" spans="26:27">
      <c r="Z169" s="172">
        <v>43344</v>
      </c>
      <c r="AA169">
        <f>+FFCC!L214</f>
        <v>0</v>
      </c>
    </row>
    <row r="170" spans="26:27">
      <c r="Z170" s="172">
        <v>43374</v>
      </c>
      <c r="AA170">
        <f>+FFCC!M214</f>
        <v>0</v>
      </c>
    </row>
    <row r="171" spans="26:27">
      <c r="Z171" s="172">
        <v>43405</v>
      </c>
      <c r="AA171">
        <f>+FFCC!N214</f>
        <v>0</v>
      </c>
    </row>
    <row r="172" spans="26:27">
      <c r="Z172" s="172">
        <v>43435</v>
      </c>
      <c r="AA172">
        <f>+FFCC!O214</f>
        <v>0</v>
      </c>
    </row>
  </sheetData>
  <mergeCells count="2">
    <mergeCell ref="A1:N1"/>
    <mergeCell ref="A2:N2"/>
  </mergeCells>
  <printOptions horizontalCentered="1"/>
  <pageMargins left="0.51181102362204722" right="0.51181102362204722" top="0.74803149606299213" bottom="0.55118110236220474" header="0.31496062992125984" footer="0.31496062992125984"/>
  <pageSetup paperSize="9" scale="2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16"/>
  <sheetViews>
    <sheetView showGridLines="0" showZeros="0" zoomScale="70" zoomScaleNormal="70" workbookViewId="0">
      <selection activeCell="I24" sqref="I24"/>
    </sheetView>
  </sheetViews>
  <sheetFormatPr baseColWidth="10" defaultRowHeight="15"/>
  <cols>
    <col min="1" max="1" width="18.7109375" style="9" customWidth="1"/>
    <col min="2" max="2" width="25.5703125" style="9" customWidth="1"/>
    <col min="3" max="3" width="6.42578125" style="9" customWidth="1"/>
    <col min="4" max="15" width="13.7109375" style="9" customWidth="1"/>
    <col min="16" max="16" width="16" style="9" customWidth="1"/>
    <col min="17" max="17" width="14.7109375" style="8" bestFit="1" customWidth="1"/>
    <col min="18" max="16384" width="11.42578125" style="8"/>
  </cols>
  <sheetData>
    <row r="1" spans="1:16" ht="21.95" customHeight="1">
      <c r="A1" s="236" t="s">
        <v>42</v>
      </c>
      <c r="B1" s="236"/>
      <c r="C1" s="236"/>
      <c r="D1" s="236"/>
      <c r="E1" s="236"/>
      <c r="F1" s="236"/>
      <c r="G1" s="236"/>
      <c r="H1" s="236"/>
      <c r="I1" s="236"/>
      <c r="J1" s="236"/>
      <c r="K1" s="236"/>
      <c r="L1" s="236"/>
      <c r="M1" s="236"/>
      <c r="N1" s="236"/>
      <c r="O1" s="236"/>
      <c r="P1" s="236"/>
    </row>
    <row r="2" spans="1:16" ht="21.95" customHeight="1">
      <c r="A2" s="236" t="s">
        <v>55</v>
      </c>
      <c r="B2" s="236"/>
      <c r="C2" s="236"/>
      <c r="D2" s="236"/>
      <c r="E2" s="236"/>
      <c r="F2" s="236"/>
      <c r="G2" s="236"/>
      <c r="H2" s="236"/>
      <c r="I2" s="236"/>
      <c r="J2" s="236"/>
      <c r="K2" s="236"/>
      <c r="L2" s="236"/>
      <c r="M2" s="236"/>
      <c r="N2" s="236"/>
      <c r="O2" s="236"/>
      <c r="P2" s="236"/>
    </row>
    <row r="3" spans="1:16" s="129" customFormat="1" ht="14.1" customHeight="1">
      <c r="A3" s="128"/>
      <c r="B3" s="128"/>
      <c r="C3" s="128"/>
      <c r="D3" s="153"/>
      <c r="E3" s="153"/>
      <c r="F3" s="153"/>
      <c r="G3" s="153"/>
      <c r="H3" s="153"/>
      <c r="I3" s="153"/>
      <c r="J3" s="153"/>
      <c r="K3" s="142"/>
      <c r="L3" s="142"/>
      <c r="M3" s="142"/>
      <c r="N3" s="128"/>
      <c r="O3" s="128"/>
      <c r="P3" s="128"/>
    </row>
    <row r="4" spans="1:16" ht="14.1" customHeight="1" thickBot="1">
      <c r="A4" s="10"/>
      <c r="B4" s="10"/>
      <c r="C4" s="10"/>
      <c r="D4" s="186"/>
      <c r="E4" s="11"/>
      <c r="F4" s="11"/>
      <c r="G4" s="11"/>
      <c r="H4" s="11"/>
      <c r="I4" s="11"/>
      <c r="J4" s="11"/>
      <c r="K4" s="11"/>
      <c r="L4" s="11"/>
      <c r="M4" s="11"/>
      <c r="N4" s="10"/>
      <c r="O4" s="10"/>
      <c r="P4" s="10"/>
    </row>
    <row r="5" spans="1:16" s="12" customFormat="1" ht="15.95" customHeight="1">
      <c r="A5" s="22" t="s">
        <v>1</v>
      </c>
      <c r="B5" s="23" t="s">
        <v>3</v>
      </c>
      <c r="C5" s="243" t="s">
        <v>4</v>
      </c>
      <c r="D5" s="243" t="s">
        <v>5</v>
      </c>
      <c r="E5" s="243" t="s">
        <v>6</v>
      </c>
      <c r="F5" s="243" t="s">
        <v>7</v>
      </c>
      <c r="G5" s="243" t="s">
        <v>8</v>
      </c>
      <c r="H5" s="243" t="s">
        <v>9</v>
      </c>
      <c r="I5" s="243" t="s">
        <v>10</v>
      </c>
      <c r="J5" s="243" t="s">
        <v>11</v>
      </c>
      <c r="K5" s="243" t="s">
        <v>12</v>
      </c>
      <c r="L5" s="243" t="s">
        <v>13</v>
      </c>
      <c r="M5" s="243" t="s">
        <v>14</v>
      </c>
      <c r="N5" s="243" t="s">
        <v>15</v>
      </c>
      <c r="O5" s="243" t="s">
        <v>16</v>
      </c>
      <c r="P5" s="241" t="s">
        <v>17</v>
      </c>
    </row>
    <row r="6" spans="1:16" s="12" customFormat="1" ht="15.95" customHeight="1" thickBot="1">
      <c r="A6" s="25" t="s">
        <v>2</v>
      </c>
      <c r="B6" s="26" t="s">
        <v>109</v>
      </c>
      <c r="C6" s="244"/>
      <c r="D6" s="244"/>
      <c r="E6" s="244"/>
      <c r="F6" s="244"/>
      <c r="G6" s="244"/>
      <c r="H6" s="244"/>
      <c r="I6" s="244"/>
      <c r="J6" s="244"/>
      <c r="K6" s="244"/>
      <c r="L6" s="244"/>
      <c r="M6" s="244"/>
      <c r="N6" s="244"/>
      <c r="O6" s="244"/>
      <c r="P6" s="242"/>
    </row>
    <row r="7" spans="1:16" s="12" customFormat="1" ht="15.95" customHeight="1">
      <c r="A7" s="22"/>
      <c r="B7" s="23"/>
      <c r="C7" s="23">
        <v>1993</v>
      </c>
      <c r="D7" s="29">
        <v>2386000</v>
      </c>
      <c r="E7" s="29">
        <v>2361000</v>
      </c>
      <c r="F7" s="29">
        <v>2865000</v>
      </c>
      <c r="G7" s="29">
        <v>2815000</v>
      </c>
      <c r="H7" s="29">
        <v>2950000</v>
      </c>
      <c r="I7" s="29">
        <v>2807000</v>
      </c>
      <c r="J7" s="29">
        <v>2852000</v>
      </c>
      <c r="K7" s="29">
        <v>2960000</v>
      </c>
      <c r="L7" s="29">
        <v>3084000</v>
      </c>
      <c r="M7" s="29">
        <v>3032000</v>
      </c>
      <c r="N7" s="29">
        <v>3197000</v>
      </c>
      <c r="O7" s="29">
        <v>3104000</v>
      </c>
      <c r="P7" s="30">
        <f t="shared" ref="P7:P14" si="0">SUM(D7:O7)</f>
        <v>34413000</v>
      </c>
    </row>
    <row r="8" spans="1:16" s="12" customFormat="1" ht="15.95" customHeight="1">
      <c r="A8" s="24"/>
      <c r="B8" s="13"/>
      <c r="C8" s="13">
        <v>1994</v>
      </c>
      <c r="D8" s="14">
        <v>2560000</v>
      </c>
      <c r="E8" s="14">
        <v>2548000</v>
      </c>
      <c r="F8" s="14">
        <v>3135000</v>
      </c>
      <c r="G8" s="14">
        <v>3202000</v>
      </c>
      <c r="H8" s="14">
        <v>3449000</v>
      </c>
      <c r="I8" s="14">
        <v>3073000</v>
      </c>
      <c r="J8" s="14">
        <v>3028000</v>
      </c>
      <c r="K8" s="14">
        <v>3467000</v>
      </c>
      <c r="L8" s="14">
        <v>3400000</v>
      </c>
      <c r="M8" s="14">
        <v>3381000</v>
      </c>
      <c r="N8" s="14">
        <v>3642000</v>
      </c>
      <c r="O8" s="14">
        <v>3410555</v>
      </c>
      <c r="P8" s="32">
        <f t="shared" si="0"/>
        <v>38295555</v>
      </c>
    </row>
    <row r="9" spans="1:16" s="12" customFormat="1" ht="15.95" customHeight="1">
      <c r="A9" s="24"/>
      <c r="B9" s="13"/>
      <c r="C9" s="13">
        <v>1995</v>
      </c>
      <c r="D9" s="14">
        <v>2950935</v>
      </c>
      <c r="E9" s="14">
        <v>3094000</v>
      </c>
      <c r="F9" s="14">
        <v>3865000</v>
      </c>
      <c r="G9" s="14">
        <v>3578600</v>
      </c>
      <c r="H9" s="14">
        <v>3522864</v>
      </c>
      <c r="I9" s="19">
        <v>4453158</v>
      </c>
      <c r="J9" s="19">
        <v>4873620</v>
      </c>
      <c r="K9" s="19">
        <v>5270977</v>
      </c>
      <c r="L9" s="19">
        <v>5306000</v>
      </c>
      <c r="M9" s="19">
        <v>5548596</v>
      </c>
      <c r="N9" s="19">
        <v>5668117</v>
      </c>
      <c r="O9" s="19">
        <v>5353074</v>
      </c>
      <c r="P9" s="31">
        <f t="shared" si="0"/>
        <v>53484941</v>
      </c>
    </row>
    <row r="10" spans="1:16" s="12" customFormat="1" ht="15.95" customHeight="1">
      <c r="A10" s="24"/>
      <c r="B10" s="13"/>
      <c r="C10" s="13">
        <v>1996</v>
      </c>
      <c r="D10" s="19">
        <v>4683988</v>
      </c>
      <c r="E10" s="19">
        <v>4770892</v>
      </c>
      <c r="F10" s="19">
        <v>5679833</v>
      </c>
      <c r="G10" s="19">
        <v>5738490</v>
      </c>
      <c r="H10" s="19">
        <v>6166159</v>
      </c>
      <c r="I10" s="19">
        <v>5469692</v>
      </c>
      <c r="J10" s="19">
        <v>5942268</v>
      </c>
      <c r="K10" s="19">
        <v>6034344</v>
      </c>
      <c r="L10" s="19">
        <v>5797556</v>
      </c>
      <c r="M10" s="19">
        <v>6826135</v>
      </c>
      <c r="N10" s="19">
        <v>6558448</v>
      </c>
      <c r="O10" s="19">
        <v>6143962</v>
      </c>
      <c r="P10" s="31">
        <f t="shared" si="0"/>
        <v>69811767</v>
      </c>
    </row>
    <row r="11" spans="1:16" s="12" customFormat="1" ht="15.95" customHeight="1">
      <c r="A11" s="24" t="s">
        <v>18</v>
      </c>
      <c r="B11" s="13" t="s">
        <v>20</v>
      </c>
      <c r="C11" s="13">
        <v>1997</v>
      </c>
      <c r="D11" s="19">
        <v>5437294</v>
      </c>
      <c r="E11" s="19">
        <v>5470048</v>
      </c>
      <c r="F11" s="19">
        <v>6537537</v>
      </c>
      <c r="G11" s="19">
        <v>7200800</v>
      </c>
      <c r="H11" s="19">
        <v>7126818</v>
      </c>
      <c r="I11" s="19">
        <v>6357319</v>
      </c>
      <c r="J11" s="19">
        <v>7037629</v>
      </c>
      <c r="K11" s="19">
        <v>6718358</v>
      </c>
      <c r="L11" s="19">
        <v>7315140</v>
      </c>
      <c r="M11" s="19">
        <v>7576028</v>
      </c>
      <c r="N11" s="19">
        <v>6997877</v>
      </c>
      <c r="O11" s="19">
        <v>6803864</v>
      </c>
      <c r="P11" s="31">
        <f t="shared" si="0"/>
        <v>80578712</v>
      </c>
    </row>
    <row r="12" spans="1:16" s="12" customFormat="1" ht="15.95" customHeight="1">
      <c r="A12" s="24" t="s">
        <v>19</v>
      </c>
      <c r="B12" s="13" t="s">
        <v>21</v>
      </c>
      <c r="C12" s="13">
        <v>1998</v>
      </c>
      <c r="D12" s="19">
        <v>6065250</v>
      </c>
      <c r="E12" s="19">
        <v>5925237</v>
      </c>
      <c r="F12" s="19">
        <v>7308380</v>
      </c>
      <c r="G12" s="19">
        <v>7142304</v>
      </c>
      <c r="H12" s="19">
        <v>7083804</v>
      </c>
      <c r="I12" s="19">
        <v>6831504</v>
      </c>
      <c r="J12" s="19">
        <v>7303532</v>
      </c>
      <c r="K12" s="19">
        <v>7288592</v>
      </c>
      <c r="L12" s="19">
        <v>7282320</v>
      </c>
      <c r="M12" s="19">
        <v>7630230</v>
      </c>
      <c r="N12" s="19">
        <v>7268182</v>
      </c>
      <c r="O12" s="19">
        <v>6952158</v>
      </c>
      <c r="P12" s="31">
        <f t="shared" si="0"/>
        <v>84081493</v>
      </c>
    </row>
    <row r="13" spans="1:16" s="12" customFormat="1" ht="15.95" customHeight="1">
      <c r="A13" s="24"/>
      <c r="B13" s="13"/>
      <c r="C13" s="13">
        <v>1999</v>
      </c>
      <c r="D13" s="19">
        <v>5921603</v>
      </c>
      <c r="E13" s="19">
        <v>5924419</v>
      </c>
      <c r="F13" s="19">
        <v>7431868</v>
      </c>
      <c r="G13" s="19">
        <v>7113718</v>
      </c>
      <c r="H13" s="19">
        <v>7160955</v>
      </c>
      <c r="I13" s="19">
        <v>6862637</v>
      </c>
      <c r="J13" s="19">
        <v>6900187</v>
      </c>
      <c r="K13" s="19">
        <v>6982995</v>
      </c>
      <c r="L13" s="19">
        <v>7392283</v>
      </c>
      <c r="M13" s="19">
        <v>7277601</v>
      </c>
      <c r="N13" s="19">
        <v>7518477</v>
      </c>
      <c r="O13" s="19">
        <v>6969716</v>
      </c>
      <c r="P13" s="31">
        <f t="shared" si="0"/>
        <v>83456459</v>
      </c>
    </row>
    <row r="14" spans="1:16" s="12" customFormat="1" ht="15.95" customHeight="1">
      <c r="A14" s="24"/>
      <c r="B14" s="13"/>
      <c r="C14" s="13">
        <v>2000</v>
      </c>
      <c r="D14" s="19">
        <v>5929720</v>
      </c>
      <c r="E14" s="19">
        <v>6151227</v>
      </c>
      <c r="F14" s="19">
        <v>7474277</v>
      </c>
      <c r="G14" s="19">
        <v>6776013</v>
      </c>
      <c r="H14" s="19">
        <v>6865277</v>
      </c>
      <c r="I14" s="19">
        <v>6615927</v>
      </c>
      <c r="J14" s="19">
        <v>6828412</v>
      </c>
      <c r="K14" s="19">
        <v>7268806</v>
      </c>
      <c r="L14" s="19">
        <v>7180180</v>
      </c>
      <c r="M14" s="19">
        <v>7209607</v>
      </c>
      <c r="N14" s="19">
        <v>7017920</v>
      </c>
      <c r="O14" s="19">
        <v>6414143</v>
      </c>
      <c r="P14" s="31">
        <f t="shared" si="0"/>
        <v>81731509</v>
      </c>
    </row>
    <row r="15" spans="1:16" s="12" customFormat="1" ht="15.95" customHeight="1">
      <c r="A15" s="24"/>
      <c r="B15" s="13"/>
      <c r="C15" s="13">
        <v>2001</v>
      </c>
      <c r="D15" s="19">
        <v>5763749</v>
      </c>
      <c r="E15" s="19">
        <v>5784833</v>
      </c>
      <c r="F15" s="19">
        <v>6771654</v>
      </c>
      <c r="G15" s="19">
        <v>6337013</v>
      </c>
      <c r="H15" s="19">
        <v>6589197</v>
      </c>
      <c r="I15" s="19">
        <v>6237491</v>
      </c>
      <c r="J15" s="19">
        <v>6231929</v>
      </c>
      <c r="K15" s="19">
        <v>6687900</v>
      </c>
      <c r="L15" s="19">
        <v>6322493</v>
      </c>
      <c r="M15" s="19">
        <v>6424079</v>
      </c>
      <c r="N15" s="19">
        <v>6417480</v>
      </c>
      <c r="O15" s="16">
        <v>4980911</v>
      </c>
      <c r="P15" s="31">
        <f t="shared" ref="P15:P21" si="1">SUM(D15:O15)</f>
        <v>74548729</v>
      </c>
    </row>
    <row r="16" spans="1:16" s="12" customFormat="1" ht="15.95" customHeight="1">
      <c r="A16" s="24"/>
      <c r="B16" s="13"/>
      <c r="C16" s="13">
        <v>2002</v>
      </c>
      <c r="D16" s="19">
        <v>4813277</v>
      </c>
      <c r="E16" s="19">
        <v>4713223</v>
      </c>
      <c r="F16" s="19">
        <v>5253359</v>
      </c>
      <c r="G16" s="19">
        <v>5342743</v>
      </c>
      <c r="H16" s="19">
        <v>5650057.9999999981</v>
      </c>
      <c r="I16" s="19">
        <v>5209624</v>
      </c>
      <c r="J16" s="19">
        <v>5705310</v>
      </c>
      <c r="K16" s="19">
        <v>5749609</v>
      </c>
      <c r="L16" s="19">
        <v>5770524</v>
      </c>
      <c r="M16" s="19">
        <v>6011819</v>
      </c>
      <c r="N16" s="19">
        <v>5860307</v>
      </c>
      <c r="O16" s="16">
        <v>5593804</v>
      </c>
      <c r="P16" s="31">
        <f t="shared" si="1"/>
        <v>65673657</v>
      </c>
    </row>
    <row r="17" spans="1:26" s="12" customFormat="1" ht="15.95" customHeight="1">
      <c r="A17" s="24"/>
      <c r="B17" s="13"/>
      <c r="C17" s="13">
        <v>2003</v>
      </c>
      <c r="D17" s="80">
        <v>4894728</v>
      </c>
      <c r="E17" s="80">
        <v>4818441</v>
      </c>
      <c r="F17" s="80">
        <v>5544541</v>
      </c>
      <c r="G17" s="80">
        <v>5886983</v>
      </c>
      <c r="H17" s="80">
        <v>5990290</v>
      </c>
      <c r="I17" s="80">
        <v>5684819</v>
      </c>
      <c r="J17" s="80">
        <v>5980491</v>
      </c>
      <c r="K17" s="80">
        <v>5831138</v>
      </c>
      <c r="L17" s="80">
        <v>6130942</v>
      </c>
      <c r="M17" s="80">
        <v>6310795</v>
      </c>
      <c r="N17" s="80">
        <v>5862973</v>
      </c>
      <c r="O17" s="80">
        <v>5813627</v>
      </c>
      <c r="P17" s="89">
        <f t="shared" si="1"/>
        <v>68749768</v>
      </c>
    </row>
    <row r="18" spans="1:26" s="12" customFormat="1" ht="15.95" customHeight="1">
      <c r="A18" s="24"/>
      <c r="B18" s="13"/>
      <c r="C18" s="13">
        <v>2004</v>
      </c>
      <c r="D18" s="80">
        <v>4919117</v>
      </c>
      <c r="E18" s="80">
        <v>5274725.9999999991</v>
      </c>
      <c r="F18" s="80">
        <v>6213866</v>
      </c>
      <c r="G18" s="80">
        <v>5388238</v>
      </c>
      <c r="H18" s="80">
        <v>5699963</v>
      </c>
      <c r="I18" s="80">
        <v>5758257</v>
      </c>
      <c r="J18" s="80">
        <v>5672766</v>
      </c>
      <c r="K18" s="80">
        <v>5824438</v>
      </c>
      <c r="L18" s="80">
        <v>6317519.9999999991</v>
      </c>
      <c r="M18" s="80">
        <v>6246101</v>
      </c>
      <c r="N18" s="80">
        <v>6258509</v>
      </c>
      <c r="O18" s="80">
        <v>6156588.0000000019</v>
      </c>
      <c r="P18" s="89">
        <f t="shared" si="1"/>
        <v>69730089</v>
      </c>
    </row>
    <row r="19" spans="1:26" s="12" customFormat="1" ht="15.95" customHeight="1">
      <c r="A19" s="24"/>
      <c r="B19" s="13"/>
      <c r="C19" s="13">
        <v>2005</v>
      </c>
      <c r="D19" s="80">
        <v>5049902</v>
      </c>
      <c r="E19" s="80">
        <v>5286834</v>
      </c>
      <c r="F19" s="80">
        <v>6161201</v>
      </c>
      <c r="G19" s="80">
        <v>6201874</v>
      </c>
      <c r="H19" s="80">
        <v>6206230</v>
      </c>
      <c r="I19" s="80">
        <v>5892332</v>
      </c>
      <c r="J19" s="80">
        <v>5912280</v>
      </c>
      <c r="K19" s="80">
        <v>5986551</v>
      </c>
      <c r="L19" s="80">
        <v>6187032.9999999981</v>
      </c>
      <c r="M19" s="80">
        <v>6136628.9999999991</v>
      </c>
      <c r="N19" s="80">
        <v>6250513</v>
      </c>
      <c r="O19" s="80">
        <v>6164672.0000000009</v>
      </c>
      <c r="P19" s="89">
        <f t="shared" si="1"/>
        <v>71436051</v>
      </c>
    </row>
    <row r="20" spans="1:26" s="12" customFormat="1" ht="15.95" customHeight="1">
      <c r="A20" s="24"/>
      <c r="B20" s="13"/>
      <c r="C20" s="13">
        <v>2006</v>
      </c>
      <c r="D20" s="80">
        <v>5316522</v>
      </c>
      <c r="E20" s="80">
        <v>5341251</v>
      </c>
      <c r="F20" s="80">
        <v>6402655</v>
      </c>
      <c r="G20" s="80">
        <v>6076479</v>
      </c>
      <c r="H20" s="80">
        <v>6423773</v>
      </c>
      <c r="I20" s="80">
        <v>6061814</v>
      </c>
      <c r="J20" s="80">
        <v>6367448</v>
      </c>
      <c r="K20" s="80">
        <v>6662302.9999999963</v>
      </c>
      <c r="L20" s="80">
        <v>6829105</v>
      </c>
      <c r="M20" s="80">
        <v>6769874</v>
      </c>
      <c r="N20" s="80">
        <v>6950006.0000000009</v>
      </c>
      <c r="O20" s="80">
        <v>6273975</v>
      </c>
      <c r="P20" s="89">
        <f>SUM(D20:O20)</f>
        <v>75475205</v>
      </c>
    </row>
    <row r="21" spans="1:26" s="12" customFormat="1" ht="15.95" customHeight="1">
      <c r="A21" s="24"/>
      <c r="B21" s="13"/>
      <c r="C21" s="13">
        <v>2007</v>
      </c>
      <c r="D21" s="80">
        <v>5803023</v>
      </c>
      <c r="E21" s="80">
        <v>6648403</v>
      </c>
      <c r="F21" s="80">
        <v>5630727</v>
      </c>
      <c r="G21" s="80">
        <v>6076330</v>
      </c>
      <c r="H21" s="80">
        <v>6554967</v>
      </c>
      <c r="I21" s="80">
        <v>6193452</v>
      </c>
      <c r="J21" s="80">
        <v>6249410.9999999991</v>
      </c>
      <c r="K21" s="80">
        <v>6437595</v>
      </c>
      <c r="L21" s="80">
        <v>6443965</v>
      </c>
      <c r="M21" s="80">
        <v>6774531.9999999981</v>
      </c>
      <c r="N21" s="80">
        <v>6807416.9999999991</v>
      </c>
      <c r="O21" s="80">
        <v>6199628</v>
      </c>
      <c r="P21" s="89">
        <f t="shared" si="1"/>
        <v>75819450</v>
      </c>
    </row>
    <row r="22" spans="1:26" s="12" customFormat="1" ht="15.95" customHeight="1">
      <c r="A22" s="24"/>
      <c r="B22" s="13"/>
      <c r="C22" s="13">
        <v>2008</v>
      </c>
      <c r="D22" s="80">
        <v>5666139</v>
      </c>
      <c r="E22" s="80">
        <v>5651775</v>
      </c>
      <c r="F22" s="80">
        <v>5901422</v>
      </c>
      <c r="G22" s="80">
        <v>6271338</v>
      </c>
      <c r="H22" s="80">
        <v>6347941</v>
      </c>
      <c r="I22" s="80">
        <v>5820681</v>
      </c>
      <c r="J22" s="80">
        <v>6398111</v>
      </c>
      <c r="K22" s="80">
        <v>6354677.0000000019</v>
      </c>
      <c r="L22" s="80">
        <v>6321444.0000000019</v>
      </c>
      <c r="M22" s="80">
        <v>6499963</v>
      </c>
      <c r="N22" s="80">
        <v>6106330</v>
      </c>
      <c r="O22" s="80">
        <v>5867236</v>
      </c>
      <c r="P22" s="89">
        <f t="shared" ref="P22:P40" si="2">SUM(D22:O22)</f>
        <v>73207057</v>
      </c>
    </row>
    <row r="23" spans="1:26" s="12" customFormat="1" ht="15.95" customHeight="1">
      <c r="A23" s="24"/>
      <c r="B23" s="13"/>
      <c r="C23" s="13">
        <v>2009</v>
      </c>
      <c r="D23" s="80">
        <v>5290971.9999999981</v>
      </c>
      <c r="E23" s="80">
        <v>5096238</v>
      </c>
      <c r="F23" s="80">
        <v>5803181.9999999981</v>
      </c>
      <c r="G23" s="80">
        <v>5478948</v>
      </c>
      <c r="H23" s="80">
        <v>5219405</v>
      </c>
      <c r="I23" s="80">
        <v>5144045.0000000009</v>
      </c>
      <c r="J23" s="80">
        <v>4422253.9999999991</v>
      </c>
      <c r="K23" s="80">
        <v>5047032.0000000009</v>
      </c>
      <c r="L23" s="80">
        <v>5755369.9999999981</v>
      </c>
      <c r="M23" s="80">
        <v>5925522.9999999981</v>
      </c>
      <c r="N23" s="80">
        <v>5746437</v>
      </c>
      <c r="O23" s="80">
        <v>5566681</v>
      </c>
      <c r="P23" s="89">
        <f t="shared" si="2"/>
        <v>64496086.999999993</v>
      </c>
    </row>
    <row r="24" spans="1:26" s="12" customFormat="1" ht="15.95" customHeight="1">
      <c r="A24" s="24"/>
      <c r="B24" s="13"/>
      <c r="C24" s="13">
        <v>2010</v>
      </c>
      <c r="D24" s="80">
        <v>4626177</v>
      </c>
      <c r="E24" s="80">
        <v>4641681.0000000009</v>
      </c>
      <c r="F24" s="80">
        <v>5565074.9999999991</v>
      </c>
      <c r="G24" s="80">
        <v>5378611</v>
      </c>
      <c r="H24" s="80">
        <v>5023289.0000000009</v>
      </c>
      <c r="I24" s="80">
        <v>5048472.0000000009</v>
      </c>
      <c r="J24" s="80">
        <v>4974870.0000000009</v>
      </c>
      <c r="K24" s="80">
        <v>5226159</v>
      </c>
      <c r="L24" s="80">
        <v>5372316.0000000009</v>
      </c>
      <c r="M24" s="80">
        <v>5372316.0000000009</v>
      </c>
      <c r="N24" s="80">
        <v>5179323.9999999981</v>
      </c>
      <c r="O24" s="135">
        <v>4617319</v>
      </c>
      <c r="P24" s="89">
        <f t="shared" si="2"/>
        <v>61025609</v>
      </c>
    </row>
    <row r="25" spans="1:26" s="12" customFormat="1" ht="15.95" customHeight="1">
      <c r="A25" s="24"/>
      <c r="B25" s="13"/>
      <c r="C25" s="13">
        <v>2011</v>
      </c>
      <c r="D25" s="135">
        <v>3979288.0000000014</v>
      </c>
      <c r="E25" s="135">
        <v>3828486.9999999991</v>
      </c>
      <c r="F25" s="135">
        <v>4180010.0000000009</v>
      </c>
      <c r="G25" s="135">
        <v>4129512.0000000005</v>
      </c>
      <c r="H25" s="135">
        <v>4301807</v>
      </c>
      <c r="I25" s="135">
        <v>4206429.9999999981</v>
      </c>
      <c r="J25" s="135">
        <v>4183476</v>
      </c>
      <c r="K25" s="135">
        <v>4459088</v>
      </c>
      <c r="L25" s="135">
        <v>4798243.0000000019</v>
      </c>
      <c r="M25" s="135">
        <v>4574820.0000000009</v>
      </c>
      <c r="N25" s="135">
        <v>4595769</v>
      </c>
      <c r="O25" s="135">
        <v>4189052.9999999995</v>
      </c>
      <c r="P25" s="89">
        <f t="shared" si="2"/>
        <v>51425983</v>
      </c>
    </row>
    <row r="26" spans="1:26" s="12" customFormat="1" ht="15.95" customHeight="1">
      <c r="A26" s="24"/>
      <c r="B26" s="18" t="s">
        <v>107</v>
      </c>
      <c r="C26" s="13">
        <v>2012</v>
      </c>
      <c r="D26" s="135">
        <v>3664892.0000000005</v>
      </c>
      <c r="E26" s="135">
        <v>3274290</v>
      </c>
      <c r="F26" s="135">
        <v>4014239.9999999991</v>
      </c>
      <c r="G26" s="135">
        <v>3404518</v>
      </c>
      <c r="H26" s="135">
        <v>3488331</v>
      </c>
      <c r="I26" s="135">
        <v>3428944.0000000005</v>
      </c>
      <c r="J26" s="135">
        <v>3500164</v>
      </c>
      <c r="K26" s="135">
        <v>2593105</v>
      </c>
      <c r="L26" s="135">
        <v>1980097.9999999995</v>
      </c>
      <c r="M26" s="135">
        <v>1916975.0000000002</v>
      </c>
      <c r="N26" s="135">
        <v>2610184</v>
      </c>
      <c r="O26" s="135">
        <v>1783538.0650406503</v>
      </c>
      <c r="P26" s="89">
        <f t="shared" si="2"/>
        <v>35659279.065040648</v>
      </c>
      <c r="U26" s="12" t="s">
        <v>133</v>
      </c>
    </row>
    <row r="27" spans="1:26" s="12" customFormat="1" ht="15.95" customHeight="1">
      <c r="A27" s="24"/>
      <c r="B27" s="13"/>
      <c r="C27" s="13">
        <v>2013</v>
      </c>
      <c r="D27" s="135">
        <v>1712125.0000000002</v>
      </c>
      <c r="E27" s="135">
        <v>1784684.0000000002</v>
      </c>
      <c r="F27" s="135">
        <v>1738779.9999999998</v>
      </c>
      <c r="G27" s="135">
        <v>1441939.7808219173</v>
      </c>
      <c r="H27" s="135">
        <v>1306752.0078873239</v>
      </c>
      <c r="I27" s="135">
        <v>1122117.9999999998</v>
      </c>
      <c r="J27" s="135">
        <v>1271737</v>
      </c>
      <c r="K27" s="135">
        <v>1255182.9999999995</v>
      </c>
      <c r="L27" s="135">
        <v>1077557</v>
      </c>
      <c r="M27" s="135">
        <v>1143932.0000000002</v>
      </c>
      <c r="N27" s="135">
        <v>1095839.0000000002</v>
      </c>
      <c r="O27" s="135">
        <v>970200</v>
      </c>
      <c r="P27" s="89">
        <f t="shared" si="2"/>
        <v>15920846.788709242</v>
      </c>
      <c r="U27" s="215"/>
      <c r="V27" s="215"/>
      <c r="W27" s="215"/>
      <c r="X27" s="215"/>
      <c r="Y27" s="215"/>
      <c r="Z27" s="215"/>
    </row>
    <row r="28" spans="1:26" s="12" customFormat="1" ht="15.95" customHeight="1">
      <c r="A28" s="154"/>
      <c r="B28" s="156" t="s">
        <v>110</v>
      </c>
      <c r="C28" s="155">
        <v>2014</v>
      </c>
      <c r="D28" s="135">
        <v>1098966.0000000002</v>
      </c>
      <c r="E28" s="135">
        <v>933461.00000000012</v>
      </c>
      <c r="F28" s="135">
        <v>1312165.9999999995</v>
      </c>
      <c r="G28" s="135">
        <v>1401888.9999999995</v>
      </c>
      <c r="H28" s="135">
        <v>1411956.4</v>
      </c>
      <c r="I28" s="135">
        <v>1526044.5999999994</v>
      </c>
      <c r="J28" s="135">
        <v>1644929.3999999994</v>
      </c>
      <c r="K28" s="135">
        <v>1628355.2000000002</v>
      </c>
      <c r="L28" s="135">
        <v>1972452.4000000004</v>
      </c>
      <c r="M28" s="135">
        <v>1791817.3999999994</v>
      </c>
      <c r="N28" s="135">
        <v>1556907.7999999998</v>
      </c>
      <c r="O28" s="135">
        <v>2051566.3999999997</v>
      </c>
      <c r="P28" s="89">
        <f>SUM(D28:O28)</f>
        <v>18330511.599999998</v>
      </c>
      <c r="V28" s="212" t="s">
        <v>128</v>
      </c>
      <c r="W28" s="212" t="s">
        <v>131</v>
      </c>
      <c r="Y28" s="205" t="s">
        <v>129</v>
      </c>
      <c r="Z28" s="205" t="s">
        <v>132</v>
      </c>
    </row>
    <row r="29" spans="1:26" s="12" customFormat="1" ht="15.95" customHeight="1">
      <c r="A29" s="196"/>
      <c r="B29" s="192" t="s">
        <v>124</v>
      </c>
      <c r="C29" s="193">
        <v>2015</v>
      </c>
      <c r="D29" s="135">
        <v>1939135.5999999999</v>
      </c>
      <c r="E29" s="135">
        <v>2256740.1999999997</v>
      </c>
      <c r="F29" s="135">
        <v>2984300</v>
      </c>
      <c r="G29" s="135">
        <v>3266235</v>
      </c>
      <c r="H29" s="135">
        <v>3078270</v>
      </c>
      <c r="I29" s="135">
        <v>3364086</v>
      </c>
      <c r="J29" s="135">
        <v>4104919</v>
      </c>
      <c r="K29" s="135">
        <v>3898069</v>
      </c>
      <c r="L29" s="135">
        <v>4318617</v>
      </c>
      <c r="M29" s="135">
        <v>4266016</v>
      </c>
      <c r="N29" s="135">
        <v>4095596</v>
      </c>
      <c r="O29" s="135">
        <v>3968382</v>
      </c>
      <c r="P29" s="89">
        <f>SUM(D29:O29)</f>
        <v>41540365.799999997</v>
      </c>
      <c r="V29" s="213" t="s">
        <v>76</v>
      </c>
      <c r="W29" s="213" t="s">
        <v>54</v>
      </c>
      <c r="Y29" s="206" t="s">
        <v>130</v>
      </c>
      <c r="Z29" s="206" t="s">
        <v>130</v>
      </c>
    </row>
    <row r="30" spans="1:26" s="12" customFormat="1" ht="15.95" customHeight="1">
      <c r="A30" s="196"/>
      <c r="B30" s="193"/>
      <c r="C30" s="193">
        <v>2016</v>
      </c>
      <c r="D30" s="135">
        <v>3504671</v>
      </c>
      <c r="E30" s="135">
        <v>3722549</v>
      </c>
      <c r="F30" s="135">
        <v>4600427</v>
      </c>
      <c r="G30" s="135">
        <v>4569723</v>
      </c>
      <c r="H30" s="135">
        <v>4619007</v>
      </c>
      <c r="I30" s="135">
        <v>4293333</v>
      </c>
      <c r="J30" s="135">
        <v>4420388</v>
      </c>
      <c r="K30" s="135">
        <v>5015294</v>
      </c>
      <c r="L30" s="135">
        <v>5064868</v>
      </c>
      <c r="M30" s="135">
        <v>5011925</v>
      </c>
      <c r="N30" s="135">
        <v>5106232</v>
      </c>
      <c r="O30" s="135">
        <v>4731354</v>
      </c>
      <c r="P30" s="89">
        <f>SUM(D30:O30)</f>
        <v>54659771</v>
      </c>
      <c r="U30" s="12">
        <v>2016</v>
      </c>
      <c r="V30" s="14">
        <f>+K30</f>
        <v>5015294</v>
      </c>
      <c r="W30" s="14">
        <f>+L29+M29+N29+O29+D30+E30+F30+G30+H30+I30+J30+K30</f>
        <v>51394003</v>
      </c>
      <c r="Y30" s="206" t="e">
        <f>+#REF!+#REF!+#REF!</f>
        <v>#REF!</v>
      </c>
      <c r="Z30" s="206" t="e">
        <f>+#REF!</f>
        <v>#REF!</v>
      </c>
    </row>
    <row r="31" spans="1:26" s="208" customFormat="1" ht="15.95" customHeight="1">
      <c r="A31" s="223"/>
      <c r="B31" s="224"/>
      <c r="C31" s="224">
        <v>2017</v>
      </c>
      <c r="D31" s="135">
        <v>4304000</v>
      </c>
      <c r="E31" s="135">
        <v>3939277</v>
      </c>
      <c r="F31" s="135">
        <v>5332409</v>
      </c>
      <c r="G31" s="135">
        <v>4660139</v>
      </c>
      <c r="H31" s="135">
        <v>5190920</v>
      </c>
      <c r="I31" s="135">
        <v>5131668</v>
      </c>
      <c r="J31" s="135">
        <v>5116732</v>
      </c>
      <c r="K31" s="135">
        <v>5582762</v>
      </c>
      <c r="L31" s="135">
        <v>5320248</v>
      </c>
      <c r="M31" s="135">
        <v>5673211</v>
      </c>
      <c r="N31" s="135">
        <v>5648331</v>
      </c>
      <c r="O31" s="135">
        <v>4909080</v>
      </c>
      <c r="P31" s="89">
        <f>SUM(D31:O31)</f>
        <v>60808777</v>
      </c>
      <c r="Q31" s="208">
        <f>+P31/P12</f>
        <v>0.72321238396658827</v>
      </c>
      <c r="U31" s="208">
        <v>2017</v>
      </c>
      <c r="V31" s="14">
        <f>+K31</f>
        <v>5582762</v>
      </c>
      <c r="W31" s="14">
        <f>+L29+M29+N29+O29+D31+E31+F31+G31+H31+I31+J31+K31</f>
        <v>55906518</v>
      </c>
      <c r="Y31" s="224" t="e">
        <f>+#REF!+#REF!+#REF!</f>
        <v>#REF!</v>
      </c>
      <c r="Z31" s="224" t="e">
        <f>+#REF!</f>
        <v>#REF!</v>
      </c>
    </row>
    <row r="32" spans="1:26" s="12" customFormat="1" ht="15.95" customHeight="1">
      <c r="A32" s="27"/>
      <c r="B32" s="157"/>
      <c r="C32" s="157">
        <v>2018</v>
      </c>
      <c r="D32" s="134">
        <v>4686523</v>
      </c>
      <c r="E32" s="134">
        <v>4603213</v>
      </c>
      <c r="F32" s="134">
        <v>5546943</v>
      </c>
      <c r="G32" s="134">
        <v>5167640</v>
      </c>
      <c r="H32" s="134">
        <v>5625752</v>
      </c>
      <c r="I32" s="134">
        <v>5174183</v>
      </c>
      <c r="J32" s="134"/>
      <c r="K32" s="134"/>
      <c r="L32" s="134"/>
      <c r="M32" s="134"/>
      <c r="N32" s="134"/>
      <c r="O32" s="134"/>
      <c r="P32" s="90">
        <f>SUM(D32:O32)</f>
        <v>30804254</v>
      </c>
      <c r="U32" s="12">
        <v>2017</v>
      </c>
      <c r="V32" s="14">
        <f>+K32</f>
        <v>0</v>
      </c>
      <c r="W32" s="14">
        <f>+L30+M30+N30+O30+D32+E32+F32+G32+H32+I32+J32+K32</f>
        <v>50718633</v>
      </c>
      <c r="Y32" s="206" t="e">
        <f>+#REF!+#REF!+#REF!</f>
        <v>#REF!</v>
      </c>
      <c r="Z32" s="206" t="e">
        <f>+#REF!</f>
        <v>#REF!</v>
      </c>
    </row>
    <row r="33" spans="1:26" s="12" customFormat="1" ht="15.95" customHeight="1">
      <c r="A33" s="28"/>
      <c r="B33" s="18"/>
      <c r="C33" s="18">
        <v>1993</v>
      </c>
      <c r="D33" s="91">
        <v>4567000</v>
      </c>
      <c r="E33" s="91">
        <v>4425000</v>
      </c>
      <c r="F33" s="91">
        <v>5399000</v>
      </c>
      <c r="G33" s="91">
        <v>5181000</v>
      </c>
      <c r="H33" s="91">
        <v>5329000</v>
      </c>
      <c r="I33" s="91">
        <v>5091000</v>
      </c>
      <c r="J33" s="91">
        <v>5151000</v>
      </c>
      <c r="K33" s="91">
        <v>4989000</v>
      </c>
      <c r="L33" s="91">
        <v>5230000</v>
      </c>
      <c r="M33" s="91">
        <v>5144000</v>
      </c>
      <c r="N33" s="91">
        <v>5033000</v>
      </c>
      <c r="O33" s="91">
        <v>4929000</v>
      </c>
      <c r="P33" s="92">
        <f t="shared" si="2"/>
        <v>60468000</v>
      </c>
      <c r="V33" s="214">
        <f>+V32/V30-1</f>
        <v>-1</v>
      </c>
      <c r="W33" s="214">
        <f>+W32/W30-1</f>
        <v>-1.3141027368504421E-2</v>
      </c>
      <c r="Y33" s="214" t="e">
        <f>+Y32/Y30-1</f>
        <v>#REF!</v>
      </c>
      <c r="Z33" s="214" t="e">
        <f>+Z32/Z30-1</f>
        <v>#REF!</v>
      </c>
    </row>
    <row r="34" spans="1:26" s="12" customFormat="1" ht="15.95" customHeight="1">
      <c r="A34" s="24"/>
      <c r="B34" s="13"/>
      <c r="C34" s="13">
        <v>1994</v>
      </c>
      <c r="D34" s="93">
        <v>4409000</v>
      </c>
      <c r="E34" s="93">
        <v>4175000</v>
      </c>
      <c r="F34" s="93">
        <v>4911000</v>
      </c>
      <c r="G34" s="93">
        <v>4312000</v>
      </c>
      <c r="H34" s="93">
        <v>4962000</v>
      </c>
      <c r="I34" s="93">
        <v>5015000</v>
      </c>
      <c r="J34" s="93">
        <v>5380000</v>
      </c>
      <c r="K34" s="93">
        <v>5646000</v>
      </c>
      <c r="L34" s="93">
        <v>5703000</v>
      </c>
      <c r="M34" s="93">
        <v>5565000</v>
      </c>
      <c r="N34" s="93">
        <v>5765000</v>
      </c>
      <c r="O34" s="93">
        <v>5428518</v>
      </c>
      <c r="P34" s="94">
        <f t="shared" si="2"/>
        <v>61271518</v>
      </c>
      <c r="V34" s="211"/>
    </row>
    <row r="35" spans="1:26" s="12" customFormat="1" ht="15.95" customHeight="1">
      <c r="A35" s="24"/>
      <c r="B35" s="13"/>
      <c r="C35" s="13">
        <v>1995</v>
      </c>
      <c r="D35" s="93">
        <v>4967303</v>
      </c>
      <c r="E35" s="93">
        <v>5001000</v>
      </c>
      <c r="F35" s="93">
        <v>6172000</v>
      </c>
      <c r="G35" s="93">
        <v>5617700</v>
      </c>
      <c r="H35" s="93">
        <v>5678288</v>
      </c>
      <c r="I35" s="80">
        <v>6993125</v>
      </c>
      <c r="J35" s="80">
        <v>7430675</v>
      </c>
      <c r="K35" s="80">
        <v>7956325</v>
      </c>
      <c r="L35" s="80">
        <v>7842006</v>
      </c>
      <c r="M35" s="80">
        <v>8138861</v>
      </c>
      <c r="N35" s="80">
        <v>8126440</v>
      </c>
      <c r="O35" s="80">
        <v>7953831</v>
      </c>
      <c r="P35" s="89">
        <f t="shared" si="2"/>
        <v>81877554</v>
      </c>
    </row>
    <row r="36" spans="1:26" s="12" customFormat="1" ht="15.95" customHeight="1">
      <c r="A36" s="24"/>
      <c r="B36" s="13"/>
      <c r="C36" s="13">
        <v>1996</v>
      </c>
      <c r="D36" s="80">
        <v>7249137</v>
      </c>
      <c r="E36" s="80">
        <v>7109808</v>
      </c>
      <c r="F36" s="80">
        <v>8261614</v>
      </c>
      <c r="G36" s="80">
        <v>8266297</v>
      </c>
      <c r="H36" s="80">
        <v>8702096</v>
      </c>
      <c r="I36" s="80">
        <v>7838259</v>
      </c>
      <c r="J36" s="80">
        <v>8530745</v>
      </c>
      <c r="K36" s="80">
        <v>8388748</v>
      </c>
      <c r="L36" s="80">
        <v>8047327</v>
      </c>
      <c r="M36" s="80">
        <v>9355185</v>
      </c>
      <c r="N36" s="80">
        <v>8935611</v>
      </c>
      <c r="O36" s="80">
        <v>8652145</v>
      </c>
      <c r="P36" s="89">
        <f t="shared" si="2"/>
        <v>99336972</v>
      </c>
    </row>
    <row r="37" spans="1:26" s="12" customFormat="1" ht="15.95" customHeight="1">
      <c r="A37" s="24" t="s">
        <v>40</v>
      </c>
      <c r="B37" s="13" t="s">
        <v>20</v>
      </c>
      <c r="C37" s="13">
        <v>1997</v>
      </c>
      <c r="D37" s="80">
        <v>7828854</v>
      </c>
      <c r="E37" s="80">
        <v>7598417</v>
      </c>
      <c r="F37" s="80">
        <v>9018187</v>
      </c>
      <c r="G37" s="80">
        <v>9694064</v>
      </c>
      <c r="H37" s="80">
        <v>9664144</v>
      </c>
      <c r="I37" s="80">
        <v>8859038</v>
      </c>
      <c r="J37" s="80">
        <v>9805819</v>
      </c>
      <c r="K37" s="80">
        <v>9376971</v>
      </c>
      <c r="L37" s="80">
        <v>9998059</v>
      </c>
      <c r="M37" s="80">
        <v>10487254</v>
      </c>
      <c r="N37" s="80">
        <v>9575842</v>
      </c>
      <c r="O37" s="80">
        <v>9631264</v>
      </c>
      <c r="P37" s="89">
        <f t="shared" si="2"/>
        <v>111537913</v>
      </c>
    </row>
    <row r="38" spans="1:26" s="12" customFormat="1" ht="15.95" customHeight="1">
      <c r="A38" s="24" t="s">
        <v>41</v>
      </c>
      <c r="B38" s="13" t="s">
        <v>21</v>
      </c>
      <c r="C38" s="13">
        <v>1998</v>
      </c>
      <c r="D38" s="80">
        <v>8620726</v>
      </c>
      <c r="E38" s="80">
        <v>7846709</v>
      </c>
      <c r="F38" s="80">
        <v>9551083</v>
      </c>
      <c r="G38" s="80">
        <v>9626243</v>
      </c>
      <c r="H38" s="80">
        <v>9839801</v>
      </c>
      <c r="I38" s="80">
        <v>9561893</v>
      </c>
      <c r="J38" s="80">
        <v>10036119</v>
      </c>
      <c r="K38" s="80">
        <v>9957742</v>
      </c>
      <c r="L38" s="80">
        <v>9668064</v>
      </c>
      <c r="M38" s="80">
        <v>9982165</v>
      </c>
      <c r="N38" s="80">
        <v>9399498</v>
      </c>
      <c r="O38" s="80">
        <v>9128776</v>
      </c>
      <c r="P38" s="89">
        <f t="shared" si="2"/>
        <v>113218819</v>
      </c>
    </row>
    <row r="39" spans="1:26" s="12" customFormat="1" ht="15.95" customHeight="1">
      <c r="A39" s="24"/>
      <c r="B39" s="13"/>
      <c r="C39" s="13">
        <v>1999</v>
      </c>
      <c r="D39" s="80">
        <v>7891446</v>
      </c>
      <c r="E39" s="80">
        <v>7682019</v>
      </c>
      <c r="F39" s="80">
        <v>9517757</v>
      </c>
      <c r="G39" s="80">
        <v>9451952</v>
      </c>
      <c r="H39" s="80">
        <v>9644492</v>
      </c>
      <c r="I39" s="80">
        <v>9291261</v>
      </c>
      <c r="J39" s="80">
        <v>9572639</v>
      </c>
      <c r="K39" s="80">
        <v>9607562</v>
      </c>
      <c r="L39" s="80">
        <v>9763839</v>
      </c>
      <c r="M39" s="80">
        <v>9940421</v>
      </c>
      <c r="N39" s="80">
        <v>9889156</v>
      </c>
      <c r="O39" s="80">
        <v>9420254</v>
      </c>
      <c r="P39" s="89">
        <f t="shared" si="2"/>
        <v>111672798</v>
      </c>
    </row>
    <row r="40" spans="1:26" s="12" customFormat="1" ht="15.95" customHeight="1">
      <c r="A40" s="24"/>
      <c r="B40" s="13"/>
      <c r="C40" s="13">
        <v>2000</v>
      </c>
      <c r="D40" s="80">
        <f>8117905+9974</f>
        <v>8127879</v>
      </c>
      <c r="E40" s="80">
        <v>8282177</v>
      </c>
      <c r="F40" s="80">
        <f>9953653+10482</f>
        <v>9964135</v>
      </c>
      <c r="G40" s="80">
        <v>9231826</v>
      </c>
      <c r="H40" s="80">
        <v>9446815</v>
      </c>
      <c r="I40" s="80">
        <v>9150847</v>
      </c>
      <c r="J40" s="80">
        <v>9532307</v>
      </c>
      <c r="K40" s="80">
        <v>9937337</v>
      </c>
      <c r="L40" s="80">
        <v>9827414</v>
      </c>
      <c r="M40" s="80">
        <v>9809469</v>
      </c>
      <c r="N40" s="80">
        <v>9296472</v>
      </c>
      <c r="O40" s="80">
        <v>8911451</v>
      </c>
      <c r="P40" s="89">
        <f t="shared" si="2"/>
        <v>111518129</v>
      </c>
    </row>
    <row r="41" spans="1:26" s="12" customFormat="1" ht="15.95" customHeight="1">
      <c r="A41" s="24"/>
      <c r="B41" s="13"/>
      <c r="C41" s="13">
        <v>2001</v>
      </c>
      <c r="D41" s="80">
        <v>7969889</v>
      </c>
      <c r="E41" s="80">
        <v>7673281</v>
      </c>
      <c r="F41" s="80">
        <v>9045461</v>
      </c>
      <c r="G41" s="80">
        <v>8474631</v>
      </c>
      <c r="H41" s="80">
        <v>9095061</v>
      </c>
      <c r="I41" s="80">
        <v>8619857</v>
      </c>
      <c r="J41" s="80">
        <v>8385952</v>
      </c>
      <c r="K41" s="80">
        <v>8886717</v>
      </c>
      <c r="L41" s="80">
        <v>8497310</v>
      </c>
      <c r="M41" s="80">
        <v>8786549</v>
      </c>
      <c r="N41" s="80">
        <v>8430941</v>
      </c>
      <c r="O41" s="80">
        <v>6473373</v>
      </c>
      <c r="P41" s="89">
        <f t="shared" ref="P41:P47" si="3">SUM(D41:O41)</f>
        <v>100339022</v>
      </c>
    </row>
    <row r="42" spans="1:26" s="12" customFormat="1" ht="15.95" customHeight="1">
      <c r="A42" s="24"/>
      <c r="B42" s="13"/>
      <c r="C42" s="13">
        <v>2002</v>
      </c>
      <c r="D42" s="80">
        <v>6295427</v>
      </c>
      <c r="E42" s="80">
        <v>5965281</v>
      </c>
      <c r="F42" s="80">
        <v>6756098</v>
      </c>
      <c r="G42" s="80">
        <v>6899868</v>
      </c>
      <c r="H42" s="80">
        <v>7431614</v>
      </c>
      <c r="I42" s="80">
        <v>7125236</v>
      </c>
      <c r="J42" s="80">
        <v>7693289</v>
      </c>
      <c r="K42" s="80">
        <v>7892984</v>
      </c>
      <c r="L42" s="80">
        <v>7946806</v>
      </c>
      <c r="M42" s="80">
        <v>8389941</v>
      </c>
      <c r="N42" s="80">
        <v>7977408</v>
      </c>
      <c r="O42" s="80">
        <v>7840825</v>
      </c>
      <c r="P42" s="89">
        <f t="shared" si="3"/>
        <v>88214777</v>
      </c>
    </row>
    <row r="43" spans="1:26" s="12" customFormat="1" ht="15.95" customHeight="1">
      <c r="A43" s="24"/>
      <c r="B43" s="13"/>
      <c r="C43" s="13">
        <v>2003</v>
      </c>
      <c r="D43" s="80">
        <v>6763729</v>
      </c>
      <c r="E43" s="80">
        <v>6536149</v>
      </c>
      <c r="F43" s="80">
        <v>7536991</v>
      </c>
      <c r="G43" s="80">
        <v>8314109</v>
      </c>
      <c r="H43" s="80">
        <v>8516986</v>
      </c>
      <c r="I43" s="80">
        <v>8165532</v>
      </c>
      <c r="J43" s="80">
        <v>8286685</v>
      </c>
      <c r="K43" s="80">
        <v>8132412</v>
      </c>
      <c r="L43" s="80">
        <v>8765868</v>
      </c>
      <c r="M43" s="80">
        <v>9081309</v>
      </c>
      <c r="N43" s="80">
        <v>8472660</v>
      </c>
      <c r="O43" s="80">
        <v>8673949</v>
      </c>
      <c r="P43" s="89">
        <f t="shared" si="3"/>
        <v>97246379</v>
      </c>
    </row>
    <row r="44" spans="1:26" s="12" customFormat="1" ht="15.95" customHeight="1">
      <c r="A44" s="24"/>
      <c r="B44" s="13"/>
      <c r="C44" s="13">
        <v>2004</v>
      </c>
      <c r="D44" s="80">
        <v>7411228</v>
      </c>
      <c r="E44" s="80">
        <v>7536812</v>
      </c>
      <c r="F44" s="80">
        <v>9108708</v>
      </c>
      <c r="G44" s="80">
        <v>8501436</v>
      </c>
      <c r="H44" s="80">
        <v>8835873</v>
      </c>
      <c r="I44" s="80">
        <v>8875186</v>
      </c>
      <c r="J44" s="80">
        <v>8898477</v>
      </c>
      <c r="K44" s="80">
        <v>9072883</v>
      </c>
      <c r="L44" s="80">
        <v>9196866.9999999981</v>
      </c>
      <c r="M44" s="80">
        <v>9363744</v>
      </c>
      <c r="N44" s="80">
        <v>9169134.0000000019</v>
      </c>
      <c r="O44" s="80">
        <v>9093280</v>
      </c>
      <c r="P44" s="89">
        <f t="shared" si="3"/>
        <v>105063628</v>
      </c>
    </row>
    <row r="45" spans="1:26" s="12" customFormat="1" ht="15.95" customHeight="1">
      <c r="A45" s="24"/>
      <c r="B45" s="13"/>
      <c r="C45" s="13">
        <v>2005</v>
      </c>
      <c r="D45" s="80">
        <v>7570081</v>
      </c>
      <c r="E45" s="80">
        <v>7803765</v>
      </c>
      <c r="F45" s="80">
        <v>9206776</v>
      </c>
      <c r="G45" s="80">
        <v>9490187</v>
      </c>
      <c r="H45" s="80">
        <v>9443526</v>
      </c>
      <c r="I45" s="80">
        <v>9198428</v>
      </c>
      <c r="J45" s="80">
        <v>9128732</v>
      </c>
      <c r="K45" s="80">
        <v>9226791.9999999981</v>
      </c>
      <c r="L45" s="80">
        <v>9729132.9999999981</v>
      </c>
      <c r="M45" s="80">
        <v>9663218.9999999981</v>
      </c>
      <c r="N45" s="80">
        <v>9251864</v>
      </c>
      <c r="O45" s="80">
        <v>9596620</v>
      </c>
      <c r="P45" s="89">
        <f t="shared" si="3"/>
        <v>109309123</v>
      </c>
    </row>
    <row r="46" spans="1:26" s="12" customFormat="1" ht="15.95" customHeight="1">
      <c r="A46" s="24"/>
      <c r="B46" s="13"/>
      <c r="C46" s="13">
        <v>2006</v>
      </c>
      <c r="D46" s="80">
        <v>8251419</v>
      </c>
      <c r="E46" s="80">
        <v>8045490</v>
      </c>
      <c r="F46" s="80">
        <v>9625357</v>
      </c>
      <c r="G46" s="80">
        <v>9358203</v>
      </c>
      <c r="H46" s="80">
        <v>9927889</v>
      </c>
      <c r="I46" s="80">
        <v>9383175</v>
      </c>
      <c r="J46" s="80">
        <v>9891196</v>
      </c>
      <c r="K46" s="80">
        <v>10177689.000000004</v>
      </c>
      <c r="L46" s="80">
        <v>10233409</v>
      </c>
      <c r="M46" s="80">
        <v>10113605</v>
      </c>
      <c r="N46" s="80">
        <v>10183778.000000002</v>
      </c>
      <c r="O46" s="80">
        <v>9360485</v>
      </c>
      <c r="P46" s="89">
        <f>SUM(D46:O46)</f>
        <v>114551695</v>
      </c>
    </row>
    <row r="47" spans="1:26" s="12" customFormat="1" ht="15.95" customHeight="1">
      <c r="A47" s="24"/>
      <c r="B47" s="13"/>
      <c r="C47" s="13">
        <v>2007</v>
      </c>
      <c r="D47" s="80">
        <v>8687592</v>
      </c>
      <c r="E47" s="80">
        <v>9306650</v>
      </c>
      <c r="F47" s="80">
        <v>8213069</v>
      </c>
      <c r="G47" s="80">
        <v>8973874</v>
      </c>
      <c r="H47" s="80">
        <v>9794248</v>
      </c>
      <c r="I47" s="80">
        <v>9712253</v>
      </c>
      <c r="J47" s="80">
        <v>9907508.9999999963</v>
      </c>
      <c r="K47" s="80">
        <v>10303911</v>
      </c>
      <c r="L47" s="80">
        <v>10133392</v>
      </c>
      <c r="M47" s="80">
        <v>10574297.999999994</v>
      </c>
      <c r="N47" s="80">
        <v>10515755.000000004</v>
      </c>
      <c r="O47" s="80">
        <v>9844898</v>
      </c>
      <c r="P47" s="89">
        <f t="shared" si="3"/>
        <v>115967449</v>
      </c>
    </row>
    <row r="48" spans="1:26" s="12" customFormat="1" ht="15.95" customHeight="1">
      <c r="A48" s="24"/>
      <c r="B48" s="13"/>
      <c r="C48" s="13">
        <v>2008</v>
      </c>
      <c r="D48" s="80">
        <v>8935596</v>
      </c>
      <c r="E48" s="80">
        <v>8752125</v>
      </c>
      <c r="F48" s="80">
        <v>9404127</v>
      </c>
      <c r="G48" s="80">
        <v>10196405</v>
      </c>
      <c r="H48" s="80">
        <v>10319218</v>
      </c>
      <c r="I48" s="80">
        <v>9573648</v>
      </c>
      <c r="J48" s="80">
        <v>10276864</v>
      </c>
      <c r="K48" s="80">
        <v>10282916.592387833</v>
      </c>
      <c r="L48" s="80">
        <v>10050844</v>
      </c>
      <c r="M48" s="80">
        <v>10632323</v>
      </c>
      <c r="N48" s="80">
        <v>9887457</v>
      </c>
      <c r="O48" s="80">
        <v>9852452.9519999959</v>
      </c>
      <c r="P48" s="89">
        <f t="shared" ref="P48:P66" si="4">SUM(D48:O48)</f>
        <v>118163976.54438782</v>
      </c>
    </row>
    <row r="49" spans="1:26" s="12" customFormat="1" ht="15.95" customHeight="1">
      <c r="A49" s="24"/>
      <c r="B49" s="13"/>
      <c r="C49" s="13">
        <v>2009</v>
      </c>
      <c r="D49" s="80">
        <v>8515131.4399999976</v>
      </c>
      <c r="E49" s="80">
        <v>8109670.0000000009</v>
      </c>
      <c r="F49" s="80">
        <v>9442877</v>
      </c>
      <c r="G49" s="80">
        <v>9292705</v>
      </c>
      <c r="H49" s="80">
        <v>9314560</v>
      </c>
      <c r="I49" s="80">
        <v>8860516</v>
      </c>
      <c r="J49" s="80">
        <v>8454527.0000000019</v>
      </c>
      <c r="K49" s="80">
        <v>9035384</v>
      </c>
      <c r="L49" s="80">
        <v>9193374</v>
      </c>
      <c r="M49" s="80">
        <v>9578645.0000000019</v>
      </c>
      <c r="N49" s="80">
        <v>9357038</v>
      </c>
      <c r="O49" s="80">
        <v>9079424</v>
      </c>
      <c r="P49" s="89">
        <f t="shared" si="4"/>
        <v>108233851.44</v>
      </c>
    </row>
    <row r="50" spans="1:26" s="12" customFormat="1" ht="15.95" customHeight="1">
      <c r="A50" s="24"/>
      <c r="B50" s="13"/>
      <c r="C50" s="13">
        <v>2010</v>
      </c>
      <c r="D50" s="80">
        <v>7806726</v>
      </c>
      <c r="E50" s="80">
        <v>7660482.0000000028</v>
      </c>
      <c r="F50" s="80">
        <v>9288969.0000000019</v>
      </c>
      <c r="G50" s="80">
        <v>8784227</v>
      </c>
      <c r="H50" s="80">
        <v>7038357</v>
      </c>
      <c r="I50" s="80">
        <v>8415756.9999999981</v>
      </c>
      <c r="J50" s="80">
        <v>8419106.9999999981</v>
      </c>
      <c r="K50" s="80">
        <v>8957835.9999999963</v>
      </c>
      <c r="L50" s="80">
        <v>9122752.2943321094</v>
      </c>
      <c r="M50" s="80">
        <v>8450702</v>
      </c>
      <c r="N50" s="80">
        <v>8378577.0000000009</v>
      </c>
      <c r="O50" s="135">
        <v>7182524</v>
      </c>
      <c r="P50" s="89">
        <f t="shared" si="4"/>
        <v>99506016.294332117</v>
      </c>
    </row>
    <row r="51" spans="1:26" s="12" customFormat="1" ht="15.95" customHeight="1">
      <c r="A51" s="24"/>
      <c r="B51" s="13"/>
      <c r="C51" s="13">
        <v>2011</v>
      </c>
      <c r="D51" s="135">
        <v>6613937.0000000009</v>
      </c>
      <c r="E51" s="135">
        <v>5829598.9999999981</v>
      </c>
      <c r="F51" s="135">
        <v>7491867</v>
      </c>
      <c r="G51" s="135">
        <v>7402162.9999999991</v>
      </c>
      <c r="H51" s="135">
        <v>7516643.9999999991</v>
      </c>
      <c r="I51" s="135">
        <v>7945952.0000000028</v>
      </c>
      <c r="J51" s="135">
        <v>7896686.0000000009</v>
      </c>
      <c r="K51" s="135">
        <v>8123383.0000000028</v>
      </c>
      <c r="L51" s="135">
        <v>7573522.0000000009</v>
      </c>
      <c r="M51" s="135">
        <v>7644913.0000000028</v>
      </c>
      <c r="N51" s="135">
        <v>7450026.9999999991</v>
      </c>
      <c r="O51" s="135">
        <v>7129616.0000000009</v>
      </c>
      <c r="P51" s="89">
        <f t="shared" si="4"/>
        <v>88618309</v>
      </c>
    </row>
    <row r="52" spans="1:26" s="12" customFormat="1" ht="15.95" customHeight="1">
      <c r="A52" s="24"/>
      <c r="B52" s="18" t="s">
        <v>107</v>
      </c>
      <c r="C52" s="13">
        <v>2012</v>
      </c>
      <c r="D52" s="135">
        <v>6220034.0000000009</v>
      </c>
      <c r="E52" s="135">
        <v>5060359.9999999991</v>
      </c>
      <c r="F52" s="135">
        <v>4500131</v>
      </c>
      <c r="G52" s="135">
        <v>3568181</v>
      </c>
      <c r="H52" s="135">
        <v>4101339</v>
      </c>
      <c r="I52" s="135">
        <v>3680976.0000000009</v>
      </c>
      <c r="J52" s="135">
        <v>3938049.0000000005</v>
      </c>
      <c r="K52" s="135">
        <v>2443017.9999999995</v>
      </c>
      <c r="L52" s="135">
        <v>1026846</v>
      </c>
      <c r="M52" s="135">
        <v>1529954.0000000002</v>
      </c>
      <c r="N52" s="135">
        <v>1546160.9999999995</v>
      </c>
      <c r="O52" s="135">
        <v>1503910.0793650795</v>
      </c>
      <c r="P52" s="89">
        <f t="shared" si="4"/>
        <v>39118959.079365082</v>
      </c>
      <c r="U52" s="12" t="s">
        <v>134</v>
      </c>
    </row>
    <row r="53" spans="1:26" s="12" customFormat="1" ht="15.95" customHeight="1">
      <c r="A53" s="154"/>
      <c r="B53" s="245" t="s">
        <v>108</v>
      </c>
      <c r="C53" s="155">
        <v>2013</v>
      </c>
      <c r="D53" s="135">
        <v>1254209</v>
      </c>
      <c r="E53" s="135">
        <v>951900.34228187916</v>
      </c>
      <c r="F53" s="135">
        <v>1166294.3815686272</v>
      </c>
      <c r="G53" s="135">
        <v>1100820.0974025975</v>
      </c>
      <c r="H53" s="135">
        <v>995736.00000000012</v>
      </c>
      <c r="I53" s="135">
        <v>742199</v>
      </c>
      <c r="J53" s="135">
        <v>654207.99999999988</v>
      </c>
      <c r="K53" s="135">
        <v>656282</v>
      </c>
      <c r="L53" s="135">
        <v>716401</v>
      </c>
      <c r="M53" s="135">
        <v>1340953.9999999998</v>
      </c>
      <c r="N53" s="135">
        <v>1019828</v>
      </c>
      <c r="O53" s="135">
        <v>848588</v>
      </c>
      <c r="P53" s="89">
        <f t="shared" si="4"/>
        <v>11447419.821253104</v>
      </c>
      <c r="U53" s="215"/>
      <c r="V53" s="215"/>
      <c r="W53" s="215"/>
      <c r="X53" s="215"/>
      <c r="Y53" s="215"/>
      <c r="Z53" s="215"/>
    </row>
    <row r="54" spans="1:26" s="12" customFormat="1" ht="15.95" customHeight="1">
      <c r="A54" s="154"/>
      <c r="B54" s="240"/>
      <c r="C54" s="155">
        <v>2014</v>
      </c>
      <c r="D54" s="135">
        <v>1739952</v>
      </c>
      <c r="E54" s="135">
        <v>2078494</v>
      </c>
      <c r="F54" s="135">
        <v>2321270</v>
      </c>
      <c r="G54" s="135">
        <v>2737879</v>
      </c>
      <c r="H54" s="135">
        <v>1928239</v>
      </c>
      <c r="I54" s="135">
        <v>2846411</v>
      </c>
      <c r="J54" s="135">
        <v>3533644</v>
      </c>
      <c r="K54" s="135">
        <v>4071303</v>
      </c>
      <c r="L54" s="135">
        <v>4897692</v>
      </c>
      <c r="M54" s="135">
        <v>5029250</v>
      </c>
      <c r="N54" s="135">
        <v>4186022</v>
      </c>
      <c r="O54" s="135">
        <v>4293691</v>
      </c>
      <c r="P54" s="89">
        <f>SUM(D54:O54)</f>
        <v>39663847</v>
      </c>
      <c r="U54" s="208"/>
      <c r="V54" s="212" t="s">
        <v>128</v>
      </c>
      <c r="W54" s="212" t="s">
        <v>131</v>
      </c>
      <c r="X54" s="208"/>
      <c r="Y54" s="205" t="s">
        <v>129</v>
      </c>
      <c r="Z54" s="205" t="s">
        <v>132</v>
      </c>
    </row>
    <row r="55" spans="1:26" s="12" customFormat="1" ht="15.95" customHeight="1">
      <c r="A55" s="179"/>
      <c r="B55" s="177" t="s">
        <v>124</v>
      </c>
      <c r="C55" s="178">
        <v>2015</v>
      </c>
      <c r="D55" s="181">
        <v>3602824</v>
      </c>
      <c r="E55" s="135">
        <v>3267224</v>
      </c>
      <c r="F55" s="135">
        <v>4107597</v>
      </c>
      <c r="G55" s="135">
        <v>5310379</v>
      </c>
      <c r="H55" s="135">
        <v>4987574</v>
      </c>
      <c r="I55" s="135">
        <v>4372929</v>
      </c>
      <c r="J55" s="135">
        <v>4962554</v>
      </c>
      <c r="K55" s="135">
        <v>4756097</v>
      </c>
      <c r="L55" s="135">
        <v>5340581</v>
      </c>
      <c r="M55" s="135">
        <v>5060026</v>
      </c>
      <c r="N55" s="135">
        <v>4890531</v>
      </c>
      <c r="O55" s="135">
        <v>4534536</v>
      </c>
      <c r="P55" s="89">
        <f>SUM(D55:O55)</f>
        <v>55192852</v>
      </c>
      <c r="U55" s="208"/>
      <c r="V55" s="213" t="s">
        <v>76</v>
      </c>
      <c r="W55" s="213" t="s">
        <v>54</v>
      </c>
      <c r="X55" s="208"/>
      <c r="Y55" s="206" t="s">
        <v>130</v>
      </c>
      <c r="Z55" s="206" t="s">
        <v>130</v>
      </c>
    </row>
    <row r="56" spans="1:26" s="12" customFormat="1" ht="15.95" customHeight="1">
      <c r="A56" s="196"/>
      <c r="B56" s="193"/>
      <c r="C56" s="193">
        <v>2016</v>
      </c>
      <c r="D56" s="135">
        <v>4261009</v>
      </c>
      <c r="E56" s="135">
        <v>4286181</v>
      </c>
      <c r="F56" s="135">
        <v>5405097</v>
      </c>
      <c r="G56" s="135">
        <v>5700310</v>
      </c>
      <c r="H56" s="135">
        <v>5405681</v>
      </c>
      <c r="I56" s="135">
        <v>4637364</v>
      </c>
      <c r="J56" s="135">
        <v>4255418</v>
      </c>
      <c r="K56" s="135">
        <v>4935878</v>
      </c>
      <c r="L56" s="135">
        <v>4794976</v>
      </c>
      <c r="M56" s="135">
        <v>4649134</v>
      </c>
      <c r="N56" s="135">
        <v>4728413</v>
      </c>
      <c r="O56" s="135">
        <v>4533149</v>
      </c>
      <c r="P56" s="89">
        <f>SUM(D56:O56)</f>
        <v>57592610</v>
      </c>
      <c r="U56" s="208">
        <v>2016</v>
      </c>
      <c r="V56" s="14">
        <f>+K56</f>
        <v>4935878</v>
      </c>
      <c r="W56" s="14">
        <f>+L55+M55+N55+O55+D56+E56+F56+G56+H56+I56+J56+K56</f>
        <v>58712612</v>
      </c>
      <c r="X56" s="208"/>
      <c r="Y56" s="206" t="e">
        <f>+#REF!+#REF!+#REF!</f>
        <v>#REF!</v>
      </c>
      <c r="Z56" s="206" t="e">
        <f>+#REF!</f>
        <v>#REF!</v>
      </c>
    </row>
    <row r="57" spans="1:26" s="208" customFormat="1" ht="15.95" customHeight="1">
      <c r="A57" s="27"/>
      <c r="B57" s="224"/>
      <c r="C57" s="224">
        <v>2017</v>
      </c>
      <c r="D57" s="135">
        <v>4209833</v>
      </c>
      <c r="E57" s="135">
        <v>3587770</v>
      </c>
      <c r="F57" s="135">
        <v>5212122</v>
      </c>
      <c r="G57" s="135">
        <v>4701750</v>
      </c>
      <c r="H57" s="135">
        <v>4906113</v>
      </c>
      <c r="I57" s="135">
        <v>4016252</v>
      </c>
      <c r="J57" s="135">
        <v>4424530</v>
      </c>
      <c r="K57" s="135">
        <v>5517682</v>
      </c>
      <c r="L57" s="135">
        <v>5674745</v>
      </c>
      <c r="M57" s="135">
        <v>6382764</v>
      </c>
      <c r="N57" s="135">
        <v>6633523</v>
      </c>
      <c r="O57" s="135">
        <v>5500522</v>
      </c>
      <c r="P57" s="89">
        <f>SUM(D57:O57)</f>
        <v>60767606</v>
      </c>
      <c r="Q57" s="208">
        <f>+P57/P48</f>
        <v>0.51426507280053235</v>
      </c>
      <c r="U57" s="208">
        <v>2017</v>
      </c>
      <c r="V57" s="14">
        <f>+K57</f>
        <v>5517682</v>
      </c>
      <c r="W57" s="14">
        <f>+L55+M55+N55+O55+D57+E57+F57+G57+H57+I57+J57+K57</f>
        <v>56401726</v>
      </c>
      <c r="Y57" s="224" t="e">
        <f>+#REF!+#REF!+#REF!</f>
        <v>#REF!</v>
      </c>
      <c r="Z57" s="224" t="e">
        <f>+#REF!</f>
        <v>#REF!</v>
      </c>
    </row>
    <row r="58" spans="1:26" s="12" customFormat="1" ht="15.95" customHeight="1">
      <c r="A58" s="27"/>
      <c r="B58" s="157"/>
      <c r="C58" s="157">
        <v>2018</v>
      </c>
      <c r="D58" s="134">
        <v>5536399</v>
      </c>
      <c r="E58" s="134">
        <v>5161230</v>
      </c>
      <c r="F58" s="134">
        <v>6933867</v>
      </c>
      <c r="G58" s="134">
        <v>6812241</v>
      </c>
      <c r="H58" s="134">
        <v>7557991</v>
      </c>
      <c r="I58" s="134">
        <v>7121635</v>
      </c>
      <c r="J58" s="134"/>
      <c r="K58" s="134"/>
      <c r="L58" s="134"/>
      <c r="M58" s="134"/>
      <c r="N58" s="134"/>
      <c r="O58" s="134"/>
      <c r="P58" s="90">
        <f>SUM(D58:O58)</f>
        <v>39123363</v>
      </c>
      <c r="U58" s="208">
        <v>2017</v>
      </c>
      <c r="V58" s="14">
        <f>+K58</f>
        <v>0</v>
      </c>
      <c r="W58" s="14">
        <f>+L56+M56+N56+O56+D58+E58+F58+G58+H58+I58+J58+K58</f>
        <v>57829035</v>
      </c>
      <c r="X58" s="208"/>
      <c r="Y58" s="206" t="e">
        <f>+#REF!+#REF!+#REF!</f>
        <v>#REF!</v>
      </c>
      <c r="Z58" s="206" t="e">
        <f>+#REF!</f>
        <v>#REF!</v>
      </c>
    </row>
    <row r="59" spans="1:26" s="12" customFormat="1" ht="15.95" customHeight="1">
      <c r="A59" s="28"/>
      <c r="B59" s="18"/>
      <c r="C59" s="18">
        <v>1993</v>
      </c>
      <c r="D59" s="91">
        <v>1124305</v>
      </c>
      <c r="E59" s="91">
        <v>1098852</v>
      </c>
      <c r="F59" s="91">
        <v>1394122</v>
      </c>
      <c r="G59" s="91">
        <v>1342097</v>
      </c>
      <c r="H59" s="91">
        <v>1469583</v>
      </c>
      <c r="I59" s="91">
        <v>1451832</v>
      </c>
      <c r="J59" s="91">
        <v>1447037</v>
      </c>
      <c r="K59" s="91">
        <v>1484606</v>
      </c>
      <c r="L59" s="91">
        <v>1489358</v>
      </c>
      <c r="M59" s="91">
        <v>1472973</v>
      </c>
      <c r="N59" s="91">
        <v>1545210</v>
      </c>
      <c r="O59" s="91">
        <v>1467000</v>
      </c>
      <c r="P59" s="92">
        <f t="shared" si="4"/>
        <v>16786975</v>
      </c>
      <c r="U59" s="208"/>
      <c r="V59" s="214">
        <f>+V58/V56-1</f>
        <v>-1</v>
      </c>
      <c r="W59" s="214">
        <f>+W58/W56-1</f>
        <v>-1.5049185684329669E-2</v>
      </c>
      <c r="X59" s="208"/>
      <c r="Y59" s="214" t="e">
        <f>+Y58/Y56-1</f>
        <v>#REF!</v>
      </c>
      <c r="Z59" s="214" t="e">
        <f>+Z58/Z56-1</f>
        <v>#REF!</v>
      </c>
    </row>
    <row r="60" spans="1:26" s="12" customFormat="1" ht="15.95" customHeight="1">
      <c r="A60" s="24"/>
      <c r="B60" s="13"/>
      <c r="C60" s="13">
        <v>1994</v>
      </c>
      <c r="D60" s="80">
        <v>1421948</v>
      </c>
      <c r="E60" s="80">
        <v>1410871</v>
      </c>
      <c r="F60" s="80">
        <v>1860469</v>
      </c>
      <c r="G60" s="80">
        <v>1855763</v>
      </c>
      <c r="H60" s="80">
        <v>2014071</v>
      </c>
      <c r="I60" s="80">
        <v>1860835</v>
      </c>
      <c r="J60" s="80">
        <v>1905932</v>
      </c>
      <c r="K60" s="80">
        <v>2020992</v>
      </c>
      <c r="L60" s="80">
        <v>2062514</v>
      </c>
      <c r="M60" s="80">
        <v>2025142</v>
      </c>
      <c r="N60" s="80">
        <v>2053683</v>
      </c>
      <c r="O60" s="80">
        <v>1950182</v>
      </c>
      <c r="P60" s="89">
        <f t="shared" si="4"/>
        <v>22442402</v>
      </c>
    </row>
    <row r="61" spans="1:26" s="12" customFormat="1" ht="15.95" customHeight="1">
      <c r="A61" s="24"/>
      <c r="B61" s="13"/>
      <c r="C61" s="13">
        <v>1995</v>
      </c>
      <c r="D61" s="80">
        <v>1674456</v>
      </c>
      <c r="E61" s="80">
        <v>1585308</v>
      </c>
      <c r="F61" s="80">
        <v>2022825</v>
      </c>
      <c r="G61" s="80">
        <v>1834075</v>
      </c>
      <c r="H61" s="80">
        <v>1993905</v>
      </c>
      <c r="I61" s="80">
        <v>1909823</v>
      </c>
      <c r="J61" s="80">
        <v>1975298</v>
      </c>
      <c r="K61" s="80">
        <v>2058381</v>
      </c>
      <c r="L61" s="80">
        <v>2020096</v>
      </c>
      <c r="M61" s="80">
        <v>2056987</v>
      </c>
      <c r="N61" s="80">
        <v>2069713</v>
      </c>
      <c r="O61" s="80">
        <v>1950065</v>
      </c>
      <c r="P61" s="89">
        <f t="shared" si="4"/>
        <v>23150932</v>
      </c>
    </row>
    <row r="62" spans="1:26" s="12" customFormat="1" ht="15.95" customHeight="1">
      <c r="A62" s="24"/>
      <c r="B62" s="13"/>
      <c r="C62" s="13">
        <v>1996</v>
      </c>
      <c r="D62" s="80">
        <v>1756451</v>
      </c>
      <c r="E62" s="80">
        <v>1714310</v>
      </c>
      <c r="F62" s="80">
        <v>2101703</v>
      </c>
      <c r="G62" s="80">
        <v>2092622</v>
      </c>
      <c r="H62" s="80">
        <v>2238768</v>
      </c>
      <c r="I62" s="80">
        <v>2015496</v>
      </c>
      <c r="J62" s="80">
        <v>2138553</v>
      </c>
      <c r="K62" s="80">
        <v>2135500</v>
      </c>
      <c r="L62" s="80">
        <v>2067569</v>
      </c>
      <c r="M62" s="80">
        <v>2285393</v>
      </c>
      <c r="N62" s="80">
        <v>2150149</v>
      </c>
      <c r="O62" s="80">
        <v>2025862</v>
      </c>
      <c r="P62" s="89">
        <f t="shared" si="4"/>
        <v>24722376</v>
      </c>
    </row>
    <row r="63" spans="1:26" s="12" customFormat="1" ht="15.95" customHeight="1">
      <c r="A63" s="24" t="s">
        <v>22</v>
      </c>
      <c r="B63" s="13" t="s">
        <v>24</v>
      </c>
      <c r="C63" s="13">
        <v>1997</v>
      </c>
      <c r="D63" s="80">
        <v>1775382</v>
      </c>
      <c r="E63" s="80">
        <v>1743659</v>
      </c>
      <c r="F63" s="80">
        <v>2062718</v>
      </c>
      <c r="G63" s="80">
        <v>2225281</v>
      </c>
      <c r="H63" s="80">
        <v>2206866</v>
      </c>
      <c r="I63" s="80">
        <v>2030768</v>
      </c>
      <c r="J63" s="80">
        <v>2172125</v>
      </c>
      <c r="K63" s="80">
        <v>2093920</v>
      </c>
      <c r="L63" s="80">
        <v>2214798</v>
      </c>
      <c r="M63" s="80">
        <v>2279527</v>
      </c>
      <c r="N63" s="80">
        <v>2107131</v>
      </c>
      <c r="O63" s="80">
        <v>2041778</v>
      </c>
      <c r="P63" s="89">
        <f t="shared" si="4"/>
        <v>24953953</v>
      </c>
    </row>
    <row r="64" spans="1:26" s="12" customFormat="1" ht="15.95" customHeight="1">
      <c r="A64" s="24" t="s">
        <v>23</v>
      </c>
      <c r="B64" s="13"/>
      <c r="C64" s="13">
        <v>1998</v>
      </c>
      <c r="D64" s="80">
        <v>1850124</v>
      </c>
      <c r="E64" s="80">
        <v>1744018</v>
      </c>
      <c r="F64" s="80">
        <v>2207020</v>
      </c>
      <c r="G64" s="80">
        <v>2165884</v>
      </c>
      <c r="H64" s="80">
        <v>2162868</v>
      </c>
      <c r="I64" s="80">
        <v>2107174</v>
      </c>
      <c r="J64" s="80">
        <v>2209616</v>
      </c>
      <c r="K64" s="80">
        <v>2195379</v>
      </c>
      <c r="L64" s="80">
        <v>2244157</v>
      </c>
      <c r="M64" s="80">
        <v>2308005</v>
      </c>
      <c r="N64" s="80">
        <v>2233725</v>
      </c>
      <c r="O64" s="80">
        <v>2153340</v>
      </c>
      <c r="P64" s="89">
        <f t="shared" si="4"/>
        <v>25581310</v>
      </c>
    </row>
    <row r="65" spans="1:26" s="12" customFormat="1" ht="15.95" customHeight="1">
      <c r="A65" s="24"/>
      <c r="B65" s="13"/>
      <c r="C65" s="13">
        <v>1999</v>
      </c>
      <c r="D65" s="80">
        <v>1824811</v>
      </c>
      <c r="E65" s="80">
        <v>1778667</v>
      </c>
      <c r="F65" s="80">
        <v>2275315</v>
      </c>
      <c r="G65" s="80">
        <v>2215773</v>
      </c>
      <c r="H65" s="80">
        <v>2233891</v>
      </c>
      <c r="I65" s="80">
        <v>2183762</v>
      </c>
      <c r="J65" s="80">
        <v>2205510</v>
      </c>
      <c r="K65" s="80">
        <v>2188074</v>
      </c>
      <c r="L65" s="80">
        <v>2286892</v>
      </c>
      <c r="M65" s="80">
        <v>2237256</v>
      </c>
      <c r="N65" s="80">
        <v>2251198</v>
      </c>
      <c r="O65" s="80">
        <v>2136822</v>
      </c>
      <c r="P65" s="89">
        <f t="shared" si="4"/>
        <v>25817971</v>
      </c>
    </row>
    <row r="66" spans="1:26" s="12" customFormat="1" ht="15.95" customHeight="1">
      <c r="A66" s="24"/>
      <c r="B66" s="13"/>
      <c r="C66" s="13">
        <v>2000</v>
      </c>
      <c r="D66" s="80">
        <v>1773711</v>
      </c>
      <c r="E66" s="80">
        <v>1851305</v>
      </c>
      <c r="F66" s="80">
        <v>2302217</v>
      </c>
      <c r="G66" s="80">
        <v>2083071</v>
      </c>
      <c r="H66" s="80">
        <v>2170179</v>
      </c>
      <c r="I66" s="80">
        <v>2100767</v>
      </c>
      <c r="J66" s="80">
        <v>2129057</v>
      </c>
      <c r="K66" s="80">
        <v>2243192</v>
      </c>
      <c r="L66" s="80">
        <v>2207403</v>
      </c>
      <c r="M66" s="80">
        <v>2219518</v>
      </c>
      <c r="N66" s="80">
        <v>2109360</v>
      </c>
      <c r="O66" s="80">
        <v>1925647</v>
      </c>
      <c r="P66" s="89">
        <f t="shared" si="4"/>
        <v>25115427</v>
      </c>
    </row>
    <row r="67" spans="1:26" s="12" customFormat="1" ht="15.95" customHeight="1">
      <c r="A67" s="24"/>
      <c r="B67" s="13"/>
      <c r="C67" s="13">
        <v>2001</v>
      </c>
      <c r="D67" s="80">
        <v>1716204</v>
      </c>
      <c r="E67" s="80">
        <v>1685270</v>
      </c>
      <c r="F67" s="80">
        <v>2049836</v>
      </c>
      <c r="G67" s="80">
        <v>1959563</v>
      </c>
      <c r="H67" s="80">
        <v>2087585</v>
      </c>
      <c r="I67" s="80">
        <v>1940640</v>
      </c>
      <c r="J67" s="80">
        <v>1885704</v>
      </c>
      <c r="K67" s="80">
        <v>2002909</v>
      </c>
      <c r="L67" s="80">
        <v>1887744</v>
      </c>
      <c r="M67" s="80">
        <v>1944135</v>
      </c>
      <c r="N67" s="80">
        <v>1914942</v>
      </c>
      <c r="O67" s="80">
        <v>1497551</v>
      </c>
      <c r="P67" s="89">
        <f t="shared" ref="P67:P73" si="5">SUM(D67:O67)</f>
        <v>22572083</v>
      </c>
    </row>
    <row r="68" spans="1:26" s="12" customFormat="1" ht="15.95" customHeight="1">
      <c r="A68" s="24"/>
      <c r="B68" s="13"/>
      <c r="C68" s="13">
        <v>2002</v>
      </c>
      <c r="D68" s="80">
        <v>1441180</v>
      </c>
      <c r="E68" s="80">
        <v>1428659</v>
      </c>
      <c r="F68" s="80">
        <v>1654880</v>
      </c>
      <c r="G68" s="80">
        <v>1728778</v>
      </c>
      <c r="H68" s="80">
        <v>1830054</v>
      </c>
      <c r="I68" s="80">
        <v>1716737</v>
      </c>
      <c r="J68" s="80">
        <v>1891268</v>
      </c>
      <c r="K68" s="80">
        <v>2003103</v>
      </c>
      <c r="L68" s="80">
        <v>2021993</v>
      </c>
      <c r="M68" s="80">
        <v>2127026</v>
      </c>
      <c r="N68" s="80">
        <v>2053384</v>
      </c>
      <c r="O68" s="80">
        <v>1958287</v>
      </c>
      <c r="P68" s="89">
        <f t="shared" si="5"/>
        <v>21855349</v>
      </c>
    </row>
    <row r="69" spans="1:26" s="12" customFormat="1" ht="15.95" customHeight="1">
      <c r="A69" s="24"/>
      <c r="B69" s="13"/>
      <c r="C69" s="13">
        <v>2003</v>
      </c>
      <c r="D69" s="80">
        <v>1724588</v>
      </c>
      <c r="E69" s="80">
        <v>1673434</v>
      </c>
      <c r="F69" s="80">
        <v>2028073</v>
      </c>
      <c r="G69" s="80">
        <v>2218138</v>
      </c>
      <c r="H69" s="80">
        <v>2460456</v>
      </c>
      <c r="I69" s="80">
        <v>2315712</v>
      </c>
      <c r="J69" s="80">
        <v>2429706</v>
      </c>
      <c r="K69" s="80">
        <v>2440657</v>
      </c>
      <c r="L69" s="80">
        <v>2489743</v>
      </c>
      <c r="M69" s="80">
        <v>2489743</v>
      </c>
      <c r="N69" s="80">
        <v>2316729</v>
      </c>
      <c r="O69" s="80">
        <v>2229652</v>
      </c>
      <c r="P69" s="89">
        <f t="shared" si="5"/>
        <v>26816631</v>
      </c>
    </row>
    <row r="70" spans="1:26" s="12" customFormat="1" ht="15.95" customHeight="1">
      <c r="A70" s="24"/>
      <c r="B70" s="13"/>
      <c r="C70" s="13">
        <v>2004</v>
      </c>
      <c r="D70" s="80">
        <v>1919256</v>
      </c>
      <c r="E70" s="80">
        <v>2056643</v>
      </c>
      <c r="F70" s="80">
        <v>2601365</v>
      </c>
      <c r="G70" s="80">
        <v>2351655</v>
      </c>
      <c r="H70" s="80">
        <v>2407464</v>
      </c>
      <c r="I70" s="80">
        <v>2423344</v>
      </c>
      <c r="J70" s="80">
        <v>2396607</v>
      </c>
      <c r="K70" s="80">
        <v>2398379</v>
      </c>
      <c r="L70" s="80">
        <v>2524274</v>
      </c>
      <c r="M70" s="80">
        <v>2451881</v>
      </c>
      <c r="N70" s="80">
        <v>2463153</v>
      </c>
      <c r="O70" s="80">
        <v>2313088</v>
      </c>
      <c r="P70" s="89">
        <f t="shared" si="5"/>
        <v>28307109</v>
      </c>
    </row>
    <row r="71" spans="1:26" s="12" customFormat="1" ht="15.95" customHeight="1">
      <c r="A71" s="24"/>
      <c r="B71" s="13"/>
      <c r="C71" s="13">
        <v>2005</v>
      </c>
      <c r="D71" s="80">
        <v>1952323</v>
      </c>
      <c r="E71" s="80">
        <v>1882149</v>
      </c>
      <c r="F71" s="80">
        <v>2390188</v>
      </c>
      <c r="G71" s="80">
        <v>2435015</v>
      </c>
      <c r="H71" s="80">
        <v>2435432</v>
      </c>
      <c r="I71" s="80">
        <v>2344103</v>
      </c>
      <c r="J71" s="80">
        <v>2329190</v>
      </c>
      <c r="K71" s="80">
        <v>2367519</v>
      </c>
      <c r="L71" s="80">
        <v>2466438</v>
      </c>
      <c r="M71" s="80">
        <v>2343597</v>
      </c>
      <c r="N71" s="80">
        <v>2430162</v>
      </c>
      <c r="O71" s="80">
        <v>2328605</v>
      </c>
      <c r="P71" s="89">
        <f t="shared" si="5"/>
        <v>27704721</v>
      </c>
    </row>
    <row r="72" spans="1:26" s="12" customFormat="1" ht="15.95" customHeight="1">
      <c r="A72" s="24"/>
      <c r="B72" s="13"/>
      <c r="C72" s="13">
        <v>2006</v>
      </c>
      <c r="D72" s="80">
        <v>1955921</v>
      </c>
      <c r="E72" s="80">
        <v>1922086</v>
      </c>
      <c r="F72" s="80">
        <v>2348374</v>
      </c>
      <c r="G72" s="80">
        <v>2283212</v>
      </c>
      <c r="H72" s="80">
        <v>2388459</v>
      </c>
      <c r="I72" s="80">
        <v>2304790</v>
      </c>
      <c r="J72" s="80">
        <v>2355680</v>
      </c>
      <c r="K72" s="80">
        <v>2467055</v>
      </c>
      <c r="L72" s="80">
        <v>2456902</v>
      </c>
      <c r="M72" s="80">
        <v>2410720</v>
      </c>
      <c r="N72" s="80">
        <v>2462256</v>
      </c>
      <c r="O72" s="80">
        <v>2117426</v>
      </c>
      <c r="P72" s="89">
        <f>SUM(D72:O72)</f>
        <v>27472881</v>
      </c>
    </row>
    <row r="73" spans="1:26" s="12" customFormat="1" ht="15.95" customHeight="1">
      <c r="A73" s="24"/>
      <c r="B73" s="13"/>
      <c r="C73" s="13">
        <v>2007</v>
      </c>
      <c r="D73" s="80">
        <v>1928594</v>
      </c>
      <c r="E73" s="80">
        <v>1881586</v>
      </c>
      <c r="F73" s="80">
        <v>2340304</v>
      </c>
      <c r="G73" s="80">
        <v>2124903</v>
      </c>
      <c r="H73" s="80">
        <v>1972184</v>
      </c>
      <c r="I73" s="80">
        <v>1869624</v>
      </c>
      <c r="J73" s="80">
        <v>1890826</v>
      </c>
      <c r="K73" s="80">
        <v>2191572</v>
      </c>
      <c r="L73" s="80">
        <v>2151193</v>
      </c>
      <c r="M73" s="80">
        <v>2260443</v>
      </c>
      <c r="N73" s="80">
        <v>2280685</v>
      </c>
      <c r="O73" s="80">
        <v>1969005</v>
      </c>
      <c r="P73" s="89">
        <f t="shared" si="5"/>
        <v>24860919</v>
      </c>
    </row>
    <row r="74" spans="1:26" s="12" customFormat="1" ht="15.95" customHeight="1">
      <c r="A74" s="24"/>
      <c r="B74" s="13"/>
      <c r="C74" s="13">
        <v>2008</v>
      </c>
      <c r="D74" s="80">
        <v>1811949</v>
      </c>
      <c r="E74" s="80">
        <v>1843001</v>
      </c>
      <c r="F74" s="80">
        <v>1951356</v>
      </c>
      <c r="G74" s="80">
        <v>2172701</v>
      </c>
      <c r="H74" s="80">
        <v>2154014</v>
      </c>
      <c r="I74" s="80">
        <v>1955397</v>
      </c>
      <c r="J74" s="80">
        <v>2116004</v>
      </c>
      <c r="K74" s="80">
        <v>2049892</v>
      </c>
      <c r="L74" s="80">
        <v>2116845</v>
      </c>
      <c r="M74" s="80">
        <v>2131891</v>
      </c>
      <c r="N74" s="80">
        <v>1985841</v>
      </c>
      <c r="O74" s="80">
        <v>1923232</v>
      </c>
      <c r="P74" s="89">
        <f t="shared" ref="P74:P97" si="6">SUM(D74:O74)</f>
        <v>24212123</v>
      </c>
    </row>
    <row r="75" spans="1:26" s="12" customFormat="1" ht="15.95" customHeight="1">
      <c r="A75" s="24"/>
      <c r="B75" s="13"/>
      <c r="C75" s="13">
        <v>2009</v>
      </c>
      <c r="D75" s="80">
        <v>1675807</v>
      </c>
      <c r="E75" s="80">
        <v>1650030</v>
      </c>
      <c r="F75" s="80">
        <v>1924542</v>
      </c>
      <c r="G75" s="80">
        <v>1907574</v>
      </c>
      <c r="H75" s="80">
        <v>1901341</v>
      </c>
      <c r="I75" s="80">
        <v>1956970</v>
      </c>
      <c r="J75" s="80">
        <v>1781370</v>
      </c>
      <c r="K75" s="80">
        <v>1883628</v>
      </c>
      <c r="L75" s="80">
        <v>2056035</v>
      </c>
      <c r="M75" s="80">
        <v>2074530</v>
      </c>
      <c r="N75" s="80">
        <v>1934412</v>
      </c>
      <c r="O75" s="80">
        <v>1893111</v>
      </c>
      <c r="P75" s="89">
        <f t="shared" si="6"/>
        <v>22639350</v>
      </c>
    </row>
    <row r="76" spans="1:26" s="12" customFormat="1" ht="15.95" customHeight="1">
      <c r="A76" s="24"/>
      <c r="B76" s="13"/>
      <c r="C76" s="13">
        <v>2010</v>
      </c>
      <c r="D76" s="80">
        <v>1571478</v>
      </c>
      <c r="E76" s="80">
        <v>1626299</v>
      </c>
      <c r="F76" s="80">
        <v>2062257</v>
      </c>
      <c r="G76" s="80">
        <v>2014745</v>
      </c>
      <c r="H76" s="80">
        <v>1953100</v>
      </c>
      <c r="I76" s="80">
        <v>2041106</v>
      </c>
      <c r="J76" s="80">
        <v>1964553</v>
      </c>
      <c r="K76" s="80">
        <v>2041238</v>
      </c>
      <c r="L76" s="80">
        <v>2129651</v>
      </c>
      <c r="M76" s="80">
        <v>1851992</v>
      </c>
      <c r="N76" s="80">
        <v>1835693</v>
      </c>
      <c r="O76" s="132">
        <v>1577802</v>
      </c>
      <c r="P76" s="89">
        <f t="shared" si="6"/>
        <v>22669914</v>
      </c>
    </row>
    <row r="77" spans="1:26" s="12" customFormat="1" ht="15.95" customHeight="1">
      <c r="A77" s="24"/>
      <c r="B77" s="13"/>
      <c r="C77" s="13">
        <v>2011</v>
      </c>
      <c r="D77" s="135">
        <v>1356342</v>
      </c>
      <c r="E77" s="135">
        <v>1418029</v>
      </c>
      <c r="F77" s="135">
        <v>1552004</v>
      </c>
      <c r="G77" s="135">
        <v>1546983</v>
      </c>
      <c r="H77" s="135">
        <v>1751812</v>
      </c>
      <c r="I77" s="135">
        <v>1649758</v>
      </c>
      <c r="J77" s="135">
        <v>1246735</v>
      </c>
      <c r="K77" s="135">
        <v>1439750</v>
      </c>
      <c r="L77" s="135">
        <v>1610394</v>
      </c>
      <c r="M77" s="135">
        <v>1561842</v>
      </c>
      <c r="N77" s="135">
        <v>1824928</v>
      </c>
      <c r="O77" s="135">
        <v>1550771</v>
      </c>
      <c r="P77" s="89">
        <f t="shared" si="6"/>
        <v>18509348</v>
      </c>
    </row>
    <row r="78" spans="1:26" s="12" customFormat="1" ht="15.95" customHeight="1">
      <c r="A78" s="24"/>
      <c r="B78" s="13"/>
      <c r="C78" s="13">
        <v>2012</v>
      </c>
      <c r="D78" s="135">
        <v>1397368</v>
      </c>
      <c r="E78" s="135">
        <v>1356346</v>
      </c>
      <c r="F78" s="135">
        <v>1805286</v>
      </c>
      <c r="G78" s="135">
        <v>1569198</v>
      </c>
      <c r="H78" s="135">
        <v>1749291</v>
      </c>
      <c r="I78" s="135">
        <v>1699855</v>
      </c>
      <c r="J78" s="135">
        <v>1710768</v>
      </c>
      <c r="K78" s="135">
        <v>1587097</v>
      </c>
      <c r="L78" s="135">
        <v>1533944</v>
      </c>
      <c r="M78" s="135">
        <v>1665385</v>
      </c>
      <c r="N78" s="135">
        <v>1490678</v>
      </c>
      <c r="O78" s="135">
        <v>1398202</v>
      </c>
      <c r="P78" s="89">
        <f t="shared" si="6"/>
        <v>18963418</v>
      </c>
      <c r="U78" s="12" t="s">
        <v>135</v>
      </c>
    </row>
    <row r="79" spans="1:26" s="12" customFormat="1" ht="15.95" customHeight="1">
      <c r="A79" s="24"/>
      <c r="B79" s="13"/>
      <c r="C79" s="13">
        <v>2013</v>
      </c>
      <c r="D79" s="135">
        <v>1212868</v>
      </c>
      <c r="E79" s="135">
        <v>1024276</v>
      </c>
      <c r="F79" s="135">
        <v>1107362</v>
      </c>
      <c r="G79" s="135">
        <v>1235892</v>
      </c>
      <c r="H79" s="135">
        <v>1458856</v>
      </c>
      <c r="I79" s="135">
        <v>1298158</v>
      </c>
      <c r="J79" s="135">
        <v>1543948</v>
      </c>
      <c r="K79" s="135">
        <v>1389542</v>
      </c>
      <c r="L79" s="135">
        <v>1373312</v>
      </c>
      <c r="M79" s="135">
        <v>1409632</v>
      </c>
      <c r="N79" s="135">
        <v>1253186</v>
      </c>
      <c r="O79" s="135">
        <v>1112177</v>
      </c>
      <c r="P79" s="89">
        <f t="shared" si="6"/>
        <v>15419209</v>
      </c>
      <c r="U79" s="215"/>
      <c r="V79" s="215"/>
      <c r="W79" s="215"/>
      <c r="X79" s="215"/>
      <c r="Y79" s="215"/>
      <c r="Z79" s="215"/>
    </row>
    <row r="80" spans="1:26" s="12" customFormat="1" ht="15.95" customHeight="1">
      <c r="A80" s="154"/>
      <c r="B80" s="155"/>
      <c r="C80" s="155">
        <v>2014</v>
      </c>
      <c r="D80" s="135">
        <v>931673</v>
      </c>
      <c r="E80" s="135">
        <v>926022</v>
      </c>
      <c r="F80" s="135">
        <v>891907</v>
      </c>
      <c r="G80" s="135">
        <v>1194220</v>
      </c>
      <c r="H80" s="135">
        <v>1120209</v>
      </c>
      <c r="I80" s="135">
        <v>1034173</v>
      </c>
      <c r="J80" s="135">
        <v>963863</v>
      </c>
      <c r="K80" s="135">
        <v>979547</v>
      </c>
      <c r="L80" s="135">
        <v>1204850</v>
      </c>
      <c r="M80" s="135">
        <v>1185367</v>
      </c>
      <c r="N80" s="135">
        <v>1115775</v>
      </c>
      <c r="O80" s="135">
        <v>1037500</v>
      </c>
      <c r="P80" s="89">
        <f>SUM(D80:O80)</f>
        <v>12585106</v>
      </c>
      <c r="U80" s="208"/>
      <c r="V80" s="212" t="s">
        <v>128</v>
      </c>
      <c r="W80" s="212" t="s">
        <v>131</v>
      </c>
      <c r="X80" s="208"/>
      <c r="Y80" s="205" t="s">
        <v>129</v>
      </c>
      <c r="Z80" s="205" t="s">
        <v>132</v>
      </c>
    </row>
    <row r="81" spans="1:26" s="12" customFormat="1" ht="15.95" customHeight="1">
      <c r="A81" s="179"/>
      <c r="B81" s="178"/>
      <c r="C81" s="178">
        <v>2015</v>
      </c>
      <c r="D81" s="135">
        <v>986425</v>
      </c>
      <c r="E81" s="135">
        <v>1040359</v>
      </c>
      <c r="F81" s="135">
        <v>1381902</v>
      </c>
      <c r="G81" s="135">
        <v>1504321</v>
      </c>
      <c r="H81" s="135">
        <v>1555876</v>
      </c>
      <c r="I81" s="135">
        <v>1670849</v>
      </c>
      <c r="J81" s="135">
        <v>1682505</v>
      </c>
      <c r="K81" s="135">
        <v>1693648</v>
      </c>
      <c r="L81" s="135">
        <v>1843400</v>
      </c>
      <c r="M81" s="135">
        <v>1826806</v>
      </c>
      <c r="N81" s="135">
        <v>1769528</v>
      </c>
      <c r="O81" s="135">
        <v>1572745</v>
      </c>
      <c r="P81" s="89">
        <f>SUM(D81:O81)</f>
        <v>18528364</v>
      </c>
      <c r="U81" s="208"/>
      <c r="V81" s="213" t="s">
        <v>76</v>
      </c>
      <c r="W81" s="213" t="s">
        <v>54</v>
      </c>
      <c r="X81" s="208"/>
      <c r="Y81" s="206" t="s">
        <v>130</v>
      </c>
      <c r="Z81" s="206" t="s">
        <v>130</v>
      </c>
    </row>
    <row r="82" spans="1:26" s="12" customFormat="1" ht="15.95" customHeight="1">
      <c r="A82" s="196"/>
      <c r="B82" s="193"/>
      <c r="C82" s="193">
        <v>2016</v>
      </c>
      <c r="D82" s="135">
        <v>1389914</v>
      </c>
      <c r="E82" s="135">
        <v>1453970</v>
      </c>
      <c r="F82" s="135">
        <v>1792097</v>
      </c>
      <c r="G82" s="135">
        <v>1804320</v>
      </c>
      <c r="H82" s="135">
        <v>1810833</v>
      </c>
      <c r="I82" s="135">
        <v>1678110</v>
      </c>
      <c r="J82" s="135">
        <v>1596386</v>
      </c>
      <c r="K82" s="135">
        <v>1886887</v>
      </c>
      <c r="L82" s="135">
        <v>1865333</v>
      </c>
      <c r="M82" s="135">
        <v>1770471</v>
      </c>
      <c r="N82" s="135">
        <v>1772060</v>
      </c>
      <c r="O82" s="135">
        <v>1620401</v>
      </c>
      <c r="P82" s="89">
        <f>SUM(D82:O82)</f>
        <v>20440782</v>
      </c>
      <c r="U82" s="208">
        <v>2016</v>
      </c>
      <c r="V82" s="14">
        <f>+K82</f>
        <v>1886887</v>
      </c>
      <c r="W82" s="14">
        <f>+L81+M81+N81+O81+D82+E82+F82+G82+H82+I82+J82+K82</f>
        <v>20424996</v>
      </c>
      <c r="X82" s="208"/>
      <c r="Y82" s="206" t="e">
        <f>+#REF!+#REF!+#REF!</f>
        <v>#REF!</v>
      </c>
      <c r="Z82" s="206" t="e">
        <f>+#REF!</f>
        <v>#REF!</v>
      </c>
    </row>
    <row r="83" spans="1:26" s="208" customFormat="1" ht="15.95" customHeight="1">
      <c r="A83" s="27"/>
      <c r="B83" s="224"/>
      <c r="C83" s="224">
        <v>2017</v>
      </c>
      <c r="D83" s="135">
        <v>1456205</v>
      </c>
      <c r="E83" s="135">
        <v>1314820</v>
      </c>
      <c r="F83" s="135">
        <v>1800407</v>
      </c>
      <c r="G83" s="135">
        <v>1626639</v>
      </c>
      <c r="H83" s="135">
        <v>1891643</v>
      </c>
      <c r="I83" s="135">
        <v>1806700</v>
      </c>
      <c r="J83" s="135">
        <v>1907266</v>
      </c>
      <c r="K83" s="135">
        <v>2123132</v>
      </c>
      <c r="L83" s="135">
        <v>2152604</v>
      </c>
      <c r="M83" s="135">
        <v>2205700</v>
      </c>
      <c r="N83" s="135">
        <v>2275625</v>
      </c>
      <c r="O83" s="135">
        <v>1912123</v>
      </c>
      <c r="P83" s="89">
        <f>SUM(D83:O83)</f>
        <v>22472864</v>
      </c>
      <c r="U83" s="208">
        <v>2017</v>
      </c>
      <c r="V83" s="14">
        <f>+K83</f>
        <v>2123132</v>
      </c>
      <c r="W83" s="14">
        <f>+L81+M81+N81+O81+D83+E83+F83+G83+H83+I83+J83+K83</f>
        <v>20939291</v>
      </c>
      <c r="Y83" s="224" t="e">
        <f>+#REF!+#REF!+#REF!</f>
        <v>#REF!</v>
      </c>
      <c r="Z83" s="224" t="e">
        <f>+#REF!</f>
        <v>#REF!</v>
      </c>
    </row>
    <row r="84" spans="1:26" s="12" customFormat="1" ht="15.95" customHeight="1">
      <c r="A84" s="27"/>
      <c r="B84" s="157"/>
      <c r="C84" s="157">
        <v>2018</v>
      </c>
      <c r="D84" s="134">
        <v>2054571</v>
      </c>
      <c r="E84" s="134">
        <v>2035611</v>
      </c>
      <c r="F84" s="134">
        <v>2401209</v>
      </c>
      <c r="G84" s="134">
        <v>2293556</v>
      </c>
      <c r="H84" s="134">
        <v>2417190</v>
      </c>
      <c r="I84" s="134">
        <v>2594432</v>
      </c>
      <c r="J84" s="134"/>
      <c r="K84" s="134"/>
      <c r="L84" s="134"/>
      <c r="M84" s="134"/>
      <c r="N84" s="134"/>
      <c r="O84" s="134"/>
      <c r="P84" s="90">
        <f>SUM(D84:O84)</f>
        <v>13796569</v>
      </c>
      <c r="U84" s="208">
        <v>2017</v>
      </c>
      <c r="V84" s="14">
        <f>+K84</f>
        <v>0</v>
      </c>
      <c r="W84" s="14">
        <f>+L82+M82+N82+O82+D84+E84+F84+G84+H84+I84+J84+K84</f>
        <v>20824834</v>
      </c>
      <c r="X84" s="208"/>
      <c r="Y84" s="206" t="e">
        <f>+#REF!+#REF!+#REF!</f>
        <v>#REF!</v>
      </c>
      <c r="Z84" s="206" t="e">
        <f>+#REF!</f>
        <v>#REF!</v>
      </c>
    </row>
    <row r="85" spans="1:26" s="12" customFormat="1" ht="15.95" customHeight="1">
      <c r="A85" s="28"/>
      <c r="B85" s="18"/>
      <c r="C85" s="18">
        <v>1993</v>
      </c>
      <c r="D85" s="91">
        <v>4416000</v>
      </c>
      <c r="E85" s="91">
        <v>4424000</v>
      </c>
      <c r="F85" s="91">
        <v>5406000</v>
      </c>
      <c r="G85" s="91">
        <v>5356000</v>
      </c>
      <c r="H85" s="91">
        <v>5499000</v>
      </c>
      <c r="I85" s="91">
        <v>5464000</v>
      </c>
      <c r="J85" s="91">
        <v>5740000</v>
      </c>
      <c r="K85" s="91">
        <v>5589000</v>
      </c>
      <c r="L85" s="91">
        <v>5738000</v>
      </c>
      <c r="M85" s="91">
        <v>5619000</v>
      </c>
      <c r="N85" s="91">
        <v>5847000</v>
      </c>
      <c r="O85" s="91">
        <v>5810000</v>
      </c>
      <c r="P85" s="92">
        <f t="shared" si="6"/>
        <v>64908000</v>
      </c>
      <c r="U85" s="208"/>
      <c r="V85" s="214">
        <f>+V84/V82-1</f>
        <v>-1</v>
      </c>
      <c r="W85" s="214">
        <f>+W84/W82-1</f>
        <v>1.9575915706421698E-2</v>
      </c>
      <c r="X85" s="208"/>
      <c r="Y85" s="214" t="e">
        <f>+Y84/Y82-1</f>
        <v>#REF!</v>
      </c>
      <c r="Z85" s="214" t="e">
        <f>+Z84/Z82-1</f>
        <v>#REF!</v>
      </c>
    </row>
    <row r="86" spans="1:26" s="12" customFormat="1" ht="15.95" customHeight="1">
      <c r="A86" s="24"/>
      <c r="B86" s="13"/>
      <c r="C86" s="13">
        <v>1994</v>
      </c>
      <c r="D86" s="93">
        <v>5019000</v>
      </c>
      <c r="E86" s="93">
        <v>4903000</v>
      </c>
      <c r="F86" s="93">
        <v>5866000</v>
      </c>
      <c r="G86" s="93">
        <v>5701000</v>
      </c>
      <c r="H86" s="93">
        <v>6015000</v>
      </c>
      <c r="I86" s="93">
        <v>6572000</v>
      </c>
      <c r="J86" s="93">
        <v>6940000</v>
      </c>
      <c r="K86" s="93">
        <v>7411000</v>
      </c>
      <c r="L86" s="93">
        <v>7089000</v>
      </c>
      <c r="M86" s="93">
        <v>7025000</v>
      </c>
      <c r="N86" s="93">
        <v>7015000</v>
      </c>
      <c r="O86" s="93">
        <v>6216433</v>
      </c>
      <c r="P86" s="94">
        <f t="shared" si="6"/>
        <v>75772433</v>
      </c>
    </row>
    <row r="87" spans="1:26" s="12" customFormat="1" ht="15.95" customHeight="1">
      <c r="A87" s="24"/>
      <c r="B87" s="13"/>
      <c r="C87" s="13">
        <v>1995</v>
      </c>
      <c r="D87" s="80">
        <v>7267406</v>
      </c>
      <c r="E87" s="80">
        <v>7708852</v>
      </c>
      <c r="F87" s="80">
        <v>9543009</v>
      </c>
      <c r="G87" s="80">
        <v>9222463</v>
      </c>
      <c r="H87" s="80">
        <v>10075270</v>
      </c>
      <c r="I87" s="80">
        <v>9698591</v>
      </c>
      <c r="J87" s="80">
        <v>10039195</v>
      </c>
      <c r="K87" s="80">
        <v>10501869</v>
      </c>
      <c r="L87" s="80">
        <v>10429950</v>
      </c>
      <c r="M87" s="80">
        <v>10774411</v>
      </c>
      <c r="N87" s="80">
        <v>10765313</v>
      </c>
      <c r="O87" s="80">
        <v>10432260</v>
      </c>
      <c r="P87" s="89">
        <f t="shared" si="6"/>
        <v>116458589</v>
      </c>
    </row>
    <row r="88" spans="1:26" s="12" customFormat="1" ht="15.95" customHeight="1">
      <c r="A88" s="24" t="s">
        <v>25</v>
      </c>
      <c r="B88" s="13" t="s">
        <v>27</v>
      </c>
      <c r="C88" s="13">
        <v>1996</v>
      </c>
      <c r="D88" s="80">
        <v>9623519</v>
      </c>
      <c r="E88" s="80">
        <v>9899750</v>
      </c>
      <c r="F88" s="80">
        <v>11523414</v>
      </c>
      <c r="G88" s="80">
        <v>11420120</v>
      </c>
      <c r="H88" s="80">
        <v>11984641</v>
      </c>
      <c r="I88" s="80">
        <v>10978641</v>
      </c>
      <c r="J88" s="80">
        <v>11484478</v>
      </c>
      <c r="K88" s="80">
        <v>11545721</v>
      </c>
      <c r="L88" s="80">
        <v>11182650</v>
      </c>
      <c r="M88" s="80">
        <v>12647925</v>
      </c>
      <c r="N88" s="80">
        <v>12117087</v>
      </c>
      <c r="O88" s="80">
        <v>11617742</v>
      </c>
      <c r="P88" s="89">
        <f t="shared" si="6"/>
        <v>136025688</v>
      </c>
    </row>
    <row r="89" spans="1:26" s="12" customFormat="1" ht="15.95" customHeight="1">
      <c r="A89" s="24" t="s">
        <v>26</v>
      </c>
      <c r="B89" s="13" t="s">
        <v>28</v>
      </c>
      <c r="C89" s="13">
        <v>1997</v>
      </c>
      <c r="D89" s="80">
        <v>10482127</v>
      </c>
      <c r="E89" s="80">
        <v>10402854</v>
      </c>
      <c r="F89" s="80">
        <v>12307885</v>
      </c>
      <c r="G89" s="80">
        <v>12858450</v>
      </c>
      <c r="H89" s="80">
        <v>12719639</v>
      </c>
      <c r="I89" s="80">
        <v>11785455</v>
      </c>
      <c r="J89" s="80">
        <v>12690618</v>
      </c>
      <c r="K89" s="80">
        <v>12393799</v>
      </c>
      <c r="L89" s="80">
        <v>12944912</v>
      </c>
      <c r="M89" s="80">
        <v>13351075</v>
      </c>
      <c r="N89" s="80">
        <v>12527265</v>
      </c>
      <c r="O89" s="80">
        <v>12571850</v>
      </c>
      <c r="P89" s="89">
        <f t="shared" si="6"/>
        <v>147035929</v>
      </c>
    </row>
    <row r="90" spans="1:26" s="12" customFormat="1" ht="15.95" customHeight="1">
      <c r="A90" s="24"/>
      <c r="B90" s="13" t="s">
        <v>29</v>
      </c>
      <c r="C90" s="13">
        <v>1998</v>
      </c>
      <c r="D90" s="80">
        <v>11408974</v>
      </c>
      <c r="E90" s="80">
        <v>11116423</v>
      </c>
      <c r="F90" s="80">
        <v>13345964</v>
      </c>
      <c r="G90" s="80">
        <v>12890158</v>
      </c>
      <c r="H90" s="80">
        <v>12869064</v>
      </c>
      <c r="I90" s="80">
        <v>12448291</v>
      </c>
      <c r="J90" s="80">
        <v>13020256</v>
      </c>
      <c r="K90" s="80">
        <v>13296808</v>
      </c>
      <c r="L90" s="80">
        <v>13095013</v>
      </c>
      <c r="M90" s="80">
        <v>13444908</v>
      </c>
      <c r="N90" s="80">
        <v>12748293</v>
      </c>
      <c r="O90" s="80">
        <v>12397911</v>
      </c>
      <c r="P90" s="89">
        <f t="shared" si="6"/>
        <v>152082063</v>
      </c>
    </row>
    <row r="91" spans="1:26" s="12" customFormat="1" ht="15.95" customHeight="1">
      <c r="A91" s="24"/>
      <c r="B91" s="13"/>
      <c r="C91" s="13">
        <v>1999</v>
      </c>
      <c r="D91" s="80">
        <v>10915436</v>
      </c>
      <c r="E91" s="80">
        <v>10834866</v>
      </c>
      <c r="F91" s="80">
        <v>13216135</v>
      </c>
      <c r="G91" s="80">
        <v>12787909</v>
      </c>
      <c r="H91" s="80">
        <v>13362479</v>
      </c>
      <c r="I91" s="80">
        <v>13038956</v>
      </c>
      <c r="J91" s="80">
        <v>13142948</v>
      </c>
      <c r="K91" s="80">
        <v>13568853</v>
      </c>
      <c r="L91" s="80">
        <v>13789532</v>
      </c>
      <c r="M91" s="80">
        <v>13726872</v>
      </c>
      <c r="N91" s="80">
        <v>13708149</v>
      </c>
      <c r="O91" s="80">
        <v>13252541</v>
      </c>
      <c r="P91" s="89">
        <f t="shared" si="6"/>
        <v>155344676</v>
      </c>
    </row>
    <row r="92" spans="1:26" s="12" customFormat="1" ht="15.95" customHeight="1">
      <c r="A92" s="24"/>
      <c r="B92" s="13"/>
      <c r="C92" s="13">
        <v>2000</v>
      </c>
      <c r="D92" s="80">
        <v>11301431</v>
      </c>
      <c r="E92" s="80">
        <v>11727784</v>
      </c>
      <c r="F92" s="80">
        <v>13978857</v>
      </c>
      <c r="G92" s="80">
        <v>13002580</v>
      </c>
      <c r="H92" s="80">
        <v>13141289</v>
      </c>
      <c r="I92" s="80">
        <v>12737101</v>
      </c>
      <c r="J92" s="80">
        <v>13023830</v>
      </c>
      <c r="K92" s="80">
        <v>13655966</v>
      </c>
      <c r="L92" s="80">
        <v>13538068</v>
      </c>
      <c r="M92" s="80">
        <v>13586361</v>
      </c>
      <c r="N92" s="80">
        <v>12996655</v>
      </c>
      <c r="O92" s="80">
        <v>12351436</v>
      </c>
      <c r="P92" s="89">
        <f t="shared" si="6"/>
        <v>155041358</v>
      </c>
    </row>
    <row r="93" spans="1:26" s="12" customFormat="1" ht="15.95" customHeight="1">
      <c r="A93" s="24"/>
      <c r="B93" s="13"/>
      <c r="C93" s="13">
        <v>2001</v>
      </c>
      <c r="D93" s="80">
        <v>10890789</v>
      </c>
      <c r="E93" s="80">
        <v>10886221</v>
      </c>
      <c r="F93" s="80">
        <v>12688838</v>
      </c>
      <c r="G93" s="80">
        <v>12312758</v>
      </c>
      <c r="H93" s="80">
        <v>12609764</v>
      </c>
      <c r="I93" s="80">
        <v>12029594</v>
      </c>
      <c r="J93" s="80">
        <v>11474605</v>
      </c>
      <c r="K93" s="80">
        <v>12085683</v>
      </c>
      <c r="L93" s="80">
        <v>11738787</v>
      </c>
      <c r="M93" s="80">
        <v>11880070</v>
      </c>
      <c r="N93" s="80">
        <v>11441886</v>
      </c>
      <c r="O93" s="80">
        <v>9042244</v>
      </c>
      <c r="P93" s="89">
        <f t="shared" si="6"/>
        <v>139081239</v>
      </c>
    </row>
    <row r="94" spans="1:26" s="12" customFormat="1" ht="15.95" customHeight="1">
      <c r="A94" s="24"/>
      <c r="B94" s="13"/>
      <c r="C94" s="13">
        <v>2002</v>
      </c>
      <c r="D94" s="80">
        <v>8587532</v>
      </c>
      <c r="E94" s="80">
        <v>8346796</v>
      </c>
      <c r="F94" s="80">
        <v>9305212</v>
      </c>
      <c r="G94" s="80">
        <v>9299625</v>
      </c>
      <c r="H94" s="80">
        <v>9614283</v>
      </c>
      <c r="I94" s="80">
        <v>8986773</v>
      </c>
      <c r="J94" s="80">
        <v>9493566</v>
      </c>
      <c r="K94" s="80">
        <v>9000808</v>
      </c>
      <c r="L94" s="80">
        <v>8338739</v>
      </c>
      <c r="M94" s="80">
        <v>8685493</v>
      </c>
      <c r="N94" s="80">
        <v>9516522</v>
      </c>
      <c r="O94" s="80">
        <v>9001660</v>
      </c>
      <c r="P94" s="89">
        <f t="shared" si="6"/>
        <v>108177009</v>
      </c>
    </row>
    <row r="95" spans="1:26" s="12" customFormat="1" ht="15.95" customHeight="1">
      <c r="A95" s="24"/>
      <c r="B95" s="13"/>
      <c r="C95" s="13">
        <v>2003</v>
      </c>
      <c r="D95" s="80">
        <v>7168657</v>
      </c>
      <c r="E95" s="80">
        <v>7085118</v>
      </c>
      <c r="F95" s="80">
        <v>8287095</v>
      </c>
      <c r="G95" s="80">
        <v>9195245</v>
      </c>
      <c r="H95" s="80">
        <v>9357320</v>
      </c>
      <c r="I95" s="80">
        <v>9166482</v>
      </c>
      <c r="J95" s="80">
        <v>9782306</v>
      </c>
      <c r="K95" s="80">
        <v>9687610</v>
      </c>
      <c r="L95" s="80">
        <v>10136012</v>
      </c>
      <c r="M95" s="80">
        <v>10498516</v>
      </c>
      <c r="N95" s="80">
        <v>9792653</v>
      </c>
      <c r="O95" s="80">
        <v>9634872</v>
      </c>
      <c r="P95" s="89">
        <f t="shared" si="6"/>
        <v>109791886</v>
      </c>
    </row>
    <row r="96" spans="1:26" s="12" customFormat="1" ht="15.95" customHeight="1">
      <c r="A96" s="24"/>
      <c r="B96" s="13"/>
      <c r="C96" s="13">
        <v>2004</v>
      </c>
      <c r="D96" s="80">
        <v>8228260</v>
      </c>
      <c r="E96" s="80">
        <v>8518435</v>
      </c>
      <c r="F96" s="80">
        <v>10357619</v>
      </c>
      <c r="G96" s="80">
        <v>9401326</v>
      </c>
      <c r="H96" s="80">
        <v>9561948</v>
      </c>
      <c r="I96" s="80">
        <v>7604167</v>
      </c>
      <c r="J96" s="80">
        <v>8991430</v>
      </c>
      <c r="K96" s="80">
        <v>9168848</v>
      </c>
      <c r="L96" s="80">
        <v>9836767</v>
      </c>
      <c r="M96" s="80">
        <v>9749225</v>
      </c>
      <c r="N96" s="80">
        <v>9982725</v>
      </c>
      <c r="O96" s="80">
        <v>9778162</v>
      </c>
      <c r="P96" s="89">
        <f t="shared" si="6"/>
        <v>111178912</v>
      </c>
    </row>
    <row r="97" spans="1:26" s="12" customFormat="1" ht="15.95" customHeight="1">
      <c r="A97" s="24"/>
      <c r="B97" s="13"/>
      <c r="C97" s="13">
        <v>2005</v>
      </c>
      <c r="D97" s="80">
        <v>8042747</v>
      </c>
      <c r="E97" s="80">
        <v>8330992.9999999991</v>
      </c>
      <c r="F97" s="80">
        <v>9993731.0000000019</v>
      </c>
      <c r="G97" s="80">
        <v>10371099</v>
      </c>
      <c r="H97" s="80">
        <v>10238916.000000002</v>
      </c>
      <c r="I97" s="80">
        <v>9864991.9999999981</v>
      </c>
      <c r="J97" s="80">
        <v>9688302.0000000037</v>
      </c>
      <c r="K97" s="80">
        <v>9812224.0000000019</v>
      </c>
      <c r="L97" s="80">
        <v>10292171</v>
      </c>
      <c r="M97" s="80">
        <v>10139254</v>
      </c>
      <c r="N97" s="80">
        <v>10330751</v>
      </c>
      <c r="O97" s="80">
        <v>10065030</v>
      </c>
      <c r="P97" s="89">
        <f t="shared" si="6"/>
        <v>117170210</v>
      </c>
    </row>
    <row r="98" spans="1:26" s="12" customFormat="1" ht="15.95" customHeight="1">
      <c r="A98" s="24"/>
      <c r="B98" s="13"/>
      <c r="C98" s="13">
        <v>2006</v>
      </c>
      <c r="D98" s="80">
        <v>8618224.0000000019</v>
      </c>
      <c r="E98" s="80">
        <v>8552948</v>
      </c>
      <c r="F98" s="80">
        <v>10345578</v>
      </c>
      <c r="G98" s="80">
        <v>9767008</v>
      </c>
      <c r="H98" s="80">
        <v>10140810</v>
      </c>
      <c r="I98" s="80">
        <v>9659951</v>
      </c>
      <c r="J98" s="80">
        <v>10045443</v>
      </c>
      <c r="K98" s="80">
        <v>10369304</v>
      </c>
      <c r="L98" s="80">
        <v>10269229</v>
      </c>
      <c r="M98" s="80">
        <v>10267235</v>
      </c>
      <c r="N98" s="80">
        <v>10648420</v>
      </c>
      <c r="O98" s="80">
        <v>9625737</v>
      </c>
      <c r="P98" s="89">
        <f t="shared" ref="P98:P106" si="7">SUM(D98:O98)</f>
        <v>118309887</v>
      </c>
    </row>
    <row r="99" spans="1:26" s="12" customFormat="1" ht="15.95" customHeight="1">
      <c r="A99" s="24"/>
      <c r="B99" s="18" t="s">
        <v>77</v>
      </c>
      <c r="C99" s="13">
        <v>2007</v>
      </c>
      <c r="D99" s="80">
        <v>8825845</v>
      </c>
      <c r="E99" s="80">
        <v>8414275</v>
      </c>
      <c r="F99" s="80">
        <v>9778986</v>
      </c>
      <c r="G99" s="80">
        <v>8637086</v>
      </c>
      <c r="H99" s="80">
        <v>8362703</v>
      </c>
      <c r="I99" s="80">
        <v>7854101.4980136622</v>
      </c>
      <c r="J99" s="80">
        <v>7711789.9999999991</v>
      </c>
      <c r="K99" s="80">
        <v>7672336</v>
      </c>
      <c r="L99" s="80">
        <v>6897941</v>
      </c>
      <c r="M99" s="80">
        <v>8222994</v>
      </c>
      <c r="N99" s="80">
        <v>9318536</v>
      </c>
      <c r="O99" s="80">
        <v>9477531</v>
      </c>
      <c r="P99" s="89">
        <f t="shared" si="7"/>
        <v>101174124.49801366</v>
      </c>
    </row>
    <row r="100" spans="1:26" s="12" customFormat="1" ht="15.95" customHeight="1">
      <c r="A100" s="24"/>
      <c r="B100" s="13"/>
      <c r="C100" s="13">
        <v>2008</v>
      </c>
      <c r="D100" s="80">
        <v>9245094</v>
      </c>
      <c r="E100" s="80">
        <v>9462767</v>
      </c>
      <c r="F100" s="80">
        <v>9578097</v>
      </c>
      <c r="G100" s="80">
        <v>10539704</v>
      </c>
      <c r="H100" s="80">
        <v>10714403</v>
      </c>
      <c r="I100" s="80">
        <v>9946398</v>
      </c>
      <c r="J100" s="80">
        <v>10574909</v>
      </c>
      <c r="K100" s="80">
        <v>10937187</v>
      </c>
      <c r="L100" s="80">
        <v>11204838</v>
      </c>
      <c r="M100" s="80">
        <v>11558622</v>
      </c>
      <c r="N100" s="80">
        <v>11100774</v>
      </c>
      <c r="O100" s="80">
        <v>10852392</v>
      </c>
      <c r="P100" s="89">
        <f t="shared" si="7"/>
        <v>125715185</v>
      </c>
    </row>
    <row r="101" spans="1:26" s="12" customFormat="1" ht="15.95" customHeight="1">
      <c r="A101" s="24"/>
      <c r="B101" s="13"/>
      <c r="C101" s="13">
        <v>2009</v>
      </c>
      <c r="D101" s="80">
        <v>9912489</v>
      </c>
      <c r="E101" s="80">
        <v>9832742</v>
      </c>
      <c r="F101" s="80">
        <v>11107884</v>
      </c>
      <c r="G101" s="80">
        <v>10741865</v>
      </c>
      <c r="H101" s="80">
        <v>11051423</v>
      </c>
      <c r="I101" s="80">
        <v>11112407</v>
      </c>
      <c r="J101" s="80">
        <v>10241362</v>
      </c>
      <c r="K101" s="80">
        <v>11307315</v>
      </c>
      <c r="L101" s="80">
        <v>11711649</v>
      </c>
      <c r="M101" s="80">
        <v>12065523</v>
      </c>
      <c r="N101" s="80">
        <v>11532488</v>
      </c>
      <c r="O101" s="80">
        <v>11325858</v>
      </c>
      <c r="P101" s="89">
        <f t="shared" si="7"/>
        <v>131943005</v>
      </c>
    </row>
    <row r="102" spans="1:26" s="12" customFormat="1" ht="15.95" customHeight="1">
      <c r="A102" s="24"/>
      <c r="B102" s="13"/>
      <c r="C102" s="13">
        <v>2010</v>
      </c>
      <c r="D102" s="80">
        <v>9424139</v>
      </c>
      <c r="E102" s="80">
        <v>9605478</v>
      </c>
      <c r="F102" s="80">
        <v>11890984</v>
      </c>
      <c r="G102" s="80">
        <v>11741167</v>
      </c>
      <c r="H102" s="80">
        <v>11438231</v>
      </c>
      <c r="I102" s="80">
        <v>11292715</v>
      </c>
      <c r="J102" s="80">
        <v>11084519</v>
      </c>
      <c r="K102" s="80">
        <v>11840150</v>
      </c>
      <c r="L102" s="80">
        <v>12233724</v>
      </c>
      <c r="M102" s="80">
        <v>11445671</v>
      </c>
      <c r="N102" s="135">
        <v>10121709</v>
      </c>
      <c r="O102" s="135">
        <v>8807387</v>
      </c>
      <c r="P102" s="89">
        <f t="shared" si="7"/>
        <v>130925874</v>
      </c>
    </row>
    <row r="103" spans="1:26" s="12" customFormat="1" ht="15.95" customHeight="1">
      <c r="A103" s="24"/>
      <c r="B103" s="13"/>
      <c r="C103" s="13">
        <v>2011</v>
      </c>
      <c r="D103" s="135">
        <v>6787113</v>
      </c>
      <c r="E103" s="135">
        <v>6540143</v>
      </c>
      <c r="F103" s="135">
        <v>6968809</v>
      </c>
      <c r="G103" s="135">
        <v>7421994</v>
      </c>
      <c r="H103" s="135">
        <v>7599436</v>
      </c>
      <c r="I103" s="135">
        <v>7418910</v>
      </c>
      <c r="J103" s="135">
        <v>6776122</v>
      </c>
      <c r="K103" s="135">
        <v>7694718</v>
      </c>
      <c r="L103" s="135">
        <v>9956686</v>
      </c>
      <c r="M103" s="135">
        <v>9019173</v>
      </c>
      <c r="N103" s="135">
        <v>7977653</v>
      </c>
      <c r="O103" s="135">
        <v>7366928</v>
      </c>
      <c r="P103" s="89">
        <f t="shared" si="7"/>
        <v>91527685</v>
      </c>
    </row>
    <row r="104" spans="1:26" s="12" customFormat="1" ht="15.95" customHeight="1">
      <c r="A104" s="24"/>
      <c r="B104" s="13"/>
      <c r="C104" s="13">
        <v>2012</v>
      </c>
      <c r="D104" s="135">
        <v>6987875</v>
      </c>
      <c r="E104" s="135">
        <v>6963713</v>
      </c>
      <c r="F104" s="135">
        <v>8539983</v>
      </c>
      <c r="G104" s="135">
        <v>7186181</v>
      </c>
      <c r="H104" s="135">
        <v>7771798</v>
      </c>
      <c r="I104" s="135">
        <v>8039738</v>
      </c>
      <c r="J104" s="135">
        <v>7959772.112135875</v>
      </c>
      <c r="K104" s="135">
        <v>8922341.7883764133</v>
      </c>
      <c r="L104" s="135">
        <v>8569107.3844743632</v>
      </c>
      <c r="M104" s="135">
        <v>9154944.4264893439</v>
      </c>
      <c r="N104" s="135">
        <v>8815559.3309126496</v>
      </c>
      <c r="O104" s="135">
        <v>8255707.8320438107</v>
      </c>
      <c r="P104" s="89">
        <f t="shared" si="7"/>
        <v>97166720.874432445</v>
      </c>
      <c r="U104" s="12" t="s">
        <v>121</v>
      </c>
    </row>
    <row r="105" spans="1:26" s="12" customFormat="1" ht="15.95" customHeight="1">
      <c r="A105" s="24"/>
      <c r="B105" s="13"/>
      <c r="C105" s="13">
        <v>2013</v>
      </c>
      <c r="D105" s="135">
        <v>7380467.7869391609</v>
      </c>
      <c r="E105" s="135">
        <v>6644530.9956606347</v>
      </c>
      <c r="F105" s="135">
        <v>8284728.5301977219</v>
      </c>
      <c r="G105" s="135">
        <v>9128717.379297059</v>
      </c>
      <c r="H105" s="135">
        <v>9828833.2715011779</v>
      </c>
      <c r="I105" s="135">
        <v>8895194.3124911543</v>
      </c>
      <c r="J105" s="135">
        <v>8946140.2914732993</v>
      </c>
      <c r="K105" s="135">
        <v>9390228.2756630983</v>
      </c>
      <c r="L105" s="135">
        <v>8952515.2597124092</v>
      </c>
      <c r="M105" s="135">
        <v>9910486.4040258471</v>
      </c>
      <c r="N105" s="135">
        <v>9351331.4020670764</v>
      </c>
      <c r="O105" s="135">
        <v>8047950.6115885479</v>
      </c>
      <c r="P105" s="89">
        <f t="shared" si="7"/>
        <v>104761124.5206172</v>
      </c>
      <c r="U105" s="215"/>
      <c r="V105" s="215"/>
      <c r="W105" s="215"/>
      <c r="X105" s="215"/>
      <c r="Y105" s="215"/>
      <c r="Z105" s="215"/>
    </row>
    <row r="106" spans="1:26" s="12" customFormat="1" ht="15.95" customHeight="1">
      <c r="A106" s="154"/>
      <c r="B106" s="156" t="s">
        <v>111</v>
      </c>
      <c r="C106" s="155">
        <v>2014</v>
      </c>
      <c r="D106" s="135">
        <v>7503210</v>
      </c>
      <c r="E106" s="135">
        <v>7584418</v>
      </c>
      <c r="F106" s="135">
        <v>8422331.0000000019</v>
      </c>
      <c r="G106" s="135">
        <v>8816807</v>
      </c>
      <c r="H106" s="135">
        <v>9622048.0000000019</v>
      </c>
      <c r="I106" s="135">
        <v>9290091.0000000019</v>
      </c>
      <c r="J106" s="135">
        <v>9545241</v>
      </c>
      <c r="K106" s="135">
        <v>9829361.9999999981</v>
      </c>
      <c r="L106" s="80">
        <v>11257031</v>
      </c>
      <c r="M106" s="80">
        <v>11753785</v>
      </c>
      <c r="N106" s="80">
        <v>10809774</v>
      </c>
      <c r="O106" s="80">
        <v>10598848</v>
      </c>
      <c r="P106" s="89">
        <f t="shared" si="7"/>
        <v>115032946</v>
      </c>
      <c r="U106" s="208"/>
      <c r="V106" s="212" t="s">
        <v>128</v>
      </c>
      <c r="W106" s="212" t="s">
        <v>131</v>
      </c>
      <c r="X106" s="208"/>
      <c r="Y106" s="205" t="s">
        <v>129</v>
      </c>
      <c r="Z106" s="205" t="s">
        <v>132</v>
      </c>
    </row>
    <row r="107" spans="1:26" s="12" customFormat="1" ht="15.95" customHeight="1">
      <c r="A107" s="179"/>
      <c r="B107" s="177" t="s">
        <v>124</v>
      </c>
      <c r="C107" s="178">
        <v>2015</v>
      </c>
      <c r="D107" s="80">
        <v>9457951</v>
      </c>
      <c r="E107" s="80">
        <v>9194559</v>
      </c>
      <c r="F107" s="80">
        <v>10691552</v>
      </c>
      <c r="G107" s="80">
        <v>11576856</v>
      </c>
      <c r="H107" s="80">
        <v>11070289</v>
      </c>
      <c r="I107" s="80">
        <v>11028072</v>
      </c>
      <c r="J107" s="80">
        <v>11169825</v>
      </c>
      <c r="K107" s="80">
        <v>10871531</v>
      </c>
      <c r="L107" s="80">
        <v>11376099</v>
      </c>
      <c r="M107" s="80">
        <v>11298813</v>
      </c>
      <c r="N107" s="80">
        <v>10774116</v>
      </c>
      <c r="O107" s="80">
        <v>10284725</v>
      </c>
      <c r="P107" s="89">
        <f>SUM(D107:O107)</f>
        <v>128794388</v>
      </c>
      <c r="U107" s="208"/>
      <c r="V107" s="213" t="s">
        <v>76</v>
      </c>
      <c r="W107" s="213" t="s">
        <v>54</v>
      </c>
      <c r="X107" s="208"/>
      <c r="Y107" s="206" t="s">
        <v>130</v>
      </c>
      <c r="Z107" s="206" t="s">
        <v>130</v>
      </c>
    </row>
    <row r="108" spans="1:26" s="12" customFormat="1" ht="15.95" customHeight="1">
      <c r="A108" s="196"/>
      <c r="B108" s="193"/>
      <c r="C108" s="193">
        <v>2016</v>
      </c>
      <c r="D108" s="80">
        <v>9290801</v>
      </c>
      <c r="E108" s="80">
        <v>8852987</v>
      </c>
      <c r="F108" s="80">
        <v>11359405</v>
      </c>
      <c r="G108" s="80">
        <v>11909398</v>
      </c>
      <c r="H108" s="80">
        <v>11842797</v>
      </c>
      <c r="I108" s="80">
        <v>11697675</v>
      </c>
      <c r="J108" s="80">
        <v>11517519</v>
      </c>
      <c r="K108" s="80">
        <v>12650327</v>
      </c>
      <c r="L108" s="80">
        <v>12539584</v>
      </c>
      <c r="M108" s="80">
        <v>12547398</v>
      </c>
      <c r="N108" s="80">
        <v>12726669</v>
      </c>
      <c r="O108" s="80">
        <v>11687267</v>
      </c>
      <c r="P108" s="89">
        <f>SUM(D108:O108)</f>
        <v>138621827</v>
      </c>
      <c r="U108" s="208">
        <v>2016</v>
      </c>
      <c r="V108" s="14">
        <f>+K108</f>
        <v>12650327</v>
      </c>
      <c r="W108" s="14">
        <f>+L107+M107+N107+O107+D108+E108+F108+G108+H108+I108+J108+K108</f>
        <v>132854662</v>
      </c>
      <c r="X108" s="208"/>
      <c r="Y108" s="206" t="e">
        <f>+#REF!+#REF!+#REF!</f>
        <v>#REF!</v>
      </c>
      <c r="Z108" s="206" t="e">
        <f>+#REF!</f>
        <v>#REF!</v>
      </c>
    </row>
    <row r="109" spans="1:26" s="208" customFormat="1" ht="15.95" customHeight="1">
      <c r="A109" s="223"/>
      <c r="B109" s="224"/>
      <c r="C109" s="224">
        <v>2017</v>
      </c>
      <c r="D109" s="80">
        <v>10308624</v>
      </c>
      <c r="E109" s="80">
        <v>9097315</v>
      </c>
      <c r="F109" s="80">
        <v>12680855</v>
      </c>
      <c r="G109" s="80">
        <v>11658752</v>
      </c>
      <c r="H109" s="80">
        <v>12974732</v>
      </c>
      <c r="I109" s="80">
        <v>12978942</v>
      </c>
      <c r="J109" s="80">
        <v>13041096</v>
      </c>
      <c r="K109" s="80">
        <v>13883854</v>
      </c>
      <c r="L109" s="80">
        <v>13707788</v>
      </c>
      <c r="M109" s="80">
        <v>14116447</v>
      </c>
      <c r="N109" s="80">
        <v>14276858</v>
      </c>
      <c r="O109" s="80">
        <v>12768334</v>
      </c>
      <c r="P109" s="89">
        <f>SUM(D109:O109)</f>
        <v>151493597</v>
      </c>
      <c r="U109" s="208">
        <v>2017</v>
      </c>
      <c r="V109" s="14">
        <f>+K109</f>
        <v>13883854</v>
      </c>
      <c r="W109" s="14">
        <f>+L107+M107+N107+O107+D109+E109+F109+G109+H109+I109+J109+K109</f>
        <v>140357923</v>
      </c>
      <c r="Y109" s="224" t="e">
        <f>+#REF!+#REF!+#REF!</f>
        <v>#REF!</v>
      </c>
      <c r="Z109" s="224" t="e">
        <f>+#REF!</f>
        <v>#REF!</v>
      </c>
    </row>
    <row r="110" spans="1:26" s="12" customFormat="1" ht="15.95" customHeight="1">
      <c r="A110" s="27"/>
      <c r="B110" s="157"/>
      <c r="C110" s="157">
        <v>2018</v>
      </c>
      <c r="D110" s="78">
        <v>12368707</v>
      </c>
      <c r="E110" s="78">
        <v>11925626</v>
      </c>
      <c r="F110" s="78">
        <v>15149897</v>
      </c>
      <c r="G110" s="78">
        <v>14456913</v>
      </c>
      <c r="H110" s="78">
        <v>14940319</v>
      </c>
      <c r="I110" s="78">
        <v>14406964</v>
      </c>
      <c r="J110" s="78"/>
      <c r="K110" s="78"/>
      <c r="L110" s="78"/>
      <c r="M110" s="78"/>
      <c r="N110" s="78"/>
      <c r="O110" s="78"/>
      <c r="P110" s="90">
        <f>SUM(D110:O110)</f>
        <v>83248426</v>
      </c>
      <c r="U110" s="208">
        <v>2017</v>
      </c>
      <c r="V110" s="14">
        <f>+K110</f>
        <v>0</v>
      </c>
      <c r="W110" s="14">
        <f>+L108+M108+N108+O108+D110+E110+F110+G110+H110+I110+J110+K110</f>
        <v>132749344</v>
      </c>
      <c r="X110" s="208"/>
      <c r="Y110" s="206" t="e">
        <f>+#REF!+#REF!+#REF!</f>
        <v>#REF!</v>
      </c>
      <c r="Z110" s="206" t="e">
        <f>+#REF!</f>
        <v>#REF!</v>
      </c>
    </row>
    <row r="111" spans="1:26" s="12" customFormat="1" ht="15.95" customHeight="1">
      <c r="A111" s="28"/>
      <c r="B111" s="18"/>
      <c r="C111" s="18">
        <v>1993</v>
      </c>
      <c r="D111" s="91">
        <v>1671000</v>
      </c>
      <c r="E111" s="91">
        <v>1608000</v>
      </c>
      <c r="F111" s="91">
        <v>1876000</v>
      </c>
      <c r="G111" s="91">
        <v>1850000</v>
      </c>
      <c r="H111" s="91">
        <v>1833000</v>
      </c>
      <c r="I111" s="91">
        <v>1727000</v>
      </c>
      <c r="J111" s="91">
        <v>1841000</v>
      </c>
      <c r="K111" s="91">
        <v>1704000</v>
      </c>
      <c r="L111" s="91">
        <v>1789000</v>
      </c>
      <c r="M111" s="91">
        <v>1883000</v>
      </c>
      <c r="N111" s="91">
        <v>1907000</v>
      </c>
      <c r="O111" s="91">
        <v>1990000</v>
      </c>
      <c r="P111" s="92">
        <f t="shared" ref="P111:P118" si="8">SUM(D111:O111)</f>
        <v>21679000</v>
      </c>
      <c r="U111" s="208"/>
      <c r="V111" s="214">
        <f>+V110/V108-1</f>
        <v>-1</v>
      </c>
      <c r="W111" s="214">
        <f>+W110/W108-1</f>
        <v>-7.927309317906639E-4</v>
      </c>
      <c r="X111" s="208"/>
      <c r="Y111" s="214" t="e">
        <f>+Y110/Y108-1</f>
        <v>#REF!</v>
      </c>
      <c r="Z111" s="214" t="e">
        <f>+Z110/Z108-1</f>
        <v>#REF!</v>
      </c>
    </row>
    <row r="112" spans="1:26" s="12" customFormat="1" ht="15.95" customHeight="1">
      <c r="A112" s="24"/>
      <c r="B112" s="13"/>
      <c r="C112" s="13">
        <v>1994</v>
      </c>
      <c r="D112" s="93">
        <v>1801000</v>
      </c>
      <c r="E112" s="93">
        <v>1689000</v>
      </c>
      <c r="F112" s="93">
        <v>1889000</v>
      </c>
      <c r="G112" s="80">
        <v>2279587</v>
      </c>
      <c r="H112" s="80">
        <v>2559180</v>
      </c>
      <c r="I112" s="80">
        <v>2401524</v>
      </c>
      <c r="J112" s="80">
        <v>2545734</v>
      </c>
      <c r="K112" s="80">
        <v>2622995</v>
      </c>
      <c r="L112" s="80">
        <v>2734424</v>
      </c>
      <c r="M112" s="80">
        <v>2823740</v>
      </c>
      <c r="N112" s="80">
        <v>2960398</v>
      </c>
      <c r="O112" s="80">
        <v>3020243</v>
      </c>
      <c r="P112" s="89">
        <f t="shared" si="8"/>
        <v>29326825</v>
      </c>
    </row>
    <row r="113" spans="1:16" s="12" customFormat="1" ht="15.95" customHeight="1">
      <c r="A113" s="24"/>
      <c r="B113" s="13"/>
      <c r="C113" s="13">
        <v>1995</v>
      </c>
      <c r="D113" s="80">
        <v>2775965</v>
      </c>
      <c r="E113" s="80">
        <v>2631800</v>
      </c>
      <c r="F113" s="80">
        <v>3113384</v>
      </c>
      <c r="G113" s="80">
        <v>2927030</v>
      </c>
      <c r="H113" s="80">
        <v>3164025</v>
      </c>
      <c r="I113" s="80">
        <v>3037620</v>
      </c>
      <c r="J113" s="80">
        <v>3216213</v>
      </c>
      <c r="K113" s="80">
        <v>3342648</v>
      </c>
      <c r="L113" s="80">
        <v>3346096</v>
      </c>
      <c r="M113" s="80">
        <v>3468548</v>
      </c>
      <c r="N113" s="80">
        <v>3531496</v>
      </c>
      <c r="O113" s="80">
        <v>3479172</v>
      </c>
      <c r="P113" s="89">
        <f t="shared" si="8"/>
        <v>38033997</v>
      </c>
    </row>
    <row r="114" spans="1:16" s="12" customFormat="1" ht="15.95" customHeight="1">
      <c r="A114" s="24" t="s">
        <v>30</v>
      </c>
      <c r="B114" s="13" t="s">
        <v>27</v>
      </c>
      <c r="C114" s="13">
        <v>1996</v>
      </c>
      <c r="D114" s="80">
        <v>3273578</v>
      </c>
      <c r="E114" s="80">
        <v>3254595</v>
      </c>
      <c r="F114" s="80">
        <v>3691977</v>
      </c>
      <c r="G114" s="80">
        <v>3633276</v>
      </c>
      <c r="H114" s="80">
        <v>3843901</v>
      </c>
      <c r="I114" s="80">
        <v>3466775</v>
      </c>
      <c r="J114" s="80">
        <v>3729097</v>
      </c>
      <c r="K114" s="80">
        <v>3697205</v>
      </c>
      <c r="L114" s="80">
        <v>3506561</v>
      </c>
      <c r="M114" s="80">
        <v>3979322</v>
      </c>
      <c r="N114" s="80">
        <v>3796177</v>
      </c>
      <c r="O114" s="80">
        <v>3640702</v>
      </c>
      <c r="P114" s="89">
        <f t="shared" si="8"/>
        <v>43513166</v>
      </c>
    </row>
    <row r="115" spans="1:16" s="12" customFormat="1" ht="15.95" customHeight="1">
      <c r="A115" s="24" t="s">
        <v>31</v>
      </c>
      <c r="B115" s="13" t="s">
        <v>28</v>
      </c>
      <c r="C115" s="13">
        <v>1997</v>
      </c>
      <c r="D115" s="80">
        <v>3381744</v>
      </c>
      <c r="E115" s="80">
        <v>3285894</v>
      </c>
      <c r="F115" s="80">
        <v>3825681</v>
      </c>
      <c r="G115" s="80">
        <v>3984178</v>
      </c>
      <c r="H115" s="80">
        <v>3971970</v>
      </c>
      <c r="I115" s="80">
        <v>3664181</v>
      </c>
      <c r="J115" s="80">
        <v>4058143</v>
      </c>
      <c r="K115" s="80">
        <v>3921899</v>
      </c>
      <c r="L115" s="80">
        <v>4109066</v>
      </c>
      <c r="M115" s="80">
        <v>4251848</v>
      </c>
      <c r="N115" s="80">
        <v>4068760</v>
      </c>
      <c r="O115" s="80">
        <v>4104584</v>
      </c>
      <c r="P115" s="89">
        <f t="shared" si="8"/>
        <v>46627948</v>
      </c>
    </row>
    <row r="116" spans="1:16" s="12" customFormat="1" ht="15.95" customHeight="1">
      <c r="A116" s="24"/>
      <c r="B116" s="13" t="s">
        <v>32</v>
      </c>
      <c r="C116" s="13">
        <v>1998</v>
      </c>
      <c r="D116" s="80">
        <v>3793276</v>
      </c>
      <c r="E116" s="80">
        <v>3640729</v>
      </c>
      <c r="F116" s="80">
        <v>4330767</v>
      </c>
      <c r="G116" s="80">
        <v>4212233</v>
      </c>
      <c r="H116" s="80">
        <v>4218885</v>
      </c>
      <c r="I116" s="80">
        <v>4054104</v>
      </c>
      <c r="J116" s="80">
        <v>4355910</v>
      </c>
      <c r="K116" s="80">
        <v>4416168</v>
      </c>
      <c r="L116" s="80">
        <v>4350940</v>
      </c>
      <c r="M116" s="80">
        <v>4472096</v>
      </c>
      <c r="N116" s="80">
        <v>4309756</v>
      </c>
      <c r="O116" s="80">
        <v>4210686</v>
      </c>
      <c r="P116" s="89">
        <f t="shared" si="8"/>
        <v>50365550</v>
      </c>
    </row>
    <row r="117" spans="1:16" s="12" customFormat="1" ht="15.95" customHeight="1">
      <c r="A117" s="24"/>
      <c r="B117" s="13"/>
      <c r="C117" s="13">
        <v>1999</v>
      </c>
      <c r="D117" s="80">
        <v>3748084</v>
      </c>
      <c r="E117" s="80">
        <v>3666180</v>
      </c>
      <c r="F117" s="80">
        <v>4473798</v>
      </c>
      <c r="G117" s="80">
        <v>4237542</v>
      </c>
      <c r="H117" s="80">
        <v>4325454</v>
      </c>
      <c r="I117" s="80">
        <v>4152760</v>
      </c>
      <c r="J117" s="80">
        <v>4351738</v>
      </c>
      <c r="K117" s="80">
        <v>4322775</v>
      </c>
      <c r="L117" s="80">
        <v>4418310</v>
      </c>
      <c r="M117" s="80">
        <v>4377213</v>
      </c>
      <c r="N117" s="80">
        <v>4381801</v>
      </c>
      <c r="O117" s="80">
        <v>4291105</v>
      </c>
      <c r="P117" s="89">
        <f t="shared" si="8"/>
        <v>50746760</v>
      </c>
    </row>
    <row r="118" spans="1:16" s="12" customFormat="1" ht="15.95" customHeight="1">
      <c r="A118" s="24"/>
      <c r="B118" s="13"/>
      <c r="C118" s="13">
        <v>2000</v>
      </c>
      <c r="D118" s="80">
        <v>3729839</v>
      </c>
      <c r="E118" s="80">
        <v>3769542</v>
      </c>
      <c r="F118" s="80">
        <v>4444030</v>
      </c>
      <c r="G118" s="80">
        <v>4152873</v>
      </c>
      <c r="H118" s="80">
        <v>4156162</v>
      </c>
      <c r="I118" s="80">
        <v>3972913</v>
      </c>
      <c r="J118" s="80">
        <v>4173349</v>
      </c>
      <c r="K118" s="80">
        <v>4392189</v>
      </c>
      <c r="L118" s="80">
        <v>4315889</v>
      </c>
      <c r="M118" s="80">
        <v>4358426</v>
      </c>
      <c r="N118" s="80">
        <v>4142516</v>
      </c>
      <c r="O118" s="80">
        <v>3984058</v>
      </c>
      <c r="P118" s="89">
        <f t="shared" si="8"/>
        <v>49591786</v>
      </c>
    </row>
    <row r="119" spans="1:16" s="12" customFormat="1" ht="15.95" customHeight="1">
      <c r="A119" s="24"/>
      <c r="B119" s="13"/>
      <c r="C119" s="13">
        <v>2001</v>
      </c>
      <c r="D119" s="80">
        <v>3649290</v>
      </c>
      <c r="E119" s="80">
        <v>3557471</v>
      </c>
      <c r="F119" s="80">
        <v>4091446</v>
      </c>
      <c r="G119" s="80">
        <v>3953034</v>
      </c>
      <c r="H119" s="80">
        <v>4020660</v>
      </c>
      <c r="I119" s="80">
        <v>3866699</v>
      </c>
      <c r="J119" s="80">
        <v>3713842</v>
      </c>
      <c r="K119" s="80">
        <v>3955348</v>
      </c>
      <c r="L119" s="80">
        <v>3749129</v>
      </c>
      <c r="M119" s="80">
        <v>3840977</v>
      </c>
      <c r="N119" s="80">
        <v>3768814</v>
      </c>
      <c r="O119" s="80">
        <v>3011235</v>
      </c>
      <c r="P119" s="89">
        <f t="shared" ref="P119:P126" si="9">SUM(D119:O119)</f>
        <v>45177945</v>
      </c>
    </row>
    <row r="120" spans="1:16" s="12" customFormat="1" ht="15.95" customHeight="1">
      <c r="A120" s="24"/>
      <c r="B120" s="13"/>
      <c r="C120" s="13">
        <v>2002</v>
      </c>
      <c r="D120" s="80">
        <v>2889281</v>
      </c>
      <c r="E120" s="80">
        <v>2800494</v>
      </c>
      <c r="F120" s="80">
        <v>3086456</v>
      </c>
      <c r="G120" s="80">
        <v>3032133</v>
      </c>
      <c r="H120" s="80">
        <v>3249807</v>
      </c>
      <c r="I120" s="80">
        <v>2904295</v>
      </c>
      <c r="J120" s="80">
        <v>3032944</v>
      </c>
      <c r="K120" s="80">
        <v>2811872</v>
      </c>
      <c r="L120" s="80">
        <v>2403590</v>
      </c>
      <c r="M120" s="80">
        <v>2536435</v>
      </c>
      <c r="N120" s="80">
        <v>2783928</v>
      </c>
      <c r="O120" s="80">
        <v>2740521</v>
      </c>
      <c r="P120" s="89">
        <f t="shared" si="9"/>
        <v>34271756</v>
      </c>
    </row>
    <row r="121" spans="1:16" s="12" customFormat="1" ht="15.95" customHeight="1">
      <c r="A121" s="24"/>
      <c r="B121" s="13"/>
      <c r="C121" s="13">
        <v>2003</v>
      </c>
      <c r="D121" s="80">
        <v>2403064</v>
      </c>
      <c r="E121" s="80">
        <v>2384153</v>
      </c>
      <c r="F121" s="80">
        <v>2698470</v>
      </c>
      <c r="G121" s="80">
        <v>2817015</v>
      </c>
      <c r="H121" s="80">
        <v>2175645</v>
      </c>
      <c r="I121" s="80">
        <v>2170423</v>
      </c>
      <c r="J121" s="80">
        <v>2374462</v>
      </c>
      <c r="K121" s="80">
        <v>2431021</v>
      </c>
      <c r="L121" s="80">
        <v>2607293</v>
      </c>
      <c r="M121" s="80">
        <v>2720150</v>
      </c>
      <c r="N121" s="80">
        <v>2543919</v>
      </c>
      <c r="O121" s="80">
        <v>2544699</v>
      </c>
      <c r="P121" s="89">
        <f t="shared" si="9"/>
        <v>29870314</v>
      </c>
    </row>
    <row r="122" spans="1:16" s="63" customFormat="1" ht="15.95" customHeight="1">
      <c r="A122" s="24"/>
      <c r="B122" s="13"/>
      <c r="C122" s="13">
        <v>2004</v>
      </c>
      <c r="D122" s="80">
        <v>2258756</v>
      </c>
      <c r="E122" s="80">
        <v>2145374</v>
      </c>
      <c r="F122" s="80">
        <v>2448958</v>
      </c>
      <c r="G122" s="80">
        <v>2276291</v>
      </c>
      <c r="H122" s="80">
        <v>2573917</v>
      </c>
      <c r="I122" s="80">
        <v>2662510</v>
      </c>
      <c r="J122" s="80">
        <v>2848940</v>
      </c>
      <c r="K122" s="80">
        <v>2813381</v>
      </c>
      <c r="L122" s="80">
        <v>2960427</v>
      </c>
      <c r="M122" s="80">
        <v>2834916</v>
      </c>
      <c r="N122" s="80">
        <v>2912999</v>
      </c>
      <c r="O122" s="80">
        <v>2899339</v>
      </c>
      <c r="P122" s="89">
        <f t="shared" si="9"/>
        <v>31635808</v>
      </c>
    </row>
    <row r="123" spans="1:16" s="63" customFormat="1" ht="15.95" customHeight="1">
      <c r="A123" s="24"/>
      <c r="B123" s="18" t="s">
        <v>78</v>
      </c>
      <c r="C123" s="13">
        <v>2005</v>
      </c>
      <c r="D123" s="80">
        <v>2278554</v>
      </c>
      <c r="E123" s="80">
        <v>2373176</v>
      </c>
      <c r="F123" s="80">
        <v>2729398</v>
      </c>
      <c r="G123" s="80">
        <v>2895038</v>
      </c>
      <c r="H123" s="80">
        <v>3035335</v>
      </c>
      <c r="I123" s="80">
        <v>2918876</v>
      </c>
      <c r="J123" s="80">
        <v>3037288</v>
      </c>
      <c r="K123" s="80">
        <v>2911759</v>
      </c>
      <c r="L123" s="80">
        <v>2983692</v>
      </c>
      <c r="M123" s="80">
        <v>3137864</v>
      </c>
      <c r="N123" s="80">
        <v>3251551</v>
      </c>
      <c r="O123" s="80">
        <v>3359828</v>
      </c>
      <c r="P123" s="89">
        <f t="shared" si="9"/>
        <v>34912359</v>
      </c>
    </row>
    <row r="124" spans="1:16" s="63" customFormat="1" ht="15.95" customHeight="1">
      <c r="A124" s="24"/>
      <c r="B124" s="13"/>
      <c r="C124" s="13">
        <v>2006</v>
      </c>
      <c r="D124" s="80">
        <v>2947345</v>
      </c>
      <c r="E124" s="80">
        <v>2882497</v>
      </c>
      <c r="F124" s="80">
        <v>3383667</v>
      </c>
      <c r="G124" s="80">
        <v>3379500</v>
      </c>
      <c r="H124" s="80">
        <v>3509156</v>
      </c>
      <c r="I124" s="80">
        <v>3297581</v>
      </c>
      <c r="J124" s="80">
        <v>3538108</v>
      </c>
      <c r="K124" s="80">
        <v>3589483</v>
      </c>
      <c r="L124" s="80">
        <v>3646165</v>
      </c>
      <c r="M124" s="80">
        <v>3676694</v>
      </c>
      <c r="N124" s="80">
        <v>3771668</v>
      </c>
      <c r="O124" s="80">
        <v>3582863</v>
      </c>
      <c r="P124" s="89">
        <f t="shared" si="9"/>
        <v>41204727</v>
      </c>
    </row>
    <row r="125" spans="1:16" s="63" customFormat="1" ht="15.95" customHeight="1">
      <c r="A125" s="24"/>
      <c r="B125" s="13"/>
      <c r="C125" s="13">
        <v>2007</v>
      </c>
      <c r="D125" s="80">
        <v>3343019</v>
      </c>
      <c r="E125" s="80">
        <v>3208022</v>
      </c>
      <c r="F125" s="80">
        <v>3779196</v>
      </c>
      <c r="G125" s="80">
        <v>3663724</v>
      </c>
      <c r="H125" s="80">
        <v>3955280</v>
      </c>
      <c r="I125" s="80">
        <v>3915411</v>
      </c>
      <c r="J125" s="80">
        <v>3993845</v>
      </c>
      <c r="K125" s="80">
        <v>4098253</v>
      </c>
      <c r="L125" s="80">
        <v>4022442</v>
      </c>
      <c r="M125" s="80">
        <v>4168061</v>
      </c>
      <c r="N125" s="80">
        <v>4329137</v>
      </c>
      <c r="O125" s="80">
        <v>4171286</v>
      </c>
      <c r="P125" s="89">
        <f t="shared" si="9"/>
        <v>46647676</v>
      </c>
    </row>
    <row r="126" spans="1:16" s="63" customFormat="1" ht="15.95" customHeight="1">
      <c r="A126" s="24"/>
      <c r="B126" s="13"/>
      <c r="C126" s="13">
        <v>2008</v>
      </c>
      <c r="D126" s="80">
        <v>3802232</v>
      </c>
      <c r="E126" s="80">
        <v>3954969</v>
      </c>
      <c r="F126" s="80">
        <v>4012706</v>
      </c>
      <c r="G126" s="80">
        <v>4248461</v>
      </c>
      <c r="H126" s="80">
        <v>4297695</v>
      </c>
      <c r="I126" s="80">
        <v>3969842</v>
      </c>
      <c r="J126" s="80">
        <v>4346303</v>
      </c>
      <c r="K126" s="80">
        <v>4383676</v>
      </c>
      <c r="L126" s="80">
        <v>4223222</v>
      </c>
      <c r="M126" s="80">
        <v>4261813</v>
      </c>
      <c r="N126" s="80">
        <v>4026153</v>
      </c>
      <c r="O126" s="80">
        <v>4037606</v>
      </c>
      <c r="P126" s="89">
        <f t="shared" si="9"/>
        <v>49564678</v>
      </c>
    </row>
    <row r="127" spans="1:16" s="12" customFormat="1" ht="15.95" customHeight="1">
      <c r="A127" s="24"/>
      <c r="B127" s="13"/>
      <c r="C127" s="13">
        <v>2009</v>
      </c>
      <c r="D127" s="80">
        <v>3687717</v>
      </c>
      <c r="E127" s="80">
        <v>3542214</v>
      </c>
      <c r="F127" s="80">
        <v>4071305</v>
      </c>
      <c r="G127" s="80">
        <v>3914454</v>
      </c>
      <c r="H127" s="80">
        <v>3998022</v>
      </c>
      <c r="I127" s="80">
        <v>4048157</v>
      </c>
      <c r="J127" s="80">
        <v>3837623</v>
      </c>
      <c r="K127" s="80">
        <v>4116542</v>
      </c>
      <c r="L127" s="80">
        <v>4219446</v>
      </c>
      <c r="M127" s="80">
        <v>4340504</v>
      </c>
      <c r="N127" s="80">
        <v>4206380</v>
      </c>
      <c r="O127" s="80">
        <v>4197321</v>
      </c>
      <c r="P127" s="89">
        <f t="shared" ref="P127:P144" si="10">SUM(D127:O127)</f>
        <v>48179685</v>
      </c>
    </row>
    <row r="128" spans="1:16" s="12" customFormat="1" ht="15.95" customHeight="1">
      <c r="A128" s="24"/>
      <c r="B128" s="13"/>
      <c r="C128" s="13">
        <v>2010</v>
      </c>
      <c r="D128" s="80">
        <v>3648316</v>
      </c>
      <c r="E128" s="80">
        <v>3621984</v>
      </c>
      <c r="F128" s="80">
        <v>4396410</v>
      </c>
      <c r="G128" s="80">
        <v>4264434</v>
      </c>
      <c r="H128" s="80">
        <v>4177111</v>
      </c>
      <c r="I128" s="80">
        <v>4175120</v>
      </c>
      <c r="J128" s="80">
        <v>4189383</v>
      </c>
      <c r="K128" s="80">
        <v>4334652</v>
      </c>
      <c r="L128" s="80">
        <v>4328149</v>
      </c>
      <c r="M128" s="80">
        <v>4221068</v>
      </c>
      <c r="N128" s="80">
        <v>4352870</v>
      </c>
      <c r="O128" s="80">
        <v>4131505</v>
      </c>
      <c r="P128" s="89">
        <f t="shared" si="10"/>
        <v>49841002</v>
      </c>
    </row>
    <row r="129" spans="1:26" s="12" customFormat="1" ht="15.95" customHeight="1">
      <c r="A129" s="24"/>
      <c r="B129" s="13"/>
      <c r="C129" s="13">
        <v>2011</v>
      </c>
      <c r="D129" s="80">
        <v>3633964</v>
      </c>
      <c r="E129" s="80">
        <v>3481423</v>
      </c>
      <c r="F129" s="80">
        <v>3960046</v>
      </c>
      <c r="G129" s="80">
        <v>4127417</v>
      </c>
      <c r="H129" s="80">
        <v>4335061</v>
      </c>
      <c r="I129" s="80">
        <v>4108244</v>
      </c>
      <c r="J129" s="80">
        <v>4087857</v>
      </c>
      <c r="K129" s="80">
        <v>4129852</v>
      </c>
      <c r="L129" s="80">
        <v>4251777</v>
      </c>
      <c r="M129" s="80">
        <v>4165960</v>
      </c>
      <c r="N129" s="80">
        <v>4211372</v>
      </c>
      <c r="O129" s="80">
        <v>4025762</v>
      </c>
      <c r="P129" s="89">
        <f t="shared" si="10"/>
        <v>48518735</v>
      </c>
    </row>
    <row r="130" spans="1:26" s="12" customFormat="1" ht="15.95" customHeight="1">
      <c r="A130" s="24"/>
      <c r="B130" s="13"/>
      <c r="C130" s="13">
        <v>2012</v>
      </c>
      <c r="D130" s="80">
        <v>3577381</v>
      </c>
      <c r="E130" s="80">
        <v>3483694</v>
      </c>
      <c r="F130" s="80">
        <v>4366108</v>
      </c>
      <c r="G130" s="80">
        <v>3940522</v>
      </c>
      <c r="H130" s="80">
        <v>4237715</v>
      </c>
      <c r="I130" s="80">
        <v>4121563</v>
      </c>
      <c r="J130" s="80">
        <v>4227701</v>
      </c>
      <c r="K130" s="80">
        <v>4185740</v>
      </c>
      <c r="L130" s="80">
        <v>4115430</v>
      </c>
      <c r="M130" s="80">
        <v>4342720</v>
      </c>
      <c r="N130" s="80">
        <v>4229808</v>
      </c>
      <c r="O130" s="80">
        <v>4094847</v>
      </c>
      <c r="P130" s="89">
        <f>SUM(D130:O130)</f>
        <v>48923229</v>
      </c>
      <c r="U130" s="12" t="s">
        <v>136</v>
      </c>
    </row>
    <row r="131" spans="1:26" s="12" customFormat="1" ht="15.95" customHeight="1">
      <c r="A131" s="24"/>
      <c r="B131" s="13"/>
      <c r="C131" s="13">
        <v>2013</v>
      </c>
      <c r="D131" s="80">
        <v>3795257</v>
      </c>
      <c r="E131" s="80">
        <v>3375930</v>
      </c>
      <c r="F131" s="80">
        <v>4162526</v>
      </c>
      <c r="G131" s="80">
        <v>4198983</v>
      </c>
      <c r="H131" s="80">
        <v>4297917</v>
      </c>
      <c r="I131" s="80">
        <v>3877796</v>
      </c>
      <c r="J131" s="146">
        <v>3575162</v>
      </c>
      <c r="K131" s="146">
        <v>3702863</v>
      </c>
      <c r="L131" s="146">
        <v>3307787</v>
      </c>
      <c r="M131" s="146">
        <v>3683487</v>
      </c>
      <c r="N131" s="146">
        <v>3501008</v>
      </c>
      <c r="O131" s="146">
        <v>3178858</v>
      </c>
      <c r="P131" s="89">
        <f t="shared" si="10"/>
        <v>44657574</v>
      </c>
      <c r="U131" s="215"/>
      <c r="V131" s="215"/>
      <c r="W131" s="215"/>
      <c r="X131" s="215"/>
      <c r="Y131" s="215"/>
      <c r="Z131" s="215"/>
    </row>
    <row r="132" spans="1:26" s="12" customFormat="1" ht="15.95" customHeight="1">
      <c r="A132" s="154"/>
      <c r="B132" s="156" t="s">
        <v>110</v>
      </c>
      <c r="C132" s="155">
        <v>2014</v>
      </c>
      <c r="D132" s="146">
        <v>2828318</v>
      </c>
      <c r="E132" s="146">
        <v>2912323</v>
      </c>
      <c r="F132" s="146">
        <v>3157797</v>
      </c>
      <c r="G132" s="146">
        <v>2872235</v>
      </c>
      <c r="H132" s="146">
        <v>3026733</v>
      </c>
      <c r="I132" s="146">
        <v>3105311</v>
      </c>
      <c r="J132" s="146">
        <v>3328361</v>
      </c>
      <c r="K132" s="146">
        <v>3466615</v>
      </c>
      <c r="L132" s="146">
        <v>3767084</v>
      </c>
      <c r="M132" s="146">
        <v>3852137</v>
      </c>
      <c r="N132" s="146">
        <v>3560395</v>
      </c>
      <c r="O132" s="146">
        <v>3362201</v>
      </c>
      <c r="P132" s="89">
        <f>SUM(D132:O132)</f>
        <v>39239510</v>
      </c>
      <c r="U132" s="208"/>
      <c r="V132" s="212" t="s">
        <v>128</v>
      </c>
      <c r="W132" s="212" t="s">
        <v>131</v>
      </c>
      <c r="X132" s="208"/>
      <c r="Y132" s="205" t="s">
        <v>129</v>
      </c>
      <c r="Z132" s="205" t="s">
        <v>132</v>
      </c>
    </row>
    <row r="133" spans="1:26" s="12" customFormat="1" ht="15.95" customHeight="1">
      <c r="A133" s="179"/>
      <c r="B133" s="177" t="s">
        <v>124</v>
      </c>
      <c r="C133" s="178">
        <v>2015</v>
      </c>
      <c r="D133" s="80">
        <v>3106232</v>
      </c>
      <c r="E133" s="80">
        <v>3115137</v>
      </c>
      <c r="F133" s="80">
        <v>3647535</v>
      </c>
      <c r="G133" s="182">
        <v>4041681</v>
      </c>
      <c r="H133" s="80">
        <v>3819973</v>
      </c>
      <c r="I133" s="80">
        <v>3931185</v>
      </c>
      <c r="J133" s="80">
        <v>4256063</v>
      </c>
      <c r="K133" s="80">
        <v>4059610</v>
      </c>
      <c r="L133" s="80">
        <v>4400270</v>
      </c>
      <c r="M133" s="80">
        <v>4551844</v>
      </c>
      <c r="N133" s="80">
        <v>4357354</v>
      </c>
      <c r="O133" s="80">
        <v>3860421</v>
      </c>
      <c r="P133" s="89">
        <f>SUM(D133:O133)</f>
        <v>47147305</v>
      </c>
      <c r="U133" s="208"/>
      <c r="V133" s="213" t="s">
        <v>76</v>
      </c>
      <c r="W133" s="213" t="s">
        <v>54</v>
      </c>
      <c r="X133" s="208"/>
      <c r="Y133" s="206" t="s">
        <v>130</v>
      </c>
      <c r="Z133" s="206" t="s">
        <v>130</v>
      </c>
    </row>
    <row r="134" spans="1:26" s="12" customFormat="1" ht="15.95" customHeight="1">
      <c r="A134" s="196"/>
      <c r="B134" s="193"/>
      <c r="C134" s="193">
        <v>2016</v>
      </c>
      <c r="D134" s="80">
        <v>3595536</v>
      </c>
      <c r="E134" s="80">
        <v>3402352</v>
      </c>
      <c r="F134" s="80">
        <v>4217624</v>
      </c>
      <c r="G134" s="182">
        <v>4337900</v>
      </c>
      <c r="H134" s="80">
        <v>4410734</v>
      </c>
      <c r="I134" s="80">
        <v>4168093</v>
      </c>
      <c r="J134" s="80">
        <v>4260854</v>
      </c>
      <c r="K134" s="80">
        <v>4644020</v>
      </c>
      <c r="L134" s="80">
        <v>4590433</v>
      </c>
      <c r="M134" s="80">
        <v>4462715</v>
      </c>
      <c r="N134" s="80">
        <v>4706295</v>
      </c>
      <c r="O134" s="80">
        <v>4298663</v>
      </c>
      <c r="P134" s="89">
        <f>SUM(D134:O134)</f>
        <v>51095219</v>
      </c>
      <c r="U134" s="208">
        <v>2016</v>
      </c>
      <c r="V134" s="14">
        <f>+K134</f>
        <v>4644020</v>
      </c>
      <c r="W134" s="14">
        <f>+L133+M133+N133+O133+D134+E134+F134+G134+H134+I134+J134+K134</f>
        <v>50207002</v>
      </c>
      <c r="X134" s="208"/>
      <c r="Y134" s="206" t="e">
        <f>+#REF!+#REF!+#REF!</f>
        <v>#REF!</v>
      </c>
      <c r="Z134" s="206" t="e">
        <f>+#REF!</f>
        <v>#REF!</v>
      </c>
    </row>
    <row r="135" spans="1:26" s="208" customFormat="1" ht="15.95" customHeight="1">
      <c r="A135" s="223"/>
      <c r="B135" s="224"/>
      <c r="C135" s="224">
        <v>2017</v>
      </c>
      <c r="D135" s="80">
        <v>3892635</v>
      </c>
      <c r="E135" s="80">
        <v>3501582</v>
      </c>
      <c r="F135" s="80">
        <v>4702549</v>
      </c>
      <c r="G135" s="182">
        <v>4215177</v>
      </c>
      <c r="H135" s="80">
        <v>4636972</v>
      </c>
      <c r="I135" s="80">
        <v>4675501</v>
      </c>
      <c r="J135" s="80">
        <v>4598095</v>
      </c>
      <c r="K135" s="80">
        <v>4526723</v>
      </c>
      <c r="L135" s="80">
        <v>4423114</v>
      </c>
      <c r="M135" s="80">
        <v>4369803</v>
      </c>
      <c r="N135" s="80">
        <v>4830620</v>
      </c>
      <c r="O135" s="80">
        <v>3745300</v>
      </c>
      <c r="P135" s="89">
        <f>SUM(D135:O135)</f>
        <v>52118071</v>
      </c>
      <c r="U135" s="208">
        <v>2017</v>
      </c>
      <c r="V135" s="14">
        <f>+K135</f>
        <v>4526723</v>
      </c>
      <c r="W135" s="14">
        <f>+L133+M133+N133+O133+D135+E135+F135+G135+H135+I135+J135+K135</f>
        <v>51919123</v>
      </c>
      <c r="Y135" s="224" t="e">
        <f>+#REF!+#REF!+#REF!</f>
        <v>#REF!</v>
      </c>
      <c r="Z135" s="224" t="e">
        <f>+#REF!</f>
        <v>#REF!</v>
      </c>
    </row>
    <row r="136" spans="1:26" s="12" customFormat="1" ht="15.95" customHeight="1">
      <c r="A136" s="27"/>
      <c r="B136" s="157"/>
      <c r="C136" s="157">
        <v>2018</v>
      </c>
      <c r="D136" s="78">
        <v>2730318</v>
      </c>
      <c r="E136" s="78">
        <v>2085720</v>
      </c>
      <c r="F136" s="78">
        <v>3302804</v>
      </c>
      <c r="G136" s="174">
        <v>3178978</v>
      </c>
      <c r="H136" s="78">
        <v>3120985</v>
      </c>
      <c r="I136" s="78">
        <v>2303969</v>
      </c>
      <c r="J136" s="78"/>
      <c r="K136" s="78"/>
      <c r="L136" s="78"/>
      <c r="M136" s="78"/>
      <c r="N136" s="78"/>
      <c r="O136" s="78"/>
      <c r="P136" s="90">
        <f>SUM(D136:O136)</f>
        <v>16722774</v>
      </c>
      <c r="U136" s="208">
        <v>2017</v>
      </c>
      <c r="V136" s="14">
        <f>+K136</f>
        <v>0</v>
      </c>
      <c r="W136" s="14">
        <f>+L134+M134+N134+O134+D136+E136+F136+G136+H136+I136+J136+K136</f>
        <v>34780880</v>
      </c>
      <c r="X136" s="208"/>
      <c r="Y136" s="206" t="e">
        <f>+#REF!+#REF!+#REF!</f>
        <v>#REF!</v>
      </c>
      <c r="Z136" s="206" t="e">
        <f>+#REF!</f>
        <v>#REF!</v>
      </c>
    </row>
    <row r="137" spans="1:26" s="12" customFormat="1" ht="15.95" customHeight="1">
      <c r="A137" s="28"/>
      <c r="B137" s="18"/>
      <c r="C137" s="18">
        <v>1993</v>
      </c>
      <c r="D137" s="91">
        <v>1047000</v>
      </c>
      <c r="E137" s="91">
        <v>942000</v>
      </c>
      <c r="F137" s="91">
        <v>1200000</v>
      </c>
      <c r="G137" s="91">
        <v>1068000</v>
      </c>
      <c r="H137" s="91">
        <v>1076000</v>
      </c>
      <c r="I137" s="91">
        <v>936000</v>
      </c>
      <c r="J137" s="91">
        <v>931000</v>
      </c>
      <c r="K137" s="91">
        <v>940000</v>
      </c>
      <c r="L137" s="91">
        <v>894000</v>
      </c>
      <c r="M137" s="91">
        <v>898000</v>
      </c>
      <c r="N137" s="91">
        <v>963000</v>
      </c>
      <c r="O137" s="91">
        <v>911000</v>
      </c>
      <c r="P137" s="92">
        <f t="shared" si="10"/>
        <v>11806000</v>
      </c>
      <c r="U137" s="208"/>
      <c r="V137" s="214">
        <f>+V136/V134-1</f>
        <v>-1</v>
      </c>
      <c r="W137" s="214">
        <f>+W136/W134-1</f>
        <v>-0.30725041100840877</v>
      </c>
      <c r="X137" s="208"/>
      <c r="Y137" s="214" t="e">
        <f>+Y136/Y134-1</f>
        <v>#REF!</v>
      </c>
      <c r="Z137" s="214" t="e">
        <f>+Z136/Z134-1</f>
        <v>#REF!</v>
      </c>
    </row>
    <row r="138" spans="1:26" s="12" customFormat="1" ht="15.95" customHeight="1">
      <c r="A138" s="24"/>
      <c r="B138" s="13"/>
      <c r="C138" s="13">
        <v>1994</v>
      </c>
      <c r="D138" s="93">
        <v>787000</v>
      </c>
      <c r="E138" s="93">
        <v>758000</v>
      </c>
      <c r="F138" s="93">
        <v>838000</v>
      </c>
      <c r="G138" s="80">
        <v>1012418</v>
      </c>
      <c r="H138" s="80">
        <v>1286836</v>
      </c>
      <c r="I138" s="80">
        <v>1205453</v>
      </c>
      <c r="J138" s="80">
        <v>1281583</v>
      </c>
      <c r="K138" s="80">
        <v>1404474</v>
      </c>
      <c r="L138" s="80">
        <v>1497732</v>
      </c>
      <c r="M138" s="80">
        <v>1504318</v>
      </c>
      <c r="N138" s="80">
        <v>1654867</v>
      </c>
      <c r="O138" s="80">
        <v>1707417</v>
      </c>
      <c r="P138" s="89">
        <f t="shared" si="10"/>
        <v>14938098</v>
      </c>
    </row>
    <row r="139" spans="1:26" s="12" customFormat="1" ht="15.95" customHeight="1">
      <c r="A139" s="24"/>
      <c r="B139" s="13"/>
      <c r="C139" s="13">
        <v>1995</v>
      </c>
      <c r="D139" s="80">
        <v>1592041</v>
      </c>
      <c r="E139" s="80">
        <v>1704652</v>
      </c>
      <c r="F139" s="80">
        <v>2089906</v>
      </c>
      <c r="G139" s="80">
        <v>1939863</v>
      </c>
      <c r="H139" s="80">
        <v>2161911</v>
      </c>
      <c r="I139" s="80">
        <v>2068389</v>
      </c>
      <c r="J139" s="80">
        <v>2208705</v>
      </c>
      <c r="K139" s="80">
        <v>2228724</v>
      </c>
      <c r="L139" s="80">
        <v>2250585</v>
      </c>
      <c r="M139" s="80">
        <v>2364294</v>
      </c>
      <c r="N139" s="80">
        <v>2395061</v>
      </c>
      <c r="O139" s="80">
        <v>2369409</v>
      </c>
      <c r="P139" s="89">
        <f t="shared" si="10"/>
        <v>25373540</v>
      </c>
    </row>
    <row r="140" spans="1:26" s="12" customFormat="1" ht="15.95" customHeight="1">
      <c r="A140" s="24"/>
      <c r="B140" s="13"/>
      <c r="C140" s="13">
        <v>1996</v>
      </c>
      <c r="D140" s="80">
        <v>2211499</v>
      </c>
      <c r="E140" s="80">
        <v>2141866</v>
      </c>
      <c r="F140" s="80">
        <v>2449814</v>
      </c>
      <c r="G140" s="80">
        <v>2412980</v>
      </c>
      <c r="H140" s="80">
        <v>2563830</v>
      </c>
      <c r="I140" s="80">
        <v>2274508</v>
      </c>
      <c r="J140" s="80">
        <v>2359297</v>
      </c>
      <c r="K140" s="80">
        <v>2369912</v>
      </c>
      <c r="L140" s="80">
        <v>2275384</v>
      </c>
      <c r="M140" s="80">
        <v>2642526</v>
      </c>
      <c r="N140" s="80">
        <v>2570410</v>
      </c>
      <c r="O140" s="80">
        <v>2516801</v>
      </c>
      <c r="P140" s="89">
        <f t="shared" si="10"/>
        <v>28788827</v>
      </c>
    </row>
    <row r="141" spans="1:26" s="12" customFormat="1" ht="15.95" customHeight="1">
      <c r="A141" s="24" t="s">
        <v>33</v>
      </c>
      <c r="B141" s="13" t="s">
        <v>35</v>
      </c>
      <c r="C141" s="13">
        <v>1997</v>
      </c>
      <c r="D141" s="80">
        <v>2332169</v>
      </c>
      <c r="E141" s="80">
        <v>2245521</v>
      </c>
      <c r="F141" s="80">
        <v>2620373</v>
      </c>
      <c r="G141" s="80">
        <v>2684928</v>
      </c>
      <c r="H141" s="80">
        <v>2709658</v>
      </c>
      <c r="I141" s="80">
        <v>2498044</v>
      </c>
      <c r="J141" s="80">
        <v>2778309</v>
      </c>
      <c r="K141" s="80">
        <v>2740555</v>
      </c>
      <c r="L141" s="80">
        <v>2898644</v>
      </c>
      <c r="M141" s="80">
        <v>3018420</v>
      </c>
      <c r="N141" s="80">
        <v>2848327</v>
      </c>
      <c r="O141" s="80">
        <v>2910562</v>
      </c>
      <c r="P141" s="89">
        <f t="shared" si="10"/>
        <v>32285510</v>
      </c>
    </row>
    <row r="142" spans="1:26" s="12" customFormat="1" ht="15.95" customHeight="1">
      <c r="A142" s="24" t="s">
        <v>34</v>
      </c>
      <c r="B142" s="13"/>
      <c r="C142" s="13">
        <v>1998</v>
      </c>
      <c r="D142" s="80">
        <v>2788098</v>
      </c>
      <c r="E142" s="80">
        <v>2674341</v>
      </c>
      <c r="F142" s="80">
        <v>3122766</v>
      </c>
      <c r="G142" s="80">
        <v>2976998</v>
      </c>
      <c r="H142" s="80">
        <v>2996302</v>
      </c>
      <c r="I142" s="80">
        <v>2907586</v>
      </c>
      <c r="J142" s="80">
        <v>3086452</v>
      </c>
      <c r="K142" s="80">
        <v>3109760</v>
      </c>
      <c r="L142" s="80">
        <v>3056765</v>
      </c>
      <c r="M142" s="80">
        <v>3155434</v>
      </c>
      <c r="N142" s="80">
        <v>3019617</v>
      </c>
      <c r="O142" s="80">
        <v>3037682</v>
      </c>
      <c r="P142" s="89">
        <f t="shared" si="10"/>
        <v>35931801</v>
      </c>
    </row>
    <row r="143" spans="1:26" s="12" customFormat="1" ht="15.95" customHeight="1">
      <c r="A143" s="24"/>
      <c r="B143" s="13"/>
      <c r="C143" s="13">
        <v>1999</v>
      </c>
      <c r="D143" s="80">
        <v>2767032</v>
      </c>
      <c r="E143" s="80">
        <v>2640919</v>
      </c>
      <c r="F143" s="80">
        <v>3170236</v>
      </c>
      <c r="G143" s="80">
        <v>3007962</v>
      </c>
      <c r="H143" s="80">
        <v>3074982</v>
      </c>
      <c r="I143" s="80">
        <v>2959915</v>
      </c>
      <c r="J143" s="80">
        <v>3075203</v>
      </c>
      <c r="K143" s="80">
        <v>3049060</v>
      </c>
      <c r="L143" s="80">
        <v>3118919</v>
      </c>
      <c r="M143" s="80">
        <v>3163061</v>
      </c>
      <c r="N143" s="80">
        <v>3174894</v>
      </c>
      <c r="O143" s="80">
        <v>3122813</v>
      </c>
      <c r="P143" s="89">
        <f t="shared" si="10"/>
        <v>36324996</v>
      </c>
    </row>
    <row r="144" spans="1:26" s="12" customFormat="1" ht="15.95" customHeight="1">
      <c r="A144" s="24"/>
      <c r="B144" s="13"/>
      <c r="C144" s="13">
        <v>2000</v>
      </c>
      <c r="D144" s="80">
        <v>2764691</v>
      </c>
      <c r="E144" s="80">
        <v>2769459</v>
      </c>
      <c r="F144" s="80">
        <v>3252766</v>
      </c>
      <c r="G144" s="80">
        <v>3004704</v>
      </c>
      <c r="H144" s="80">
        <v>3035658</v>
      </c>
      <c r="I144" s="80">
        <v>2982536</v>
      </c>
      <c r="J144" s="80">
        <v>3059210</v>
      </c>
      <c r="K144" s="80">
        <v>3190730</v>
      </c>
      <c r="L144" s="80">
        <v>3142871</v>
      </c>
      <c r="M144" s="80">
        <v>3185682</v>
      </c>
      <c r="N144" s="80">
        <v>3031641</v>
      </c>
      <c r="O144" s="80">
        <v>3132563</v>
      </c>
      <c r="P144" s="89">
        <f t="shared" si="10"/>
        <v>36552511</v>
      </c>
    </row>
    <row r="145" spans="1:26" s="12" customFormat="1" ht="15.95" customHeight="1">
      <c r="A145" s="24"/>
      <c r="B145" s="13"/>
      <c r="C145" s="13">
        <v>2001</v>
      </c>
      <c r="D145" s="80">
        <v>2793453</v>
      </c>
      <c r="E145" s="80">
        <v>2683349</v>
      </c>
      <c r="F145" s="80">
        <v>3061377</v>
      </c>
      <c r="G145" s="80">
        <v>2995373</v>
      </c>
      <c r="H145" s="80">
        <v>3030819</v>
      </c>
      <c r="I145" s="80">
        <v>2838320</v>
      </c>
      <c r="J145" s="80">
        <v>2753530</v>
      </c>
      <c r="K145" s="80">
        <v>2861294</v>
      </c>
      <c r="L145" s="80">
        <v>2842603</v>
      </c>
      <c r="M145" s="80">
        <v>2909438</v>
      </c>
      <c r="N145" s="80">
        <v>2903859</v>
      </c>
      <c r="O145" s="80">
        <v>2428909</v>
      </c>
      <c r="P145" s="89">
        <f t="shared" ref="P145:P151" si="11">SUM(D145:O145)</f>
        <v>34102324</v>
      </c>
    </row>
    <row r="146" spans="1:26" s="12" customFormat="1" ht="15.95" customHeight="1">
      <c r="A146" s="24"/>
      <c r="B146" s="13"/>
      <c r="C146" s="13">
        <v>2002</v>
      </c>
      <c r="D146" s="80">
        <v>2238034</v>
      </c>
      <c r="E146" s="80">
        <v>2043897</v>
      </c>
      <c r="F146" s="80">
        <v>2254666</v>
      </c>
      <c r="G146" s="80">
        <v>2269902</v>
      </c>
      <c r="H146" s="80">
        <v>2430737</v>
      </c>
      <c r="I146" s="80">
        <v>2298956</v>
      </c>
      <c r="J146" s="80">
        <v>2463125</v>
      </c>
      <c r="K146" s="80">
        <v>2561210</v>
      </c>
      <c r="L146" s="80">
        <v>2571807</v>
      </c>
      <c r="M146" s="80">
        <v>2744745</v>
      </c>
      <c r="N146" s="80">
        <v>2728382</v>
      </c>
      <c r="O146" s="80">
        <v>2717546</v>
      </c>
      <c r="P146" s="89">
        <f t="shared" si="11"/>
        <v>29323007</v>
      </c>
    </row>
    <row r="147" spans="1:26" s="12" customFormat="1" ht="15.95" customHeight="1">
      <c r="A147" s="24"/>
      <c r="B147" s="13"/>
      <c r="C147" s="13">
        <v>2003</v>
      </c>
      <c r="D147" s="80">
        <v>2495563</v>
      </c>
      <c r="E147" s="80">
        <v>2355248</v>
      </c>
      <c r="F147" s="80">
        <v>2737309</v>
      </c>
      <c r="G147" s="80">
        <v>2856897</v>
      </c>
      <c r="H147" s="80">
        <v>2941131</v>
      </c>
      <c r="I147" s="80">
        <v>2832450</v>
      </c>
      <c r="J147" s="80">
        <v>3020079</v>
      </c>
      <c r="K147" s="80">
        <v>3007434</v>
      </c>
      <c r="L147" s="80">
        <v>3067921</v>
      </c>
      <c r="M147" s="80">
        <v>3235112</v>
      </c>
      <c r="N147" s="80">
        <v>3105546</v>
      </c>
      <c r="O147" s="80">
        <v>3145428</v>
      </c>
      <c r="P147" s="89">
        <f t="shared" si="11"/>
        <v>34800118</v>
      </c>
    </row>
    <row r="148" spans="1:26" s="12" customFormat="1" ht="15.95" customHeight="1">
      <c r="A148" s="24"/>
      <c r="B148" s="13"/>
      <c r="C148" s="13">
        <v>2004</v>
      </c>
      <c r="D148" s="80">
        <v>2812852</v>
      </c>
      <c r="E148" s="80">
        <v>2838253</v>
      </c>
      <c r="F148" s="80">
        <v>3340073</v>
      </c>
      <c r="G148" s="80">
        <v>3091722</v>
      </c>
      <c r="H148" s="80">
        <v>3207115</v>
      </c>
      <c r="I148" s="80">
        <v>3204644</v>
      </c>
      <c r="J148" s="80">
        <v>3280315</v>
      </c>
      <c r="K148" s="80">
        <v>3261614</v>
      </c>
      <c r="L148" s="80">
        <v>3378708</v>
      </c>
      <c r="M148" s="80">
        <v>3404069</v>
      </c>
      <c r="N148" s="80">
        <v>3381125</v>
      </c>
      <c r="O148" s="80">
        <v>3468423</v>
      </c>
      <c r="P148" s="89">
        <f t="shared" si="11"/>
        <v>38668913</v>
      </c>
    </row>
    <row r="149" spans="1:26" s="12" customFormat="1" ht="15.95" customHeight="1">
      <c r="A149" s="24"/>
      <c r="B149" s="13"/>
      <c r="C149" s="13">
        <v>2005</v>
      </c>
      <c r="D149" s="80">
        <v>2953060</v>
      </c>
      <c r="E149" s="80">
        <v>2942512</v>
      </c>
      <c r="F149" s="80">
        <v>3414936</v>
      </c>
      <c r="G149" s="80">
        <v>3451944</v>
      </c>
      <c r="H149" s="80">
        <v>3500307</v>
      </c>
      <c r="I149" s="80">
        <v>3139442</v>
      </c>
      <c r="J149" s="80">
        <v>3385940</v>
      </c>
      <c r="K149" s="80">
        <v>3330422</v>
      </c>
      <c r="L149" s="80">
        <v>3536352</v>
      </c>
      <c r="M149" s="80">
        <v>3598066</v>
      </c>
      <c r="N149" s="80">
        <v>3638198</v>
      </c>
      <c r="O149" s="80">
        <v>3662540</v>
      </c>
      <c r="P149" s="89">
        <f t="shared" si="11"/>
        <v>40553719</v>
      </c>
    </row>
    <row r="150" spans="1:26" s="12" customFormat="1" ht="15.95" customHeight="1">
      <c r="A150" s="24"/>
      <c r="B150" s="13"/>
      <c r="C150" s="13">
        <v>2006</v>
      </c>
      <c r="D150" s="80">
        <v>3222234</v>
      </c>
      <c r="E150" s="80">
        <v>3162376</v>
      </c>
      <c r="F150" s="80">
        <v>3717572</v>
      </c>
      <c r="G150" s="80">
        <v>3668178</v>
      </c>
      <c r="H150" s="80">
        <v>3757346</v>
      </c>
      <c r="I150" s="80">
        <v>3585361</v>
      </c>
      <c r="J150" s="80">
        <v>3749079</v>
      </c>
      <c r="K150" s="80">
        <v>3835448</v>
      </c>
      <c r="L150" s="80">
        <v>3849205</v>
      </c>
      <c r="M150" s="80">
        <v>3844061</v>
      </c>
      <c r="N150" s="80">
        <v>3949696</v>
      </c>
      <c r="O150" s="80">
        <v>3774948</v>
      </c>
      <c r="P150" s="89">
        <f>SUM(D150:O150)</f>
        <v>44115504</v>
      </c>
    </row>
    <row r="151" spans="1:26" s="12" customFormat="1" ht="15.95" customHeight="1">
      <c r="A151" s="24"/>
      <c r="B151" s="13"/>
      <c r="C151" s="13">
        <v>2007</v>
      </c>
      <c r="D151" s="80">
        <v>3425127</v>
      </c>
      <c r="E151" s="80">
        <v>3314914</v>
      </c>
      <c r="F151" s="80">
        <v>3912530</v>
      </c>
      <c r="G151" s="80">
        <v>3603009</v>
      </c>
      <c r="H151" s="80">
        <v>3855917</v>
      </c>
      <c r="I151" s="80">
        <v>3774397</v>
      </c>
      <c r="J151" s="80">
        <v>3825865</v>
      </c>
      <c r="K151" s="80">
        <v>3917805</v>
      </c>
      <c r="L151" s="80">
        <v>3944561</v>
      </c>
      <c r="M151" s="80">
        <v>4080318</v>
      </c>
      <c r="N151" s="80">
        <v>4065213</v>
      </c>
      <c r="O151" s="80">
        <v>3931144</v>
      </c>
      <c r="P151" s="89">
        <f t="shared" si="11"/>
        <v>45650800</v>
      </c>
    </row>
    <row r="152" spans="1:26" s="63" customFormat="1" ht="15.95" customHeight="1">
      <c r="A152" s="24"/>
      <c r="B152" s="13"/>
      <c r="C152" s="13">
        <v>2008</v>
      </c>
      <c r="D152" s="80">
        <v>3478924</v>
      </c>
      <c r="E152" s="80">
        <v>3546134</v>
      </c>
      <c r="F152" s="80">
        <v>3684966</v>
      </c>
      <c r="G152" s="80">
        <v>4018022</v>
      </c>
      <c r="H152" s="80">
        <v>4103226</v>
      </c>
      <c r="I152" s="80">
        <v>3756421</v>
      </c>
      <c r="J152" s="80">
        <v>3994742</v>
      </c>
      <c r="K152" s="80">
        <v>3916002</v>
      </c>
      <c r="L152" s="80">
        <v>3853541</v>
      </c>
      <c r="M152" s="80">
        <v>3894691</v>
      </c>
      <c r="N152" s="80">
        <v>3877406</v>
      </c>
      <c r="O152" s="80">
        <v>3706125</v>
      </c>
      <c r="P152" s="89">
        <f t="shared" ref="P152:P163" si="12">SUM(D152:O152)</f>
        <v>45830200</v>
      </c>
    </row>
    <row r="153" spans="1:26" s="12" customFormat="1" ht="15.95" customHeight="1">
      <c r="A153" s="24"/>
      <c r="B153" s="13"/>
      <c r="C153" s="13">
        <v>2009</v>
      </c>
      <c r="D153" s="80">
        <v>3446272</v>
      </c>
      <c r="E153" s="80">
        <v>3335661</v>
      </c>
      <c r="F153" s="80">
        <v>3740838</v>
      </c>
      <c r="G153" s="80">
        <v>3738888</v>
      </c>
      <c r="H153" s="80">
        <v>3820060</v>
      </c>
      <c r="I153" s="80">
        <v>3618769</v>
      </c>
      <c r="J153" s="80">
        <v>3360934</v>
      </c>
      <c r="K153" s="80">
        <v>3676095</v>
      </c>
      <c r="L153" s="80">
        <v>3736818</v>
      </c>
      <c r="M153" s="80">
        <v>3841400</v>
      </c>
      <c r="N153" s="80">
        <v>3660805</v>
      </c>
      <c r="O153" s="80">
        <v>3692668</v>
      </c>
      <c r="P153" s="89">
        <f t="shared" si="12"/>
        <v>43669208</v>
      </c>
    </row>
    <row r="154" spans="1:26" s="12" customFormat="1" ht="15.95" customHeight="1">
      <c r="A154" s="24"/>
      <c r="B154" s="13"/>
      <c r="C154" s="13">
        <v>2010</v>
      </c>
      <c r="D154" s="80">
        <v>3177700</v>
      </c>
      <c r="E154" s="80">
        <v>3145207</v>
      </c>
      <c r="F154" s="80">
        <v>3778972</v>
      </c>
      <c r="G154" s="80">
        <v>3729558</v>
      </c>
      <c r="H154" s="80">
        <v>3617182</v>
      </c>
      <c r="I154" s="80">
        <v>3643660</v>
      </c>
      <c r="J154" s="80">
        <v>3571177</v>
      </c>
      <c r="K154" s="80">
        <v>3728330</v>
      </c>
      <c r="L154" s="80">
        <v>3760527</v>
      </c>
      <c r="M154" s="80">
        <v>3602809</v>
      </c>
      <c r="N154" s="80">
        <v>3654497</v>
      </c>
      <c r="O154" s="135">
        <v>3266474</v>
      </c>
      <c r="P154" s="89">
        <f t="shared" si="12"/>
        <v>42676093</v>
      </c>
    </row>
    <row r="155" spans="1:26" s="12" customFormat="1" ht="15.95" customHeight="1">
      <c r="A155" s="24"/>
      <c r="B155" s="13"/>
      <c r="C155" s="13">
        <v>2011</v>
      </c>
      <c r="D155" s="135">
        <v>2687357</v>
      </c>
      <c r="E155" s="135">
        <v>2624154</v>
      </c>
      <c r="F155" s="135">
        <v>2815032</v>
      </c>
      <c r="G155" s="135">
        <v>2668327</v>
      </c>
      <c r="H155" s="135">
        <v>2771237</v>
      </c>
      <c r="I155" s="135">
        <v>2738269</v>
      </c>
      <c r="J155" s="135">
        <v>2682690</v>
      </c>
      <c r="K155" s="135">
        <v>2715795</v>
      </c>
      <c r="L155" s="135">
        <v>2706296</v>
      </c>
      <c r="M155" s="135">
        <v>2639066</v>
      </c>
      <c r="N155" s="135">
        <v>2580496</v>
      </c>
      <c r="O155" s="135">
        <v>2436747</v>
      </c>
      <c r="P155" s="89">
        <f t="shared" si="12"/>
        <v>32065466</v>
      </c>
    </row>
    <row r="156" spans="1:26" s="12" customFormat="1" ht="15.95" customHeight="1">
      <c r="A156" s="24"/>
      <c r="B156" s="13"/>
      <c r="C156" s="13">
        <v>2012</v>
      </c>
      <c r="D156" s="135">
        <v>2175641</v>
      </c>
      <c r="E156" s="135">
        <v>2092481</v>
      </c>
      <c r="F156" s="135">
        <v>2621129</v>
      </c>
      <c r="G156" s="135">
        <v>2513511</v>
      </c>
      <c r="H156" s="135">
        <v>2789168</v>
      </c>
      <c r="I156" s="135">
        <v>2703916</v>
      </c>
      <c r="J156" s="135">
        <v>2744646</v>
      </c>
      <c r="K156" s="135">
        <v>2565714</v>
      </c>
      <c r="L156" s="135">
        <v>2585708</v>
      </c>
      <c r="M156" s="135">
        <v>2650171</v>
      </c>
      <c r="N156" s="135">
        <v>2645540</v>
      </c>
      <c r="O156" s="135">
        <v>2373825</v>
      </c>
      <c r="P156" s="89">
        <f t="shared" ref="P156:P162" si="13">SUM(D156:O156)</f>
        <v>30461450</v>
      </c>
      <c r="U156" s="12" t="s">
        <v>137</v>
      </c>
    </row>
    <row r="157" spans="1:26" s="12" customFormat="1" ht="15.95" customHeight="1">
      <c r="A157" s="24"/>
      <c r="B157" s="13"/>
      <c r="C157" s="13">
        <v>2013</v>
      </c>
      <c r="D157" s="135">
        <v>2300276</v>
      </c>
      <c r="E157" s="135">
        <v>2094967</v>
      </c>
      <c r="F157" s="135">
        <v>2711068</v>
      </c>
      <c r="G157" s="135">
        <v>2706167</v>
      </c>
      <c r="H157" s="135">
        <v>2715204</v>
      </c>
      <c r="I157" s="135">
        <v>2780408</v>
      </c>
      <c r="J157" s="135">
        <v>3012851</v>
      </c>
      <c r="K157" s="80">
        <v>3122439</v>
      </c>
      <c r="L157" s="80">
        <v>3030811</v>
      </c>
      <c r="M157" s="80">
        <v>3241892</v>
      </c>
      <c r="N157" s="80">
        <v>3011281</v>
      </c>
      <c r="O157" s="80">
        <v>2701537</v>
      </c>
      <c r="P157" s="89">
        <f t="shared" si="13"/>
        <v>33428901</v>
      </c>
      <c r="U157" s="215"/>
      <c r="V157" s="215"/>
      <c r="W157" s="215"/>
      <c r="X157" s="215"/>
      <c r="Y157" s="215"/>
      <c r="Z157" s="215"/>
    </row>
    <row r="158" spans="1:26" s="12" customFormat="1" ht="15.95" customHeight="1">
      <c r="A158" s="154"/>
      <c r="B158" s="155"/>
      <c r="C158" s="155">
        <v>2014</v>
      </c>
      <c r="D158" s="80">
        <v>2414935</v>
      </c>
      <c r="E158" s="80">
        <v>2385132</v>
      </c>
      <c r="F158" s="80">
        <v>2809342</v>
      </c>
      <c r="G158" s="80">
        <v>2706516</v>
      </c>
      <c r="H158" s="80">
        <v>2778553</v>
      </c>
      <c r="I158" s="80">
        <v>2406346</v>
      </c>
      <c r="J158" s="80">
        <v>2415349</v>
      </c>
      <c r="K158" s="80">
        <v>2372083</v>
      </c>
      <c r="L158" s="80">
        <v>2523623</v>
      </c>
      <c r="M158" s="80">
        <v>2552665</v>
      </c>
      <c r="N158" s="80">
        <v>2295226</v>
      </c>
      <c r="O158" s="80">
        <v>2216849</v>
      </c>
      <c r="P158" s="89">
        <f t="shared" si="13"/>
        <v>29876619</v>
      </c>
      <c r="U158" s="208"/>
      <c r="V158" s="212" t="s">
        <v>128</v>
      </c>
      <c r="W158" s="212" t="s">
        <v>131</v>
      </c>
      <c r="X158" s="208"/>
      <c r="Y158" s="205" t="s">
        <v>129</v>
      </c>
      <c r="Z158" s="205" t="s">
        <v>132</v>
      </c>
    </row>
    <row r="159" spans="1:26" s="12" customFormat="1" ht="15.95" customHeight="1">
      <c r="A159" s="179"/>
      <c r="B159" s="178"/>
      <c r="C159" s="178">
        <v>2015</v>
      </c>
      <c r="D159" s="80">
        <v>2027107</v>
      </c>
      <c r="E159" s="80">
        <v>2007342</v>
      </c>
      <c r="F159" s="80">
        <v>2215516</v>
      </c>
      <c r="G159" s="80">
        <v>2335178</v>
      </c>
      <c r="H159" s="80">
        <v>2218343</v>
      </c>
      <c r="I159" s="80">
        <v>2243707</v>
      </c>
      <c r="J159" s="80">
        <v>2298091</v>
      </c>
      <c r="K159" s="80">
        <v>2143544</v>
      </c>
      <c r="L159" s="80">
        <v>2324718</v>
      </c>
      <c r="M159" s="80">
        <v>2437271</v>
      </c>
      <c r="N159" s="80">
        <v>2255419</v>
      </c>
      <c r="O159" s="80">
        <v>2122395</v>
      </c>
      <c r="P159" s="89">
        <f t="shared" si="13"/>
        <v>26628631</v>
      </c>
      <c r="U159" s="208"/>
      <c r="V159" s="213" t="s">
        <v>76</v>
      </c>
      <c r="W159" s="213" t="s">
        <v>54</v>
      </c>
      <c r="X159" s="208"/>
      <c r="Y159" s="206" t="s">
        <v>130</v>
      </c>
      <c r="Z159" s="206" t="s">
        <v>130</v>
      </c>
    </row>
    <row r="160" spans="1:26" s="12" customFormat="1" ht="15.95" customHeight="1">
      <c r="A160" s="196"/>
      <c r="B160" s="193"/>
      <c r="C160" s="193">
        <v>2016</v>
      </c>
      <c r="D160" s="80">
        <v>1967056</v>
      </c>
      <c r="E160" s="80">
        <v>1799792</v>
      </c>
      <c r="F160" s="80">
        <v>2260164</v>
      </c>
      <c r="G160" s="80">
        <v>2083917</v>
      </c>
      <c r="H160" s="80">
        <v>1992218</v>
      </c>
      <c r="I160" s="80">
        <v>1883665</v>
      </c>
      <c r="J160" s="80">
        <v>1922768</v>
      </c>
      <c r="K160" s="80">
        <v>2160568</v>
      </c>
      <c r="L160" s="80">
        <v>2426913</v>
      </c>
      <c r="M160" s="80">
        <v>2427778</v>
      </c>
      <c r="N160" s="80">
        <v>2556367</v>
      </c>
      <c r="O160" s="80">
        <v>2150036</v>
      </c>
      <c r="P160" s="89">
        <f t="shared" si="13"/>
        <v>25631242</v>
      </c>
      <c r="Q160" s="15"/>
      <c r="U160" s="208">
        <v>2016</v>
      </c>
      <c r="V160" s="14">
        <f>+K160</f>
        <v>2160568</v>
      </c>
      <c r="W160" s="14">
        <f>+L159+M159+N159+O159+D160+E160+F160+G160+H160+I160+J160+K160</f>
        <v>25209951</v>
      </c>
      <c r="X160" s="208"/>
      <c r="Y160" s="206" t="e">
        <f>+#REF!+#REF!+#REF!</f>
        <v>#REF!</v>
      </c>
      <c r="Z160" s="206" t="e">
        <f>+#REF!</f>
        <v>#REF!</v>
      </c>
    </row>
    <row r="161" spans="1:26" s="208" customFormat="1" ht="15.95" customHeight="1">
      <c r="A161" s="223"/>
      <c r="B161" s="224"/>
      <c r="C161" s="224">
        <v>2017</v>
      </c>
      <c r="D161" s="80">
        <v>1968963</v>
      </c>
      <c r="E161" s="80">
        <v>1798236</v>
      </c>
      <c r="F161" s="80">
        <v>2228376</v>
      </c>
      <c r="G161" s="80">
        <v>2068250</v>
      </c>
      <c r="H161" s="80">
        <v>2271480</v>
      </c>
      <c r="I161" s="80">
        <v>2182852</v>
      </c>
      <c r="J161" s="80">
        <v>2191805</v>
      </c>
      <c r="K161" s="80">
        <v>2560407</v>
      </c>
      <c r="L161" s="80">
        <v>2410657</v>
      </c>
      <c r="M161" s="80">
        <v>2359310</v>
      </c>
      <c r="N161" s="80">
        <v>2228855</v>
      </c>
      <c r="O161" s="80">
        <v>1966612</v>
      </c>
      <c r="P161" s="89">
        <f t="shared" ref="P161" si="14">SUM(D161:O161)</f>
        <v>26235803</v>
      </c>
      <c r="Q161" s="208">
        <f>+P161/P152</f>
        <v>0.57245665521861133</v>
      </c>
      <c r="U161" s="208">
        <v>2017</v>
      </c>
      <c r="V161" s="14">
        <f>+K161</f>
        <v>2560407</v>
      </c>
      <c r="W161" s="14">
        <f>+L159+M159+N159+O159+D161+E161+F161+G161+H161+I161+J161+K161</f>
        <v>26410172</v>
      </c>
      <c r="Y161" s="224" t="e">
        <f>+#REF!+#REF!+#REF!</f>
        <v>#REF!</v>
      </c>
      <c r="Z161" s="224" t="e">
        <f>+#REF!</f>
        <v>#REF!</v>
      </c>
    </row>
    <row r="162" spans="1:26" s="12" customFormat="1" ht="15.95" customHeight="1">
      <c r="A162" s="27"/>
      <c r="B162" s="157"/>
      <c r="C162" s="157">
        <v>2018</v>
      </c>
      <c r="D162" s="78">
        <v>2104353</v>
      </c>
      <c r="E162" s="78">
        <v>2136160</v>
      </c>
      <c r="F162" s="78">
        <v>2741351</v>
      </c>
      <c r="G162" s="78">
        <v>2670222</v>
      </c>
      <c r="H162" s="78">
        <v>2109498</v>
      </c>
      <c r="I162" s="78">
        <v>456122</v>
      </c>
      <c r="J162" s="78"/>
      <c r="K162" s="78"/>
      <c r="L162" s="78"/>
      <c r="M162" s="78"/>
      <c r="N162" s="78"/>
      <c r="O162" s="78"/>
      <c r="P162" s="90">
        <f t="shared" si="13"/>
        <v>12217706</v>
      </c>
      <c r="U162" s="208">
        <v>2017</v>
      </c>
      <c r="V162" s="14">
        <f>+K162</f>
        <v>0</v>
      </c>
      <c r="W162" s="14">
        <f>+L160+M160+N160+O160+D162+E162+F162+G162+H162+I162+J162+K162</f>
        <v>21778800</v>
      </c>
      <c r="X162" s="208"/>
      <c r="Y162" s="206" t="e">
        <f>+#REF!+#REF!+#REF!</f>
        <v>#REF!</v>
      </c>
      <c r="Z162" s="206" t="e">
        <f>+#REF!</f>
        <v>#REF!</v>
      </c>
    </row>
    <row r="163" spans="1:26" s="12" customFormat="1" ht="15.95" customHeight="1">
      <c r="A163" s="28"/>
      <c r="B163" s="171"/>
      <c r="C163" s="171">
        <v>1993</v>
      </c>
      <c r="D163" s="91">
        <v>240000</v>
      </c>
      <c r="E163" s="91">
        <v>186000</v>
      </c>
      <c r="F163" s="91">
        <v>196000</v>
      </c>
      <c r="G163" s="91">
        <v>176000</v>
      </c>
      <c r="H163" s="91">
        <v>155000</v>
      </c>
      <c r="I163" s="91">
        <v>103000</v>
      </c>
      <c r="J163" s="91">
        <v>125000</v>
      </c>
      <c r="K163" s="91">
        <v>153000</v>
      </c>
      <c r="L163" s="91">
        <v>159000</v>
      </c>
      <c r="M163" s="91">
        <v>173000</v>
      </c>
      <c r="N163" s="91">
        <v>177000</v>
      </c>
      <c r="O163" s="91">
        <v>179000</v>
      </c>
      <c r="P163" s="92">
        <f t="shared" si="12"/>
        <v>2022000</v>
      </c>
      <c r="U163" s="208"/>
      <c r="V163" s="214">
        <f>+V162/V160-1</f>
        <v>-1</v>
      </c>
      <c r="W163" s="214">
        <f>+W162/W160-1</f>
        <v>-0.13610304121574845</v>
      </c>
      <c r="X163" s="208"/>
      <c r="Y163" s="214" t="e">
        <f>+Y162/Y160-1</f>
        <v>#REF!</v>
      </c>
      <c r="Z163" s="214" t="e">
        <f>+Z162/Z160-1</f>
        <v>#REF!</v>
      </c>
    </row>
    <row r="164" spans="1:26" s="12" customFormat="1" ht="15.95" customHeight="1">
      <c r="A164" s="169"/>
      <c r="B164" s="170"/>
      <c r="C164" s="170">
        <v>1994</v>
      </c>
      <c r="D164" s="93">
        <v>163000</v>
      </c>
      <c r="E164" s="93">
        <v>160000</v>
      </c>
      <c r="F164" s="93">
        <v>187000</v>
      </c>
      <c r="G164" s="93">
        <v>153000</v>
      </c>
      <c r="H164" s="80">
        <v>309487</v>
      </c>
      <c r="I164" s="80">
        <v>327033</v>
      </c>
      <c r="J164" s="80">
        <v>355966</v>
      </c>
      <c r="K164" s="80">
        <v>399244</v>
      </c>
      <c r="L164" s="80">
        <v>459238</v>
      </c>
      <c r="M164" s="80">
        <v>501679</v>
      </c>
      <c r="N164" s="80">
        <v>537832</v>
      </c>
      <c r="O164" s="80">
        <v>542717</v>
      </c>
      <c r="P164" s="89">
        <f t="shared" ref="P164:P177" si="15">SUM(D164:O164)</f>
        <v>4096196</v>
      </c>
    </row>
    <row r="165" spans="1:26" s="12" customFormat="1" ht="15.95" customHeight="1">
      <c r="A165" s="169"/>
      <c r="B165" s="170"/>
      <c r="C165" s="170">
        <v>1995</v>
      </c>
      <c r="D165" s="80">
        <v>524058</v>
      </c>
      <c r="E165" s="80">
        <v>517637</v>
      </c>
      <c r="F165" s="80">
        <v>619088</v>
      </c>
      <c r="G165" s="80">
        <v>583334</v>
      </c>
      <c r="H165" s="80">
        <v>691945</v>
      </c>
      <c r="I165" s="80">
        <v>647230</v>
      </c>
      <c r="J165" s="80">
        <v>706911</v>
      </c>
      <c r="K165" s="80">
        <v>749306</v>
      </c>
      <c r="L165" s="80">
        <v>767250</v>
      </c>
      <c r="M165" s="80">
        <v>815173</v>
      </c>
      <c r="N165" s="80">
        <v>836875</v>
      </c>
      <c r="O165" s="80">
        <v>862875</v>
      </c>
      <c r="P165" s="89">
        <f t="shared" si="15"/>
        <v>8321682</v>
      </c>
    </row>
    <row r="166" spans="1:26" s="12" customFormat="1" ht="15.95" customHeight="1">
      <c r="A166" s="169" t="s">
        <v>36</v>
      </c>
      <c r="B166" s="170" t="s">
        <v>27</v>
      </c>
      <c r="C166" s="170">
        <v>1996</v>
      </c>
      <c r="D166" s="80">
        <v>915153</v>
      </c>
      <c r="E166" s="80">
        <v>861571</v>
      </c>
      <c r="F166" s="80">
        <v>985867</v>
      </c>
      <c r="G166" s="80">
        <v>948931</v>
      </c>
      <c r="H166" s="80">
        <v>986758</v>
      </c>
      <c r="I166" s="80">
        <v>868079</v>
      </c>
      <c r="J166" s="80">
        <v>903278</v>
      </c>
      <c r="K166" s="80">
        <v>907936</v>
      </c>
      <c r="L166" s="80">
        <v>867901</v>
      </c>
      <c r="M166" s="80">
        <v>1047456</v>
      </c>
      <c r="N166" s="80">
        <v>1029439</v>
      </c>
      <c r="O166" s="80">
        <v>1026246</v>
      </c>
      <c r="P166" s="89">
        <f t="shared" si="15"/>
        <v>11348615</v>
      </c>
    </row>
    <row r="167" spans="1:26" s="12" customFormat="1" ht="15.95" customHeight="1">
      <c r="A167" s="169" t="s">
        <v>37</v>
      </c>
      <c r="B167" s="170" t="s">
        <v>28</v>
      </c>
      <c r="C167" s="170">
        <v>1997</v>
      </c>
      <c r="D167" s="80">
        <v>995359</v>
      </c>
      <c r="E167" s="80">
        <v>944453</v>
      </c>
      <c r="F167" s="80">
        <v>1085670</v>
      </c>
      <c r="G167" s="80">
        <v>1093933</v>
      </c>
      <c r="H167" s="80">
        <v>1088673</v>
      </c>
      <c r="I167" s="80">
        <v>1006924</v>
      </c>
      <c r="J167" s="80">
        <v>1118030</v>
      </c>
      <c r="K167" s="80">
        <v>1100851</v>
      </c>
      <c r="L167" s="80">
        <v>1164757</v>
      </c>
      <c r="M167" s="80">
        <v>1210174</v>
      </c>
      <c r="N167" s="80">
        <v>1140331</v>
      </c>
      <c r="O167" s="80">
        <v>1160210</v>
      </c>
      <c r="P167" s="89">
        <f t="shared" si="15"/>
        <v>13109365</v>
      </c>
    </row>
    <row r="168" spans="1:26" s="12" customFormat="1" ht="15.95" customHeight="1">
      <c r="A168" s="169"/>
      <c r="B168" s="170" t="s">
        <v>38</v>
      </c>
      <c r="C168" s="170">
        <v>1998</v>
      </c>
      <c r="D168" s="80">
        <v>1253883</v>
      </c>
      <c r="E168" s="80">
        <v>1181137</v>
      </c>
      <c r="F168" s="80">
        <v>1397634</v>
      </c>
      <c r="G168" s="80">
        <v>1318655</v>
      </c>
      <c r="H168" s="80">
        <v>1352495</v>
      </c>
      <c r="I168" s="80">
        <v>1291323</v>
      </c>
      <c r="J168" s="80">
        <v>1376451</v>
      </c>
      <c r="K168" s="80">
        <v>1416904</v>
      </c>
      <c r="L168" s="80">
        <v>1412854</v>
      </c>
      <c r="M168" s="80">
        <v>1449968</v>
      </c>
      <c r="N168" s="80">
        <v>1395642</v>
      </c>
      <c r="O168" s="80">
        <v>1372860</v>
      </c>
      <c r="P168" s="89">
        <f t="shared" si="15"/>
        <v>16219806</v>
      </c>
    </row>
    <row r="169" spans="1:26" s="12" customFormat="1" ht="15.95" customHeight="1">
      <c r="A169" s="169"/>
      <c r="B169" s="170"/>
      <c r="C169" s="170">
        <v>1999</v>
      </c>
      <c r="D169" s="80">
        <v>1277138</v>
      </c>
      <c r="E169" s="80">
        <v>1164461</v>
      </c>
      <c r="F169" s="80">
        <v>1374396</v>
      </c>
      <c r="G169" s="80">
        <v>1288348</v>
      </c>
      <c r="H169" s="80">
        <v>1355453</v>
      </c>
      <c r="I169" s="80">
        <v>1271437</v>
      </c>
      <c r="J169" s="80">
        <v>1294210</v>
      </c>
      <c r="K169" s="80">
        <v>1327302</v>
      </c>
      <c r="L169" s="80">
        <v>1367962</v>
      </c>
      <c r="M169" s="80">
        <v>1458498</v>
      </c>
      <c r="N169" s="80">
        <v>1431122</v>
      </c>
      <c r="O169" s="80">
        <v>1452500</v>
      </c>
      <c r="P169" s="89">
        <f t="shared" si="15"/>
        <v>16062827</v>
      </c>
    </row>
    <row r="170" spans="1:26" s="12" customFormat="1" ht="15.95" customHeight="1">
      <c r="A170" s="169"/>
      <c r="B170" s="170"/>
      <c r="C170" s="170">
        <v>2000</v>
      </c>
      <c r="D170" s="80">
        <v>1282555</v>
      </c>
      <c r="E170" s="80">
        <v>1269759</v>
      </c>
      <c r="F170" s="80">
        <v>1457331</v>
      </c>
      <c r="G170" s="80">
        <v>1334677</v>
      </c>
      <c r="H170" s="80">
        <v>1342196</v>
      </c>
      <c r="I170" s="80">
        <v>1302675</v>
      </c>
      <c r="J170" s="80">
        <v>1386020</v>
      </c>
      <c r="K170" s="80">
        <v>1411897</v>
      </c>
      <c r="L170" s="80">
        <v>1393523</v>
      </c>
      <c r="M170" s="80">
        <v>1430022</v>
      </c>
      <c r="N170" s="80">
        <v>1354826</v>
      </c>
      <c r="O170" s="80">
        <v>1377869</v>
      </c>
      <c r="P170" s="89">
        <f t="shared" si="15"/>
        <v>16343350</v>
      </c>
    </row>
    <row r="171" spans="1:26" s="12" customFormat="1" ht="15.95" customHeight="1">
      <c r="A171" s="169"/>
      <c r="B171" s="170"/>
      <c r="C171" s="170">
        <v>2001</v>
      </c>
      <c r="D171" s="80">
        <v>1265486</v>
      </c>
      <c r="E171" s="80">
        <v>1224994</v>
      </c>
      <c r="F171" s="80">
        <v>1345742</v>
      </c>
      <c r="G171" s="80">
        <v>1276999</v>
      </c>
      <c r="H171" s="80">
        <v>1116879</v>
      </c>
      <c r="I171" s="80">
        <v>1236131</v>
      </c>
      <c r="J171" s="80">
        <v>1237063</v>
      </c>
      <c r="K171" s="80">
        <v>1252700</v>
      </c>
      <c r="L171" s="80">
        <v>1192692</v>
      </c>
      <c r="M171" s="80">
        <v>1172221</v>
      </c>
      <c r="N171" s="80">
        <v>1149100</v>
      </c>
      <c r="O171" s="80">
        <v>924417</v>
      </c>
      <c r="P171" s="89">
        <f t="shared" si="15"/>
        <v>14394424</v>
      </c>
    </row>
    <row r="172" spans="1:26" s="12" customFormat="1" ht="15.95" customHeight="1">
      <c r="A172" s="169"/>
      <c r="B172" s="170"/>
      <c r="C172" s="170">
        <v>2002</v>
      </c>
      <c r="D172" s="80">
        <v>882981</v>
      </c>
      <c r="E172" s="80">
        <v>777006</v>
      </c>
      <c r="F172" s="80">
        <v>817179</v>
      </c>
      <c r="G172" s="80">
        <v>770111</v>
      </c>
      <c r="H172" s="80">
        <v>793811</v>
      </c>
      <c r="I172" s="80">
        <v>735067</v>
      </c>
      <c r="J172" s="80">
        <v>761858</v>
      </c>
      <c r="K172" s="80">
        <v>736076</v>
      </c>
      <c r="L172" s="80">
        <v>684457</v>
      </c>
      <c r="M172" s="80">
        <v>712959</v>
      </c>
      <c r="N172" s="80">
        <v>733062</v>
      </c>
      <c r="O172" s="80">
        <v>932425</v>
      </c>
      <c r="P172" s="89">
        <f t="shared" si="15"/>
        <v>9336992</v>
      </c>
    </row>
    <row r="173" spans="1:26" s="12" customFormat="1" ht="15.95" customHeight="1">
      <c r="A173" s="169"/>
      <c r="B173" s="170"/>
      <c r="C173" s="170">
        <v>2003</v>
      </c>
      <c r="D173" s="80">
        <v>889699</v>
      </c>
      <c r="E173" s="80">
        <v>781343</v>
      </c>
      <c r="F173" s="80">
        <v>860263</v>
      </c>
      <c r="G173" s="80">
        <v>833390</v>
      </c>
      <c r="H173" s="80">
        <v>864204</v>
      </c>
      <c r="I173" s="80">
        <v>819343</v>
      </c>
      <c r="J173" s="80">
        <v>886061</v>
      </c>
      <c r="K173" s="80">
        <v>788429</v>
      </c>
      <c r="L173" s="80">
        <v>855895</v>
      </c>
      <c r="M173" s="80">
        <v>968547</v>
      </c>
      <c r="N173" s="80">
        <v>924258</v>
      </c>
      <c r="O173" s="80">
        <v>945227</v>
      </c>
      <c r="P173" s="89">
        <f t="shared" si="15"/>
        <v>10416659</v>
      </c>
    </row>
    <row r="174" spans="1:26" s="12" customFormat="1" ht="15.95" customHeight="1">
      <c r="A174" s="169"/>
      <c r="B174" s="170"/>
      <c r="C174" s="170">
        <v>2004</v>
      </c>
      <c r="D174" s="80">
        <v>891344</v>
      </c>
      <c r="E174" s="80">
        <v>895096</v>
      </c>
      <c r="F174" s="80">
        <v>988158</v>
      </c>
      <c r="G174" s="80">
        <v>843994</v>
      </c>
      <c r="H174" s="80">
        <v>921729</v>
      </c>
      <c r="I174" s="80">
        <v>934802</v>
      </c>
      <c r="J174" s="80">
        <v>1006023</v>
      </c>
      <c r="K174" s="80">
        <v>963261</v>
      </c>
      <c r="L174" s="80">
        <v>1046858</v>
      </c>
      <c r="M174" s="80">
        <v>1033077</v>
      </c>
      <c r="N174" s="80">
        <v>1014548</v>
      </c>
      <c r="O174" s="80">
        <v>1069925</v>
      </c>
      <c r="P174" s="89">
        <f t="shared" si="15"/>
        <v>11608815</v>
      </c>
    </row>
    <row r="175" spans="1:26" s="12" customFormat="1" ht="15.95" customHeight="1">
      <c r="A175" s="169"/>
      <c r="B175" s="170"/>
      <c r="C175" s="170">
        <v>2005</v>
      </c>
      <c r="D175" s="80">
        <v>942237</v>
      </c>
      <c r="E175" s="80">
        <v>929242.99999999988</v>
      </c>
      <c r="F175" s="80">
        <v>1029353.0000000001</v>
      </c>
      <c r="G175" s="80">
        <v>1009330.0000000001</v>
      </c>
      <c r="H175" s="80">
        <v>1020892</v>
      </c>
      <c r="I175" s="80">
        <v>956457.00000000012</v>
      </c>
      <c r="J175" s="80">
        <v>988396</v>
      </c>
      <c r="K175" s="80">
        <v>956196.00000000012</v>
      </c>
      <c r="L175" s="80">
        <v>1005131</v>
      </c>
      <c r="M175" s="80">
        <v>1042728</v>
      </c>
      <c r="N175" s="80">
        <v>1026561</v>
      </c>
      <c r="O175" s="80">
        <v>1066952</v>
      </c>
      <c r="P175" s="89">
        <f t="shared" si="15"/>
        <v>11973476</v>
      </c>
    </row>
    <row r="176" spans="1:26" s="12" customFormat="1" ht="15.95" customHeight="1">
      <c r="A176" s="169"/>
      <c r="B176" s="170"/>
      <c r="C176" s="170">
        <v>2006</v>
      </c>
      <c r="D176" s="80">
        <v>960446</v>
      </c>
      <c r="E176" s="80">
        <v>924917</v>
      </c>
      <c r="F176" s="80">
        <v>1015724</v>
      </c>
      <c r="G176" s="80">
        <v>1001786</v>
      </c>
      <c r="H176" s="80">
        <v>1005170</v>
      </c>
      <c r="I176" s="80">
        <v>924038</v>
      </c>
      <c r="J176" s="80">
        <v>992612</v>
      </c>
      <c r="K176" s="80">
        <v>1036703</v>
      </c>
      <c r="L176" s="80">
        <v>1032174</v>
      </c>
      <c r="M176" s="80">
        <v>1051639</v>
      </c>
      <c r="N176" s="80">
        <v>1078128</v>
      </c>
      <c r="O176" s="80">
        <v>1052135</v>
      </c>
      <c r="P176" s="89">
        <f>SUM(D176:O176)</f>
        <v>12075472</v>
      </c>
    </row>
    <row r="177" spans="1:26" s="12" customFormat="1" ht="15.95" customHeight="1">
      <c r="A177" s="169"/>
      <c r="B177" s="171" t="s">
        <v>79</v>
      </c>
      <c r="C177" s="170">
        <v>2007</v>
      </c>
      <c r="D177" s="80">
        <v>1024785</v>
      </c>
      <c r="E177" s="80">
        <v>915412</v>
      </c>
      <c r="F177" s="80">
        <v>997729</v>
      </c>
      <c r="G177" s="80">
        <v>804584</v>
      </c>
      <c r="H177" s="80">
        <v>831649</v>
      </c>
      <c r="I177" s="80">
        <v>818672.99999999988</v>
      </c>
      <c r="J177" s="80">
        <v>696538</v>
      </c>
      <c r="K177" s="80">
        <v>847379</v>
      </c>
      <c r="L177" s="80">
        <v>845397</v>
      </c>
      <c r="M177" s="80">
        <v>898604</v>
      </c>
      <c r="N177" s="80">
        <v>907082</v>
      </c>
      <c r="O177" s="80">
        <v>930726</v>
      </c>
      <c r="P177" s="89">
        <f t="shared" si="15"/>
        <v>10518558</v>
      </c>
    </row>
    <row r="178" spans="1:26" s="63" customFormat="1" ht="15.95" customHeight="1">
      <c r="A178" s="169"/>
      <c r="B178" s="170"/>
      <c r="C178" s="170">
        <v>2008</v>
      </c>
      <c r="D178" s="80">
        <v>841869</v>
      </c>
      <c r="E178" s="80">
        <v>784378</v>
      </c>
      <c r="F178" s="80">
        <v>839116</v>
      </c>
      <c r="G178" s="80">
        <v>865951</v>
      </c>
      <c r="H178" s="80">
        <v>958628</v>
      </c>
      <c r="I178" s="80">
        <v>925745</v>
      </c>
      <c r="J178" s="80">
        <v>1006163</v>
      </c>
      <c r="K178" s="80">
        <v>1030180</v>
      </c>
      <c r="L178" s="80">
        <v>1013444</v>
      </c>
      <c r="M178" s="80">
        <v>1067348</v>
      </c>
      <c r="N178" s="80">
        <v>995006</v>
      </c>
      <c r="O178" s="80">
        <v>1014228</v>
      </c>
      <c r="P178" s="89">
        <f t="shared" ref="P178:P196" si="16">SUM(D178:O178)</f>
        <v>11342056</v>
      </c>
    </row>
    <row r="179" spans="1:26" s="12" customFormat="1" ht="15.95" customHeight="1">
      <c r="A179" s="169"/>
      <c r="B179" s="170"/>
      <c r="C179" s="170">
        <v>2009</v>
      </c>
      <c r="D179" s="80">
        <v>936258</v>
      </c>
      <c r="E179" s="80">
        <v>855882</v>
      </c>
      <c r="F179" s="80">
        <v>934048</v>
      </c>
      <c r="G179" s="80">
        <v>933843</v>
      </c>
      <c r="H179" s="80">
        <v>949602</v>
      </c>
      <c r="I179" s="80">
        <v>954584</v>
      </c>
      <c r="J179" s="80">
        <v>975145</v>
      </c>
      <c r="K179" s="80">
        <v>1042116</v>
      </c>
      <c r="L179" s="80">
        <v>1034052</v>
      </c>
      <c r="M179" s="80">
        <v>1100999</v>
      </c>
      <c r="N179" s="80">
        <v>1035399</v>
      </c>
      <c r="O179" s="80">
        <v>1114446</v>
      </c>
      <c r="P179" s="89">
        <f t="shared" si="16"/>
        <v>11866374</v>
      </c>
    </row>
    <row r="180" spans="1:26" s="12" customFormat="1" ht="15.95" customHeight="1">
      <c r="A180" s="169"/>
      <c r="B180" s="170"/>
      <c r="C180" s="170">
        <v>2010</v>
      </c>
      <c r="D180" s="80">
        <v>996507</v>
      </c>
      <c r="E180" s="80">
        <v>945330</v>
      </c>
      <c r="F180" s="80">
        <v>1137599</v>
      </c>
      <c r="G180" s="80">
        <v>1058752</v>
      </c>
      <c r="H180" s="80">
        <v>1026933</v>
      </c>
      <c r="I180" s="80">
        <v>1022871</v>
      </c>
      <c r="J180" s="80">
        <v>1019093</v>
      </c>
      <c r="K180" s="80">
        <v>1072123</v>
      </c>
      <c r="L180" s="80">
        <v>1092199</v>
      </c>
      <c r="M180" s="80">
        <v>1114636</v>
      </c>
      <c r="N180" s="80">
        <v>1157861</v>
      </c>
      <c r="O180" s="80">
        <v>1100170</v>
      </c>
      <c r="P180" s="89">
        <f t="shared" si="16"/>
        <v>12744074</v>
      </c>
    </row>
    <row r="181" spans="1:26" s="12" customFormat="1" ht="15.95" customHeight="1">
      <c r="A181" s="169"/>
      <c r="B181" s="170"/>
      <c r="C181" s="170">
        <v>2011</v>
      </c>
      <c r="D181" s="80">
        <v>1011445</v>
      </c>
      <c r="E181" s="80">
        <v>964737</v>
      </c>
      <c r="F181" s="80">
        <v>1078022</v>
      </c>
      <c r="G181" s="80">
        <v>1101724</v>
      </c>
      <c r="H181" s="80">
        <v>1159140</v>
      </c>
      <c r="I181" s="80">
        <v>1102785</v>
      </c>
      <c r="J181" s="80">
        <v>1143126</v>
      </c>
      <c r="K181" s="80">
        <v>1137713</v>
      </c>
      <c r="L181" s="80">
        <v>1172563</v>
      </c>
      <c r="M181" s="80">
        <v>1173154</v>
      </c>
      <c r="N181" s="80">
        <v>1166688</v>
      </c>
      <c r="O181" s="80">
        <v>1129677</v>
      </c>
      <c r="P181" s="89">
        <f t="shared" si="16"/>
        <v>13340774</v>
      </c>
    </row>
    <row r="182" spans="1:26" s="12" customFormat="1" ht="15.95" customHeight="1">
      <c r="A182" s="169"/>
      <c r="B182" s="170"/>
      <c r="C182" s="170">
        <v>2012</v>
      </c>
      <c r="D182" s="80">
        <v>1024845</v>
      </c>
      <c r="E182" s="80">
        <v>938438</v>
      </c>
      <c r="F182" s="80">
        <v>1113412</v>
      </c>
      <c r="G182" s="80">
        <v>966528</v>
      </c>
      <c r="H182" s="80">
        <v>1160187</v>
      </c>
      <c r="I182" s="80">
        <v>1099442</v>
      </c>
      <c r="J182" s="80">
        <v>1160518</v>
      </c>
      <c r="K182" s="80">
        <v>941868</v>
      </c>
      <c r="L182" s="80">
        <v>978658</v>
      </c>
      <c r="M182" s="80">
        <v>982068</v>
      </c>
      <c r="N182" s="80">
        <v>884231</v>
      </c>
      <c r="O182" s="80">
        <v>917525</v>
      </c>
      <c r="P182" s="89">
        <f t="shared" si="16"/>
        <v>12167720</v>
      </c>
      <c r="U182" s="12" t="s">
        <v>138</v>
      </c>
    </row>
    <row r="183" spans="1:26" s="12" customFormat="1" ht="15.95" customHeight="1">
      <c r="A183" s="169"/>
      <c r="B183" s="170"/>
      <c r="C183" s="170">
        <v>2013</v>
      </c>
      <c r="D183" s="80">
        <v>896431</v>
      </c>
      <c r="E183" s="80">
        <v>808138</v>
      </c>
      <c r="F183" s="80">
        <v>955680</v>
      </c>
      <c r="G183" s="80">
        <v>963032</v>
      </c>
      <c r="H183" s="80">
        <v>976260</v>
      </c>
      <c r="I183" s="80">
        <v>890615</v>
      </c>
      <c r="J183" s="80">
        <v>793205</v>
      </c>
      <c r="K183" s="80">
        <v>812435</v>
      </c>
      <c r="L183" s="80">
        <v>755993</v>
      </c>
      <c r="M183" s="80">
        <v>891606</v>
      </c>
      <c r="N183" s="80">
        <v>873618</v>
      </c>
      <c r="O183" s="80">
        <v>772514</v>
      </c>
      <c r="P183" s="89">
        <f t="shared" si="16"/>
        <v>10389527</v>
      </c>
      <c r="U183" s="215"/>
      <c r="V183" s="215"/>
      <c r="W183" s="215"/>
      <c r="X183" s="215"/>
      <c r="Y183" s="215"/>
      <c r="Z183" s="215"/>
    </row>
    <row r="184" spans="1:26" s="63" customFormat="1" ht="15.95" customHeight="1">
      <c r="A184" s="169"/>
      <c r="B184" s="171" t="s">
        <v>111</v>
      </c>
      <c r="C184" s="170">
        <v>2014</v>
      </c>
      <c r="D184" s="80">
        <v>718711</v>
      </c>
      <c r="E184" s="80">
        <v>781072</v>
      </c>
      <c r="F184" s="80">
        <v>898678</v>
      </c>
      <c r="G184" s="80">
        <v>905157</v>
      </c>
      <c r="H184" s="80">
        <v>902247</v>
      </c>
      <c r="I184" s="80">
        <v>983814</v>
      </c>
      <c r="J184" s="80">
        <v>933296</v>
      </c>
      <c r="K184" s="80">
        <v>963703</v>
      </c>
      <c r="L184" s="80">
        <v>1032088</v>
      </c>
      <c r="M184" s="80">
        <v>1019243</v>
      </c>
      <c r="N184" s="80">
        <v>861200</v>
      </c>
      <c r="O184" s="80">
        <v>975245</v>
      </c>
      <c r="P184" s="89">
        <f>SUM(D184:O184)</f>
        <v>10974454</v>
      </c>
      <c r="U184" s="208"/>
      <c r="V184" s="212" t="s">
        <v>128</v>
      </c>
      <c r="W184" s="212" t="s">
        <v>131</v>
      </c>
      <c r="X184" s="208"/>
      <c r="Y184" s="205" t="s">
        <v>129</v>
      </c>
      <c r="Z184" s="205" t="s">
        <v>132</v>
      </c>
    </row>
    <row r="185" spans="1:26" s="63" customFormat="1" ht="15.95" customHeight="1">
      <c r="A185" s="179"/>
      <c r="B185" s="177" t="s">
        <v>124</v>
      </c>
      <c r="C185" s="178">
        <v>2015</v>
      </c>
      <c r="D185" s="80">
        <v>932687</v>
      </c>
      <c r="E185" s="80">
        <v>961758</v>
      </c>
      <c r="F185" s="80">
        <v>1047154</v>
      </c>
      <c r="G185" s="80">
        <v>1098269</v>
      </c>
      <c r="H185" s="80">
        <v>1027939</v>
      </c>
      <c r="I185" s="80">
        <v>1038574</v>
      </c>
      <c r="J185" s="80">
        <v>1073483</v>
      </c>
      <c r="K185" s="80">
        <v>1044658</v>
      </c>
      <c r="L185" s="80">
        <v>1056683</v>
      </c>
      <c r="M185" s="80">
        <v>882970</v>
      </c>
      <c r="N185" s="80">
        <v>853607</v>
      </c>
      <c r="O185" s="80">
        <v>819044</v>
      </c>
      <c r="P185" s="89">
        <f>SUM(D185:O185)</f>
        <v>11836826</v>
      </c>
      <c r="U185" s="208"/>
      <c r="V185" s="213" t="s">
        <v>76</v>
      </c>
      <c r="W185" s="213" t="s">
        <v>54</v>
      </c>
      <c r="X185" s="208"/>
      <c r="Y185" s="206" t="s">
        <v>130</v>
      </c>
      <c r="Z185" s="206" t="s">
        <v>130</v>
      </c>
    </row>
    <row r="186" spans="1:26" s="63" customFormat="1" ht="15.95" customHeight="1">
      <c r="A186" s="196"/>
      <c r="B186" s="193"/>
      <c r="C186" s="193">
        <v>2016</v>
      </c>
      <c r="D186" s="80">
        <v>759728</v>
      </c>
      <c r="E186" s="80">
        <v>690758</v>
      </c>
      <c r="F186" s="80">
        <v>865426</v>
      </c>
      <c r="G186" s="80">
        <v>801644</v>
      </c>
      <c r="H186" s="80">
        <v>874857</v>
      </c>
      <c r="I186" s="80">
        <v>783548</v>
      </c>
      <c r="J186" s="80">
        <v>794507</v>
      </c>
      <c r="K186" s="80">
        <v>883302</v>
      </c>
      <c r="L186" s="80">
        <v>890797</v>
      </c>
      <c r="M186" s="80">
        <v>807001</v>
      </c>
      <c r="N186" s="80">
        <v>907280</v>
      </c>
      <c r="O186" s="80">
        <v>860201</v>
      </c>
      <c r="P186" s="89">
        <f>SUM(D186:O186)</f>
        <v>9919049</v>
      </c>
      <c r="U186" s="208">
        <v>2016</v>
      </c>
      <c r="V186" s="14">
        <f>+K186</f>
        <v>883302</v>
      </c>
      <c r="W186" s="14">
        <f>+L185+M185+N185+O185+D186+E186+F186+G186+H186+I186+J186+K186</f>
        <v>10066074</v>
      </c>
      <c r="X186" s="208"/>
      <c r="Y186" s="206" t="e">
        <f>+#REF!+#REF!+#REF!</f>
        <v>#REF!</v>
      </c>
      <c r="Z186" s="206" t="e">
        <f>+#REF!</f>
        <v>#REF!</v>
      </c>
    </row>
    <row r="187" spans="1:26" s="63" customFormat="1" ht="15.95" customHeight="1">
      <c r="A187" s="223"/>
      <c r="B187" s="224"/>
      <c r="C187" s="224">
        <v>2017</v>
      </c>
      <c r="D187" s="80">
        <v>821281</v>
      </c>
      <c r="E187" s="80">
        <v>754962</v>
      </c>
      <c r="F187" s="80">
        <v>984480</v>
      </c>
      <c r="G187" s="80">
        <v>1216529</v>
      </c>
      <c r="H187" s="80">
        <v>1141722</v>
      </c>
      <c r="I187" s="80">
        <v>1098824</v>
      </c>
      <c r="J187" s="80">
        <v>1207453</v>
      </c>
      <c r="K187" s="80">
        <v>1234901</v>
      </c>
      <c r="L187" s="80">
        <v>1192652</v>
      </c>
      <c r="M187" s="80">
        <v>1306355</v>
      </c>
      <c r="N187" s="80">
        <v>1338515</v>
      </c>
      <c r="O187" s="80">
        <v>1187102</v>
      </c>
      <c r="P187" s="89">
        <f>SUM(D187:O187)</f>
        <v>13484776</v>
      </c>
      <c r="U187" s="208">
        <v>2017</v>
      </c>
      <c r="V187" s="14">
        <f>+K187</f>
        <v>1234901</v>
      </c>
      <c r="W187" s="14">
        <f>+L185+M185+N185+O185+D187+E187+F187+G187+H187+I187+J187+K187</f>
        <v>12072456</v>
      </c>
      <c r="X187" s="208"/>
      <c r="Y187" s="224" t="e">
        <f>+#REF!+#REF!+#REF!</f>
        <v>#REF!</v>
      </c>
      <c r="Z187" s="224" t="e">
        <f>+#REF!</f>
        <v>#REF!</v>
      </c>
    </row>
    <row r="188" spans="1:26" s="63" customFormat="1" ht="15.95" customHeight="1" thickBot="1">
      <c r="A188" s="25"/>
      <c r="B188" s="161"/>
      <c r="C188" s="161">
        <v>2018</v>
      </c>
      <c r="D188" s="81">
        <v>1204299</v>
      </c>
      <c r="E188" s="81">
        <v>1086591</v>
      </c>
      <c r="F188" s="81">
        <v>1389381</v>
      </c>
      <c r="G188" s="81">
        <v>1393386</v>
      </c>
      <c r="H188" s="81">
        <v>1374127</v>
      </c>
      <c r="I188" s="81">
        <v>1317692</v>
      </c>
      <c r="J188" s="81"/>
      <c r="K188" s="81"/>
      <c r="L188" s="81"/>
      <c r="M188" s="81"/>
      <c r="N188" s="81"/>
      <c r="O188" s="81"/>
      <c r="P188" s="95">
        <f>SUM(D188:O188)</f>
        <v>7765476</v>
      </c>
      <c r="U188" s="208">
        <v>2017</v>
      </c>
      <c r="V188" s="14">
        <f>+K188</f>
        <v>0</v>
      </c>
      <c r="W188" s="14">
        <f>+L186+M186+N186+O186+D188+E188+F188+G188+H188+I188+J188+K188</f>
        <v>11230755</v>
      </c>
      <c r="X188" s="208"/>
      <c r="Y188" s="206" t="e">
        <f>+#REF!+#REF!+#REF!</f>
        <v>#REF!</v>
      </c>
      <c r="Z188" s="206" t="e">
        <f>+#REF!</f>
        <v>#REF!</v>
      </c>
    </row>
    <row r="189" spans="1:26" s="12" customFormat="1" ht="15.95" customHeight="1">
      <c r="A189" s="56"/>
      <c r="B189" s="57"/>
      <c r="C189" s="13">
        <v>1993</v>
      </c>
      <c r="D189" s="93">
        <f t="shared" ref="D189:O189" si="17">+D7+D33+D59+D85+D111+D137+D163</f>
        <v>15451305</v>
      </c>
      <c r="E189" s="93">
        <f t="shared" si="17"/>
        <v>15044852</v>
      </c>
      <c r="F189" s="93">
        <f t="shared" si="17"/>
        <v>18336122</v>
      </c>
      <c r="G189" s="93">
        <f t="shared" si="17"/>
        <v>17788097</v>
      </c>
      <c r="H189" s="93">
        <f t="shared" si="17"/>
        <v>18311583</v>
      </c>
      <c r="I189" s="93">
        <f t="shared" si="17"/>
        <v>17579832</v>
      </c>
      <c r="J189" s="93">
        <f t="shared" si="17"/>
        <v>18087037</v>
      </c>
      <c r="K189" s="93">
        <f t="shared" si="17"/>
        <v>17819606</v>
      </c>
      <c r="L189" s="93">
        <f t="shared" si="17"/>
        <v>18383358</v>
      </c>
      <c r="M189" s="93">
        <f t="shared" si="17"/>
        <v>18221973</v>
      </c>
      <c r="N189" s="93">
        <f t="shared" si="17"/>
        <v>18669210</v>
      </c>
      <c r="O189" s="93">
        <f t="shared" si="17"/>
        <v>18390000</v>
      </c>
      <c r="P189" s="94">
        <f t="shared" si="16"/>
        <v>212082975</v>
      </c>
      <c r="U189" s="208"/>
      <c r="V189" s="214">
        <f>+V188/V186-1</f>
        <v>-1</v>
      </c>
      <c r="W189" s="214">
        <f>+W188/W186-1</f>
        <v>0.11570360003314106</v>
      </c>
      <c r="X189" s="208"/>
      <c r="Y189" s="214" t="e">
        <f>+Y188/Y186-1</f>
        <v>#REF!</v>
      </c>
      <c r="Z189" s="214" t="e">
        <f>+Z188/Z186-1</f>
        <v>#REF!</v>
      </c>
    </row>
    <row r="190" spans="1:26" s="12" customFormat="1" ht="15.95" customHeight="1">
      <c r="A190" s="56"/>
      <c r="B190" s="57"/>
      <c r="C190" s="13">
        <v>1994</v>
      </c>
      <c r="D190" s="80">
        <f t="shared" ref="D190:O190" si="18">+D8+D34+D60+D86+D112+D138+D164</f>
        <v>16160948</v>
      </c>
      <c r="E190" s="80">
        <f t="shared" si="18"/>
        <v>15643871</v>
      </c>
      <c r="F190" s="80">
        <f t="shared" si="18"/>
        <v>18686469</v>
      </c>
      <c r="G190" s="80">
        <f t="shared" si="18"/>
        <v>18515768</v>
      </c>
      <c r="H190" s="80">
        <f t="shared" si="18"/>
        <v>20595574</v>
      </c>
      <c r="I190" s="80">
        <f t="shared" si="18"/>
        <v>20454845</v>
      </c>
      <c r="J190" s="80">
        <f t="shared" si="18"/>
        <v>21437215</v>
      </c>
      <c r="K190" s="80">
        <f t="shared" si="18"/>
        <v>22971705</v>
      </c>
      <c r="L190" s="80">
        <f t="shared" si="18"/>
        <v>22945908</v>
      </c>
      <c r="M190" s="80">
        <f t="shared" si="18"/>
        <v>22825879</v>
      </c>
      <c r="N190" s="80">
        <f t="shared" si="18"/>
        <v>23628780</v>
      </c>
      <c r="O190" s="80">
        <f t="shared" si="18"/>
        <v>22276065</v>
      </c>
      <c r="P190" s="89">
        <f t="shared" si="16"/>
        <v>246143027</v>
      </c>
    </row>
    <row r="191" spans="1:26" s="12" customFormat="1" ht="15.95" customHeight="1">
      <c r="A191" s="56"/>
      <c r="B191" s="57"/>
      <c r="C191" s="13">
        <v>1995</v>
      </c>
      <c r="D191" s="80">
        <f t="shared" ref="D191:O191" si="19">+D9+D35+D61+D87+D113+D139+D165</f>
        <v>21752164</v>
      </c>
      <c r="E191" s="80">
        <f t="shared" si="19"/>
        <v>22243249</v>
      </c>
      <c r="F191" s="80">
        <f t="shared" si="19"/>
        <v>27425212</v>
      </c>
      <c r="G191" s="80">
        <f t="shared" si="19"/>
        <v>25703065</v>
      </c>
      <c r="H191" s="80">
        <f t="shared" si="19"/>
        <v>27288208</v>
      </c>
      <c r="I191" s="80">
        <f t="shared" si="19"/>
        <v>28807936</v>
      </c>
      <c r="J191" s="80">
        <f t="shared" si="19"/>
        <v>30450617</v>
      </c>
      <c r="K191" s="80">
        <f t="shared" si="19"/>
        <v>32108230</v>
      </c>
      <c r="L191" s="80">
        <f t="shared" si="19"/>
        <v>31961983</v>
      </c>
      <c r="M191" s="80">
        <f t="shared" si="19"/>
        <v>33166870</v>
      </c>
      <c r="N191" s="80">
        <f t="shared" si="19"/>
        <v>33393015</v>
      </c>
      <c r="O191" s="80">
        <f t="shared" si="19"/>
        <v>32400686</v>
      </c>
      <c r="P191" s="89">
        <f t="shared" si="16"/>
        <v>346701235</v>
      </c>
    </row>
    <row r="192" spans="1:26" s="12" customFormat="1" ht="15.95" customHeight="1">
      <c r="A192" s="56"/>
      <c r="B192" s="57"/>
      <c r="C192" s="13">
        <v>1996</v>
      </c>
      <c r="D192" s="80">
        <f t="shared" ref="D192:O192" si="20">+D10+D36+D62+D88+D114+D140+D166</f>
        <v>29713325</v>
      </c>
      <c r="E192" s="80">
        <f t="shared" si="20"/>
        <v>29752792</v>
      </c>
      <c r="F192" s="80">
        <f t="shared" si="20"/>
        <v>34694222</v>
      </c>
      <c r="G192" s="80">
        <f t="shared" si="20"/>
        <v>34512716</v>
      </c>
      <c r="H192" s="80">
        <f t="shared" si="20"/>
        <v>36486153</v>
      </c>
      <c r="I192" s="80">
        <f t="shared" si="20"/>
        <v>32911450</v>
      </c>
      <c r="J192" s="80">
        <f t="shared" si="20"/>
        <v>35087716</v>
      </c>
      <c r="K192" s="80">
        <f t="shared" si="20"/>
        <v>35079366</v>
      </c>
      <c r="L192" s="80">
        <f t="shared" si="20"/>
        <v>33744948</v>
      </c>
      <c r="M192" s="80">
        <f t="shared" si="20"/>
        <v>38783942</v>
      </c>
      <c r="N192" s="80">
        <f t="shared" si="20"/>
        <v>37157321</v>
      </c>
      <c r="O192" s="80">
        <f t="shared" si="20"/>
        <v>35623460</v>
      </c>
      <c r="P192" s="89">
        <f t="shared" si="16"/>
        <v>413547411</v>
      </c>
    </row>
    <row r="193" spans="1:16" s="12" customFormat="1" ht="15.95" customHeight="1">
      <c r="A193" s="246" t="s">
        <v>39</v>
      </c>
      <c r="B193" s="247"/>
      <c r="C193" s="13">
        <v>1997</v>
      </c>
      <c r="D193" s="80">
        <f t="shared" ref="D193:O193" si="21">+D11+D37+D63+D89+D115+D141+D167</f>
        <v>32232929</v>
      </c>
      <c r="E193" s="80">
        <f t="shared" si="21"/>
        <v>31690846</v>
      </c>
      <c r="F193" s="80">
        <f t="shared" si="21"/>
        <v>37458051</v>
      </c>
      <c r="G193" s="80">
        <f t="shared" si="21"/>
        <v>39741634</v>
      </c>
      <c r="H193" s="80">
        <f t="shared" si="21"/>
        <v>39487768</v>
      </c>
      <c r="I193" s="80">
        <f t="shared" si="21"/>
        <v>36201729</v>
      </c>
      <c r="J193" s="80">
        <f t="shared" si="21"/>
        <v>39660673</v>
      </c>
      <c r="K193" s="80">
        <f t="shared" si="21"/>
        <v>38346353</v>
      </c>
      <c r="L193" s="80">
        <f t="shared" si="21"/>
        <v>40645376</v>
      </c>
      <c r="M193" s="80">
        <f t="shared" si="21"/>
        <v>42174326</v>
      </c>
      <c r="N193" s="80">
        <f t="shared" si="21"/>
        <v>39265533</v>
      </c>
      <c r="O193" s="80">
        <f t="shared" si="21"/>
        <v>39224112</v>
      </c>
      <c r="P193" s="89">
        <f t="shared" si="16"/>
        <v>456129330</v>
      </c>
    </row>
    <row r="194" spans="1:16" s="12" customFormat="1" ht="15.95" customHeight="1">
      <c r="A194" s="56"/>
      <c r="B194" s="57"/>
      <c r="C194" s="13">
        <v>1998</v>
      </c>
      <c r="D194" s="80">
        <f t="shared" ref="D194:O194" si="22">+D12+D38+D64+D90+D116+D142+D168</f>
        <v>35780331</v>
      </c>
      <c r="E194" s="80">
        <f t="shared" si="22"/>
        <v>34128594</v>
      </c>
      <c r="F194" s="80">
        <f t="shared" si="22"/>
        <v>41263614</v>
      </c>
      <c r="G194" s="80">
        <f t="shared" si="22"/>
        <v>40332475</v>
      </c>
      <c r="H194" s="80">
        <f t="shared" si="22"/>
        <v>40523219</v>
      </c>
      <c r="I194" s="80">
        <f t="shared" si="22"/>
        <v>39201875</v>
      </c>
      <c r="J194" s="80">
        <f t="shared" si="22"/>
        <v>41388336</v>
      </c>
      <c r="K194" s="80">
        <f t="shared" si="22"/>
        <v>41681353</v>
      </c>
      <c r="L194" s="80">
        <f t="shared" si="22"/>
        <v>41110113</v>
      </c>
      <c r="M194" s="80">
        <f t="shared" si="22"/>
        <v>42442806</v>
      </c>
      <c r="N194" s="80">
        <f t="shared" si="22"/>
        <v>40374713</v>
      </c>
      <c r="O194" s="80">
        <f t="shared" si="22"/>
        <v>39253413</v>
      </c>
      <c r="P194" s="89">
        <f t="shared" si="16"/>
        <v>477480842</v>
      </c>
    </row>
    <row r="195" spans="1:16" s="12" customFormat="1" ht="15.95" customHeight="1">
      <c r="A195" s="56"/>
      <c r="B195" s="57"/>
      <c r="C195" s="13">
        <v>1999</v>
      </c>
      <c r="D195" s="80">
        <f t="shared" ref="D195:O195" si="23">+D13+D39+D65+D91+D117+D143+D169</f>
        <v>34345550</v>
      </c>
      <c r="E195" s="80">
        <f t="shared" si="23"/>
        <v>33691531</v>
      </c>
      <c r="F195" s="80">
        <f t="shared" si="23"/>
        <v>41459505</v>
      </c>
      <c r="G195" s="80">
        <f t="shared" si="23"/>
        <v>40103204</v>
      </c>
      <c r="H195" s="80">
        <f t="shared" si="23"/>
        <v>41157706</v>
      </c>
      <c r="I195" s="80">
        <f t="shared" si="23"/>
        <v>39760728</v>
      </c>
      <c r="J195" s="80">
        <f t="shared" si="23"/>
        <v>40542435</v>
      </c>
      <c r="K195" s="80">
        <f t="shared" si="23"/>
        <v>41046621</v>
      </c>
      <c r="L195" s="80">
        <f t="shared" si="23"/>
        <v>42137737</v>
      </c>
      <c r="M195" s="80">
        <f t="shared" si="23"/>
        <v>42180922</v>
      </c>
      <c r="N195" s="80">
        <f t="shared" si="23"/>
        <v>42354797</v>
      </c>
      <c r="O195" s="80">
        <f t="shared" si="23"/>
        <v>40645751</v>
      </c>
      <c r="P195" s="89">
        <f t="shared" si="16"/>
        <v>479426487</v>
      </c>
    </row>
    <row r="196" spans="1:16" s="12" customFormat="1" ht="15.95" customHeight="1">
      <c r="A196" s="56"/>
      <c r="B196" s="57"/>
      <c r="C196" s="13">
        <v>2000</v>
      </c>
      <c r="D196" s="80">
        <f t="shared" ref="D196:O196" si="24">+D14+D40+D66+D92+D118+D144+D170</f>
        <v>34909826</v>
      </c>
      <c r="E196" s="80">
        <f t="shared" si="24"/>
        <v>35821253</v>
      </c>
      <c r="F196" s="80">
        <f t="shared" si="24"/>
        <v>42873613</v>
      </c>
      <c r="G196" s="80">
        <f t="shared" si="24"/>
        <v>39585744</v>
      </c>
      <c r="H196" s="80">
        <f t="shared" si="24"/>
        <v>40157576</v>
      </c>
      <c r="I196" s="80">
        <f t="shared" si="24"/>
        <v>38862766</v>
      </c>
      <c r="J196" s="80">
        <f t="shared" si="24"/>
        <v>40132185</v>
      </c>
      <c r="K196" s="80">
        <f t="shared" si="24"/>
        <v>42100117</v>
      </c>
      <c r="L196" s="80">
        <f t="shared" si="24"/>
        <v>41605348</v>
      </c>
      <c r="M196" s="80">
        <f t="shared" si="24"/>
        <v>41799085</v>
      </c>
      <c r="N196" s="80">
        <f t="shared" si="24"/>
        <v>39949390</v>
      </c>
      <c r="O196" s="80">
        <f t="shared" si="24"/>
        <v>38097167</v>
      </c>
      <c r="P196" s="89">
        <f t="shared" si="16"/>
        <v>475894070</v>
      </c>
    </row>
    <row r="197" spans="1:16" s="12" customFormat="1" ht="15.95" customHeight="1">
      <c r="A197" s="56"/>
      <c r="B197" s="57"/>
      <c r="C197" s="13">
        <v>2001</v>
      </c>
      <c r="D197" s="80">
        <f t="shared" ref="D197:O197" si="25">+D15+D41+D67+D93+D119+D145+D171</f>
        <v>34048860</v>
      </c>
      <c r="E197" s="80">
        <f t="shared" si="25"/>
        <v>33495419</v>
      </c>
      <c r="F197" s="80">
        <f t="shared" si="25"/>
        <v>39054354</v>
      </c>
      <c r="G197" s="80">
        <f t="shared" si="25"/>
        <v>37309371</v>
      </c>
      <c r="H197" s="80">
        <f t="shared" si="25"/>
        <v>38549965</v>
      </c>
      <c r="I197" s="80">
        <f t="shared" si="25"/>
        <v>36768732</v>
      </c>
      <c r="J197" s="80">
        <f t="shared" si="25"/>
        <v>35682625</v>
      </c>
      <c r="K197" s="80">
        <f t="shared" si="25"/>
        <v>37732551</v>
      </c>
      <c r="L197" s="80">
        <f t="shared" si="25"/>
        <v>36230758</v>
      </c>
      <c r="M197" s="80">
        <f t="shared" si="25"/>
        <v>36957469</v>
      </c>
      <c r="N197" s="80">
        <f t="shared" si="25"/>
        <v>36027022</v>
      </c>
      <c r="O197" s="80">
        <f t="shared" si="25"/>
        <v>28358640</v>
      </c>
      <c r="P197" s="89">
        <f t="shared" ref="P197:P203" si="26">SUM(D197:O197)</f>
        <v>430215766</v>
      </c>
    </row>
    <row r="198" spans="1:16" s="12" customFormat="1" ht="15.95" customHeight="1">
      <c r="A198" s="56"/>
      <c r="B198" s="57"/>
      <c r="C198" s="13">
        <v>2002</v>
      </c>
      <c r="D198" s="80">
        <f t="shared" ref="D198:O198" si="27">+D16+D42+D68+D94+D120+D146+D172</f>
        <v>27147712</v>
      </c>
      <c r="E198" s="80">
        <f t="shared" si="27"/>
        <v>26075356</v>
      </c>
      <c r="F198" s="80">
        <f t="shared" si="27"/>
        <v>29127850</v>
      </c>
      <c r="G198" s="80">
        <f t="shared" si="27"/>
        <v>29343160</v>
      </c>
      <c r="H198" s="80">
        <f t="shared" si="27"/>
        <v>31000364</v>
      </c>
      <c r="I198" s="80">
        <f t="shared" si="27"/>
        <v>28976688</v>
      </c>
      <c r="J198" s="80">
        <f t="shared" si="27"/>
        <v>31041360</v>
      </c>
      <c r="K198" s="80">
        <f t="shared" si="27"/>
        <v>30755662</v>
      </c>
      <c r="L198" s="80">
        <f t="shared" si="27"/>
        <v>29737916</v>
      </c>
      <c r="M198" s="80">
        <f t="shared" si="27"/>
        <v>31208418</v>
      </c>
      <c r="N198" s="80">
        <f t="shared" si="27"/>
        <v>31652993</v>
      </c>
      <c r="O198" s="80">
        <f t="shared" si="27"/>
        <v>30785068</v>
      </c>
      <c r="P198" s="89">
        <f t="shared" si="26"/>
        <v>356852547</v>
      </c>
    </row>
    <row r="199" spans="1:16" s="12" customFormat="1" ht="15.95" customHeight="1">
      <c r="A199" s="56"/>
      <c r="B199" s="57"/>
      <c r="C199" s="13">
        <v>2003</v>
      </c>
      <c r="D199" s="80">
        <f t="shared" ref="D199:O199" si="28">+D17+D43+D69+D95+D121+D147+D173</f>
        <v>26340028</v>
      </c>
      <c r="E199" s="80">
        <f t="shared" si="28"/>
        <v>25633886</v>
      </c>
      <c r="F199" s="80">
        <f t="shared" si="28"/>
        <v>29692742</v>
      </c>
      <c r="G199" s="80">
        <f t="shared" si="28"/>
        <v>32121777</v>
      </c>
      <c r="H199" s="80">
        <f t="shared" si="28"/>
        <v>32306032</v>
      </c>
      <c r="I199" s="80">
        <f t="shared" si="28"/>
        <v>31154761</v>
      </c>
      <c r="J199" s="80">
        <f t="shared" si="28"/>
        <v>32759790</v>
      </c>
      <c r="K199" s="80">
        <f t="shared" si="28"/>
        <v>32318701</v>
      </c>
      <c r="L199" s="80">
        <f t="shared" si="28"/>
        <v>34053674</v>
      </c>
      <c r="M199" s="80">
        <f t="shared" si="28"/>
        <v>35304172</v>
      </c>
      <c r="N199" s="80">
        <f t="shared" si="28"/>
        <v>33018738</v>
      </c>
      <c r="O199" s="80">
        <f t="shared" si="28"/>
        <v>32987454</v>
      </c>
      <c r="P199" s="89">
        <f t="shared" si="26"/>
        <v>377691755</v>
      </c>
    </row>
    <row r="200" spans="1:16" s="12" customFormat="1" ht="15.95" customHeight="1">
      <c r="A200" s="56"/>
      <c r="B200" s="57"/>
      <c r="C200" s="13">
        <v>2004</v>
      </c>
      <c r="D200" s="80">
        <f t="shared" ref="D200:O200" si="29">+D18+D44+D70+D96+D122+D148+D174</f>
        <v>28440813</v>
      </c>
      <c r="E200" s="80">
        <f t="shared" si="29"/>
        <v>29265339</v>
      </c>
      <c r="F200" s="80">
        <f t="shared" si="29"/>
        <v>35058747</v>
      </c>
      <c r="G200" s="80">
        <f t="shared" si="29"/>
        <v>31854662</v>
      </c>
      <c r="H200" s="80">
        <f t="shared" si="29"/>
        <v>33208009</v>
      </c>
      <c r="I200" s="80">
        <f t="shared" si="29"/>
        <v>31462910</v>
      </c>
      <c r="J200" s="80">
        <f t="shared" si="29"/>
        <v>33094558</v>
      </c>
      <c r="K200" s="80">
        <f t="shared" si="29"/>
        <v>33502804</v>
      </c>
      <c r="L200" s="80">
        <f t="shared" si="29"/>
        <v>35261421</v>
      </c>
      <c r="M200" s="80">
        <f t="shared" si="29"/>
        <v>35083013</v>
      </c>
      <c r="N200" s="80">
        <f t="shared" si="29"/>
        <v>35182193</v>
      </c>
      <c r="O200" s="80">
        <f t="shared" si="29"/>
        <v>34778805</v>
      </c>
      <c r="P200" s="89">
        <f t="shared" si="26"/>
        <v>396193274</v>
      </c>
    </row>
    <row r="201" spans="1:16" s="12" customFormat="1" ht="15.95" customHeight="1">
      <c r="A201" s="56"/>
      <c r="B201" s="57"/>
      <c r="C201" s="13">
        <v>2005</v>
      </c>
      <c r="D201" s="80">
        <f t="shared" ref="D201:O201" si="30">+D19+D45+D71+D97+D123+D149+D175</f>
        <v>28788904</v>
      </c>
      <c r="E201" s="80">
        <f t="shared" si="30"/>
        <v>29548672</v>
      </c>
      <c r="F201" s="80">
        <f t="shared" si="30"/>
        <v>34925583</v>
      </c>
      <c r="G201" s="80">
        <f t="shared" si="30"/>
        <v>35854487</v>
      </c>
      <c r="H201" s="80">
        <f t="shared" si="30"/>
        <v>35880638</v>
      </c>
      <c r="I201" s="80">
        <f t="shared" si="30"/>
        <v>34314630</v>
      </c>
      <c r="J201" s="80">
        <f t="shared" si="30"/>
        <v>34470128</v>
      </c>
      <c r="K201" s="80">
        <f t="shared" si="30"/>
        <v>34591463</v>
      </c>
      <c r="L201" s="80">
        <f t="shared" si="30"/>
        <v>36199950</v>
      </c>
      <c r="M201" s="80">
        <f t="shared" si="30"/>
        <v>36061357</v>
      </c>
      <c r="N201" s="80">
        <f t="shared" si="30"/>
        <v>36179600</v>
      </c>
      <c r="O201" s="80">
        <f t="shared" si="30"/>
        <v>36244247</v>
      </c>
      <c r="P201" s="89">
        <f t="shared" si="26"/>
        <v>413059659</v>
      </c>
    </row>
    <row r="202" spans="1:16" s="12" customFormat="1" ht="15.95" customHeight="1">
      <c r="A202" s="56"/>
      <c r="B202" s="57"/>
      <c r="C202" s="13">
        <v>2006</v>
      </c>
      <c r="D202" s="80">
        <f t="shared" ref="D202:O202" si="31">+D20+D46+D72+D98+D124+D150+D176</f>
        <v>31272111</v>
      </c>
      <c r="E202" s="80">
        <f t="shared" si="31"/>
        <v>30831565</v>
      </c>
      <c r="F202" s="80">
        <f t="shared" si="31"/>
        <v>36838927</v>
      </c>
      <c r="G202" s="80">
        <f t="shared" si="31"/>
        <v>35534366</v>
      </c>
      <c r="H202" s="80">
        <f t="shared" si="31"/>
        <v>37152603</v>
      </c>
      <c r="I202" s="80">
        <f t="shared" si="31"/>
        <v>35216710</v>
      </c>
      <c r="J202" s="80">
        <f t="shared" si="31"/>
        <v>36939566</v>
      </c>
      <c r="K202" s="80">
        <f t="shared" si="31"/>
        <v>38137985</v>
      </c>
      <c r="L202" s="80">
        <f t="shared" si="31"/>
        <v>38316189</v>
      </c>
      <c r="M202" s="80">
        <f t="shared" si="31"/>
        <v>38133828</v>
      </c>
      <c r="N202" s="80">
        <f t="shared" si="31"/>
        <v>39043952</v>
      </c>
      <c r="O202" s="80">
        <f t="shared" si="31"/>
        <v>35787569</v>
      </c>
      <c r="P202" s="89">
        <f>SUM(D202:O202)</f>
        <v>433205371</v>
      </c>
    </row>
    <row r="203" spans="1:16" s="12" customFormat="1" ht="15.95" customHeight="1">
      <c r="A203" s="56"/>
      <c r="B203" s="57"/>
      <c r="C203" s="13">
        <v>2007</v>
      </c>
      <c r="D203" s="80">
        <f t="shared" ref="D203:O203" si="32">+D21+D47+D73+D99+D125+D151+D177</f>
        <v>33037985</v>
      </c>
      <c r="E203" s="80">
        <f t="shared" si="32"/>
        <v>33689262</v>
      </c>
      <c r="F203" s="80">
        <f t="shared" si="32"/>
        <v>34652541</v>
      </c>
      <c r="G203" s="80">
        <f t="shared" si="32"/>
        <v>33883510</v>
      </c>
      <c r="H203" s="80">
        <f t="shared" si="32"/>
        <v>35326948</v>
      </c>
      <c r="I203" s="80">
        <f t="shared" si="32"/>
        <v>34137911.49801366</v>
      </c>
      <c r="J203" s="80">
        <f t="shared" si="32"/>
        <v>34275784</v>
      </c>
      <c r="K203" s="80">
        <f t="shared" si="32"/>
        <v>35468851</v>
      </c>
      <c r="L203" s="80">
        <f t="shared" si="32"/>
        <v>34438891</v>
      </c>
      <c r="M203" s="80">
        <f t="shared" si="32"/>
        <v>36979249.999999993</v>
      </c>
      <c r="N203" s="80">
        <f t="shared" si="32"/>
        <v>38223825</v>
      </c>
      <c r="O203" s="80">
        <f t="shared" si="32"/>
        <v>36524218</v>
      </c>
      <c r="P203" s="89">
        <f t="shared" si="26"/>
        <v>420638976.49801368</v>
      </c>
    </row>
    <row r="204" spans="1:16" s="12" customFormat="1" ht="15.95" customHeight="1">
      <c r="A204" s="56"/>
      <c r="B204" s="57"/>
      <c r="C204" s="13">
        <v>2008</v>
      </c>
      <c r="D204" s="80">
        <f t="shared" ref="D204:O204" si="33">+D178+D152+D126+D100+D74+D48+D22</f>
        <v>33781803</v>
      </c>
      <c r="E204" s="80">
        <f t="shared" si="33"/>
        <v>33995149</v>
      </c>
      <c r="F204" s="80">
        <f t="shared" si="33"/>
        <v>35371790</v>
      </c>
      <c r="G204" s="80">
        <f t="shared" si="33"/>
        <v>38312582</v>
      </c>
      <c r="H204" s="80">
        <f t="shared" si="33"/>
        <v>38895125</v>
      </c>
      <c r="I204" s="80">
        <f t="shared" si="33"/>
        <v>35948132</v>
      </c>
      <c r="J204" s="80">
        <f t="shared" si="33"/>
        <v>38713096</v>
      </c>
      <c r="K204" s="80">
        <f t="shared" si="33"/>
        <v>38954530.592387833</v>
      </c>
      <c r="L204" s="80">
        <f t="shared" si="33"/>
        <v>38784178</v>
      </c>
      <c r="M204" s="80">
        <f t="shared" si="33"/>
        <v>40046651</v>
      </c>
      <c r="N204" s="80">
        <f t="shared" si="33"/>
        <v>37978967</v>
      </c>
      <c r="O204" s="80">
        <f t="shared" si="33"/>
        <v>37253271.951999992</v>
      </c>
      <c r="P204" s="89">
        <f>SUM(D204:O204)</f>
        <v>448035275.54438782</v>
      </c>
    </row>
    <row r="205" spans="1:16" s="12" customFormat="1" ht="15.95" customHeight="1">
      <c r="A205" s="56"/>
      <c r="B205" s="57"/>
      <c r="C205" s="13">
        <v>2009</v>
      </c>
      <c r="D205" s="80">
        <f t="shared" ref="D205:O205" si="34">+D179+D153+D127+D101+D75+D49+D23</f>
        <v>33464646.439999998</v>
      </c>
      <c r="E205" s="80">
        <f t="shared" si="34"/>
        <v>32422437</v>
      </c>
      <c r="F205" s="80">
        <f t="shared" si="34"/>
        <v>37024676</v>
      </c>
      <c r="G205" s="80">
        <f t="shared" si="34"/>
        <v>36008277</v>
      </c>
      <c r="H205" s="80">
        <f t="shared" si="34"/>
        <v>36254413</v>
      </c>
      <c r="I205" s="80">
        <f t="shared" si="34"/>
        <v>35695448</v>
      </c>
      <c r="J205" s="80">
        <f t="shared" si="34"/>
        <v>33073215</v>
      </c>
      <c r="K205" s="80">
        <f t="shared" si="34"/>
        <v>36108112</v>
      </c>
      <c r="L205" s="80">
        <f t="shared" si="34"/>
        <v>37706744</v>
      </c>
      <c r="M205" s="80">
        <f t="shared" si="34"/>
        <v>38927124</v>
      </c>
      <c r="N205" s="80">
        <f t="shared" si="34"/>
        <v>37472959</v>
      </c>
      <c r="O205" s="80">
        <f t="shared" si="34"/>
        <v>36869509</v>
      </c>
      <c r="P205" s="89">
        <f>+P179+P153+P127+P101+P75+P49+P23</f>
        <v>431027560.44</v>
      </c>
    </row>
    <row r="206" spans="1:16" s="12" customFormat="1" ht="15.95" customHeight="1">
      <c r="A206" s="56"/>
      <c r="B206" s="57"/>
      <c r="C206" s="13">
        <v>2010</v>
      </c>
      <c r="D206" s="80">
        <f t="shared" ref="D206:O206" si="35">+D180+D154+D128+D102+D76+D50+D24</f>
        <v>31251043</v>
      </c>
      <c r="E206" s="80">
        <f t="shared" si="35"/>
        <v>31246461.000000004</v>
      </c>
      <c r="F206" s="80">
        <f t="shared" si="35"/>
        <v>38120266</v>
      </c>
      <c r="G206" s="80">
        <f t="shared" si="35"/>
        <v>36971494</v>
      </c>
      <c r="H206" s="80">
        <f t="shared" si="35"/>
        <v>34274203</v>
      </c>
      <c r="I206" s="80">
        <f t="shared" si="35"/>
        <v>35639701</v>
      </c>
      <c r="J206" s="80">
        <f t="shared" si="35"/>
        <v>35222702</v>
      </c>
      <c r="K206" s="80">
        <f t="shared" si="35"/>
        <v>37200488</v>
      </c>
      <c r="L206" s="80">
        <f t="shared" si="35"/>
        <v>38039318.294332109</v>
      </c>
      <c r="M206" s="80">
        <f t="shared" si="35"/>
        <v>36059194</v>
      </c>
      <c r="N206" s="80">
        <f t="shared" si="35"/>
        <v>34680531</v>
      </c>
      <c r="O206" s="80">
        <f t="shared" si="35"/>
        <v>30683181</v>
      </c>
      <c r="P206" s="89">
        <f t="shared" ref="P206:P211" si="36">SUM(D206:O206)</f>
        <v>419388582.29433209</v>
      </c>
    </row>
    <row r="207" spans="1:16" s="12" customFormat="1" ht="15.95" customHeight="1">
      <c r="A207" s="56"/>
      <c r="B207" s="57"/>
      <c r="C207" s="13">
        <v>2011</v>
      </c>
      <c r="D207" s="80">
        <f t="shared" ref="D207:O207" si="37">+D181+D155+D129+D103+D77+D51+D25</f>
        <v>26069446</v>
      </c>
      <c r="E207" s="80">
        <f t="shared" si="37"/>
        <v>24686572</v>
      </c>
      <c r="F207" s="80">
        <f t="shared" si="37"/>
        <v>28045790</v>
      </c>
      <c r="G207" s="80">
        <f t="shared" si="37"/>
        <v>28398120</v>
      </c>
      <c r="H207" s="80">
        <f t="shared" si="37"/>
        <v>29435137</v>
      </c>
      <c r="I207" s="80">
        <f t="shared" si="37"/>
        <v>29170348</v>
      </c>
      <c r="J207" s="80">
        <f t="shared" si="37"/>
        <v>28016692</v>
      </c>
      <c r="K207" s="80">
        <f t="shared" si="37"/>
        <v>29700299.000000004</v>
      </c>
      <c r="L207" s="80">
        <f t="shared" si="37"/>
        <v>32069481</v>
      </c>
      <c r="M207" s="80">
        <f t="shared" si="37"/>
        <v>30778928.000000004</v>
      </c>
      <c r="N207" s="80">
        <f t="shared" si="37"/>
        <v>29806933</v>
      </c>
      <c r="O207" s="80">
        <f t="shared" si="37"/>
        <v>27828554</v>
      </c>
      <c r="P207" s="89">
        <f t="shared" si="36"/>
        <v>344006300</v>
      </c>
    </row>
    <row r="208" spans="1:16" s="12" customFormat="1" ht="15.95" customHeight="1">
      <c r="A208" s="56"/>
      <c r="B208" s="57"/>
      <c r="C208" s="13">
        <v>2012</v>
      </c>
      <c r="D208" s="80">
        <f t="shared" ref="D208:O208" si="38">+D182+D156+D130+D104+D78+D52+D26</f>
        <v>25048036</v>
      </c>
      <c r="E208" s="80">
        <f t="shared" si="38"/>
        <v>23169322</v>
      </c>
      <c r="F208" s="80">
        <f t="shared" si="38"/>
        <v>26960289</v>
      </c>
      <c r="G208" s="80">
        <f t="shared" si="38"/>
        <v>23148639</v>
      </c>
      <c r="H208" s="80">
        <f t="shared" si="38"/>
        <v>25297829</v>
      </c>
      <c r="I208" s="80">
        <f t="shared" si="38"/>
        <v>24774434</v>
      </c>
      <c r="J208" s="80">
        <f t="shared" si="38"/>
        <v>25241618.112135876</v>
      </c>
      <c r="K208" s="80">
        <f t="shared" si="38"/>
        <v>23238883.788376413</v>
      </c>
      <c r="L208" s="80">
        <f t="shared" si="38"/>
        <v>20789791.384474363</v>
      </c>
      <c r="M208" s="80">
        <f t="shared" si="38"/>
        <v>22242217.426489346</v>
      </c>
      <c r="N208" s="80">
        <f t="shared" si="38"/>
        <v>22222161.33091265</v>
      </c>
      <c r="O208" s="80">
        <f t="shared" si="38"/>
        <v>20327554.976449542</v>
      </c>
      <c r="P208" s="89">
        <f t="shared" si="36"/>
        <v>282460776.01883823</v>
      </c>
    </row>
    <row r="209" spans="1:26" s="12" customFormat="1" ht="15.95" customHeight="1">
      <c r="A209" s="56"/>
      <c r="B209" s="57"/>
      <c r="C209" s="13">
        <v>2013</v>
      </c>
      <c r="D209" s="80">
        <f t="shared" ref="D209:D214" si="39">+D183+D157+D131+D105+D79+D53+D27</f>
        <v>18551633.786939159</v>
      </c>
      <c r="E209" s="80">
        <f t="shared" ref="E209:O209" si="40">+E183+E157+E131+E105+E79+E53+E27</f>
        <v>16684426.337942515</v>
      </c>
      <c r="F209" s="80">
        <f t="shared" si="40"/>
        <v>20126438.911766347</v>
      </c>
      <c r="G209" s="80">
        <f t="shared" si="40"/>
        <v>20775551.257521573</v>
      </c>
      <c r="H209" s="80">
        <f t="shared" si="40"/>
        <v>21579558.279388499</v>
      </c>
      <c r="I209" s="80">
        <f t="shared" si="40"/>
        <v>19606488.312491156</v>
      </c>
      <c r="J209" s="80">
        <f t="shared" si="40"/>
        <v>19797251.291473299</v>
      </c>
      <c r="K209" s="80">
        <f t="shared" si="40"/>
        <v>20328972.2756631</v>
      </c>
      <c r="L209" s="80">
        <f t="shared" si="40"/>
        <v>19214376.259712409</v>
      </c>
      <c r="M209" s="80">
        <f t="shared" si="40"/>
        <v>21621989.404025845</v>
      </c>
      <c r="N209" s="80">
        <f t="shared" si="40"/>
        <v>20106091.402067076</v>
      </c>
      <c r="O209" s="80">
        <f t="shared" si="40"/>
        <v>17631824.611588549</v>
      </c>
      <c r="P209" s="89">
        <f t="shared" si="36"/>
        <v>236024602.1305795</v>
      </c>
      <c r="U209" s="215"/>
      <c r="V209" s="215"/>
      <c r="W209" s="215"/>
      <c r="X209" s="215"/>
      <c r="Y209" s="215"/>
      <c r="Z209" s="215"/>
    </row>
    <row r="210" spans="1:26" s="12" customFormat="1" ht="15.95" customHeight="1">
      <c r="A210" s="158"/>
      <c r="B210" s="159"/>
      <c r="C210" s="155">
        <v>2014</v>
      </c>
      <c r="D210" s="80">
        <f t="shared" si="39"/>
        <v>17235765</v>
      </c>
      <c r="E210" s="80">
        <f t="shared" ref="E210:O210" si="41">+E184+E158+E132+E106+E80+E54+E28</f>
        <v>17600922</v>
      </c>
      <c r="F210" s="80">
        <f t="shared" si="41"/>
        <v>19813491</v>
      </c>
      <c r="G210" s="80">
        <f t="shared" si="41"/>
        <v>20634703</v>
      </c>
      <c r="H210" s="80">
        <f t="shared" si="41"/>
        <v>20789985.399999999</v>
      </c>
      <c r="I210" s="80">
        <f t="shared" si="41"/>
        <v>21192190.599999998</v>
      </c>
      <c r="J210" s="80">
        <f t="shared" si="41"/>
        <v>22364683.399999999</v>
      </c>
      <c r="K210" s="80">
        <f t="shared" si="41"/>
        <v>23310968.199999999</v>
      </c>
      <c r="L210" s="80">
        <f t="shared" si="41"/>
        <v>26654820.399999999</v>
      </c>
      <c r="M210" s="80">
        <f t="shared" si="41"/>
        <v>27184264.399999999</v>
      </c>
      <c r="N210" s="80">
        <f t="shared" si="41"/>
        <v>24385299.800000001</v>
      </c>
      <c r="O210" s="80">
        <f t="shared" si="41"/>
        <v>24535900.399999999</v>
      </c>
      <c r="P210" s="89">
        <f t="shared" si="36"/>
        <v>265702993.60000002</v>
      </c>
      <c r="U210" s="208"/>
      <c r="V210" s="212" t="s">
        <v>128</v>
      </c>
      <c r="W210" s="212" t="s">
        <v>131</v>
      </c>
      <c r="X210" s="208"/>
      <c r="Y210" s="205" t="s">
        <v>129</v>
      </c>
      <c r="Z210" s="205" t="s">
        <v>132</v>
      </c>
    </row>
    <row r="211" spans="1:26" s="12" customFormat="1" ht="15.95" customHeight="1">
      <c r="A211" s="175"/>
      <c r="B211" s="176"/>
      <c r="C211" s="178">
        <v>2015</v>
      </c>
      <c r="D211" s="80">
        <f t="shared" si="39"/>
        <v>22052361.600000001</v>
      </c>
      <c r="E211" s="80">
        <f t="shared" ref="E211:O211" si="42">+E185+E159+E133+E107+E81+E55+E29</f>
        <v>21843119.199999999</v>
      </c>
      <c r="F211" s="80">
        <f t="shared" si="42"/>
        <v>26075556</v>
      </c>
      <c r="G211" s="80">
        <f t="shared" si="42"/>
        <v>29132919</v>
      </c>
      <c r="H211" s="80">
        <f t="shared" si="42"/>
        <v>27758264</v>
      </c>
      <c r="I211" s="80">
        <f t="shared" si="42"/>
        <v>27649402</v>
      </c>
      <c r="J211" s="80">
        <f t="shared" si="42"/>
        <v>29547440</v>
      </c>
      <c r="K211" s="80">
        <f t="shared" si="42"/>
        <v>28467157</v>
      </c>
      <c r="L211" s="80">
        <f t="shared" si="42"/>
        <v>30660368</v>
      </c>
      <c r="M211" s="80">
        <f t="shared" si="42"/>
        <v>30323746</v>
      </c>
      <c r="N211" s="80">
        <f t="shared" si="42"/>
        <v>28996151</v>
      </c>
      <c r="O211" s="80">
        <f t="shared" si="42"/>
        <v>27162248</v>
      </c>
      <c r="P211" s="89">
        <f t="shared" si="36"/>
        <v>329668731.80000001</v>
      </c>
      <c r="Q211" s="219"/>
      <c r="U211" s="208"/>
      <c r="V211" s="213" t="s">
        <v>76</v>
      </c>
      <c r="W211" s="213" t="s">
        <v>54</v>
      </c>
      <c r="X211" s="208"/>
      <c r="Y211" s="206" t="s">
        <v>130</v>
      </c>
      <c r="Z211" s="206" t="s">
        <v>130</v>
      </c>
    </row>
    <row r="212" spans="1:26" s="12" customFormat="1" ht="15.95" customHeight="1">
      <c r="A212" s="190"/>
      <c r="B212" s="191"/>
      <c r="C212" s="193">
        <v>2016</v>
      </c>
      <c r="D212" s="80">
        <f t="shared" si="39"/>
        <v>24768715</v>
      </c>
      <c r="E212" s="80">
        <f t="shared" ref="E212:O212" si="43">+E186+E160+E134+E108+E82+E56+E30</f>
        <v>24208589</v>
      </c>
      <c r="F212" s="80">
        <f t="shared" si="43"/>
        <v>30500240</v>
      </c>
      <c r="G212" s="80">
        <f t="shared" si="43"/>
        <v>31207212</v>
      </c>
      <c r="H212" s="80">
        <f t="shared" si="43"/>
        <v>30956127</v>
      </c>
      <c r="I212" s="80">
        <f t="shared" si="43"/>
        <v>29141788</v>
      </c>
      <c r="J212" s="80">
        <f t="shared" si="43"/>
        <v>28767840</v>
      </c>
      <c r="K212" s="80">
        <f t="shared" si="43"/>
        <v>32176276</v>
      </c>
      <c r="L212" s="80">
        <f t="shared" si="43"/>
        <v>32172904</v>
      </c>
      <c r="M212" s="80">
        <f t="shared" si="43"/>
        <v>31676422</v>
      </c>
      <c r="N212" s="80">
        <f t="shared" si="43"/>
        <v>32503316</v>
      </c>
      <c r="O212" s="80">
        <f t="shared" si="43"/>
        <v>29881071</v>
      </c>
      <c r="P212" s="89">
        <f>SUM(D212:O212)</f>
        <v>357960500</v>
      </c>
      <c r="Q212" s="207"/>
      <c r="U212" s="208">
        <v>2016</v>
      </c>
      <c r="V212" s="14">
        <f>+K212</f>
        <v>32176276</v>
      </c>
      <c r="W212" s="14">
        <f>+L211+M211+N211+O211+D212+E212+F212+G212+H212+I212+J212+K212</f>
        <v>348869300</v>
      </c>
      <c r="X212" s="208"/>
      <c r="Y212" s="206" t="e">
        <f>+#REF!+#REF!+#REF!</f>
        <v>#REF!</v>
      </c>
      <c r="Z212" s="206" t="e">
        <f>+#REF!</f>
        <v>#REF!</v>
      </c>
    </row>
    <row r="213" spans="1:26" s="208" customFormat="1" ht="15.95" customHeight="1">
      <c r="A213" s="225"/>
      <c r="B213" s="226"/>
      <c r="C213" s="224">
        <v>2017</v>
      </c>
      <c r="D213" s="80">
        <f t="shared" si="39"/>
        <v>26961541</v>
      </c>
      <c r="E213" s="80">
        <f>+E187+E161+E135+E109+E83+E57+E31</f>
        <v>23993962</v>
      </c>
      <c r="F213" s="80">
        <f>+F187+F161+F135+F109+F83+F57+F31</f>
        <v>32941198</v>
      </c>
      <c r="G213" s="80">
        <f t="shared" ref="G213:O214" si="44">+G187+G161+G135+G109+G83+G57+G31</f>
        <v>30147236</v>
      </c>
      <c r="H213" s="80">
        <f t="shared" si="44"/>
        <v>33013582</v>
      </c>
      <c r="I213" s="80">
        <f t="shared" si="44"/>
        <v>31890739</v>
      </c>
      <c r="J213" s="80">
        <f t="shared" si="44"/>
        <v>32486977</v>
      </c>
      <c r="K213" s="80">
        <f t="shared" si="44"/>
        <v>35429461</v>
      </c>
      <c r="L213" s="80">
        <f t="shared" si="44"/>
        <v>34881808</v>
      </c>
      <c r="M213" s="80">
        <f t="shared" si="44"/>
        <v>36413590</v>
      </c>
      <c r="N213" s="80">
        <f t="shared" si="44"/>
        <v>37232327</v>
      </c>
      <c r="O213" s="80">
        <f t="shared" si="44"/>
        <v>31989073</v>
      </c>
      <c r="P213" s="89">
        <f>SUM(D213:O213)</f>
        <v>387381494</v>
      </c>
      <c r="Q213" s="208">
        <f>+P213/P195</f>
        <v>0.80801020490968412</v>
      </c>
      <c r="U213" s="208">
        <v>2017</v>
      </c>
      <c r="V213" s="14">
        <f>+K213</f>
        <v>35429461</v>
      </c>
      <c r="W213" s="14">
        <f>+L211+M211+N211+O211+D213+E213+F213+G213+H213+I213+J213+K213</f>
        <v>364007209</v>
      </c>
      <c r="Y213" s="224" t="e">
        <f>+#REF!+#REF!+#REF!</f>
        <v>#REF!</v>
      </c>
      <c r="Z213" s="224" t="e">
        <f>+#REF!</f>
        <v>#REF!</v>
      </c>
    </row>
    <row r="214" spans="1:26" s="12" customFormat="1" ht="15.95" customHeight="1" thickBot="1">
      <c r="A214" s="58"/>
      <c r="B214" s="59"/>
      <c r="C214" s="161">
        <v>2018</v>
      </c>
      <c r="D214" s="81">
        <f t="shared" si="39"/>
        <v>30685170</v>
      </c>
      <c r="E214" s="81">
        <f>+E188+E162+E136+E110+E84+E58+E32</f>
        <v>29034151</v>
      </c>
      <c r="F214" s="81">
        <f>+F188+F162+F136+F110+F84+F58+F32</f>
        <v>37465452</v>
      </c>
      <c r="G214" s="81">
        <f t="shared" si="44"/>
        <v>35972936</v>
      </c>
      <c r="H214" s="81">
        <f t="shared" si="44"/>
        <v>37145862</v>
      </c>
      <c r="I214" s="81">
        <f t="shared" si="44"/>
        <v>33374997</v>
      </c>
      <c r="J214" s="81">
        <f t="shared" si="44"/>
        <v>0</v>
      </c>
      <c r="K214" s="81">
        <f t="shared" si="44"/>
        <v>0</v>
      </c>
      <c r="L214" s="81">
        <f t="shared" si="44"/>
        <v>0</v>
      </c>
      <c r="M214" s="81">
        <f t="shared" si="44"/>
        <v>0</v>
      </c>
      <c r="N214" s="81">
        <f t="shared" si="44"/>
        <v>0</v>
      </c>
      <c r="O214" s="81">
        <f t="shared" si="44"/>
        <v>0</v>
      </c>
      <c r="P214" s="95">
        <f>SUM(D214:O214)</f>
        <v>203678568</v>
      </c>
      <c r="Q214" s="235"/>
      <c r="U214" s="208">
        <v>2017</v>
      </c>
      <c r="V214" s="14">
        <f>+K214</f>
        <v>0</v>
      </c>
      <c r="W214" s="14">
        <f>+L212+M212+N212+O212+D214+E214+F214+G214+H214+I214+J214+K214</f>
        <v>329912281</v>
      </c>
      <c r="X214" s="208"/>
      <c r="Y214" s="206" t="e">
        <f>+#REF!+#REF!+#REF!</f>
        <v>#REF!</v>
      </c>
      <c r="Z214" s="206" t="e">
        <f>+#REF!</f>
        <v>#REF!</v>
      </c>
    </row>
    <row r="215" spans="1:26" s="12" customFormat="1" ht="15.95" customHeight="1" thickBot="1">
      <c r="D215" s="185"/>
      <c r="E215" s="185"/>
      <c r="F215" s="185"/>
      <c r="G215" s="98"/>
      <c r="H215" s="141"/>
      <c r="I215" s="98"/>
      <c r="J215" s="98"/>
      <c r="K215" s="98"/>
      <c r="L215" s="98"/>
      <c r="M215" s="98"/>
      <c r="N215" s="98"/>
      <c r="O215" s="98"/>
      <c r="P215" s="98"/>
      <c r="U215" s="208"/>
      <c r="V215" s="214">
        <f>+V214/V212-1</f>
        <v>-1</v>
      </c>
      <c r="W215" s="214">
        <f>+W214/W212-1</f>
        <v>-5.4338455690999488E-2</v>
      </c>
      <c r="X215" s="208"/>
      <c r="Y215" s="214" t="e">
        <f>+Y214/Y212-1</f>
        <v>#REF!</v>
      </c>
      <c r="Z215" s="214" t="e">
        <f>+Z214/Z212-1</f>
        <v>#REF!</v>
      </c>
    </row>
    <row r="216" spans="1:26" s="12" customFormat="1" ht="15.95" customHeight="1">
      <c r="A216" s="22"/>
      <c r="B216" s="23"/>
      <c r="C216" s="23">
        <v>1993</v>
      </c>
      <c r="D216" s="96">
        <v>8520902</v>
      </c>
      <c r="E216" s="96">
        <v>9014383</v>
      </c>
      <c r="F216" s="96">
        <v>12311322</v>
      </c>
      <c r="G216" s="96">
        <v>10682919</v>
      </c>
      <c r="H216" s="96">
        <v>12078057</v>
      </c>
      <c r="I216" s="96">
        <v>12754931</v>
      </c>
      <c r="J216" s="96">
        <v>13253999</v>
      </c>
      <c r="K216" s="96">
        <v>13196548</v>
      </c>
      <c r="L216" s="96">
        <v>13842285</v>
      </c>
      <c r="M216" s="96">
        <v>12949195</v>
      </c>
      <c r="N216" s="96">
        <v>13696564</v>
      </c>
      <c r="O216" s="96">
        <v>13018624</v>
      </c>
      <c r="P216" s="97">
        <f t="shared" ref="P216:P223" si="45">SUM(D216:O216)</f>
        <v>145319729</v>
      </c>
    </row>
    <row r="217" spans="1:26" s="12" customFormat="1" ht="15.95" customHeight="1">
      <c r="A217" s="24"/>
      <c r="B217" s="13"/>
      <c r="C217" s="13">
        <v>1994</v>
      </c>
      <c r="D217" s="80">
        <v>9673060</v>
      </c>
      <c r="E217" s="80">
        <v>9810349</v>
      </c>
      <c r="F217" s="80">
        <v>13428996</v>
      </c>
      <c r="G217" s="80">
        <v>13675275</v>
      </c>
      <c r="H217" s="80">
        <v>15379596</v>
      </c>
      <c r="I217" s="80">
        <v>14592810</v>
      </c>
      <c r="J217" s="80">
        <v>15304957</v>
      </c>
      <c r="K217" s="80">
        <v>16421138</v>
      </c>
      <c r="L217" s="80">
        <v>16469802</v>
      </c>
      <c r="M217" s="80">
        <v>15568704</v>
      </c>
      <c r="N217" s="80">
        <v>16126777</v>
      </c>
      <c r="O217" s="80">
        <v>14702883</v>
      </c>
      <c r="P217" s="89">
        <f>SUM(D217:O217)</f>
        <v>171154347</v>
      </c>
    </row>
    <row r="218" spans="1:26" s="12" customFormat="1" ht="15.95" customHeight="1">
      <c r="A218" s="24"/>
      <c r="B218" s="13"/>
      <c r="C218" s="13">
        <v>1995</v>
      </c>
      <c r="D218" s="80">
        <v>11698717</v>
      </c>
      <c r="E218" s="80">
        <v>11695641</v>
      </c>
      <c r="F218" s="80">
        <v>15555810</v>
      </c>
      <c r="G218" s="80">
        <v>14479596</v>
      </c>
      <c r="H218" s="80">
        <v>16612402</v>
      </c>
      <c r="I218" s="80">
        <v>16395655</v>
      </c>
      <c r="J218" s="80">
        <v>16874177</v>
      </c>
      <c r="K218" s="80">
        <v>17881571</v>
      </c>
      <c r="L218" s="80">
        <v>16835943</v>
      </c>
      <c r="M218" s="80">
        <v>17082732</v>
      </c>
      <c r="N218" s="80">
        <v>17167118</v>
      </c>
      <c r="O218" s="80">
        <v>14940713</v>
      </c>
      <c r="P218" s="89">
        <f t="shared" si="45"/>
        <v>187220075</v>
      </c>
    </row>
    <row r="219" spans="1:26" s="12" customFormat="1" ht="15.95" customHeight="1">
      <c r="A219" s="24"/>
      <c r="B219" s="13"/>
      <c r="C219" s="13">
        <v>1996</v>
      </c>
      <c r="D219" s="80">
        <v>12712916</v>
      </c>
      <c r="E219" s="80">
        <v>13043231</v>
      </c>
      <c r="F219" s="80">
        <v>15844405</v>
      </c>
      <c r="G219" s="80">
        <v>16674491</v>
      </c>
      <c r="H219" s="80">
        <v>18313955</v>
      </c>
      <c r="I219" s="80">
        <v>16134453</v>
      </c>
      <c r="J219" s="80">
        <v>18340769</v>
      </c>
      <c r="K219" s="80">
        <v>17745817</v>
      </c>
      <c r="L219" s="80">
        <v>17009973</v>
      </c>
      <c r="M219" s="80">
        <v>19494105</v>
      </c>
      <c r="N219" s="80">
        <v>17597154</v>
      </c>
      <c r="O219" s="80">
        <v>15967516</v>
      </c>
      <c r="P219" s="89">
        <f t="shared" si="45"/>
        <v>198878785</v>
      </c>
    </row>
    <row r="220" spans="1:26" s="12" customFormat="1" ht="15.95" customHeight="1">
      <c r="A220" s="24" t="s">
        <v>22</v>
      </c>
      <c r="B220" s="13" t="s">
        <v>24</v>
      </c>
      <c r="C220" s="13">
        <v>1997</v>
      </c>
      <c r="D220" s="80">
        <v>13360659</v>
      </c>
      <c r="E220" s="80">
        <v>13497084</v>
      </c>
      <c r="F220" s="80">
        <v>16326962</v>
      </c>
      <c r="G220" s="80">
        <v>19289113</v>
      </c>
      <c r="H220" s="80">
        <v>18945184</v>
      </c>
      <c r="I220" s="80">
        <v>18436628</v>
      </c>
      <c r="J220" s="80">
        <v>20683970</v>
      </c>
      <c r="K220" s="80">
        <v>19426167</v>
      </c>
      <c r="L220" s="80">
        <v>21250998</v>
      </c>
      <c r="M220" s="80">
        <v>21801900</v>
      </c>
      <c r="N220" s="80">
        <v>19714941</v>
      </c>
      <c r="O220" s="80">
        <v>19131450</v>
      </c>
      <c r="P220" s="89">
        <f t="shared" si="45"/>
        <v>221865056</v>
      </c>
    </row>
    <row r="221" spans="1:26" s="12" customFormat="1" ht="15.95" customHeight="1">
      <c r="A221" s="24" t="s">
        <v>82</v>
      </c>
      <c r="B221" s="13"/>
      <c r="C221" s="13">
        <v>1998</v>
      </c>
      <c r="D221" s="80">
        <v>16026077</v>
      </c>
      <c r="E221" s="80">
        <v>16383410</v>
      </c>
      <c r="F221" s="80">
        <v>21207610</v>
      </c>
      <c r="G221" s="80">
        <v>21383456</v>
      </c>
      <c r="H221" s="80">
        <v>21225042</v>
      </c>
      <c r="I221" s="80">
        <v>21586462</v>
      </c>
      <c r="J221" s="80">
        <v>23137025</v>
      </c>
      <c r="K221" s="80">
        <v>22691259</v>
      </c>
      <c r="L221" s="80">
        <v>23568539</v>
      </c>
      <c r="M221" s="80">
        <v>23251099</v>
      </c>
      <c r="N221" s="80">
        <v>22642609</v>
      </c>
      <c r="O221" s="80">
        <v>20904112</v>
      </c>
      <c r="P221" s="89">
        <f t="shared" si="45"/>
        <v>254006700</v>
      </c>
    </row>
    <row r="222" spans="1:26" s="12" customFormat="1" ht="15.95" customHeight="1">
      <c r="A222" s="24"/>
      <c r="B222" s="13"/>
      <c r="C222" s="13">
        <v>1999</v>
      </c>
      <c r="D222" s="80">
        <v>16524040</v>
      </c>
      <c r="E222" s="80">
        <v>17075490</v>
      </c>
      <c r="F222" s="80">
        <v>22661187</v>
      </c>
      <c r="G222" s="80">
        <v>22192327</v>
      </c>
      <c r="H222" s="80">
        <v>22372922</v>
      </c>
      <c r="I222" s="80">
        <v>22012217</v>
      </c>
      <c r="J222" s="80">
        <v>22966923</v>
      </c>
      <c r="K222" s="80">
        <v>23300046</v>
      </c>
      <c r="L222" s="80">
        <v>24005360</v>
      </c>
      <c r="M222" s="80">
        <v>22658812</v>
      </c>
      <c r="N222" s="80">
        <v>23320359</v>
      </c>
      <c r="O222" s="80">
        <v>21220950</v>
      </c>
      <c r="P222" s="89">
        <f t="shared" si="45"/>
        <v>260310633</v>
      </c>
    </row>
    <row r="223" spans="1:26" s="12" customFormat="1" ht="15.95" customHeight="1">
      <c r="A223" s="24"/>
      <c r="B223" s="13"/>
      <c r="C223" s="13">
        <v>2000</v>
      </c>
      <c r="D223" s="80">
        <v>16197513</v>
      </c>
      <c r="E223" s="80">
        <v>17554965</v>
      </c>
      <c r="F223" s="80">
        <v>22404160</v>
      </c>
      <c r="G223" s="80">
        <v>20348117</v>
      </c>
      <c r="H223" s="80">
        <f>22682264+190345</f>
        <v>22872609</v>
      </c>
      <c r="I223" s="80">
        <v>22404261</v>
      </c>
      <c r="J223" s="80">
        <v>23081832</v>
      </c>
      <c r="K223" s="80">
        <v>24542522</v>
      </c>
      <c r="L223" s="80">
        <v>23494042</v>
      </c>
      <c r="M223" s="80">
        <v>23550151</v>
      </c>
      <c r="N223" s="80">
        <v>22298876</v>
      </c>
      <c r="O223" s="80">
        <v>20075554</v>
      </c>
      <c r="P223" s="89">
        <f t="shared" si="45"/>
        <v>258824602</v>
      </c>
    </row>
    <row r="224" spans="1:26" s="12" customFormat="1" ht="15.95" customHeight="1">
      <c r="A224" s="24"/>
      <c r="B224" s="13"/>
      <c r="C224" s="13">
        <v>2001</v>
      </c>
      <c r="D224" s="80">
        <f>16357780+273417</f>
        <v>16631197</v>
      </c>
      <c r="E224" s="80">
        <v>16532514</v>
      </c>
      <c r="F224" s="80">
        <v>21005635</v>
      </c>
      <c r="G224" s="80">
        <v>20088277</v>
      </c>
      <c r="H224" s="80">
        <v>21994429</v>
      </c>
      <c r="I224" s="80">
        <v>20850544</v>
      </c>
      <c r="J224" s="80">
        <v>20974008</v>
      </c>
      <c r="K224" s="80">
        <v>22234443</v>
      </c>
      <c r="L224" s="80">
        <v>21138419</v>
      </c>
      <c r="M224" s="80">
        <v>22032762</v>
      </c>
      <c r="N224" s="80">
        <v>21350936</v>
      </c>
      <c r="O224" s="80">
        <v>16910571</v>
      </c>
      <c r="P224" s="89">
        <f t="shared" ref="P224:P230" si="46">SUM(D224:O224)</f>
        <v>241743735</v>
      </c>
    </row>
    <row r="225" spans="1:26" s="12" customFormat="1" ht="15.95" customHeight="1">
      <c r="A225" s="24"/>
      <c r="B225" s="13"/>
      <c r="C225" s="13">
        <v>2002</v>
      </c>
      <c r="D225" s="80">
        <v>15232194</v>
      </c>
      <c r="E225" s="80">
        <v>15133418</v>
      </c>
      <c r="F225" s="80">
        <v>17310730</v>
      </c>
      <c r="G225" s="80">
        <v>19375775</v>
      </c>
      <c r="H225" s="80">
        <v>20173506</v>
      </c>
      <c r="I225" s="80">
        <v>18146032</v>
      </c>
      <c r="J225" s="80">
        <v>20245451</v>
      </c>
      <c r="K225" s="80">
        <v>20070194</v>
      </c>
      <c r="L225" s="80">
        <v>19743499</v>
      </c>
      <c r="M225" s="80">
        <v>19918586</v>
      </c>
      <c r="N225" s="80">
        <v>19142339</v>
      </c>
      <c r="O225" s="80">
        <v>17575400</v>
      </c>
      <c r="P225" s="89">
        <f t="shared" si="46"/>
        <v>222067124</v>
      </c>
    </row>
    <row r="226" spans="1:26" s="12" customFormat="1" ht="15.95" customHeight="1">
      <c r="A226" s="24"/>
      <c r="B226" s="13"/>
      <c r="C226" s="13">
        <v>2003</v>
      </c>
      <c r="D226" s="80">
        <v>14409504</v>
      </c>
      <c r="E226" s="80">
        <v>14823129</v>
      </c>
      <c r="F226" s="80">
        <v>17847411</v>
      </c>
      <c r="G226" s="80">
        <v>19709085</v>
      </c>
      <c r="H226" s="80">
        <v>20213469</v>
      </c>
      <c r="I226" s="80">
        <v>19530951</v>
      </c>
      <c r="J226" s="80">
        <v>20427678</v>
      </c>
      <c r="K226" s="80">
        <v>20291594</v>
      </c>
      <c r="L226" s="80">
        <v>21176909</v>
      </c>
      <c r="M226" s="80">
        <v>21502526</v>
      </c>
      <c r="N226" s="80">
        <v>19596810</v>
      </c>
      <c r="O226" s="80">
        <v>18974613</v>
      </c>
      <c r="P226" s="89">
        <f t="shared" si="46"/>
        <v>228503679</v>
      </c>
    </row>
    <row r="227" spans="1:26" s="12" customFormat="1" ht="15.95" customHeight="1">
      <c r="A227" s="24"/>
      <c r="B227" s="13"/>
      <c r="C227" s="13">
        <v>2004</v>
      </c>
      <c r="D227" s="80">
        <v>14729104</v>
      </c>
      <c r="E227" s="80">
        <v>16237211</v>
      </c>
      <c r="F227" s="80">
        <v>21290302</v>
      </c>
      <c r="G227" s="80">
        <v>18564138</v>
      </c>
      <c r="H227" s="80">
        <v>20710102</v>
      </c>
      <c r="I227" s="80">
        <v>21248518</v>
      </c>
      <c r="J227" s="80">
        <v>21700071</v>
      </c>
      <c r="K227" s="80">
        <v>21843367</v>
      </c>
      <c r="L227" s="80">
        <v>22582309</v>
      </c>
      <c r="M227" s="80">
        <v>21624967</v>
      </c>
      <c r="N227" s="80">
        <v>21802237</v>
      </c>
      <c r="O227" s="80">
        <v>18853903</v>
      </c>
      <c r="P227" s="89">
        <f t="shared" si="46"/>
        <v>241186229</v>
      </c>
    </row>
    <row r="228" spans="1:26" s="12" customFormat="1" ht="15.95" customHeight="1">
      <c r="A228" s="24"/>
      <c r="B228" s="13"/>
      <c r="C228" s="13">
        <v>2005</v>
      </c>
      <c r="D228" s="80">
        <v>15370570</v>
      </c>
      <c r="E228" s="80">
        <v>13423078</v>
      </c>
      <c r="F228" s="80">
        <v>20909620</v>
      </c>
      <c r="G228" s="80">
        <v>22447756</v>
      </c>
      <c r="H228" s="80">
        <v>22869641</v>
      </c>
      <c r="I228" s="80">
        <v>22561144</v>
      </c>
      <c r="J228" s="80">
        <f>22209606+247600</f>
        <v>22457206</v>
      </c>
      <c r="K228" s="80">
        <f>23604727+245696</f>
        <v>23850423</v>
      </c>
      <c r="L228" s="80">
        <v>23841981</v>
      </c>
      <c r="M228" s="80">
        <v>22267480</v>
      </c>
      <c r="N228" s="80">
        <v>22056641</v>
      </c>
      <c r="O228" s="80">
        <v>21262796</v>
      </c>
      <c r="P228" s="89">
        <f t="shared" si="46"/>
        <v>253318336</v>
      </c>
    </row>
    <row r="229" spans="1:26" s="12" customFormat="1" ht="15.95" customHeight="1">
      <c r="A229" s="24"/>
      <c r="B229" s="13"/>
      <c r="C229" s="13">
        <v>2006</v>
      </c>
      <c r="D229" s="80">
        <v>17463653</v>
      </c>
      <c r="E229" s="80">
        <v>17878983</v>
      </c>
      <c r="F229" s="80">
        <v>23235746</v>
      </c>
      <c r="G229" s="80">
        <v>19727284</v>
      </c>
      <c r="H229" s="80">
        <v>24063765</v>
      </c>
      <c r="I229" s="80">
        <v>23302572</v>
      </c>
      <c r="J229" s="80">
        <v>23476938</v>
      </c>
      <c r="K229" s="80">
        <v>24537838</v>
      </c>
      <c r="L229" s="80">
        <v>24029737</v>
      </c>
      <c r="M229" s="80">
        <v>24010516</v>
      </c>
      <c r="N229" s="80">
        <v>24493853</v>
      </c>
      <c r="O229" s="80">
        <v>21035815</v>
      </c>
      <c r="P229" s="89">
        <f>SUM(D229:O229)</f>
        <v>267256700</v>
      </c>
    </row>
    <row r="230" spans="1:26" s="12" customFormat="1" ht="15.95" customHeight="1">
      <c r="A230" s="24"/>
      <c r="B230" s="13"/>
      <c r="C230" s="13">
        <v>2007</v>
      </c>
      <c r="D230" s="80">
        <v>17943856</v>
      </c>
      <c r="E230" s="80">
        <v>17997707</v>
      </c>
      <c r="F230" s="80">
        <v>22867863</v>
      </c>
      <c r="G230" s="80">
        <v>20952389</v>
      </c>
      <c r="H230" s="80">
        <v>21085462</v>
      </c>
      <c r="I230" s="80">
        <v>23236660</v>
      </c>
      <c r="J230" s="80">
        <v>24044080</v>
      </c>
      <c r="K230" s="80">
        <v>25352165</v>
      </c>
      <c r="L230" s="80">
        <v>22414673</v>
      </c>
      <c r="M230" s="80">
        <v>24520312</v>
      </c>
      <c r="N230" s="80">
        <v>24357443</v>
      </c>
      <c r="O230" s="80">
        <v>20292021</v>
      </c>
      <c r="P230" s="89">
        <f t="shared" si="46"/>
        <v>265064631</v>
      </c>
    </row>
    <row r="231" spans="1:26" s="12" customFormat="1" ht="15.95" customHeight="1">
      <c r="A231" s="24"/>
      <c r="B231" s="13"/>
      <c r="C231" s="13">
        <v>2008</v>
      </c>
      <c r="D231" s="80">
        <v>18388693</v>
      </c>
      <c r="E231" s="80">
        <f>18727034+156967</f>
        <v>18884001</v>
      </c>
      <c r="F231" s="80">
        <v>20469371</v>
      </c>
      <c r="G231" s="80">
        <v>24249657</v>
      </c>
      <c r="H231" s="80">
        <f>25635829+297676+164829</f>
        <v>26098334</v>
      </c>
      <c r="I231" s="80">
        <v>24371640</v>
      </c>
      <c r="J231" s="80">
        <v>26885891</v>
      </c>
      <c r="K231" s="80">
        <v>25789395</v>
      </c>
      <c r="L231" s="80">
        <v>27460244</v>
      </c>
      <c r="M231" s="80">
        <v>26833325</v>
      </c>
      <c r="N231" s="80">
        <v>24913594</v>
      </c>
      <c r="O231" s="80">
        <v>22338811</v>
      </c>
      <c r="P231" s="89">
        <f t="shared" ref="P231:P236" si="47">SUM(D231:O231)</f>
        <v>286682956</v>
      </c>
    </row>
    <row r="232" spans="1:26" s="12" customFormat="1" ht="15.95" customHeight="1">
      <c r="A232" s="24"/>
      <c r="B232" s="13"/>
      <c r="C232" s="13">
        <v>2009</v>
      </c>
      <c r="D232" s="80">
        <f>+SUBTE!C217</f>
        <v>19630436</v>
      </c>
      <c r="E232" s="80">
        <v>19918980</v>
      </c>
      <c r="F232" s="80">
        <v>25230472</v>
      </c>
      <c r="G232" s="80">
        <v>25444622</v>
      </c>
      <c r="H232" s="80">
        <v>25176075</v>
      </c>
      <c r="I232" s="80">
        <v>26114000</v>
      </c>
      <c r="J232" s="80">
        <v>22380744</v>
      </c>
      <c r="K232" s="80">
        <v>25553028</v>
      </c>
      <c r="L232" s="80">
        <v>26563869</v>
      </c>
      <c r="M232" s="80">
        <v>26228481</v>
      </c>
      <c r="N232" s="80">
        <v>23133473</v>
      </c>
      <c r="O232" s="80">
        <v>23720144</v>
      </c>
      <c r="P232" s="89">
        <f t="shared" si="47"/>
        <v>289094324</v>
      </c>
    </row>
    <row r="233" spans="1:26" s="12" customFormat="1" ht="15.95" customHeight="1">
      <c r="A233" s="24"/>
      <c r="B233" s="13"/>
      <c r="C233" s="13">
        <v>2010</v>
      </c>
      <c r="D233" s="80">
        <v>18400465</v>
      </c>
      <c r="E233" s="80">
        <v>19063147</v>
      </c>
      <c r="F233" s="80">
        <v>25439123</v>
      </c>
      <c r="G233" s="80">
        <v>24538311</v>
      </c>
      <c r="H233" s="80">
        <v>24577749</v>
      </c>
      <c r="I233" s="80">
        <v>25613877</v>
      </c>
      <c r="J233" s="80">
        <v>26056344</v>
      </c>
      <c r="K233" s="80">
        <v>27317442</v>
      </c>
      <c r="L233" s="80">
        <v>27900259</v>
      </c>
      <c r="M233" s="80">
        <f>24387977+91083</f>
        <v>24479060</v>
      </c>
      <c r="N233" s="80">
        <v>27548701</v>
      </c>
      <c r="O233" s="80">
        <v>24802667</v>
      </c>
      <c r="P233" s="89">
        <f t="shared" si="47"/>
        <v>295737145</v>
      </c>
    </row>
    <row r="234" spans="1:26" s="12" customFormat="1" ht="15.95" customHeight="1">
      <c r="A234" s="24"/>
      <c r="B234" s="13"/>
      <c r="C234" s="13">
        <v>2011</v>
      </c>
      <c r="D234" s="80">
        <v>20261633</v>
      </c>
      <c r="E234" s="80">
        <v>21047296</v>
      </c>
      <c r="F234" s="80">
        <v>24127900</v>
      </c>
      <c r="G234" s="80">
        <v>25591393</v>
      </c>
      <c r="H234" s="80">
        <v>27572467</v>
      </c>
      <c r="I234" s="80">
        <v>27487733</v>
      </c>
      <c r="J234" s="80">
        <v>26820911</v>
      </c>
      <c r="K234" s="80">
        <v>28541797</v>
      </c>
      <c r="L234" s="80">
        <v>29108190</v>
      </c>
      <c r="M234" s="80">
        <v>27915872</v>
      </c>
      <c r="N234" s="80">
        <v>27695922</v>
      </c>
      <c r="O234" s="80">
        <v>24496807</v>
      </c>
      <c r="P234" s="89">
        <f t="shared" si="47"/>
        <v>310667921</v>
      </c>
    </row>
    <row r="235" spans="1:26" s="12" customFormat="1" ht="15.95" customHeight="1">
      <c r="A235" s="24"/>
      <c r="B235" s="13"/>
      <c r="C235" s="13">
        <v>2012</v>
      </c>
      <c r="D235" s="50">
        <v>16899848</v>
      </c>
      <c r="E235" s="80">
        <v>16404626</v>
      </c>
      <c r="F235" s="80">
        <v>21876798</v>
      </c>
      <c r="G235" s="80">
        <v>18483168</v>
      </c>
      <c r="H235" s="80">
        <v>21079220</v>
      </c>
      <c r="I235" s="80">
        <v>21917058</v>
      </c>
      <c r="J235" s="80">
        <v>22307519</v>
      </c>
      <c r="K235" s="80">
        <v>15775128</v>
      </c>
      <c r="L235" s="80">
        <v>20699159</v>
      </c>
      <c r="M235" s="80">
        <v>22969038</v>
      </c>
      <c r="N235" s="80">
        <v>20453624</v>
      </c>
      <c r="O235" s="80">
        <v>17783339</v>
      </c>
      <c r="P235" s="89">
        <f t="shared" si="47"/>
        <v>236648525</v>
      </c>
    </row>
    <row r="236" spans="1:26" s="12" customFormat="1" ht="15.95" customHeight="1">
      <c r="A236" s="24"/>
      <c r="B236" s="13"/>
      <c r="C236" s="13">
        <v>2013</v>
      </c>
      <c r="D236" s="143">
        <v>14535001</v>
      </c>
      <c r="E236" s="143">
        <v>13353989</v>
      </c>
      <c r="F236" s="143">
        <v>19994449</v>
      </c>
      <c r="G236" s="80">
        <v>22039528</v>
      </c>
      <c r="H236" s="80">
        <v>24408715</v>
      </c>
      <c r="I236" s="80">
        <v>21769205</v>
      </c>
      <c r="J236" s="80">
        <v>24375065</v>
      </c>
      <c r="K236" s="80">
        <v>23481177</v>
      </c>
      <c r="L236" s="80">
        <v>22705812</v>
      </c>
      <c r="M236" s="80">
        <v>24656517</v>
      </c>
      <c r="N236" s="80">
        <v>21638180</v>
      </c>
      <c r="O236" s="80">
        <v>19353269</v>
      </c>
      <c r="P236" s="89">
        <f t="shared" si="47"/>
        <v>252310907</v>
      </c>
      <c r="U236" s="215"/>
      <c r="V236" s="215"/>
      <c r="W236" s="215"/>
      <c r="X236" s="215"/>
      <c r="Y236" s="215"/>
      <c r="Z236" s="215"/>
    </row>
    <row r="237" spans="1:26" s="12" customFormat="1" ht="15.95" customHeight="1">
      <c r="A237" s="154"/>
      <c r="B237" s="155"/>
      <c r="C237" s="155">
        <v>2014</v>
      </c>
      <c r="D237" s="80">
        <v>16342879</v>
      </c>
      <c r="E237" s="80">
        <v>17268904</v>
      </c>
      <c r="F237" s="80">
        <v>19674246</v>
      </c>
      <c r="G237" s="80">
        <v>20190135</v>
      </c>
      <c r="H237" s="80">
        <v>21403730</v>
      </c>
      <c r="I237" s="80">
        <v>18311035</v>
      </c>
      <c r="J237" s="80">
        <v>21363949</v>
      </c>
      <c r="K237" s="80">
        <v>20734311</v>
      </c>
      <c r="L237" s="80">
        <v>22904413</v>
      </c>
      <c r="M237" s="80">
        <v>23342620</v>
      </c>
      <c r="N237" s="80">
        <v>20802045</v>
      </c>
      <c r="O237" s="80">
        <v>19627815</v>
      </c>
      <c r="P237" s="89">
        <f>SUM(D237:O237)</f>
        <v>241966082</v>
      </c>
      <c r="U237" s="208"/>
      <c r="V237" s="212" t="s">
        <v>128</v>
      </c>
      <c r="W237" s="212" t="s">
        <v>131</v>
      </c>
      <c r="X237" s="208"/>
      <c r="Y237" s="210" t="s">
        <v>129</v>
      </c>
      <c r="Z237" s="210" t="s">
        <v>132</v>
      </c>
    </row>
    <row r="238" spans="1:26" s="12" customFormat="1" ht="15.95" customHeight="1">
      <c r="A238" s="179"/>
      <c r="B238" s="178"/>
      <c r="C238" s="178">
        <v>2015</v>
      </c>
      <c r="D238" s="80">
        <v>16243233</v>
      </c>
      <c r="E238" s="80">
        <v>16837852</v>
      </c>
      <c r="F238" s="80">
        <v>21060994</v>
      </c>
      <c r="G238" s="80">
        <v>23687163</v>
      </c>
      <c r="H238" s="80">
        <v>23406072</v>
      </c>
      <c r="I238" s="80">
        <v>24345846</v>
      </c>
      <c r="J238" s="80">
        <v>25419331</v>
      </c>
      <c r="K238" s="80">
        <v>24337094</v>
      </c>
      <c r="L238" s="80">
        <v>26194197</v>
      </c>
      <c r="M238" s="80">
        <v>25479824</v>
      </c>
      <c r="N238" s="80">
        <v>23903673</v>
      </c>
      <c r="O238" s="80">
        <v>21807931</v>
      </c>
      <c r="P238" s="89">
        <f>SUM(D238:O238)</f>
        <v>272723210</v>
      </c>
      <c r="U238" s="208"/>
      <c r="V238" s="213" t="s">
        <v>76</v>
      </c>
      <c r="W238" s="213" t="s">
        <v>54</v>
      </c>
      <c r="X238" s="208"/>
      <c r="Y238" s="209" t="s">
        <v>130</v>
      </c>
      <c r="Z238" s="209" t="s">
        <v>130</v>
      </c>
    </row>
    <row r="239" spans="1:26" s="12" customFormat="1" ht="15.95" customHeight="1">
      <c r="A239" s="196"/>
      <c r="B239" s="193"/>
      <c r="C239" s="193">
        <v>2016</v>
      </c>
      <c r="D239" s="80">
        <v>17376548</v>
      </c>
      <c r="E239" s="80">
        <v>18112679</v>
      </c>
      <c r="F239" s="80">
        <v>24103171</v>
      </c>
      <c r="G239" s="80">
        <v>26124700</v>
      </c>
      <c r="H239" s="80">
        <v>26926176</v>
      </c>
      <c r="I239" s="80">
        <v>25895162</v>
      </c>
      <c r="J239" s="80">
        <v>26071168</v>
      </c>
      <c r="K239" s="80">
        <v>29802248</v>
      </c>
      <c r="L239" s="80">
        <v>29796943</v>
      </c>
      <c r="M239" s="80">
        <v>28660341</v>
      </c>
      <c r="N239" s="80">
        <v>27556166</v>
      </c>
      <c r="O239" s="80">
        <v>23518632</v>
      </c>
      <c r="P239" s="89">
        <f>SUM(D239:O239)</f>
        <v>303943934</v>
      </c>
      <c r="Q239" s="220"/>
      <c r="U239" s="208">
        <v>2016</v>
      </c>
      <c r="V239" s="14">
        <f>+K239</f>
        <v>29802248</v>
      </c>
      <c r="W239" s="14">
        <f>+L238+M238+N238+O238+D239+E239+F239+G239+H239+I239+J239+K239</f>
        <v>291797477</v>
      </c>
      <c r="X239" s="208"/>
      <c r="Y239" s="209" t="e">
        <f>+#REF!+#REF!+#REF!</f>
        <v>#REF!</v>
      </c>
      <c r="Z239" s="209" t="e">
        <f>+#REF!</f>
        <v>#REF!</v>
      </c>
    </row>
    <row r="240" spans="1:26" s="208" customFormat="1" ht="15.95" customHeight="1">
      <c r="A240" s="223"/>
      <c r="B240" s="224"/>
      <c r="C240" s="224">
        <v>2017</v>
      </c>
      <c r="D240" s="80">
        <v>18017229</v>
      </c>
      <c r="E240" s="80">
        <v>17407277</v>
      </c>
      <c r="F240" s="80">
        <v>27847354</v>
      </c>
      <c r="G240" s="80">
        <v>24872910</v>
      </c>
      <c r="H240" s="80">
        <v>28713612</v>
      </c>
      <c r="I240" s="80">
        <v>28264446</v>
      </c>
      <c r="J240" s="80">
        <v>27952722</v>
      </c>
      <c r="K240" s="80">
        <v>30237548</v>
      </c>
      <c r="L240" s="80">
        <v>30031665</v>
      </c>
      <c r="M240" s="80">
        <v>30239364</v>
      </c>
      <c r="N240" s="80">
        <v>29818973</v>
      </c>
      <c r="O240" s="80">
        <v>25613044</v>
      </c>
      <c r="P240" s="89">
        <f>SUM(D240:O240)</f>
        <v>319016144</v>
      </c>
      <c r="U240" s="208">
        <v>2017</v>
      </c>
      <c r="V240" s="14">
        <f>+K240</f>
        <v>30237548</v>
      </c>
      <c r="W240" s="14">
        <f>+L238+M238+N238+O238+D240+E240+F240+G240+H240+I240+J240+K240</f>
        <v>300698723</v>
      </c>
      <c r="Y240" s="224" t="e">
        <f>+#REF!+#REF!+#REF!</f>
        <v>#REF!</v>
      </c>
      <c r="Z240" s="224" t="e">
        <f>+#REF!</f>
        <v>#REF!</v>
      </c>
    </row>
    <row r="241" spans="1:26" s="12" customFormat="1" ht="15.95" customHeight="1" thickBot="1">
      <c r="A241" s="25"/>
      <c r="B241" s="161"/>
      <c r="C241" s="161">
        <v>2018</v>
      </c>
      <c r="D241" s="81">
        <v>22796720</v>
      </c>
      <c r="E241" s="81">
        <v>21963219</v>
      </c>
      <c r="F241" s="81">
        <v>29093475</v>
      </c>
      <c r="G241" s="81">
        <v>28883412</v>
      </c>
      <c r="H241" s="81">
        <v>29582893</v>
      </c>
      <c r="I241" s="81">
        <v>29302431</v>
      </c>
      <c r="J241" s="81"/>
      <c r="K241" s="81"/>
      <c r="L241" s="81"/>
      <c r="M241" s="81"/>
      <c r="N241" s="81"/>
      <c r="O241" s="81"/>
      <c r="P241" s="95">
        <f>SUM(D241:O241)</f>
        <v>161622150</v>
      </c>
      <c r="U241" s="208">
        <v>2017</v>
      </c>
      <c r="V241" s="14">
        <f>+K241</f>
        <v>0</v>
      </c>
      <c r="W241" s="14">
        <f>+L239+M239+N239+O239+D241+E241+F241+G241+H241+I241+J241+K241</f>
        <v>271154232</v>
      </c>
      <c r="X241" s="208"/>
      <c r="Y241" s="209" t="e">
        <f>+#REF!+#REF!+#REF!</f>
        <v>#REF!</v>
      </c>
      <c r="Z241" s="209" t="e">
        <f>+#REF!</f>
        <v>#REF!</v>
      </c>
    </row>
    <row r="242" spans="1:26" s="12" customFormat="1" ht="15.95" customHeight="1">
      <c r="A242" s="63"/>
      <c r="B242" s="63"/>
      <c r="C242" s="63"/>
      <c r="D242" s="183"/>
      <c r="E242" s="183"/>
      <c r="F242" s="183"/>
      <c r="G242" s="183"/>
      <c r="H242" s="183"/>
      <c r="I242" s="183"/>
      <c r="J242" s="183"/>
      <c r="K242" s="183"/>
      <c r="L242" s="183"/>
      <c r="M242" s="183"/>
      <c r="N242" s="183"/>
      <c r="O242" s="183"/>
      <c r="P242" s="183"/>
      <c r="U242" s="208"/>
      <c r="V242" s="214">
        <f>+V241/V239-1</f>
        <v>-1</v>
      </c>
      <c r="W242" s="214">
        <f>+W241/W239-1</f>
        <v>-7.0745111343097689E-2</v>
      </c>
      <c r="X242" s="208"/>
      <c r="Y242" s="214" t="e">
        <f>+Y241/Y239-1</f>
        <v>#REF!</v>
      </c>
      <c r="Z242" s="214" t="e">
        <f>+Z241/Z239-1</f>
        <v>#REF!</v>
      </c>
    </row>
    <row r="243" spans="1:26" s="12" customFormat="1" ht="14.1" customHeight="1">
      <c r="A243" s="69" t="s">
        <v>83</v>
      </c>
      <c r="F243" s="71"/>
      <c r="H243" s="69" t="s">
        <v>84</v>
      </c>
    </row>
    <row r="244" spans="1:26" s="12" customFormat="1" ht="14.1" customHeight="1">
      <c r="A244" s="70" t="s">
        <v>81</v>
      </c>
      <c r="C244" s="17"/>
      <c r="D244" s="17"/>
      <c r="E244" s="17"/>
      <c r="G244" s="17"/>
      <c r="H244" s="69" t="s">
        <v>86</v>
      </c>
      <c r="J244" s="48"/>
      <c r="K244" s="48"/>
      <c r="L244" s="17"/>
      <c r="M244" s="66"/>
      <c r="N244" s="15"/>
      <c r="P244" s="207"/>
    </row>
    <row r="245" spans="1:26" s="12" customFormat="1" ht="14.1" customHeight="1">
      <c r="A245" s="70" t="s">
        <v>81</v>
      </c>
      <c r="C245" s="17"/>
      <c r="D245" s="17"/>
      <c r="E245" s="17"/>
      <c r="G245" s="17"/>
      <c r="H245" s="133" t="s">
        <v>85</v>
      </c>
      <c r="J245" s="48"/>
      <c r="K245" s="48"/>
      <c r="L245" s="17"/>
      <c r="M245" s="66"/>
      <c r="N245" s="15"/>
      <c r="P245" s="235"/>
    </row>
    <row r="246" spans="1:26" s="12" customFormat="1" ht="15" customHeight="1">
      <c r="A246" s="248" t="s">
        <v>122</v>
      </c>
      <c r="B246" s="248"/>
      <c r="C246" s="248"/>
      <c r="D246" s="248"/>
      <c r="E246" s="248"/>
      <c r="F246" s="248"/>
      <c r="G246" s="248"/>
      <c r="H246" s="133" t="s">
        <v>106</v>
      </c>
      <c r="J246" s="67"/>
      <c r="K246" s="48"/>
      <c r="P246" s="17"/>
    </row>
    <row r="247" spans="1:26" s="12" customFormat="1" ht="15" customHeight="1">
      <c r="A247" s="249" t="s">
        <v>115</v>
      </c>
      <c r="B247" s="249"/>
      <c r="C247" s="249"/>
      <c r="D247" s="249"/>
      <c r="E247" s="249"/>
      <c r="F247" s="249"/>
      <c r="G247" s="249"/>
      <c r="H247" s="133" t="s">
        <v>114</v>
      </c>
      <c r="J247" s="67"/>
      <c r="K247" s="48"/>
      <c r="P247" s="17"/>
    </row>
    <row r="248" spans="1:26" s="12" customFormat="1">
      <c r="A248" s="145"/>
      <c r="B248" s="145"/>
      <c r="C248" s="145"/>
      <c r="D248" s="145"/>
      <c r="E248" s="145"/>
      <c r="F248" s="145"/>
      <c r="G248" s="145"/>
      <c r="H248" s="133" t="s">
        <v>112</v>
      </c>
      <c r="J248" s="67"/>
      <c r="K248" s="48"/>
      <c r="P248" s="17"/>
    </row>
    <row r="249" spans="1:26" s="12" customFormat="1">
      <c r="A249" s="188" t="s">
        <v>125</v>
      </c>
      <c r="B249" s="145"/>
      <c r="C249" s="145"/>
      <c r="D249" s="145"/>
      <c r="E249" s="145"/>
      <c r="F249" s="145"/>
      <c r="G249" s="145"/>
      <c r="H249" s="133" t="s">
        <v>113</v>
      </c>
      <c r="J249" s="67"/>
      <c r="K249" s="48"/>
      <c r="P249" s="17"/>
    </row>
    <row r="250" spans="1:26" s="12" customFormat="1">
      <c r="A250" s="145"/>
      <c r="B250" s="145"/>
      <c r="C250" s="145"/>
      <c r="D250" s="145"/>
      <c r="E250" s="145"/>
      <c r="F250" s="145"/>
      <c r="G250" s="145"/>
      <c r="H250" s="133" t="s">
        <v>123</v>
      </c>
      <c r="J250" s="67"/>
      <c r="K250" s="48"/>
      <c r="P250" s="17"/>
    </row>
    <row r="251" spans="1:26" s="12" customFormat="1">
      <c r="A251" s="145"/>
      <c r="B251" s="145"/>
      <c r="C251" s="145"/>
      <c r="D251" s="187"/>
      <c r="E251" s="187"/>
      <c r="F251" s="187"/>
      <c r="G251" s="187"/>
      <c r="H251" s="187"/>
      <c r="I251" s="187"/>
      <c r="J251" s="67"/>
      <c r="K251" s="48"/>
      <c r="P251" s="17"/>
    </row>
    <row r="252" spans="1:26" s="12" customFormat="1" ht="14.1" customHeight="1">
      <c r="D252" s="187"/>
      <c r="E252" s="187"/>
      <c r="F252" s="187"/>
      <c r="G252" s="187"/>
      <c r="H252" s="187"/>
      <c r="I252" s="187"/>
    </row>
    <row r="253" spans="1:26" s="12" customFormat="1" ht="21.95" customHeight="1">
      <c r="A253" s="236" t="s">
        <v>42</v>
      </c>
      <c r="B253" s="236"/>
      <c r="C253" s="236"/>
      <c r="D253" s="236"/>
      <c r="E253" s="236"/>
      <c r="F253" s="236"/>
      <c r="G253" s="236"/>
      <c r="H253" s="236"/>
      <c r="I253" s="236"/>
      <c r="J253" s="236"/>
      <c r="K253" s="236"/>
      <c r="L253" s="236"/>
      <c r="M253" s="236"/>
      <c r="N253" s="236"/>
      <c r="O253" s="236"/>
      <c r="P253" s="236"/>
    </row>
    <row r="254" spans="1:26" s="12" customFormat="1" ht="21.95" customHeight="1">
      <c r="A254" s="236" t="s">
        <v>104</v>
      </c>
      <c r="B254" s="236"/>
      <c r="C254" s="236"/>
      <c r="D254" s="236"/>
      <c r="E254" s="236"/>
      <c r="F254" s="236"/>
      <c r="G254" s="236"/>
      <c r="H254" s="236"/>
      <c r="I254" s="236"/>
      <c r="J254" s="236"/>
      <c r="K254" s="236"/>
      <c r="L254" s="236"/>
      <c r="M254" s="236"/>
      <c r="N254" s="236"/>
      <c r="O254" s="236"/>
      <c r="P254" s="236"/>
    </row>
    <row r="255" spans="1:26" s="12" customFormat="1" ht="14.1" customHeight="1">
      <c r="A255" s="9"/>
      <c r="B255" s="9"/>
      <c r="C255" s="9"/>
      <c r="D255" s="9"/>
      <c r="E255" s="9"/>
      <c r="F255" s="9"/>
      <c r="G255" s="9"/>
      <c r="H255" s="9"/>
      <c r="I255" s="9"/>
      <c r="J255" s="9"/>
      <c r="K255" s="9"/>
      <c r="L255" s="9"/>
      <c r="M255" s="9"/>
      <c r="N255" s="9"/>
      <c r="O255" s="9"/>
      <c r="P255" s="9"/>
    </row>
    <row r="256" spans="1:26" s="12" customFormat="1" ht="14.1" customHeight="1" thickBot="1">
      <c r="A256" s="10"/>
      <c r="B256" s="10"/>
      <c r="C256" s="10"/>
      <c r="D256" s="10"/>
      <c r="E256" s="10"/>
      <c r="F256" s="10"/>
      <c r="G256" s="10"/>
      <c r="H256" s="10"/>
      <c r="I256" s="10"/>
      <c r="J256" s="10"/>
      <c r="K256" s="10"/>
      <c r="L256" s="10"/>
      <c r="M256" s="10"/>
      <c r="N256" s="10"/>
      <c r="O256" s="10"/>
      <c r="P256" s="10"/>
    </row>
    <row r="257" spans="1:16" s="12" customFormat="1" ht="15.95" customHeight="1">
      <c r="A257" s="22" t="s">
        <v>1</v>
      </c>
      <c r="B257" s="23" t="s">
        <v>3</v>
      </c>
      <c r="C257" s="243" t="s">
        <v>4</v>
      </c>
      <c r="D257" s="243" t="s">
        <v>5</v>
      </c>
      <c r="E257" s="243" t="s">
        <v>6</v>
      </c>
      <c r="F257" s="243" t="s">
        <v>7</v>
      </c>
      <c r="G257" s="243" t="s">
        <v>8</v>
      </c>
      <c r="H257" s="243" t="s">
        <v>9</v>
      </c>
      <c r="I257" s="243" t="s">
        <v>10</v>
      </c>
      <c r="J257" s="243" t="s">
        <v>11</v>
      </c>
      <c r="K257" s="243" t="s">
        <v>12</v>
      </c>
      <c r="L257" s="243" t="s">
        <v>13</v>
      </c>
      <c r="M257" s="243" t="s">
        <v>14</v>
      </c>
      <c r="N257" s="243" t="s">
        <v>15</v>
      </c>
      <c r="O257" s="243" t="s">
        <v>16</v>
      </c>
      <c r="P257" s="241" t="s">
        <v>17</v>
      </c>
    </row>
    <row r="258" spans="1:16" s="12" customFormat="1" ht="15.95" customHeight="1" thickBot="1">
      <c r="A258" s="25" t="s">
        <v>2</v>
      </c>
      <c r="B258" s="26" t="s">
        <v>109</v>
      </c>
      <c r="C258" s="244"/>
      <c r="D258" s="244"/>
      <c r="E258" s="244"/>
      <c r="F258" s="244"/>
      <c r="G258" s="244"/>
      <c r="H258" s="244"/>
      <c r="I258" s="244"/>
      <c r="J258" s="244"/>
      <c r="K258" s="244"/>
      <c r="L258" s="244"/>
      <c r="M258" s="244"/>
      <c r="N258" s="244"/>
      <c r="O258" s="244"/>
      <c r="P258" s="242"/>
    </row>
    <row r="259" spans="1:16" s="12" customFormat="1" ht="15.95" customHeight="1">
      <c r="A259" s="22"/>
      <c r="B259" s="168"/>
      <c r="C259" s="23">
        <v>1993</v>
      </c>
      <c r="D259" s="99" t="s">
        <v>43</v>
      </c>
      <c r="E259" s="99" t="s">
        <v>43</v>
      </c>
      <c r="F259" s="99" t="s">
        <v>43</v>
      </c>
      <c r="G259" s="99" t="s">
        <v>43</v>
      </c>
      <c r="H259" s="99" t="s">
        <v>43</v>
      </c>
      <c r="I259" s="99" t="s">
        <v>43</v>
      </c>
      <c r="J259" s="99" t="s">
        <v>43</v>
      </c>
      <c r="K259" s="99" t="s">
        <v>43</v>
      </c>
      <c r="L259" s="99" t="s">
        <v>43</v>
      </c>
      <c r="M259" s="99" t="s">
        <v>43</v>
      </c>
      <c r="N259" s="99" t="s">
        <v>43</v>
      </c>
      <c r="O259" s="99" t="s">
        <v>43</v>
      </c>
      <c r="P259" s="100" t="s">
        <v>43</v>
      </c>
    </row>
    <row r="260" spans="1:16" s="12" customFormat="1" ht="15.95" customHeight="1">
      <c r="A260" s="24"/>
      <c r="B260" s="170"/>
      <c r="C260" s="13">
        <v>1994</v>
      </c>
      <c r="D260" s="101">
        <f t="shared" ref="D260:P260" si="48">+D8/D7-1</f>
        <v>7.2925398155909482E-2</v>
      </c>
      <c r="E260" s="101">
        <f t="shared" si="48"/>
        <v>7.9203727234222754E-2</v>
      </c>
      <c r="F260" s="101">
        <f t="shared" si="48"/>
        <v>9.4240837696335067E-2</v>
      </c>
      <c r="G260" s="101">
        <f t="shared" si="48"/>
        <v>0.13747779751332145</v>
      </c>
      <c r="H260" s="101">
        <f t="shared" si="48"/>
        <v>0.16915254237288146</v>
      </c>
      <c r="I260" s="101">
        <f t="shared" si="48"/>
        <v>9.4763092269326776E-2</v>
      </c>
      <c r="J260" s="101">
        <f t="shared" si="48"/>
        <v>6.1711079943899128E-2</v>
      </c>
      <c r="K260" s="101">
        <f t="shared" si="48"/>
        <v>0.17128378378378373</v>
      </c>
      <c r="L260" s="101">
        <f t="shared" si="48"/>
        <v>0.10246433203631655</v>
      </c>
      <c r="M260" s="101">
        <f t="shared" si="48"/>
        <v>0.11510554089709757</v>
      </c>
      <c r="N260" s="101">
        <f t="shared" si="48"/>
        <v>0.13919299343134184</v>
      </c>
      <c r="O260" s="101">
        <f t="shared" si="48"/>
        <v>9.8761275773195933E-2</v>
      </c>
      <c r="P260" s="102">
        <f t="shared" si="48"/>
        <v>0.11282233458286117</v>
      </c>
    </row>
    <row r="261" spans="1:16" s="12" customFormat="1" ht="15.95" customHeight="1">
      <c r="A261" s="24"/>
      <c r="B261" s="170"/>
      <c r="C261" s="13">
        <v>1995</v>
      </c>
      <c r="D261" s="101">
        <f t="shared" ref="D261:P261" si="49">+D9/D8-1</f>
        <v>0.15270898437500002</v>
      </c>
      <c r="E261" s="101">
        <f t="shared" si="49"/>
        <v>0.21428571428571419</v>
      </c>
      <c r="F261" s="101">
        <f t="shared" si="49"/>
        <v>0.23285486443381176</v>
      </c>
      <c r="G261" s="101">
        <f t="shared" si="49"/>
        <v>0.11761399125546523</v>
      </c>
      <c r="H261" s="101">
        <f t="shared" si="49"/>
        <v>2.1416062626848253E-2</v>
      </c>
      <c r="I261" s="103">
        <f t="shared" si="49"/>
        <v>0.44912398307842505</v>
      </c>
      <c r="J261" s="103">
        <f t="shared" si="49"/>
        <v>0.60951783355350075</v>
      </c>
      <c r="K261" s="103">
        <f t="shared" si="49"/>
        <v>0.52032794923565051</v>
      </c>
      <c r="L261" s="103">
        <f t="shared" si="49"/>
        <v>0.56058823529411761</v>
      </c>
      <c r="M261" s="103">
        <f t="shared" si="49"/>
        <v>0.64111091393078978</v>
      </c>
      <c r="N261" s="103">
        <f t="shared" si="49"/>
        <v>0.55631987918725967</v>
      </c>
      <c r="O261" s="103">
        <f t="shared" si="49"/>
        <v>0.56956096588385186</v>
      </c>
      <c r="P261" s="104">
        <f t="shared" si="49"/>
        <v>0.39663574532344548</v>
      </c>
    </row>
    <row r="262" spans="1:16" ht="15.95" customHeight="1">
      <c r="A262" s="24"/>
      <c r="B262" s="170"/>
      <c r="C262" s="13">
        <v>1996</v>
      </c>
      <c r="D262" s="103">
        <f t="shared" ref="D262:P262" si="50">+D10/D9-1</f>
        <v>0.58728945232612717</v>
      </c>
      <c r="E262" s="103">
        <f t="shared" si="50"/>
        <v>0.54198190045248862</v>
      </c>
      <c r="F262" s="103">
        <f t="shared" si="50"/>
        <v>0.46955575679172057</v>
      </c>
      <c r="G262" s="103">
        <f t="shared" si="50"/>
        <v>0.60355725702788798</v>
      </c>
      <c r="H262" s="103">
        <f t="shared" si="50"/>
        <v>0.75032558736300925</v>
      </c>
      <c r="I262" s="103">
        <f t="shared" si="50"/>
        <v>0.22827261013420141</v>
      </c>
      <c r="J262" s="103">
        <f t="shared" si="50"/>
        <v>0.21927191697342008</v>
      </c>
      <c r="K262" s="103">
        <f t="shared" si="50"/>
        <v>0.14482457426773054</v>
      </c>
      <c r="L262" s="103">
        <f t="shared" si="50"/>
        <v>9.2641537881643421E-2</v>
      </c>
      <c r="M262" s="103">
        <f t="shared" si="50"/>
        <v>0.23024545308398747</v>
      </c>
      <c r="N262" s="103">
        <f t="shared" si="50"/>
        <v>0.15707703281354291</v>
      </c>
      <c r="O262" s="103">
        <f t="shared" si="50"/>
        <v>0.14774464167691304</v>
      </c>
      <c r="P262" s="104">
        <f t="shared" si="50"/>
        <v>0.30526024138270991</v>
      </c>
    </row>
    <row r="263" spans="1:16" ht="15.95" customHeight="1">
      <c r="A263" s="24" t="s">
        <v>18</v>
      </c>
      <c r="B263" s="170" t="s">
        <v>20</v>
      </c>
      <c r="C263" s="13">
        <v>1997</v>
      </c>
      <c r="D263" s="103">
        <f t="shared" ref="D263:P263" si="51">+D11/D10-1</f>
        <v>0.16082577495928674</v>
      </c>
      <c r="E263" s="103">
        <f t="shared" si="51"/>
        <v>0.14654618046268908</v>
      </c>
      <c r="F263" s="103">
        <f t="shared" si="51"/>
        <v>0.15100866521955836</v>
      </c>
      <c r="G263" s="103">
        <f t="shared" si="51"/>
        <v>0.25482487553345923</v>
      </c>
      <c r="H263" s="103">
        <f t="shared" si="51"/>
        <v>0.15579536628880319</v>
      </c>
      <c r="I263" s="103">
        <f t="shared" si="51"/>
        <v>0.16228098401153113</v>
      </c>
      <c r="J263" s="103">
        <f t="shared" si="51"/>
        <v>0.18433382674763243</v>
      </c>
      <c r="K263" s="103">
        <f t="shared" si="51"/>
        <v>0.11335349791128912</v>
      </c>
      <c r="L263" s="103">
        <f t="shared" si="51"/>
        <v>0.2617627151855022</v>
      </c>
      <c r="M263" s="103">
        <f t="shared" si="51"/>
        <v>0.10985616311426605</v>
      </c>
      <c r="N263" s="103">
        <f t="shared" si="51"/>
        <v>6.7001979736669437E-2</v>
      </c>
      <c r="O263" s="103">
        <f t="shared" si="51"/>
        <v>0.10740658877773002</v>
      </c>
      <c r="P263" s="104">
        <f t="shared" si="51"/>
        <v>0.15422822631032962</v>
      </c>
    </row>
    <row r="264" spans="1:16" ht="15.95" customHeight="1">
      <c r="A264" s="24" t="s">
        <v>19</v>
      </c>
      <c r="B264" s="170" t="s">
        <v>21</v>
      </c>
      <c r="C264" s="13">
        <v>1998</v>
      </c>
      <c r="D264" s="103">
        <f t="shared" ref="D264:P264" si="52">+D12/D11-1</f>
        <v>0.11549053628514483</v>
      </c>
      <c r="E264" s="103">
        <f t="shared" si="52"/>
        <v>8.3214809083942187E-2</v>
      </c>
      <c r="F264" s="103">
        <f t="shared" si="52"/>
        <v>0.11791030781164213</v>
      </c>
      <c r="G264" s="103">
        <f t="shared" si="52"/>
        <v>-8.1235418286856875E-3</v>
      </c>
      <c r="H264" s="103">
        <f t="shared" si="52"/>
        <v>-6.0355126228844869E-3</v>
      </c>
      <c r="I264" s="103">
        <f t="shared" si="52"/>
        <v>7.4588832179099507E-2</v>
      </c>
      <c r="J264" s="103">
        <f t="shared" si="52"/>
        <v>3.7783037440592526E-2</v>
      </c>
      <c r="K264" s="103">
        <f t="shared" si="52"/>
        <v>8.4876989288156457E-2</v>
      </c>
      <c r="L264" s="103">
        <f t="shared" si="52"/>
        <v>-4.4865853558510027E-3</v>
      </c>
      <c r="M264" s="103">
        <f t="shared" si="52"/>
        <v>7.154408616230068E-3</v>
      </c>
      <c r="N264" s="103">
        <f t="shared" si="52"/>
        <v>3.8626714930828365E-2</v>
      </c>
      <c r="O264" s="103">
        <f t="shared" si="52"/>
        <v>2.1795556172198527E-2</v>
      </c>
      <c r="P264" s="104">
        <f t="shared" si="52"/>
        <v>4.3470302677461437E-2</v>
      </c>
    </row>
    <row r="265" spans="1:16" ht="15.95" customHeight="1">
      <c r="A265" s="24"/>
      <c r="B265" s="170"/>
      <c r="C265" s="13">
        <v>1999</v>
      </c>
      <c r="D265" s="103">
        <f t="shared" ref="D265:P265" si="53">+D13/D12-1</f>
        <v>-2.3683607435802334E-2</v>
      </c>
      <c r="E265" s="103">
        <f t="shared" si="53"/>
        <v>-1.3805354958795757E-4</v>
      </c>
      <c r="F265" s="103">
        <f t="shared" si="53"/>
        <v>1.6896767819954528E-2</v>
      </c>
      <c r="G265" s="103">
        <f t="shared" si="53"/>
        <v>-4.002349941979455E-3</v>
      </c>
      <c r="H265" s="103">
        <f t="shared" si="53"/>
        <v>1.089118219532903E-2</v>
      </c>
      <c r="I265" s="103">
        <f t="shared" si="53"/>
        <v>4.5572687946899837E-3</v>
      </c>
      <c r="J265" s="103">
        <f t="shared" si="53"/>
        <v>-5.5226019410882343E-2</v>
      </c>
      <c r="K265" s="103">
        <f t="shared" si="53"/>
        <v>-4.1928125487062484E-2</v>
      </c>
      <c r="L265" s="103">
        <f t="shared" si="53"/>
        <v>1.5099995605796002E-2</v>
      </c>
      <c r="M265" s="103">
        <f t="shared" si="53"/>
        <v>-4.6214727472173145E-2</v>
      </c>
      <c r="N265" s="103">
        <f t="shared" si="53"/>
        <v>3.443708481708363E-2</v>
      </c>
      <c r="O265" s="103">
        <f t="shared" si="53"/>
        <v>2.5255467439031509E-3</v>
      </c>
      <c r="P265" s="104">
        <f t="shared" si="53"/>
        <v>-7.4336691428635859E-3</v>
      </c>
    </row>
    <row r="266" spans="1:16" ht="15.95" customHeight="1">
      <c r="A266" s="24"/>
      <c r="B266" s="170"/>
      <c r="C266" s="13">
        <v>2000</v>
      </c>
      <c r="D266" s="103">
        <f t="shared" ref="D266:P266" si="54">+D14/D13-1</f>
        <v>1.3707436989611743E-3</v>
      </c>
      <c r="E266" s="103">
        <f t="shared" si="54"/>
        <v>3.8283585276463361E-2</v>
      </c>
      <c r="F266" s="103">
        <f t="shared" si="54"/>
        <v>5.7063715340477383E-3</v>
      </c>
      <c r="G266" s="103">
        <f t="shared" si="54"/>
        <v>-4.7472362553590108E-2</v>
      </c>
      <c r="H266" s="103">
        <f t="shared" si="54"/>
        <v>-4.1290302759897202E-2</v>
      </c>
      <c r="I266" s="103">
        <f t="shared" si="54"/>
        <v>-3.594973768829679E-2</v>
      </c>
      <c r="J266" s="103">
        <f t="shared" si="54"/>
        <v>-1.0401892006694946E-2</v>
      </c>
      <c r="K266" s="103">
        <f t="shared" si="54"/>
        <v>4.0929572482867327E-2</v>
      </c>
      <c r="L266" s="103">
        <f t="shared" si="54"/>
        <v>-2.8692489180947245E-2</v>
      </c>
      <c r="M266" s="103">
        <f t="shared" si="54"/>
        <v>-9.3429139629941371E-3</v>
      </c>
      <c r="N266" s="103">
        <f t="shared" si="54"/>
        <v>-6.6576914446901947E-2</v>
      </c>
      <c r="O266" s="103">
        <f t="shared" si="54"/>
        <v>-7.9712430176494986E-2</v>
      </c>
      <c r="P266" s="104">
        <f t="shared" si="54"/>
        <v>-2.0668861591647492E-2</v>
      </c>
    </row>
    <row r="267" spans="1:16" ht="15.95" customHeight="1">
      <c r="A267" s="24"/>
      <c r="B267" s="170"/>
      <c r="C267" s="13">
        <v>2001</v>
      </c>
      <c r="D267" s="103">
        <f t="shared" ref="D267:P267" si="55">+D15/D14-1</f>
        <v>-2.7989685853632262E-2</v>
      </c>
      <c r="E267" s="103">
        <f t="shared" si="55"/>
        <v>-5.9564376343126391E-2</v>
      </c>
      <c r="F267" s="103">
        <f t="shared" si="55"/>
        <v>-9.4005480396297858E-2</v>
      </c>
      <c r="G267" s="103">
        <f t="shared" si="55"/>
        <v>-6.4787360945145811E-2</v>
      </c>
      <c r="H267" s="103">
        <f t="shared" si="55"/>
        <v>-4.0213963690030274E-2</v>
      </c>
      <c r="I267" s="103">
        <f t="shared" si="55"/>
        <v>-5.7200752063920945E-2</v>
      </c>
      <c r="J267" s="103">
        <f t="shared" si="55"/>
        <v>-8.7353106403070035E-2</v>
      </c>
      <c r="K267" s="103">
        <f t="shared" si="55"/>
        <v>-7.9917664606814376E-2</v>
      </c>
      <c r="L267" s="103">
        <f t="shared" si="55"/>
        <v>-0.11945201930870819</v>
      </c>
      <c r="M267" s="103">
        <f t="shared" si="55"/>
        <v>-0.10895573087409616</v>
      </c>
      <c r="N267" s="103">
        <f t="shared" si="55"/>
        <v>-8.5558114085085069E-2</v>
      </c>
      <c r="O267" s="103">
        <f t="shared" si="55"/>
        <v>-0.22344871325756221</v>
      </c>
      <c r="P267" s="104">
        <f t="shared" si="55"/>
        <v>-8.7882630430817121E-2</v>
      </c>
    </row>
    <row r="268" spans="1:16" ht="15.95" customHeight="1">
      <c r="A268" s="24"/>
      <c r="B268" s="170"/>
      <c r="C268" s="13">
        <v>2002</v>
      </c>
      <c r="D268" s="103">
        <f t="shared" ref="D268:P268" si="56">+D16/D15-1</f>
        <v>-0.16490516849363146</v>
      </c>
      <c r="E268" s="103">
        <f t="shared" si="56"/>
        <v>-0.18524475987465849</v>
      </c>
      <c r="F268" s="103">
        <f t="shared" si="56"/>
        <v>-0.22421331627398566</v>
      </c>
      <c r="G268" s="103">
        <f t="shared" si="56"/>
        <v>-0.1568988417729299</v>
      </c>
      <c r="H268" s="103">
        <f t="shared" si="56"/>
        <v>-0.14252707879275761</v>
      </c>
      <c r="I268" s="103">
        <f t="shared" si="56"/>
        <v>-0.16478853436421792</v>
      </c>
      <c r="J268" s="103">
        <f t="shared" si="56"/>
        <v>-8.4503369662908501E-2</v>
      </c>
      <c r="K268" s="103">
        <f t="shared" si="56"/>
        <v>-0.14029680467710337</v>
      </c>
      <c r="L268" s="103">
        <f t="shared" si="56"/>
        <v>-8.7302429595414344E-2</v>
      </c>
      <c r="M268" s="103">
        <f t="shared" si="56"/>
        <v>-6.4174179676183885E-2</v>
      </c>
      <c r="N268" s="103">
        <f t="shared" si="56"/>
        <v>-8.68211509813821E-2</v>
      </c>
      <c r="O268" s="103">
        <f t="shared" si="56"/>
        <v>0.12304837408257252</v>
      </c>
      <c r="P268" s="104">
        <f t="shared" si="56"/>
        <v>-0.11905061453160393</v>
      </c>
    </row>
    <row r="269" spans="1:16" ht="15.95" customHeight="1">
      <c r="A269" s="24"/>
      <c r="B269" s="170"/>
      <c r="C269" s="13">
        <v>2003</v>
      </c>
      <c r="D269" s="103">
        <f t="shared" ref="D269:P269" si="57">+D17/D16-1</f>
        <v>1.6922150958691873E-2</v>
      </c>
      <c r="E269" s="103">
        <f t="shared" si="57"/>
        <v>2.2324002068223825E-2</v>
      </c>
      <c r="F269" s="103">
        <f t="shared" si="57"/>
        <v>5.5427774876988245E-2</v>
      </c>
      <c r="G269" s="103">
        <f t="shared" si="57"/>
        <v>0.10186527781703147</v>
      </c>
      <c r="H269" s="103">
        <f t="shared" si="57"/>
        <v>6.0217434936066461E-2</v>
      </c>
      <c r="I269" s="103">
        <f t="shared" si="57"/>
        <v>9.1214836233862506E-2</v>
      </c>
      <c r="J269" s="103">
        <f t="shared" si="57"/>
        <v>4.8232436099002518E-2</v>
      </c>
      <c r="K269" s="103">
        <f t="shared" si="57"/>
        <v>1.4179920756350661E-2</v>
      </c>
      <c r="L269" s="103">
        <f t="shared" si="57"/>
        <v>6.2458452646588114E-2</v>
      </c>
      <c r="M269" s="103">
        <f t="shared" si="57"/>
        <v>4.973137082137713E-2</v>
      </c>
      <c r="N269" s="103">
        <f t="shared" si="57"/>
        <v>4.5492497236065965E-4</v>
      </c>
      <c r="O269" s="103">
        <f t="shared" si="57"/>
        <v>3.9297587116030597E-2</v>
      </c>
      <c r="P269" s="104">
        <f t="shared" si="57"/>
        <v>4.6839343817872026E-2</v>
      </c>
    </row>
    <row r="270" spans="1:16" ht="15.95" customHeight="1">
      <c r="A270" s="24"/>
      <c r="B270" s="170"/>
      <c r="C270" s="13">
        <v>2004</v>
      </c>
      <c r="D270" s="103">
        <f t="shared" ref="D270:P270" si="58">+D18/D17-1</f>
        <v>4.9827079257520612E-3</v>
      </c>
      <c r="E270" s="103">
        <f t="shared" si="58"/>
        <v>9.4695566470565762E-2</v>
      </c>
      <c r="F270" s="103">
        <f t="shared" si="58"/>
        <v>0.12071783759918087</v>
      </c>
      <c r="G270" s="103">
        <f t="shared" si="58"/>
        <v>-8.4719966067508645E-2</v>
      </c>
      <c r="H270" s="103">
        <f t="shared" si="58"/>
        <v>-4.8466267910234784E-2</v>
      </c>
      <c r="I270" s="103">
        <f t="shared" si="58"/>
        <v>1.2918265295693621E-2</v>
      </c>
      <c r="J270" s="103">
        <f t="shared" si="58"/>
        <v>-5.1454805299431139E-2</v>
      </c>
      <c r="K270" s="103">
        <f t="shared" si="58"/>
        <v>-1.1490038479624598E-3</v>
      </c>
      <c r="L270" s="103">
        <f t="shared" si="58"/>
        <v>3.0432191333729541E-2</v>
      </c>
      <c r="M270" s="103">
        <f t="shared" si="58"/>
        <v>-1.0251323327726491E-2</v>
      </c>
      <c r="N270" s="103">
        <f t="shared" si="58"/>
        <v>6.7463384190921571E-2</v>
      </c>
      <c r="O270" s="103">
        <f t="shared" si="58"/>
        <v>5.899260478871482E-2</v>
      </c>
      <c r="P270" s="104">
        <f t="shared" si="58"/>
        <v>1.4259262663984584E-2</v>
      </c>
    </row>
    <row r="271" spans="1:16" ht="15.95" customHeight="1">
      <c r="A271" s="24"/>
      <c r="B271" s="170"/>
      <c r="C271" s="13">
        <v>2005</v>
      </c>
      <c r="D271" s="103">
        <f t="shared" ref="D271:P271" si="59">+D19/D18-1</f>
        <v>2.6587088699049133E-2</v>
      </c>
      <c r="E271" s="103">
        <f t="shared" si="59"/>
        <v>2.2954746843724116E-3</v>
      </c>
      <c r="F271" s="103">
        <f t="shared" si="59"/>
        <v>-8.475400016672352E-3</v>
      </c>
      <c r="G271" s="103">
        <f t="shared" si="59"/>
        <v>0.15100223857966188</v>
      </c>
      <c r="H271" s="103">
        <f t="shared" si="59"/>
        <v>8.8819348476472548E-2</v>
      </c>
      <c r="I271" s="103">
        <f t="shared" si="59"/>
        <v>2.3283955544186385E-2</v>
      </c>
      <c r="J271" s="103">
        <f t="shared" si="59"/>
        <v>4.2221730986259587E-2</v>
      </c>
      <c r="K271" s="103">
        <f t="shared" si="59"/>
        <v>2.7833243310341649E-2</v>
      </c>
      <c r="L271" s="103">
        <f t="shared" si="59"/>
        <v>-2.0654782256328552E-2</v>
      </c>
      <c r="M271" s="103">
        <f t="shared" si="59"/>
        <v>-1.7526453702878197E-2</v>
      </c>
      <c r="N271" s="103">
        <f t="shared" si="59"/>
        <v>-1.2776205962155007E-3</v>
      </c>
      <c r="O271" s="103">
        <f t="shared" si="59"/>
        <v>1.3130649639052638E-3</v>
      </c>
      <c r="P271" s="104">
        <f t="shared" si="59"/>
        <v>2.4465220458846693E-2</v>
      </c>
    </row>
    <row r="272" spans="1:16" ht="15.95" customHeight="1">
      <c r="A272" s="24"/>
      <c r="B272" s="170"/>
      <c r="C272" s="13">
        <v>2006</v>
      </c>
      <c r="D272" s="103">
        <f t="shared" ref="D272:P272" si="60">+D20/D19-1</f>
        <v>5.2797064180651443E-2</v>
      </c>
      <c r="E272" s="103">
        <f t="shared" si="60"/>
        <v>1.0292927676563979E-2</v>
      </c>
      <c r="F272" s="103">
        <f t="shared" si="60"/>
        <v>3.9189437254197657E-2</v>
      </c>
      <c r="G272" s="103">
        <f t="shared" si="60"/>
        <v>-2.0218888677841607E-2</v>
      </c>
      <c r="H272" s="103">
        <f t="shared" si="60"/>
        <v>3.5052358678295814E-2</v>
      </c>
      <c r="I272" s="103">
        <f t="shared" si="60"/>
        <v>2.8763145050211048E-2</v>
      </c>
      <c r="J272" s="103">
        <f t="shared" si="60"/>
        <v>7.6986881541469598E-2</v>
      </c>
      <c r="K272" s="103">
        <f t="shared" si="60"/>
        <v>0.11287835015520553</v>
      </c>
      <c r="L272" s="103">
        <f t="shared" si="60"/>
        <v>0.10377704466745241</v>
      </c>
      <c r="M272" s="103">
        <f t="shared" si="60"/>
        <v>0.1031910190431915</v>
      </c>
      <c r="N272" s="103">
        <f t="shared" si="60"/>
        <v>0.1119096944522795</v>
      </c>
      <c r="O272" s="103">
        <f t="shared" si="60"/>
        <v>1.7730545923611007E-2</v>
      </c>
      <c r="P272" s="104">
        <f t="shared" si="60"/>
        <v>5.6542235236379357E-2</v>
      </c>
    </row>
    <row r="273" spans="1:16" ht="15.95" customHeight="1">
      <c r="A273" s="24"/>
      <c r="B273" s="170"/>
      <c r="C273" s="13">
        <v>2007</v>
      </c>
      <c r="D273" s="103">
        <f t="shared" ref="D273:P273" si="61">+D21/D20-1</f>
        <v>9.1507380200815502E-2</v>
      </c>
      <c r="E273" s="103">
        <f t="shared" si="61"/>
        <v>0.24472768645397869</v>
      </c>
      <c r="F273" s="103">
        <f t="shared" si="61"/>
        <v>-0.12056373488810501</v>
      </c>
      <c r="G273" s="103">
        <f t="shared" si="61"/>
        <v>-2.4520779220993383E-5</v>
      </c>
      <c r="H273" s="103">
        <f t="shared" si="61"/>
        <v>2.0423199885799104E-2</v>
      </c>
      <c r="I273" s="103">
        <f t="shared" si="61"/>
        <v>2.1715941795640736E-2</v>
      </c>
      <c r="J273" s="103">
        <f t="shared" si="61"/>
        <v>-1.8537567955011269E-2</v>
      </c>
      <c r="K273" s="103">
        <f t="shared" si="61"/>
        <v>-3.3728276843607463E-2</v>
      </c>
      <c r="L273" s="103">
        <f t="shared" si="61"/>
        <v>-5.6396848488930784E-2</v>
      </c>
      <c r="M273" s="103">
        <f t="shared" si="61"/>
        <v>6.8804825614154907E-4</v>
      </c>
      <c r="N273" s="103">
        <f t="shared" si="61"/>
        <v>-2.051638516571086E-2</v>
      </c>
      <c r="O273" s="103">
        <f t="shared" si="61"/>
        <v>-1.1850063157726964E-2</v>
      </c>
      <c r="P273" s="104">
        <f t="shared" si="61"/>
        <v>4.5610343158393185E-3</v>
      </c>
    </row>
    <row r="274" spans="1:16" ht="15.95" customHeight="1">
      <c r="A274" s="24"/>
      <c r="B274" s="170"/>
      <c r="C274" s="13">
        <v>2008</v>
      </c>
      <c r="D274" s="103">
        <f t="shared" ref="D274:P274" si="62">+D22/D21-1</f>
        <v>-2.3588395220904723E-2</v>
      </c>
      <c r="E274" s="103">
        <f t="shared" si="62"/>
        <v>-0.14990487189179114</v>
      </c>
      <c r="F274" s="103">
        <f t="shared" si="62"/>
        <v>4.8074609193448747E-2</v>
      </c>
      <c r="G274" s="103">
        <f t="shared" si="62"/>
        <v>3.2093056170418688E-2</v>
      </c>
      <c r="H274" s="103">
        <f t="shared" si="62"/>
        <v>-3.1583072805705936E-2</v>
      </c>
      <c r="I274" s="103">
        <f t="shared" si="62"/>
        <v>-6.0187921049521309E-2</v>
      </c>
      <c r="J274" s="103">
        <f t="shared" si="62"/>
        <v>2.3794242369401086E-2</v>
      </c>
      <c r="K274" s="103">
        <f t="shared" si="62"/>
        <v>-1.2880275941558605E-2</v>
      </c>
      <c r="L274" s="103">
        <f t="shared" si="62"/>
        <v>-1.9013293833842648E-2</v>
      </c>
      <c r="M274" s="103">
        <f t="shared" si="62"/>
        <v>-4.0529589350230877E-2</v>
      </c>
      <c r="N274" s="103">
        <f t="shared" si="62"/>
        <v>-0.10298869600613558</v>
      </c>
      <c r="O274" s="103">
        <f t="shared" si="62"/>
        <v>-5.3614829793013352E-2</v>
      </c>
      <c r="P274" s="104">
        <f t="shared" si="62"/>
        <v>-3.4455446458659389E-2</v>
      </c>
    </row>
    <row r="275" spans="1:16" ht="15.95" customHeight="1">
      <c r="A275" s="24"/>
      <c r="B275" s="170"/>
      <c r="C275" s="13">
        <v>2009</v>
      </c>
      <c r="D275" s="103">
        <f t="shared" ref="D275:P275" si="63">+D23/D22-1</f>
        <v>-6.6212106692052908E-2</v>
      </c>
      <c r="E275" s="103">
        <f t="shared" si="63"/>
        <v>-9.8294252690526385E-2</v>
      </c>
      <c r="F275" s="103">
        <f t="shared" si="63"/>
        <v>-1.6646835288173234E-2</v>
      </c>
      <c r="G275" s="103">
        <f t="shared" si="63"/>
        <v>-0.12635102748408711</v>
      </c>
      <c r="H275" s="103">
        <f t="shared" si="63"/>
        <v>-0.17777985019079412</v>
      </c>
      <c r="I275" s="103">
        <f t="shared" si="63"/>
        <v>-0.11624687901638986</v>
      </c>
      <c r="J275" s="103">
        <f t="shared" si="63"/>
        <v>-0.30881880605072354</v>
      </c>
      <c r="K275" s="103">
        <f t="shared" si="63"/>
        <v>-0.20577678456355852</v>
      </c>
      <c r="L275" s="103">
        <f t="shared" si="63"/>
        <v>-8.9548210820186602E-2</v>
      </c>
      <c r="M275" s="103">
        <f t="shared" si="63"/>
        <v>-8.8375887678130094E-2</v>
      </c>
      <c r="N275" s="103">
        <f t="shared" si="63"/>
        <v>-5.8937692525625085E-2</v>
      </c>
      <c r="O275" s="103">
        <f t="shared" si="63"/>
        <v>-5.1225994659154672E-2</v>
      </c>
      <c r="P275" s="104">
        <f t="shared" si="63"/>
        <v>-0.11899085084106042</v>
      </c>
    </row>
    <row r="276" spans="1:16" ht="15.95" customHeight="1">
      <c r="A276" s="24"/>
      <c r="B276" s="170"/>
      <c r="C276" s="13">
        <v>2010</v>
      </c>
      <c r="D276" s="103">
        <f t="shared" ref="D276:P283" si="64">+D24/D23-1</f>
        <v>-0.12564704557121043</v>
      </c>
      <c r="E276" s="103">
        <f t="shared" si="64"/>
        <v>-8.9194617676803811E-2</v>
      </c>
      <c r="F276" s="103">
        <f t="shared" si="64"/>
        <v>-4.1030420896673414E-2</v>
      </c>
      <c r="G276" s="103">
        <f t="shared" si="64"/>
        <v>-1.8313187130084119E-2</v>
      </c>
      <c r="H276" s="103">
        <f t="shared" si="64"/>
        <v>-3.7574397848030405E-2</v>
      </c>
      <c r="I276" s="103">
        <f t="shared" si="64"/>
        <v>-1.8579347575691907E-2</v>
      </c>
      <c r="J276" s="103">
        <f t="shared" si="64"/>
        <v>0.1249625191135566</v>
      </c>
      <c r="K276" s="103">
        <f t="shared" si="64"/>
        <v>3.549155226279499E-2</v>
      </c>
      <c r="L276" s="103">
        <f t="shared" si="64"/>
        <v>-6.6555929505834999E-2</v>
      </c>
      <c r="M276" s="103">
        <f t="shared" si="64"/>
        <v>-9.3360029148481516E-2</v>
      </c>
      <c r="N276" s="103">
        <f t="shared" si="64"/>
        <v>-9.8689500989918022E-2</v>
      </c>
      <c r="O276" s="103">
        <f t="shared" si="64"/>
        <v>-0.1705436327319636</v>
      </c>
      <c r="P276" s="104">
        <f t="shared" si="64"/>
        <v>-5.3809124885359161E-2</v>
      </c>
    </row>
    <row r="277" spans="1:16" ht="15.95" customHeight="1">
      <c r="A277" s="24"/>
      <c r="B277" s="170"/>
      <c r="C277" s="13">
        <v>2011</v>
      </c>
      <c r="D277" s="103">
        <f t="shared" si="64"/>
        <v>-0.13983230645952338</v>
      </c>
      <c r="E277" s="103">
        <f t="shared" ref="E277:P277" si="65">+E25/E24-1</f>
        <v>-0.17519385757013495</v>
      </c>
      <c r="F277" s="103">
        <f t="shared" si="65"/>
        <v>-0.24888523514957095</v>
      </c>
      <c r="G277" s="103">
        <f t="shared" si="65"/>
        <v>-0.23223449325485701</v>
      </c>
      <c r="H277" s="103">
        <f t="shared" si="65"/>
        <v>-0.14362741223927211</v>
      </c>
      <c r="I277" s="103">
        <f t="shared" si="65"/>
        <v>-0.16679145690022701</v>
      </c>
      <c r="J277" s="103">
        <f t="shared" si="65"/>
        <v>-0.15907832767489416</v>
      </c>
      <c r="K277" s="103">
        <f t="shared" si="65"/>
        <v>-0.14677528946210783</v>
      </c>
      <c r="L277" s="103">
        <f t="shared" si="65"/>
        <v>-0.10685763830720285</v>
      </c>
      <c r="M277" s="103">
        <f t="shared" si="65"/>
        <v>-0.14844547491249582</v>
      </c>
      <c r="N277" s="103">
        <f t="shared" si="65"/>
        <v>-0.11267010907214892</v>
      </c>
      <c r="O277" s="103">
        <f t="shared" si="65"/>
        <v>-9.2752092718740187E-2</v>
      </c>
      <c r="P277" s="104">
        <f t="shared" si="65"/>
        <v>-0.15730487835033324</v>
      </c>
    </row>
    <row r="278" spans="1:16" ht="15.95" customHeight="1">
      <c r="A278" s="24"/>
      <c r="B278" s="171" t="s">
        <v>107</v>
      </c>
      <c r="C278" s="13">
        <v>2012</v>
      </c>
      <c r="D278" s="103">
        <f t="shared" si="64"/>
        <v>-7.9008103962317056E-2</v>
      </c>
      <c r="E278" s="103">
        <f t="shared" ref="E278:P278" si="66">+E26/E25-1</f>
        <v>-0.14475613995816083</v>
      </c>
      <c r="F278" s="103">
        <f t="shared" si="66"/>
        <v>-3.9657799861723242E-2</v>
      </c>
      <c r="G278" s="103">
        <f t="shared" si="66"/>
        <v>-0.17556408602275531</v>
      </c>
      <c r="H278" s="103">
        <f t="shared" si="66"/>
        <v>-0.18910099871984032</v>
      </c>
      <c r="I278" s="103">
        <f t="shared" si="66"/>
        <v>-0.18483274415597029</v>
      </c>
      <c r="J278" s="103">
        <f t="shared" si="66"/>
        <v>-0.16333594360287951</v>
      </c>
      <c r="K278" s="103">
        <f t="shared" si="66"/>
        <v>-0.41846740858220333</v>
      </c>
      <c r="L278" s="103">
        <f t="shared" si="66"/>
        <v>-0.58732852838007599</v>
      </c>
      <c r="M278" s="103">
        <f t="shared" si="66"/>
        <v>-0.58097258471371549</v>
      </c>
      <c r="N278" s="103">
        <f t="shared" si="66"/>
        <v>-0.43204630171794967</v>
      </c>
      <c r="O278" s="103">
        <f t="shared" si="66"/>
        <v>-0.57423836245551185</v>
      </c>
      <c r="P278" s="104">
        <f t="shared" si="66"/>
        <v>-0.30659022959190396</v>
      </c>
    </row>
    <row r="279" spans="1:16" ht="15.95" customHeight="1">
      <c r="A279" s="24"/>
      <c r="B279" s="170"/>
      <c r="C279" s="13">
        <v>2013</v>
      </c>
      <c r="D279" s="103">
        <f t="shared" si="64"/>
        <v>-0.53283070824460854</v>
      </c>
      <c r="E279" s="103">
        <f t="shared" ref="D279:P284" si="67">+E27/E26-1</f>
        <v>-0.45494015496489304</v>
      </c>
      <c r="F279" s="103">
        <f t="shared" si="67"/>
        <v>-0.56684702459245084</v>
      </c>
      <c r="G279" s="103">
        <f t="shared" si="67"/>
        <v>-0.5764628705673116</v>
      </c>
      <c r="H279" s="103">
        <f t="shared" si="67"/>
        <v>-0.6253933448725697</v>
      </c>
      <c r="I279" s="103">
        <f t="shared" si="67"/>
        <v>-0.67275114437564465</v>
      </c>
      <c r="J279" s="103">
        <f t="shared" si="67"/>
        <v>-0.63666359633434322</v>
      </c>
      <c r="K279" s="103">
        <f t="shared" si="67"/>
        <v>-0.51595365401709548</v>
      </c>
      <c r="L279" s="103">
        <f t="shared" si="67"/>
        <v>-0.45580622777256463</v>
      </c>
      <c r="M279" s="103">
        <f t="shared" si="67"/>
        <v>-0.40326191004055867</v>
      </c>
      <c r="N279" s="103">
        <f t="shared" si="67"/>
        <v>-0.58016791153420599</v>
      </c>
      <c r="O279" s="103">
        <f t="shared" si="67"/>
        <v>-0.45602506668233778</v>
      </c>
      <c r="P279" s="104">
        <f t="shared" si="67"/>
        <v>-0.55352864089959719</v>
      </c>
    </row>
    <row r="280" spans="1:16" ht="15.95" customHeight="1">
      <c r="A280" s="154"/>
      <c r="B280" s="171" t="s">
        <v>110</v>
      </c>
      <c r="C280" s="155">
        <v>2014</v>
      </c>
      <c r="D280" s="103">
        <f t="shared" si="64"/>
        <v>-0.35812747316930715</v>
      </c>
      <c r="E280" s="103">
        <f t="shared" ref="E280:O280" si="68">+E28/E27-1</f>
        <v>-0.47696006688018722</v>
      </c>
      <c r="F280" s="103">
        <f t="shared" si="68"/>
        <v>-0.24535248852643821</v>
      </c>
      <c r="G280" s="103">
        <f t="shared" si="68"/>
        <v>-2.7775626523798724E-2</v>
      </c>
      <c r="H280" s="103">
        <f t="shared" si="68"/>
        <v>8.0508307221018871E-2</v>
      </c>
      <c r="I280" s="103">
        <f t="shared" si="68"/>
        <v>0.35996802475318979</v>
      </c>
      <c r="J280" s="103">
        <f t="shared" si="68"/>
        <v>0.2934509257810376</v>
      </c>
      <c r="K280" s="103">
        <f t="shared" si="68"/>
        <v>0.2973050144879279</v>
      </c>
      <c r="L280" s="103">
        <f t="shared" si="68"/>
        <v>0.8304854406773845</v>
      </c>
      <c r="M280" s="103">
        <f t="shared" si="68"/>
        <v>0.56636705678309474</v>
      </c>
      <c r="N280" s="103">
        <f t="shared" si="68"/>
        <v>0.42074501820066579</v>
      </c>
      <c r="O280" s="103">
        <f t="shared" si="68"/>
        <v>1.1145809111523395</v>
      </c>
      <c r="P280" s="104">
        <f>+P28/P27-1</f>
        <v>0.15135280448773902</v>
      </c>
    </row>
    <row r="281" spans="1:16" ht="15.95" customHeight="1">
      <c r="A281" s="179"/>
      <c r="B281" s="177" t="s">
        <v>124</v>
      </c>
      <c r="C281" s="178">
        <v>2015</v>
      </c>
      <c r="D281" s="103">
        <f t="shared" si="64"/>
        <v>0.76450918408758728</v>
      </c>
      <c r="E281" s="103">
        <f t="shared" ref="E281:O281" si="69">+E29/E28-1</f>
        <v>1.417605234712537</v>
      </c>
      <c r="F281" s="103">
        <f t="shared" si="69"/>
        <v>1.274331144077808</v>
      </c>
      <c r="G281" s="103">
        <f t="shared" si="69"/>
        <v>1.3298813244129892</v>
      </c>
      <c r="H281" s="103">
        <f t="shared" si="69"/>
        <v>1.1801452226145228</v>
      </c>
      <c r="I281" s="103">
        <f t="shared" si="69"/>
        <v>1.2044480220302876</v>
      </c>
      <c r="J281" s="103">
        <f t="shared" si="69"/>
        <v>1.4954985910033596</v>
      </c>
      <c r="K281" s="103">
        <f t="shared" si="69"/>
        <v>1.3938689789549601</v>
      </c>
      <c r="L281" s="103">
        <f t="shared" si="69"/>
        <v>1.1894657635337609</v>
      </c>
      <c r="M281" s="103">
        <f t="shared" si="69"/>
        <v>1.3808318861062525</v>
      </c>
      <c r="N281" s="103">
        <f t="shared" si="69"/>
        <v>1.6305963654366691</v>
      </c>
      <c r="O281" s="103">
        <f t="shared" si="69"/>
        <v>0.93431808982638853</v>
      </c>
      <c r="P281" s="104">
        <f>+P29/P28-1</f>
        <v>1.2661869295562926</v>
      </c>
    </row>
    <row r="282" spans="1:16" ht="15.95" customHeight="1">
      <c r="A282" s="196"/>
      <c r="B282" s="193"/>
      <c r="C282" s="193">
        <v>2016</v>
      </c>
      <c r="D282" s="103">
        <f t="shared" si="64"/>
        <v>0.80733673292368024</v>
      </c>
      <c r="E282" s="103">
        <f t="shared" ref="E282:O283" si="70">+E30/E29-1</f>
        <v>0.64952483232230307</v>
      </c>
      <c r="F282" s="103">
        <f t="shared" si="70"/>
        <v>0.54154307542807367</v>
      </c>
      <c r="G282" s="103">
        <f t="shared" si="70"/>
        <v>0.39907967430390046</v>
      </c>
      <c r="H282" s="103">
        <f t="shared" si="70"/>
        <v>0.50052042218518844</v>
      </c>
      <c r="I282" s="103">
        <f t="shared" si="70"/>
        <v>0.27622569696494081</v>
      </c>
      <c r="J282" s="103">
        <f t="shared" si="70"/>
        <v>7.6851455534201696E-2</v>
      </c>
      <c r="K282" s="103">
        <f t="shared" si="70"/>
        <v>0.28660985734218669</v>
      </c>
      <c r="L282" s="103">
        <f t="shared" si="70"/>
        <v>0.17279860659095259</v>
      </c>
      <c r="M282" s="103">
        <f t="shared" si="70"/>
        <v>0.17484908636066998</v>
      </c>
      <c r="N282" s="103">
        <f t="shared" si="70"/>
        <v>0.24676164348241381</v>
      </c>
      <c r="O282" s="103">
        <f t="shared" si="70"/>
        <v>0.19226274083492978</v>
      </c>
      <c r="P282" s="104">
        <f>+P30/P29-1</f>
        <v>0.31582305421104406</v>
      </c>
    </row>
    <row r="283" spans="1:16" ht="15.95" customHeight="1">
      <c r="A283" s="223"/>
      <c r="B283" s="224"/>
      <c r="C283" s="224">
        <v>2017</v>
      </c>
      <c r="D283" s="103">
        <f t="shared" si="64"/>
        <v>0.22807533146477943</v>
      </c>
      <c r="E283" s="103">
        <f t="shared" si="70"/>
        <v>5.8220321612959314E-2</v>
      </c>
      <c r="F283" s="103">
        <f t="shared" si="70"/>
        <v>0.15911175201780181</v>
      </c>
      <c r="G283" s="103">
        <f t="shared" si="70"/>
        <v>1.9785881988908294E-2</v>
      </c>
      <c r="H283" s="103">
        <f t="shared" si="70"/>
        <v>0.1238173053212519</v>
      </c>
      <c r="I283" s="103">
        <f t="shared" si="70"/>
        <v>0.19526437851431511</v>
      </c>
      <c r="J283" s="103">
        <f t="shared" si="70"/>
        <v>0.15753006297184768</v>
      </c>
      <c r="K283" s="103">
        <f t="shared" si="70"/>
        <v>0.11314750441349997</v>
      </c>
      <c r="L283" s="103">
        <f t="shared" si="70"/>
        <v>5.042184712415021E-2</v>
      </c>
      <c r="M283" s="103">
        <f t="shared" si="70"/>
        <v>0.13194251709672433</v>
      </c>
      <c r="N283" s="103">
        <f t="shared" si="70"/>
        <v>0.10616419308797553</v>
      </c>
      <c r="O283" s="103">
        <f t="shared" si="70"/>
        <v>3.7563454351545067E-2</v>
      </c>
      <c r="P283" s="104">
        <f>+P31/P30-1</f>
        <v>0.11249600734697562</v>
      </c>
    </row>
    <row r="284" spans="1:16" ht="15.95" customHeight="1">
      <c r="A284" s="27"/>
      <c r="B284" s="157"/>
      <c r="C284" s="157">
        <v>2018</v>
      </c>
      <c r="D284" s="103">
        <f t="shared" si="67"/>
        <v>8.8876161710037094E-2</v>
      </c>
      <c r="E284" s="103">
        <f t="shared" si="67"/>
        <v>0.16854260312234959</v>
      </c>
      <c r="F284" s="103">
        <f t="shared" si="67"/>
        <v>4.0232097725437121E-2</v>
      </c>
      <c r="G284" s="103">
        <f t="shared" si="67"/>
        <v>0.10890254561076396</v>
      </c>
      <c r="H284" s="103">
        <f t="shared" si="67"/>
        <v>8.3767809945057836E-2</v>
      </c>
      <c r="I284" s="103">
        <f t="shared" si="67"/>
        <v>8.2848305852989412E-3</v>
      </c>
      <c r="J284" s="112"/>
      <c r="K284" s="112"/>
      <c r="L284" s="112"/>
      <c r="M284" s="112"/>
      <c r="N284" s="112"/>
      <c r="O284" s="112"/>
      <c r="P284" s="197"/>
    </row>
    <row r="285" spans="1:16" ht="15.95" customHeight="1">
      <c r="A285" s="28"/>
      <c r="B285" s="171"/>
      <c r="C285" s="18">
        <v>1993</v>
      </c>
      <c r="D285" s="105" t="s">
        <v>43</v>
      </c>
      <c r="E285" s="105" t="s">
        <v>43</v>
      </c>
      <c r="F285" s="105" t="s">
        <v>43</v>
      </c>
      <c r="G285" s="105" t="s">
        <v>43</v>
      </c>
      <c r="H285" s="105" t="s">
        <v>43</v>
      </c>
      <c r="I285" s="105" t="s">
        <v>43</v>
      </c>
      <c r="J285" s="105" t="s">
        <v>43</v>
      </c>
      <c r="K285" s="105" t="s">
        <v>43</v>
      </c>
      <c r="L285" s="105" t="s">
        <v>43</v>
      </c>
      <c r="M285" s="105" t="s">
        <v>43</v>
      </c>
      <c r="N285" s="105" t="s">
        <v>43</v>
      </c>
      <c r="O285" s="105" t="s">
        <v>43</v>
      </c>
      <c r="P285" s="106" t="s">
        <v>43</v>
      </c>
    </row>
    <row r="286" spans="1:16" ht="15.95" customHeight="1">
      <c r="A286" s="24"/>
      <c r="B286" s="170"/>
      <c r="C286" s="13">
        <v>1994</v>
      </c>
      <c r="D286" s="101">
        <f t="shared" ref="D286:P286" si="71">+D34/D33-1</f>
        <v>-3.4596014889424098E-2</v>
      </c>
      <c r="E286" s="101">
        <f t="shared" si="71"/>
        <v>-5.6497175141242972E-2</v>
      </c>
      <c r="F286" s="101">
        <f t="shared" si="71"/>
        <v>-9.0387108723837706E-2</v>
      </c>
      <c r="G286" s="101">
        <f t="shared" si="71"/>
        <v>-0.16772823779193202</v>
      </c>
      <c r="H286" s="101">
        <f t="shared" si="71"/>
        <v>-6.8868455620191393E-2</v>
      </c>
      <c r="I286" s="101">
        <f t="shared" si="71"/>
        <v>-1.4928304851699048E-2</v>
      </c>
      <c r="J286" s="101">
        <f t="shared" si="71"/>
        <v>4.44573869151621E-2</v>
      </c>
      <c r="K286" s="101">
        <f t="shared" si="71"/>
        <v>0.1316897173782321</v>
      </c>
      <c r="L286" s="101">
        <f t="shared" si="71"/>
        <v>9.043977055449326E-2</v>
      </c>
      <c r="M286" s="101">
        <f t="shared" si="71"/>
        <v>8.1842923794712252E-2</v>
      </c>
      <c r="N286" s="101">
        <f t="shared" si="71"/>
        <v>0.14544009537055436</v>
      </c>
      <c r="O286" s="101">
        <f t="shared" si="71"/>
        <v>0.10134266585514307</v>
      </c>
      <c r="P286" s="102">
        <f t="shared" si="71"/>
        <v>1.3288317787920834E-2</v>
      </c>
    </row>
    <row r="287" spans="1:16" ht="15.95" customHeight="1">
      <c r="A287" s="24"/>
      <c r="B287" s="170"/>
      <c r="C287" s="13">
        <v>1995</v>
      </c>
      <c r="D287" s="101">
        <f t="shared" ref="D287:P287" si="72">+D35/D34-1</f>
        <v>0.12662803356770236</v>
      </c>
      <c r="E287" s="101">
        <f t="shared" si="72"/>
        <v>0.19784431137724545</v>
      </c>
      <c r="F287" s="101">
        <f t="shared" si="72"/>
        <v>0.25677051517002658</v>
      </c>
      <c r="G287" s="101">
        <f t="shared" si="72"/>
        <v>0.30280612244897953</v>
      </c>
      <c r="H287" s="101">
        <f t="shared" si="72"/>
        <v>0.14435469568722281</v>
      </c>
      <c r="I287" s="103">
        <f t="shared" si="72"/>
        <v>0.39444167497507476</v>
      </c>
      <c r="J287" s="103">
        <f>+J35/J34-1</f>
        <v>0.38116635687732336</v>
      </c>
      <c r="K287" s="103">
        <f t="shared" si="72"/>
        <v>0.40919677647892305</v>
      </c>
      <c r="L287" s="103">
        <f t="shared" si="72"/>
        <v>0.37506680694371375</v>
      </c>
      <c r="M287" s="103">
        <f t="shared" si="72"/>
        <v>0.4625087151841869</v>
      </c>
      <c r="N287" s="103">
        <f t="shared" si="72"/>
        <v>0.4096166522116218</v>
      </c>
      <c r="O287" s="103">
        <f t="shared" si="72"/>
        <v>0.46519381532860349</v>
      </c>
      <c r="P287" s="104">
        <f t="shared" si="72"/>
        <v>0.33630692812278618</v>
      </c>
    </row>
    <row r="288" spans="1:16" ht="15.95" customHeight="1">
      <c r="A288" s="24"/>
      <c r="B288" s="170"/>
      <c r="C288" s="13">
        <v>1996</v>
      </c>
      <c r="D288" s="103">
        <f t="shared" ref="D288:P288" si="73">+D36/D35-1</f>
        <v>0.4593708094714577</v>
      </c>
      <c r="E288" s="103">
        <f t="shared" si="73"/>
        <v>0.42167726454709054</v>
      </c>
      <c r="F288" s="103">
        <f t="shared" si="73"/>
        <v>0.33856351263771867</v>
      </c>
      <c r="G288" s="103">
        <f t="shared" si="73"/>
        <v>0.47147355679370562</v>
      </c>
      <c r="H288" s="103">
        <f t="shared" si="73"/>
        <v>0.53252106973087665</v>
      </c>
      <c r="I288" s="103">
        <f t="shared" si="73"/>
        <v>0.12085212262043088</v>
      </c>
      <c r="J288" s="103">
        <f t="shared" si="73"/>
        <v>0.14804442395879236</v>
      </c>
      <c r="K288" s="103">
        <f t="shared" si="73"/>
        <v>5.4349589791769404E-2</v>
      </c>
      <c r="L288" s="103">
        <f t="shared" si="73"/>
        <v>2.6182203890178002E-2</v>
      </c>
      <c r="M288" s="103">
        <f t="shared" si="73"/>
        <v>0.14944646431484698</v>
      </c>
      <c r="N288" s="103">
        <f t="shared" si="73"/>
        <v>9.9572629589340433E-2</v>
      </c>
      <c r="O288" s="103">
        <f t="shared" si="73"/>
        <v>8.7795931293989105E-2</v>
      </c>
      <c r="P288" s="104">
        <f t="shared" si="73"/>
        <v>0.21323814827199161</v>
      </c>
    </row>
    <row r="289" spans="1:16" ht="15.95" customHeight="1">
      <c r="A289" s="24" t="s">
        <v>40</v>
      </c>
      <c r="B289" s="170" t="s">
        <v>20</v>
      </c>
      <c r="C289" s="13">
        <v>1997</v>
      </c>
      <c r="D289" s="103">
        <f t="shared" ref="D289:P289" si="74">+D37/D36-1</f>
        <v>7.9970484762531102E-2</v>
      </c>
      <c r="E289" s="103">
        <f t="shared" si="74"/>
        <v>6.8723234157659352E-2</v>
      </c>
      <c r="F289" s="103">
        <f t="shared" si="74"/>
        <v>9.1576900106928205E-2</v>
      </c>
      <c r="G289" s="103">
        <f t="shared" si="74"/>
        <v>0.17272147371428836</v>
      </c>
      <c r="H289" s="103">
        <f t="shared" si="74"/>
        <v>0.11055359536369158</v>
      </c>
      <c r="I289" s="103">
        <f t="shared" si="74"/>
        <v>0.13023032283061831</v>
      </c>
      <c r="J289" s="103">
        <f t="shared" si="74"/>
        <v>0.14946807107702775</v>
      </c>
      <c r="K289" s="103">
        <f t="shared" si="74"/>
        <v>0.11780339569146681</v>
      </c>
      <c r="L289" s="103">
        <f t="shared" si="74"/>
        <v>0.2424074478395124</v>
      </c>
      <c r="M289" s="103">
        <f t="shared" si="74"/>
        <v>0.12100979296507774</v>
      </c>
      <c r="N289" s="103">
        <f t="shared" si="74"/>
        <v>7.1649381334975226E-2</v>
      </c>
      <c r="O289" s="103">
        <f t="shared" si="74"/>
        <v>0.11316488570175376</v>
      </c>
      <c r="P289" s="104">
        <f t="shared" si="74"/>
        <v>0.12282376595896238</v>
      </c>
    </row>
    <row r="290" spans="1:16" ht="15.95" customHeight="1">
      <c r="A290" s="24" t="s">
        <v>41</v>
      </c>
      <c r="B290" s="170" t="s">
        <v>21</v>
      </c>
      <c r="C290" s="13">
        <v>1998</v>
      </c>
      <c r="D290" s="103">
        <f t="shared" ref="D290:P290" si="75">+D38/D37-1</f>
        <v>0.1011478819249918</v>
      </c>
      <c r="E290" s="103">
        <f t="shared" si="75"/>
        <v>3.2676806234772426E-2</v>
      </c>
      <c r="F290" s="103">
        <f t="shared" si="75"/>
        <v>5.9091256368935419E-2</v>
      </c>
      <c r="G290" s="103">
        <f t="shared" si="75"/>
        <v>-6.9961370174572712E-3</v>
      </c>
      <c r="H290" s="103">
        <f t="shared" si="75"/>
        <v>1.8176157143353855E-2</v>
      </c>
      <c r="I290" s="103">
        <f t="shared" si="75"/>
        <v>7.9337621082560039E-2</v>
      </c>
      <c r="J290" s="103">
        <f t="shared" si="75"/>
        <v>2.3486054555973412E-2</v>
      </c>
      <c r="K290" s="103">
        <f t="shared" si="75"/>
        <v>6.1935885266148238E-2</v>
      </c>
      <c r="L290" s="103">
        <f t="shared" si="75"/>
        <v>-3.3005906446441302E-2</v>
      </c>
      <c r="M290" s="103">
        <f t="shared" si="75"/>
        <v>-4.8162178583640691E-2</v>
      </c>
      <c r="N290" s="103">
        <f t="shared" si="75"/>
        <v>-1.8415508526560931E-2</v>
      </c>
      <c r="O290" s="103">
        <f t="shared" si="75"/>
        <v>-5.2172591261126278E-2</v>
      </c>
      <c r="P290" s="104">
        <f t="shared" si="75"/>
        <v>1.5070265838665886E-2</v>
      </c>
    </row>
    <row r="291" spans="1:16" ht="15.95" customHeight="1">
      <c r="A291" s="24"/>
      <c r="B291" s="170"/>
      <c r="C291" s="13">
        <v>1999</v>
      </c>
      <c r="D291" s="103">
        <f t="shared" ref="D291:P291" si="76">+D39/D38-1</f>
        <v>-8.4596123342744023E-2</v>
      </c>
      <c r="E291" s="103">
        <f t="shared" si="76"/>
        <v>-2.0988416927402276E-2</v>
      </c>
      <c r="F291" s="103">
        <f t="shared" si="76"/>
        <v>-3.4892378173239091E-3</v>
      </c>
      <c r="G291" s="103">
        <f t="shared" si="76"/>
        <v>-1.8105817607139141E-2</v>
      </c>
      <c r="H291" s="103">
        <f t="shared" si="76"/>
        <v>-1.9848877025053668E-2</v>
      </c>
      <c r="I291" s="103">
        <f t="shared" si="76"/>
        <v>-2.8303182225527967E-2</v>
      </c>
      <c r="J291" s="103">
        <f t="shared" si="76"/>
        <v>-4.6181198130472501E-2</v>
      </c>
      <c r="K291" s="103">
        <f t="shared" si="76"/>
        <v>-3.5166607048063736E-2</v>
      </c>
      <c r="L291" s="103">
        <f t="shared" si="76"/>
        <v>9.9063266440932995E-3</v>
      </c>
      <c r="M291" s="103">
        <f t="shared" si="76"/>
        <v>-4.1818583443571367E-3</v>
      </c>
      <c r="N291" s="103">
        <f t="shared" si="76"/>
        <v>5.2094058640152818E-2</v>
      </c>
      <c r="O291" s="103">
        <f t="shared" si="76"/>
        <v>3.1929581797165429E-2</v>
      </c>
      <c r="P291" s="104">
        <f t="shared" si="76"/>
        <v>-1.3655159218716073E-2</v>
      </c>
    </row>
    <row r="292" spans="1:16" ht="15.95" customHeight="1">
      <c r="A292" s="24"/>
      <c r="B292" s="170"/>
      <c r="C292" s="13">
        <v>2000</v>
      </c>
      <c r="D292" s="103">
        <f t="shared" ref="D292:P292" si="77">+D40/D39-1</f>
        <v>2.9960668805184776E-2</v>
      </c>
      <c r="E292" s="103">
        <f t="shared" si="77"/>
        <v>7.812503457749842E-2</v>
      </c>
      <c r="F292" s="103">
        <f t="shared" si="77"/>
        <v>4.6899495332776375E-2</v>
      </c>
      <c r="G292" s="103">
        <f t="shared" si="77"/>
        <v>-2.3288946029349278E-2</v>
      </c>
      <c r="H292" s="103">
        <f t="shared" si="77"/>
        <v>-2.0496362068629481E-2</v>
      </c>
      <c r="I292" s="103">
        <f t="shared" si="77"/>
        <v>-1.5112480426499708E-2</v>
      </c>
      <c r="J292" s="103">
        <f t="shared" si="77"/>
        <v>-4.2132582248217698E-3</v>
      </c>
      <c r="K292" s="103">
        <f t="shared" si="77"/>
        <v>3.4324524785788624E-2</v>
      </c>
      <c r="L292" s="103">
        <f t="shared" si="77"/>
        <v>6.5112708228802774E-3</v>
      </c>
      <c r="M292" s="103">
        <f t="shared" si="77"/>
        <v>-1.3173687512832655E-2</v>
      </c>
      <c r="N292" s="103">
        <f t="shared" si="77"/>
        <v>-5.9932718221858416E-2</v>
      </c>
      <c r="O292" s="103">
        <f t="shared" si="77"/>
        <v>-5.4011600961078154E-2</v>
      </c>
      <c r="P292" s="104">
        <f t="shared" si="77"/>
        <v>-1.3850194744829958E-3</v>
      </c>
    </row>
    <row r="293" spans="1:16" ht="15.95" customHeight="1">
      <c r="A293" s="24"/>
      <c r="B293" s="170"/>
      <c r="C293" s="13">
        <v>2001</v>
      </c>
      <c r="D293" s="103">
        <f t="shared" ref="D293:P293" si="78">+D41/D40-1</f>
        <v>-1.9438035433352319E-2</v>
      </c>
      <c r="E293" s="103">
        <f t="shared" si="78"/>
        <v>-7.3518834480354567E-2</v>
      </c>
      <c r="F293" s="103">
        <f t="shared" si="78"/>
        <v>-9.2198068372217001E-2</v>
      </c>
      <c r="G293" s="103">
        <f t="shared" si="78"/>
        <v>-8.2020068402502422E-2</v>
      </c>
      <c r="H293" s="103">
        <f t="shared" si="78"/>
        <v>-3.7235195142489852E-2</v>
      </c>
      <c r="I293" s="103">
        <f t="shared" si="78"/>
        <v>-5.8026322590684742E-2</v>
      </c>
      <c r="J293" s="103">
        <f t="shared" si="78"/>
        <v>-0.12025997484134743</v>
      </c>
      <c r="K293" s="103">
        <f t="shared" si="78"/>
        <v>-0.10572450144339474</v>
      </c>
      <c r="L293" s="103">
        <f t="shared" si="78"/>
        <v>-0.13534628743634902</v>
      </c>
      <c r="M293" s="103">
        <f t="shared" si="78"/>
        <v>-0.10427883507252023</v>
      </c>
      <c r="N293" s="103">
        <f t="shared" si="78"/>
        <v>-9.310316859987311E-2</v>
      </c>
      <c r="O293" s="103">
        <f t="shared" si="78"/>
        <v>-0.27358934027690884</v>
      </c>
      <c r="P293" s="104">
        <f t="shared" si="78"/>
        <v>-0.10024475034009939</v>
      </c>
    </row>
    <row r="294" spans="1:16" ht="15.95" customHeight="1">
      <c r="A294" s="24"/>
      <c r="B294" s="170"/>
      <c r="C294" s="13">
        <v>2002</v>
      </c>
      <c r="D294" s="103">
        <f t="shared" ref="D294:P294" si="79">+D42/D41-1</f>
        <v>-0.21009853462200034</v>
      </c>
      <c r="E294" s="103">
        <f t="shared" si="79"/>
        <v>-0.22259057109989844</v>
      </c>
      <c r="F294" s="103">
        <f t="shared" si="79"/>
        <v>-0.25309522643456206</v>
      </c>
      <c r="G294" s="103">
        <f t="shared" si="79"/>
        <v>-0.18582083396905424</v>
      </c>
      <c r="H294" s="103">
        <f t="shared" si="79"/>
        <v>-0.18289563973237788</v>
      </c>
      <c r="I294" s="103">
        <f t="shared" si="79"/>
        <v>-0.17339278366218835</v>
      </c>
      <c r="J294" s="103">
        <f t="shared" si="79"/>
        <v>-8.2598016301548061E-2</v>
      </c>
      <c r="K294" s="103">
        <f t="shared" si="79"/>
        <v>-0.11182228487753121</v>
      </c>
      <c r="L294" s="103">
        <f t="shared" si="79"/>
        <v>-6.4785679232604254E-2</v>
      </c>
      <c r="M294" s="103">
        <f t="shared" si="79"/>
        <v>-4.5138085498641178E-2</v>
      </c>
      <c r="N294" s="103">
        <f t="shared" si="79"/>
        <v>-5.379387662658297E-2</v>
      </c>
      <c r="O294" s="103">
        <f t="shared" si="79"/>
        <v>0.2112425778647391</v>
      </c>
      <c r="P294" s="104">
        <f t="shared" si="79"/>
        <v>-0.12083280022402454</v>
      </c>
    </row>
    <row r="295" spans="1:16" ht="15.95" customHeight="1">
      <c r="A295" s="24"/>
      <c r="B295" s="170"/>
      <c r="C295" s="13">
        <v>2003</v>
      </c>
      <c r="D295" s="103">
        <f t="shared" ref="D295:P295" si="80">+D43/D42-1</f>
        <v>7.4387646779161987E-2</v>
      </c>
      <c r="E295" s="103">
        <f t="shared" si="80"/>
        <v>9.5698425606438375E-2</v>
      </c>
      <c r="F295" s="103">
        <f t="shared" si="80"/>
        <v>0.11558343292237616</v>
      </c>
      <c r="G295" s="103">
        <f t="shared" si="80"/>
        <v>0.20496638486417429</v>
      </c>
      <c r="H295" s="103">
        <f t="shared" si="80"/>
        <v>0.14604795136022952</v>
      </c>
      <c r="I295" s="103">
        <f t="shared" si="80"/>
        <v>0.14600162015686213</v>
      </c>
      <c r="J295" s="103">
        <f t="shared" si="80"/>
        <v>7.7131640316644878E-2</v>
      </c>
      <c r="K295" s="103">
        <f t="shared" si="80"/>
        <v>3.0334281686115183E-2</v>
      </c>
      <c r="L295" s="103">
        <f t="shared" si="80"/>
        <v>0.1030680754003559</v>
      </c>
      <c r="M295" s="103">
        <f t="shared" si="80"/>
        <v>8.2404393546986698E-2</v>
      </c>
      <c r="N295" s="103">
        <f t="shared" si="80"/>
        <v>6.2081819057016929E-2</v>
      </c>
      <c r="O295" s="103">
        <f t="shared" si="80"/>
        <v>0.10625463519463829</v>
      </c>
      <c r="P295" s="104">
        <f t="shared" si="80"/>
        <v>0.10238196260474597</v>
      </c>
    </row>
    <row r="296" spans="1:16" ht="15.95" customHeight="1">
      <c r="A296" s="24"/>
      <c r="B296" s="170"/>
      <c r="C296" s="13">
        <v>2004</v>
      </c>
      <c r="D296" s="103">
        <f t="shared" ref="D296:P296" si="81">+D44/D43-1</f>
        <v>9.5731067876906328E-2</v>
      </c>
      <c r="E296" s="103">
        <f t="shared" si="81"/>
        <v>0.1530967240801886</v>
      </c>
      <c r="F296" s="103">
        <f t="shared" si="81"/>
        <v>0.20853375040516831</v>
      </c>
      <c r="G296" s="103">
        <f t="shared" si="81"/>
        <v>2.2531217716775132E-2</v>
      </c>
      <c r="H296" s="103">
        <f t="shared" si="81"/>
        <v>3.7441296721633766E-2</v>
      </c>
      <c r="I296" s="103">
        <f t="shared" si="81"/>
        <v>8.6908483121491686E-2</v>
      </c>
      <c r="J296" s="103">
        <f t="shared" si="81"/>
        <v>7.3828316148134121E-2</v>
      </c>
      <c r="K296" s="103">
        <f t="shared" si="81"/>
        <v>0.11564478041692916</v>
      </c>
      <c r="L296" s="103">
        <f t="shared" si="81"/>
        <v>4.9167863353634544E-2</v>
      </c>
      <c r="M296" s="103">
        <f t="shared" si="81"/>
        <v>3.1100692642437311E-2</v>
      </c>
      <c r="N296" s="103">
        <f t="shared" si="81"/>
        <v>8.2202519633739701E-2</v>
      </c>
      <c r="O296" s="103">
        <f t="shared" si="81"/>
        <v>4.8343724409723787E-2</v>
      </c>
      <c r="P296" s="104">
        <f t="shared" si="81"/>
        <v>8.0386016223801926E-2</v>
      </c>
    </row>
    <row r="297" spans="1:16" ht="15.95" customHeight="1">
      <c r="A297" s="24"/>
      <c r="B297" s="170"/>
      <c r="C297" s="13">
        <v>2005</v>
      </c>
      <c r="D297" s="103">
        <f t="shared" ref="D297:P297" si="82">+D45/D44-1</f>
        <v>2.1434099720046396E-2</v>
      </c>
      <c r="E297" s="103">
        <f t="shared" si="82"/>
        <v>3.5419883101767802E-2</v>
      </c>
      <c r="F297" s="103">
        <f t="shared" si="82"/>
        <v>1.0766400679437682E-2</v>
      </c>
      <c r="G297" s="103">
        <f t="shared" si="82"/>
        <v>0.11630399852448448</v>
      </c>
      <c r="H297" s="103">
        <f t="shared" si="82"/>
        <v>6.8771133310766341E-2</v>
      </c>
      <c r="I297" s="103">
        <f t="shared" si="82"/>
        <v>3.6420870503446334E-2</v>
      </c>
      <c r="J297" s="103">
        <f t="shared" si="82"/>
        <v>2.5875776270478656E-2</v>
      </c>
      <c r="K297" s="103">
        <f t="shared" si="82"/>
        <v>1.6963626666407716E-2</v>
      </c>
      <c r="L297" s="103">
        <f t="shared" si="82"/>
        <v>5.7874708854656731E-2</v>
      </c>
      <c r="M297" s="103">
        <f t="shared" si="82"/>
        <v>3.1982399347952883E-2</v>
      </c>
      <c r="N297" s="103">
        <f t="shared" si="82"/>
        <v>9.022662336486631E-3</v>
      </c>
      <c r="O297" s="103">
        <f t="shared" si="82"/>
        <v>5.5352963947002731E-2</v>
      </c>
      <c r="P297" s="104">
        <f t="shared" si="82"/>
        <v>4.0408798751933483E-2</v>
      </c>
    </row>
    <row r="298" spans="1:16" ht="15.95" customHeight="1">
      <c r="A298" s="24"/>
      <c r="B298" s="170"/>
      <c r="C298" s="13">
        <v>2006</v>
      </c>
      <c r="D298" s="103">
        <f t="shared" ref="D298:P298" si="83">+D46/D45-1</f>
        <v>9.0004056759762641E-2</v>
      </c>
      <c r="E298" s="103">
        <f t="shared" si="83"/>
        <v>3.0975433012142117E-2</v>
      </c>
      <c r="F298" s="103">
        <f t="shared" si="83"/>
        <v>4.5464449227395232E-2</v>
      </c>
      <c r="G298" s="103">
        <f t="shared" si="83"/>
        <v>-1.3907418262674942E-2</v>
      </c>
      <c r="H298" s="103">
        <f t="shared" si="83"/>
        <v>5.1290481966163926E-2</v>
      </c>
      <c r="I298" s="103">
        <f t="shared" si="83"/>
        <v>2.0084627503742958E-2</v>
      </c>
      <c r="J298" s="103">
        <f t="shared" si="83"/>
        <v>8.352353864698836E-2</v>
      </c>
      <c r="K298" s="103">
        <f t="shared" si="83"/>
        <v>0.10305824602960656</v>
      </c>
      <c r="L298" s="103">
        <f t="shared" si="83"/>
        <v>5.1831545524149147E-2</v>
      </c>
      <c r="M298" s="103">
        <f t="shared" si="83"/>
        <v>4.6608278255931168E-2</v>
      </c>
      <c r="N298" s="103">
        <f t="shared" si="83"/>
        <v>0.10072716157522432</v>
      </c>
      <c r="O298" s="103">
        <f t="shared" si="83"/>
        <v>-2.4606059216682574E-2</v>
      </c>
      <c r="P298" s="104">
        <f t="shared" si="83"/>
        <v>4.7960973943592888E-2</v>
      </c>
    </row>
    <row r="299" spans="1:16" ht="15.95" customHeight="1">
      <c r="A299" s="24"/>
      <c r="B299" s="170"/>
      <c r="C299" s="13">
        <v>2007</v>
      </c>
      <c r="D299" s="103">
        <f t="shared" ref="D299:P299" si="84">+D47/D46-1</f>
        <v>5.2860362563093677E-2</v>
      </c>
      <c r="E299" s="103">
        <f t="shared" si="84"/>
        <v>0.15675365950364739</v>
      </c>
      <c r="F299" s="103">
        <f t="shared" si="84"/>
        <v>-0.14672577858670588</v>
      </c>
      <c r="G299" s="103">
        <f t="shared" si="84"/>
        <v>-4.106867525741853E-2</v>
      </c>
      <c r="H299" s="103">
        <f t="shared" si="84"/>
        <v>-1.3461169841846532E-2</v>
      </c>
      <c r="I299" s="103">
        <f t="shared" si="84"/>
        <v>3.5071071359108252E-2</v>
      </c>
      <c r="J299" s="103">
        <f t="shared" si="84"/>
        <v>1.649244439195785E-3</v>
      </c>
      <c r="K299" s="103">
        <f t="shared" si="84"/>
        <v>1.24018330683906E-2</v>
      </c>
      <c r="L299" s="103">
        <f t="shared" si="84"/>
        <v>-9.773575941311452E-3</v>
      </c>
      <c r="M299" s="103">
        <f t="shared" si="84"/>
        <v>4.5551808677518402E-2</v>
      </c>
      <c r="N299" s="103">
        <f t="shared" si="84"/>
        <v>3.2598609278403634E-2</v>
      </c>
      <c r="O299" s="103">
        <f t="shared" si="84"/>
        <v>5.175084410690256E-2</v>
      </c>
      <c r="P299" s="104">
        <f t="shared" si="84"/>
        <v>1.2359083818008987E-2</v>
      </c>
    </row>
    <row r="300" spans="1:16" ht="15.95" customHeight="1">
      <c r="A300" s="24"/>
      <c r="B300" s="170"/>
      <c r="C300" s="13">
        <v>2008</v>
      </c>
      <c r="D300" s="103">
        <f t="shared" ref="D300:P300" si="85">+D48/D47-1</f>
        <v>2.8546920711746138E-2</v>
      </c>
      <c r="E300" s="103">
        <f t="shared" si="85"/>
        <v>-5.9583738509560336E-2</v>
      </c>
      <c r="F300" s="103">
        <f t="shared" si="85"/>
        <v>0.14501984580916094</v>
      </c>
      <c r="G300" s="103">
        <f t="shared" si="85"/>
        <v>0.1362322448476545</v>
      </c>
      <c r="H300" s="103">
        <f t="shared" si="85"/>
        <v>5.3599827163861802E-2</v>
      </c>
      <c r="I300" s="103">
        <f t="shared" si="85"/>
        <v>-1.4271148002425349E-2</v>
      </c>
      <c r="J300" s="103">
        <f t="shared" si="85"/>
        <v>3.7280309308828752E-2</v>
      </c>
      <c r="K300" s="103">
        <f t="shared" si="85"/>
        <v>-2.0375183376649675E-3</v>
      </c>
      <c r="L300" s="103">
        <f t="shared" si="85"/>
        <v>-8.1461370486802798E-3</v>
      </c>
      <c r="M300" s="103">
        <f t="shared" si="85"/>
        <v>5.4873619033628529E-3</v>
      </c>
      <c r="N300" s="103">
        <f t="shared" si="85"/>
        <v>-5.974825392946137E-2</v>
      </c>
      <c r="O300" s="103">
        <f t="shared" si="85"/>
        <v>7.6739769167710747E-4</v>
      </c>
      <c r="P300" s="104">
        <f t="shared" si="85"/>
        <v>1.8940897323591388E-2</v>
      </c>
    </row>
    <row r="301" spans="1:16" ht="15.95" customHeight="1">
      <c r="A301" s="24"/>
      <c r="B301" s="170"/>
      <c r="C301" s="13">
        <v>2009</v>
      </c>
      <c r="D301" s="103">
        <f t="shared" ref="D301:P301" si="86">+D49/D48-1</f>
        <v>-4.7055010096696659E-2</v>
      </c>
      <c r="E301" s="103">
        <f t="shared" si="86"/>
        <v>-7.3405601496779216E-2</v>
      </c>
      <c r="F301" s="103">
        <f t="shared" si="86"/>
        <v>4.1205313369332419E-3</v>
      </c>
      <c r="G301" s="103">
        <f t="shared" si="86"/>
        <v>-8.8629276691147507E-2</v>
      </c>
      <c r="H301" s="103">
        <f t="shared" si="86"/>
        <v>-9.735795871353814E-2</v>
      </c>
      <c r="I301" s="103">
        <f t="shared" si="86"/>
        <v>-7.4489055791480907E-2</v>
      </c>
      <c r="J301" s="103">
        <f t="shared" si="86"/>
        <v>-0.17732423042671364</v>
      </c>
      <c r="K301" s="103">
        <f t="shared" si="86"/>
        <v>-0.12132088996144808</v>
      </c>
      <c r="L301" s="103">
        <f t="shared" si="86"/>
        <v>-8.5313233396120736E-2</v>
      </c>
      <c r="M301" s="103">
        <f t="shared" si="86"/>
        <v>-9.910139110709848E-2</v>
      </c>
      <c r="N301" s="103">
        <f t="shared" si="86"/>
        <v>-5.3645644173218709E-2</v>
      </c>
      <c r="O301" s="103">
        <f t="shared" si="86"/>
        <v>-7.8460557565319333E-2</v>
      </c>
      <c r="P301" s="104">
        <f t="shared" si="86"/>
        <v>-8.4036822344562889E-2</v>
      </c>
    </row>
    <row r="302" spans="1:16" ht="15.95" customHeight="1">
      <c r="A302" s="24"/>
      <c r="B302" s="170"/>
      <c r="C302" s="13">
        <v>2010</v>
      </c>
      <c r="D302" s="103">
        <f t="shared" ref="D302:P302" si="87">+D50/D49-1</f>
        <v>-8.3193717559337799E-2</v>
      </c>
      <c r="E302" s="103">
        <f t="shared" si="87"/>
        <v>-5.5389183530278996E-2</v>
      </c>
      <c r="F302" s="103">
        <f t="shared" si="87"/>
        <v>-1.6298846209687801E-2</v>
      </c>
      <c r="G302" s="103">
        <f t="shared" si="87"/>
        <v>-5.4717975013733877E-2</v>
      </c>
      <c r="H302" s="103">
        <f t="shared" si="87"/>
        <v>-0.24437042651504737</v>
      </c>
      <c r="I302" s="103">
        <f t="shared" si="87"/>
        <v>-5.019560937534584E-2</v>
      </c>
      <c r="J302" s="103">
        <f t="shared" si="87"/>
        <v>-4.1894715103522051E-3</v>
      </c>
      <c r="K302" s="103">
        <f t="shared" si="87"/>
        <v>-8.5827010783386948E-3</v>
      </c>
      <c r="L302" s="103">
        <f t="shared" si="87"/>
        <v>-7.6818049247089348E-3</v>
      </c>
      <c r="M302" s="103">
        <f t="shared" si="87"/>
        <v>-0.1177560082871848</v>
      </c>
      <c r="N302" s="103">
        <f t="shared" si="87"/>
        <v>-0.10456952296228772</v>
      </c>
      <c r="O302" s="103">
        <f t="shared" si="87"/>
        <v>-0.2089229448916583</v>
      </c>
      <c r="P302" s="104">
        <f t="shared" si="87"/>
        <v>-8.0638682164112074E-2</v>
      </c>
    </row>
    <row r="303" spans="1:16" ht="15.95" customHeight="1">
      <c r="A303" s="24"/>
      <c r="B303" s="170"/>
      <c r="C303" s="13">
        <v>2011</v>
      </c>
      <c r="D303" s="103">
        <f t="shared" ref="D303:P303" si="88">+D51/D50-1</f>
        <v>-0.1527899147478724</v>
      </c>
      <c r="E303" s="103">
        <f t="shared" si="88"/>
        <v>-0.23900362927554741</v>
      </c>
      <c r="F303" s="103">
        <f t="shared" si="88"/>
        <v>-0.1934662501295894</v>
      </c>
      <c r="G303" s="103">
        <f t="shared" si="88"/>
        <v>-0.15733473190071257</v>
      </c>
      <c r="H303" s="103">
        <f t="shared" si="88"/>
        <v>6.7954353551546109E-2</v>
      </c>
      <c r="I303" s="103">
        <f t="shared" si="88"/>
        <v>-5.5824449303847001E-2</v>
      </c>
      <c r="J303" s="103">
        <f t="shared" si="88"/>
        <v>-6.2051830437598321E-2</v>
      </c>
      <c r="K303" s="103">
        <f t="shared" si="88"/>
        <v>-9.3153413391358519E-2</v>
      </c>
      <c r="L303" s="103">
        <f t="shared" si="88"/>
        <v>-0.16982049324025084</v>
      </c>
      <c r="M303" s="103">
        <f t="shared" si="88"/>
        <v>-9.5351723442620218E-2</v>
      </c>
      <c r="N303" s="103">
        <f t="shared" si="88"/>
        <v>-0.11082430823277056</v>
      </c>
      <c r="O303" s="103">
        <f t="shared" si="88"/>
        <v>-7.3662127686588974E-3</v>
      </c>
      <c r="P303" s="104">
        <f t="shared" si="88"/>
        <v>-0.10941757794952833</v>
      </c>
    </row>
    <row r="304" spans="1:16" ht="15.95" customHeight="1">
      <c r="A304" s="24"/>
      <c r="B304" s="171" t="s">
        <v>107</v>
      </c>
      <c r="C304" s="13">
        <v>2012</v>
      </c>
      <c r="D304" s="103">
        <f t="shared" ref="D304:P304" si="89">+D52/D51-1</f>
        <v>-5.9556509231944554E-2</v>
      </c>
      <c r="E304" s="103">
        <f t="shared" si="89"/>
        <v>-0.13195401604810197</v>
      </c>
      <c r="F304" s="103">
        <f t="shared" si="89"/>
        <v>-0.39933116805196889</v>
      </c>
      <c r="G304" s="103">
        <f t="shared" si="89"/>
        <v>-0.51795427903978863</v>
      </c>
      <c r="H304" s="103">
        <f t="shared" si="89"/>
        <v>-0.45436567170136022</v>
      </c>
      <c r="I304" s="103">
        <f t="shared" si="89"/>
        <v>-0.53674827132104497</v>
      </c>
      <c r="J304" s="103">
        <f t="shared" si="89"/>
        <v>-0.50130358482026516</v>
      </c>
      <c r="K304" s="103">
        <f t="shared" si="89"/>
        <v>-0.6992610098526687</v>
      </c>
      <c r="L304" s="103">
        <f t="shared" si="89"/>
        <v>-0.86441631779771688</v>
      </c>
      <c r="M304" s="103">
        <f t="shared" si="89"/>
        <v>-0.79987293511384627</v>
      </c>
      <c r="N304" s="103">
        <f t="shared" si="89"/>
        <v>-0.79246236288808081</v>
      </c>
      <c r="O304" s="103">
        <f t="shared" si="89"/>
        <v>-0.78906155964569769</v>
      </c>
      <c r="P304" s="104">
        <f t="shared" si="89"/>
        <v>-0.558567980806708</v>
      </c>
    </row>
    <row r="305" spans="1:16" ht="15.95" customHeight="1">
      <c r="A305" s="154"/>
      <c r="B305" s="245" t="s">
        <v>108</v>
      </c>
      <c r="C305" s="155">
        <v>2013</v>
      </c>
      <c r="D305" s="103">
        <f t="shared" ref="D305:P310" si="90">+D53/D52-1</f>
        <v>-0.79835978388542572</v>
      </c>
      <c r="E305" s="103">
        <f t="shared" si="90"/>
        <v>-0.81189078597532993</v>
      </c>
      <c r="F305" s="103">
        <f t="shared" si="90"/>
        <v>-0.74083101545963281</v>
      </c>
      <c r="G305" s="103">
        <f t="shared" si="90"/>
        <v>-0.69148983826700561</v>
      </c>
      <c r="H305" s="103">
        <f t="shared" si="90"/>
        <v>-0.75721685039934516</v>
      </c>
      <c r="I305" s="103">
        <f t="shared" si="90"/>
        <v>-0.79836896518749378</v>
      </c>
      <c r="J305" s="103">
        <f t="shared" si="90"/>
        <v>-0.83387509906555257</v>
      </c>
      <c r="K305" s="103">
        <f t="shared" si="90"/>
        <v>-0.73136423882263646</v>
      </c>
      <c r="L305" s="103">
        <f t="shared" si="90"/>
        <v>-0.30232868414543179</v>
      </c>
      <c r="M305" s="103">
        <f t="shared" si="90"/>
        <v>-0.12353312583254161</v>
      </c>
      <c r="N305" s="103">
        <f t="shared" si="90"/>
        <v>-0.34041280306513988</v>
      </c>
      <c r="O305" s="103">
        <f t="shared" si="90"/>
        <v>-0.43574551986628296</v>
      </c>
      <c r="P305" s="104">
        <f t="shared" si="90"/>
        <v>-0.70736900749254539</v>
      </c>
    </row>
    <row r="306" spans="1:16" ht="15.95" customHeight="1">
      <c r="A306" s="154"/>
      <c r="B306" s="240"/>
      <c r="C306" s="155">
        <v>2014</v>
      </c>
      <c r="D306" s="103">
        <f t="shared" si="90"/>
        <v>0.38729031604780384</v>
      </c>
      <c r="E306" s="103">
        <f t="shared" ref="E306:O306" si="91">+E54/E53-1</f>
        <v>1.1835205931510329</v>
      </c>
      <c r="F306" s="103">
        <f t="shared" si="91"/>
        <v>0.99029510617891248</v>
      </c>
      <c r="G306" s="103">
        <f t="shared" si="91"/>
        <v>1.4871266489956616</v>
      </c>
      <c r="H306" s="103">
        <f t="shared" si="91"/>
        <v>0.93649621988157472</v>
      </c>
      <c r="I306" s="103">
        <f t="shared" si="91"/>
        <v>2.8351048707961071</v>
      </c>
      <c r="J306" s="103">
        <f t="shared" si="91"/>
        <v>4.4014075034239886</v>
      </c>
      <c r="K306" s="103">
        <f t="shared" si="91"/>
        <v>5.2035877869574358</v>
      </c>
      <c r="L306" s="103">
        <f t="shared" si="91"/>
        <v>5.8365231204311554</v>
      </c>
      <c r="M306" s="103">
        <f t="shared" si="91"/>
        <v>2.7505015086274405</v>
      </c>
      <c r="N306" s="103">
        <f t="shared" si="91"/>
        <v>3.1046352914413022</v>
      </c>
      <c r="O306" s="103">
        <f t="shared" si="91"/>
        <v>4.0598064078209921</v>
      </c>
      <c r="P306" s="104">
        <f>+P54/P53-1</f>
        <v>2.4648722261728104</v>
      </c>
    </row>
    <row r="307" spans="1:16" ht="15.95" customHeight="1">
      <c r="A307" s="179"/>
      <c r="B307" s="177" t="s">
        <v>124</v>
      </c>
      <c r="C307" s="178">
        <v>2015</v>
      </c>
      <c r="D307" s="103">
        <f t="shared" si="90"/>
        <v>1.0706456270058027</v>
      </c>
      <c r="E307" s="103">
        <f t="shared" ref="E307:O307" si="92">+E55/E54-1</f>
        <v>0.57191889897204429</v>
      </c>
      <c r="F307" s="103">
        <f t="shared" si="92"/>
        <v>0.7695472736906952</v>
      </c>
      <c r="G307" s="103">
        <f t="shared" si="92"/>
        <v>0.9395959426987095</v>
      </c>
      <c r="H307" s="103">
        <f t="shared" si="92"/>
        <v>1.5865953338771801</v>
      </c>
      <c r="I307" s="103">
        <f t="shared" si="92"/>
        <v>0.53629570712029984</v>
      </c>
      <c r="J307" s="103">
        <f t="shared" si="92"/>
        <v>0.4043729362663584</v>
      </c>
      <c r="K307" s="103">
        <f t="shared" si="92"/>
        <v>0.16820020519229351</v>
      </c>
      <c r="L307" s="103">
        <f t="shared" si="92"/>
        <v>9.0428103686389427E-2</v>
      </c>
      <c r="M307" s="103">
        <f t="shared" si="92"/>
        <v>6.1194015012178138E-3</v>
      </c>
      <c r="N307" s="103">
        <f t="shared" si="92"/>
        <v>0.16830035771431673</v>
      </c>
      <c r="O307" s="103">
        <f t="shared" si="92"/>
        <v>5.6092764942796247E-2</v>
      </c>
      <c r="P307" s="104">
        <f>+P55/P54-1</f>
        <v>0.39151535149880945</v>
      </c>
    </row>
    <row r="308" spans="1:16" ht="15.95" customHeight="1">
      <c r="A308" s="196"/>
      <c r="B308" s="193"/>
      <c r="C308" s="193">
        <v>2016</v>
      </c>
      <c r="D308" s="103">
        <f t="shared" si="90"/>
        <v>0.18268585975890028</v>
      </c>
      <c r="E308" s="103">
        <f t="shared" ref="E308:O308" si="93">+E56/E55-1</f>
        <v>0.31187240299410135</v>
      </c>
      <c r="F308" s="103">
        <f t="shared" si="93"/>
        <v>0.31587811559897427</v>
      </c>
      <c r="G308" s="103">
        <f t="shared" si="93"/>
        <v>7.3428092420522173E-2</v>
      </c>
      <c r="H308" s="103">
        <f t="shared" si="93"/>
        <v>8.3829733654077199E-2</v>
      </c>
      <c r="I308" s="103">
        <f t="shared" si="93"/>
        <v>6.0470910915772835E-2</v>
      </c>
      <c r="J308" s="103">
        <f t="shared" si="93"/>
        <v>-0.14249436882701927</v>
      </c>
      <c r="K308" s="103">
        <f t="shared" si="93"/>
        <v>3.7800112150782494E-2</v>
      </c>
      <c r="L308" s="103">
        <f t="shared" si="93"/>
        <v>-0.10216210558364347</v>
      </c>
      <c r="M308" s="103">
        <f t="shared" si="93"/>
        <v>-8.1203535317802666E-2</v>
      </c>
      <c r="N308" s="103">
        <f t="shared" si="93"/>
        <v>-3.3149365580138479E-2</v>
      </c>
      <c r="O308" s="103">
        <f t="shared" si="93"/>
        <v>-3.0587473558485456E-4</v>
      </c>
      <c r="P308" s="104">
        <f>+P56/P55-1</f>
        <v>4.3479507092693881E-2</v>
      </c>
    </row>
    <row r="309" spans="1:16" ht="15.95" customHeight="1">
      <c r="A309" s="223"/>
      <c r="B309" s="224"/>
      <c r="C309" s="224">
        <v>2017</v>
      </c>
      <c r="D309" s="103">
        <f t="shared" si="90"/>
        <v>-1.2010300846583499E-2</v>
      </c>
      <c r="E309" s="103">
        <f t="shared" ref="E309:O310" si="94">+E57/E56-1</f>
        <v>-0.16294482197555349</v>
      </c>
      <c r="F309" s="103">
        <f t="shared" si="94"/>
        <v>-3.5702412001116679E-2</v>
      </c>
      <c r="G309" s="103">
        <f t="shared" si="94"/>
        <v>-0.17517643777268255</v>
      </c>
      <c r="H309" s="103">
        <f t="shared" si="94"/>
        <v>-9.2415368202452219E-2</v>
      </c>
      <c r="I309" s="103">
        <f t="shared" si="94"/>
        <v>-0.13393643457791971</v>
      </c>
      <c r="J309" s="103">
        <f t="shared" si="94"/>
        <v>3.9740396830581615E-2</v>
      </c>
      <c r="K309" s="103">
        <f t="shared" si="94"/>
        <v>0.11787244336266012</v>
      </c>
      <c r="L309" s="103">
        <f t="shared" si="94"/>
        <v>0.18347724785275266</v>
      </c>
      <c r="M309" s="103">
        <f t="shared" si="94"/>
        <v>0.37289310224226702</v>
      </c>
      <c r="N309" s="103">
        <f t="shared" si="94"/>
        <v>0.4029068526797468</v>
      </c>
      <c r="O309" s="103">
        <f t="shared" si="94"/>
        <v>0.21339978015282535</v>
      </c>
      <c r="P309" s="104">
        <f>+P57/P56-1</f>
        <v>5.5128531247324863E-2</v>
      </c>
    </row>
    <row r="310" spans="1:16" ht="15.95" customHeight="1">
      <c r="A310" s="27"/>
      <c r="B310" s="157"/>
      <c r="C310" s="157">
        <v>2018</v>
      </c>
      <c r="D310" s="103">
        <f t="shared" si="90"/>
        <v>0.31511131201641485</v>
      </c>
      <c r="E310" s="103">
        <f t="shared" si="90"/>
        <v>0.43856211518575616</v>
      </c>
      <c r="F310" s="103">
        <f t="shared" si="94"/>
        <v>0.33033474657730566</v>
      </c>
      <c r="G310" s="103">
        <f t="shared" si="94"/>
        <v>0.44887350454617958</v>
      </c>
      <c r="H310" s="103">
        <f t="shared" si="94"/>
        <v>0.54052525899831494</v>
      </c>
      <c r="I310" s="103">
        <f t="shared" si="94"/>
        <v>0.77320422124906507</v>
      </c>
      <c r="J310" s="103"/>
      <c r="K310" s="103"/>
      <c r="L310" s="103"/>
      <c r="M310" s="103"/>
      <c r="N310" s="103"/>
      <c r="O310" s="103"/>
      <c r="P310" s="197"/>
    </row>
    <row r="311" spans="1:16" ht="15.95" customHeight="1">
      <c r="A311" s="28"/>
      <c r="B311" s="171"/>
      <c r="C311" s="18">
        <v>1993</v>
      </c>
      <c r="D311" s="105" t="s">
        <v>43</v>
      </c>
      <c r="E311" s="105" t="s">
        <v>43</v>
      </c>
      <c r="F311" s="105" t="s">
        <v>43</v>
      </c>
      <c r="G311" s="105" t="s">
        <v>43</v>
      </c>
      <c r="H311" s="105" t="s">
        <v>43</v>
      </c>
      <c r="I311" s="105" t="s">
        <v>43</v>
      </c>
      <c r="J311" s="105" t="s">
        <v>43</v>
      </c>
      <c r="K311" s="105" t="s">
        <v>43</v>
      </c>
      <c r="L311" s="105" t="s">
        <v>43</v>
      </c>
      <c r="M311" s="105" t="s">
        <v>43</v>
      </c>
      <c r="N311" s="105" t="s">
        <v>43</v>
      </c>
      <c r="O311" s="105" t="s">
        <v>43</v>
      </c>
      <c r="P311" s="106" t="s">
        <v>43</v>
      </c>
    </row>
    <row r="312" spans="1:16" ht="15.95" customHeight="1">
      <c r="A312" s="24"/>
      <c r="B312" s="170"/>
      <c r="C312" s="13">
        <v>1994</v>
      </c>
      <c r="D312" s="103">
        <f t="shared" ref="D312:P312" si="95">+D60/D59-1</f>
        <v>0.26473510301919845</v>
      </c>
      <c r="E312" s="103">
        <f t="shared" si="95"/>
        <v>0.28394997688496715</v>
      </c>
      <c r="F312" s="103">
        <f t="shared" si="95"/>
        <v>0.33450946186919084</v>
      </c>
      <c r="G312" s="103">
        <f t="shared" si="95"/>
        <v>0.38273388585176771</v>
      </c>
      <c r="H312" s="103">
        <f t="shared" si="95"/>
        <v>0.37050510246784296</v>
      </c>
      <c r="I312" s="103">
        <f t="shared" si="95"/>
        <v>0.28171510202282368</v>
      </c>
      <c r="J312" s="103">
        <f t="shared" si="95"/>
        <v>0.31712734366847561</v>
      </c>
      <c r="K312" s="103">
        <f t="shared" si="95"/>
        <v>0.36129855328619165</v>
      </c>
      <c r="L312" s="103">
        <f t="shared" si="95"/>
        <v>0.3848342708737591</v>
      </c>
      <c r="M312" s="103">
        <f t="shared" si="95"/>
        <v>0.37486702064464184</v>
      </c>
      <c r="N312" s="103">
        <f t="shared" si="95"/>
        <v>0.32906401071698999</v>
      </c>
      <c r="O312" s="103">
        <f t="shared" si="95"/>
        <v>0.32936741649625079</v>
      </c>
      <c r="P312" s="104">
        <f t="shared" si="95"/>
        <v>0.3368937524479545</v>
      </c>
    </row>
    <row r="313" spans="1:16" ht="15.95" customHeight="1">
      <c r="A313" s="24"/>
      <c r="B313" s="170"/>
      <c r="C313" s="13">
        <v>1995</v>
      </c>
      <c r="D313" s="103">
        <f t="shared" ref="D313:P313" si="96">+D61/D60-1</f>
        <v>0.17757892693684996</v>
      </c>
      <c r="E313" s="103">
        <f t="shared" si="96"/>
        <v>0.12363780955168835</v>
      </c>
      <c r="F313" s="103">
        <f t="shared" si="96"/>
        <v>8.7266167831874686E-2</v>
      </c>
      <c r="G313" s="103">
        <f t="shared" si="96"/>
        <v>-1.1686837166168362E-2</v>
      </c>
      <c r="H313" s="103">
        <f t="shared" si="96"/>
        <v>-1.001255665763523E-2</v>
      </c>
      <c r="I313" s="103">
        <f t="shared" si="96"/>
        <v>2.6325816098686783E-2</v>
      </c>
      <c r="J313" s="103">
        <f>+J61/J60-1</f>
        <v>3.6394792678857479E-2</v>
      </c>
      <c r="K313" s="103">
        <f t="shared" si="96"/>
        <v>1.8500320634619039E-2</v>
      </c>
      <c r="L313" s="103">
        <f t="shared" si="96"/>
        <v>-2.0566163429678541E-2</v>
      </c>
      <c r="M313" s="103">
        <f t="shared" si="96"/>
        <v>1.5724823246962449E-2</v>
      </c>
      <c r="N313" s="103">
        <f t="shared" si="96"/>
        <v>7.8054889678689232E-3</v>
      </c>
      <c r="O313" s="103">
        <f t="shared" si="96"/>
        <v>-5.9994400522622726E-5</v>
      </c>
      <c r="P313" s="104">
        <f t="shared" si="96"/>
        <v>3.1571041281588386E-2</v>
      </c>
    </row>
    <row r="314" spans="1:16" ht="15.95" customHeight="1">
      <c r="A314" s="24"/>
      <c r="B314" s="170"/>
      <c r="C314" s="13">
        <v>1996</v>
      </c>
      <c r="D314" s="103">
        <f t="shared" ref="D314:P314" si="97">+D62/D61-1</f>
        <v>4.896814248926229E-2</v>
      </c>
      <c r="E314" s="103">
        <f t="shared" si="97"/>
        <v>8.1373461813098791E-2</v>
      </c>
      <c r="F314" s="103">
        <f t="shared" si="97"/>
        <v>3.8993981189672899E-2</v>
      </c>
      <c r="G314" s="103">
        <f t="shared" si="97"/>
        <v>0.14096860815397405</v>
      </c>
      <c r="H314" s="103">
        <f t="shared" si="97"/>
        <v>0.1228057505247242</v>
      </c>
      <c r="I314" s="103">
        <f t="shared" si="97"/>
        <v>5.5331305571249212E-2</v>
      </c>
      <c r="J314" s="103">
        <f t="shared" si="97"/>
        <v>8.2648289017656973E-2</v>
      </c>
      <c r="K314" s="103">
        <f t="shared" si="97"/>
        <v>3.7465853017492945E-2</v>
      </c>
      <c r="L314" s="103">
        <f t="shared" si="97"/>
        <v>2.3500368299328445E-2</v>
      </c>
      <c r="M314" s="103">
        <f t="shared" si="97"/>
        <v>0.11103910719902466</v>
      </c>
      <c r="N314" s="103">
        <f t="shared" si="97"/>
        <v>3.8863359316001711E-2</v>
      </c>
      <c r="O314" s="103">
        <f t="shared" si="97"/>
        <v>3.8868960778230432E-2</v>
      </c>
      <c r="P314" s="104">
        <f t="shared" si="97"/>
        <v>6.7878217602643343E-2</v>
      </c>
    </row>
    <row r="315" spans="1:16" ht="15.95" customHeight="1">
      <c r="A315" s="24" t="s">
        <v>22</v>
      </c>
      <c r="B315" s="170" t="s">
        <v>24</v>
      </c>
      <c r="C315" s="13">
        <v>1997</v>
      </c>
      <c r="D315" s="103">
        <f t="shared" ref="D315:P315" si="98">+D63/D62-1</f>
        <v>1.0777983558892368E-2</v>
      </c>
      <c r="E315" s="103">
        <f t="shared" si="98"/>
        <v>1.7120007466560949E-2</v>
      </c>
      <c r="F315" s="103">
        <f t="shared" si="98"/>
        <v>-1.8549243161379181E-2</v>
      </c>
      <c r="G315" s="103">
        <f t="shared" si="98"/>
        <v>6.3393675494188617E-2</v>
      </c>
      <c r="H315" s="103">
        <f t="shared" si="98"/>
        <v>-1.4249801676636475E-2</v>
      </c>
      <c r="I315" s="103">
        <f t="shared" si="98"/>
        <v>7.5772911481839511E-3</v>
      </c>
      <c r="J315" s="103">
        <f t="shared" si="98"/>
        <v>1.5698465270675976E-2</v>
      </c>
      <c r="K315" s="103">
        <f t="shared" si="98"/>
        <v>-1.9470849918051925E-2</v>
      </c>
      <c r="L315" s="103">
        <f t="shared" si="98"/>
        <v>7.1208748051455606E-2</v>
      </c>
      <c r="M315" s="103">
        <f t="shared" si="98"/>
        <v>-2.5667357867990015E-3</v>
      </c>
      <c r="N315" s="103">
        <f t="shared" si="98"/>
        <v>-2.0006985562395885E-2</v>
      </c>
      <c r="O315" s="103">
        <f t="shared" si="98"/>
        <v>7.8564087780905734E-3</v>
      </c>
      <c r="P315" s="104">
        <f t="shared" si="98"/>
        <v>9.3671012850868873E-3</v>
      </c>
    </row>
    <row r="316" spans="1:16" ht="15.95" customHeight="1">
      <c r="A316" s="24" t="s">
        <v>23</v>
      </c>
      <c r="B316" s="170"/>
      <c r="C316" s="13">
        <v>1998</v>
      </c>
      <c r="D316" s="103">
        <f t="shared" ref="D316:P316" si="99">+D64/D63-1</f>
        <v>4.2099108811512131E-2</v>
      </c>
      <c r="E316" s="103">
        <f t="shared" si="99"/>
        <v>2.0588888079609013E-4</v>
      </c>
      <c r="F316" s="103">
        <f t="shared" si="99"/>
        <v>6.9957211795310892E-2</v>
      </c>
      <c r="G316" s="103">
        <f t="shared" si="99"/>
        <v>-2.6691909920589785E-2</v>
      </c>
      <c r="H316" s="103">
        <f t="shared" si="99"/>
        <v>-1.9936869751040587E-2</v>
      </c>
      <c r="I316" s="103">
        <f t="shared" si="99"/>
        <v>3.762418946920576E-2</v>
      </c>
      <c r="J316" s="103">
        <f t="shared" si="99"/>
        <v>1.7260056396386059E-2</v>
      </c>
      <c r="K316" s="103">
        <f t="shared" si="99"/>
        <v>4.8454095667456176E-2</v>
      </c>
      <c r="L316" s="103">
        <f t="shared" si="99"/>
        <v>1.3255836423908596E-2</v>
      </c>
      <c r="M316" s="103">
        <f t="shared" si="99"/>
        <v>1.2492942614849456E-2</v>
      </c>
      <c r="N316" s="103">
        <f t="shared" si="99"/>
        <v>6.0078846545373876E-2</v>
      </c>
      <c r="O316" s="103">
        <f t="shared" si="99"/>
        <v>5.4639632712273345E-2</v>
      </c>
      <c r="P316" s="104">
        <f t="shared" si="99"/>
        <v>2.5140585942435623E-2</v>
      </c>
    </row>
    <row r="317" spans="1:16" ht="15.95" customHeight="1">
      <c r="A317" s="24"/>
      <c r="B317" s="170"/>
      <c r="C317" s="13">
        <v>1999</v>
      </c>
      <c r="D317" s="103">
        <f t="shared" ref="D317:P317" si="100">+D65/D64-1</f>
        <v>-1.3681785653285927E-2</v>
      </c>
      <c r="E317" s="103">
        <f t="shared" si="100"/>
        <v>1.9867340818729984E-2</v>
      </c>
      <c r="F317" s="103">
        <f t="shared" si="100"/>
        <v>3.0944440920336103E-2</v>
      </c>
      <c r="G317" s="103">
        <f t="shared" si="100"/>
        <v>2.3034012901891332E-2</v>
      </c>
      <c r="H317" s="103">
        <f t="shared" si="100"/>
        <v>3.283741772498372E-2</v>
      </c>
      <c r="I317" s="103">
        <f t="shared" si="100"/>
        <v>3.6346310271482052E-2</v>
      </c>
      <c r="J317" s="103">
        <f t="shared" si="100"/>
        <v>-1.8582414319954221E-3</v>
      </c>
      <c r="K317" s="103">
        <f t="shared" si="100"/>
        <v>-3.3274436896773008E-3</v>
      </c>
      <c r="L317" s="103">
        <f t="shared" si="100"/>
        <v>1.9042785330972922E-2</v>
      </c>
      <c r="M317" s="103">
        <f t="shared" si="100"/>
        <v>-3.0653746417360406E-2</v>
      </c>
      <c r="N317" s="103">
        <f t="shared" si="100"/>
        <v>7.8223595115782807E-3</v>
      </c>
      <c r="O317" s="103">
        <f t="shared" si="100"/>
        <v>-7.6708740839811496E-3</v>
      </c>
      <c r="P317" s="104">
        <f t="shared" si="100"/>
        <v>9.2513245021463852E-3</v>
      </c>
    </row>
    <row r="318" spans="1:16" ht="15.95" customHeight="1">
      <c r="A318" s="24"/>
      <c r="B318" s="170"/>
      <c r="C318" s="13">
        <v>2000</v>
      </c>
      <c r="D318" s="103">
        <f t="shared" ref="D318:P318" si="101">+D66/D65-1</f>
        <v>-2.8002900026358857E-2</v>
      </c>
      <c r="E318" s="103">
        <f t="shared" si="101"/>
        <v>4.0838448118731607E-2</v>
      </c>
      <c r="F318" s="103">
        <f t="shared" si="101"/>
        <v>1.1823417856428708E-2</v>
      </c>
      <c r="G318" s="103">
        <f t="shared" si="101"/>
        <v>-5.9889708918738571E-2</v>
      </c>
      <c r="H318" s="103">
        <f t="shared" si="101"/>
        <v>-2.8520639547766624E-2</v>
      </c>
      <c r="I318" s="103">
        <f t="shared" si="101"/>
        <v>-3.800551525303586E-2</v>
      </c>
      <c r="J318" s="103">
        <f t="shared" si="101"/>
        <v>-3.4664544708480127E-2</v>
      </c>
      <c r="K318" s="103">
        <f t="shared" si="101"/>
        <v>2.519019009411938E-2</v>
      </c>
      <c r="L318" s="103">
        <f t="shared" si="101"/>
        <v>-3.4758528168361225E-2</v>
      </c>
      <c r="M318" s="103">
        <f t="shared" si="101"/>
        <v>-7.9284623663988807E-3</v>
      </c>
      <c r="N318" s="103">
        <f t="shared" si="101"/>
        <v>-6.3005564148511106E-2</v>
      </c>
      <c r="O318" s="103">
        <f t="shared" si="101"/>
        <v>-9.882666876323809E-2</v>
      </c>
      <c r="P318" s="104">
        <f t="shared" si="101"/>
        <v>-2.721143346237398E-2</v>
      </c>
    </row>
    <row r="319" spans="1:16" ht="15.95" customHeight="1">
      <c r="A319" s="24"/>
      <c r="B319" s="170"/>
      <c r="C319" s="13">
        <v>2001</v>
      </c>
      <c r="D319" s="103">
        <f t="shared" ref="D319:P319" si="102">+D67/D66-1</f>
        <v>-3.2421854518577153E-2</v>
      </c>
      <c r="E319" s="103">
        <f t="shared" si="102"/>
        <v>-8.9685384093922904E-2</v>
      </c>
      <c r="F319" s="103">
        <f t="shared" si="102"/>
        <v>-0.1096252004046534</v>
      </c>
      <c r="G319" s="103">
        <f t="shared" si="102"/>
        <v>-5.9291305961246654E-2</v>
      </c>
      <c r="H319" s="103">
        <f t="shared" si="102"/>
        <v>-3.8058611755067195E-2</v>
      </c>
      <c r="I319" s="103">
        <f t="shared" si="102"/>
        <v>-7.6223112796421466E-2</v>
      </c>
      <c r="J319" s="103">
        <f t="shared" si="102"/>
        <v>-0.11430083835237859</v>
      </c>
      <c r="K319" s="103">
        <f t="shared" si="102"/>
        <v>-0.10711655533721587</v>
      </c>
      <c r="L319" s="103">
        <f t="shared" si="102"/>
        <v>-0.14481225222580563</v>
      </c>
      <c r="M319" s="103">
        <f t="shared" si="102"/>
        <v>-0.12407333484116823</v>
      </c>
      <c r="N319" s="103">
        <f t="shared" si="102"/>
        <v>-9.2169188758675635E-2</v>
      </c>
      <c r="O319" s="103">
        <f t="shared" si="102"/>
        <v>-0.2223128122651763</v>
      </c>
      <c r="P319" s="104">
        <f t="shared" si="102"/>
        <v>-0.101266205826403</v>
      </c>
    </row>
    <row r="320" spans="1:16" ht="15.95" customHeight="1">
      <c r="A320" s="24"/>
      <c r="B320" s="170"/>
      <c r="C320" s="13">
        <v>2002</v>
      </c>
      <c r="D320" s="103">
        <f t="shared" ref="D320:P320" si="103">+D68/D67-1</f>
        <v>-0.1602513454111516</v>
      </c>
      <c r="E320" s="103">
        <f t="shared" si="103"/>
        <v>-0.15226699579295899</v>
      </c>
      <c r="F320" s="103">
        <f t="shared" si="103"/>
        <v>-0.19267687756483931</v>
      </c>
      <c r="G320" s="103">
        <f t="shared" si="103"/>
        <v>-0.11777370770932094</v>
      </c>
      <c r="H320" s="103">
        <f t="shared" si="103"/>
        <v>-0.12336312054359466</v>
      </c>
      <c r="I320" s="103">
        <f t="shared" si="103"/>
        <v>-0.11537585538791328</v>
      </c>
      <c r="J320" s="103">
        <f t="shared" si="103"/>
        <v>2.9506221549087108E-3</v>
      </c>
      <c r="K320" s="103">
        <f t="shared" si="103"/>
        <v>9.6859118412284673E-5</v>
      </c>
      <c r="L320" s="103">
        <f t="shared" si="103"/>
        <v>7.1116104726064444E-2</v>
      </c>
      <c r="M320" s="103">
        <f t="shared" si="103"/>
        <v>9.4073199649201245E-2</v>
      </c>
      <c r="N320" s="103">
        <f t="shared" si="103"/>
        <v>7.2295662218490264E-2</v>
      </c>
      <c r="O320" s="103">
        <f t="shared" si="103"/>
        <v>0.30765963897055926</v>
      </c>
      <c r="P320" s="104">
        <f t="shared" si="103"/>
        <v>-3.1753117335249881E-2</v>
      </c>
    </row>
    <row r="321" spans="1:16" ht="15.95" customHeight="1">
      <c r="A321" s="24"/>
      <c r="B321" s="170"/>
      <c r="C321" s="13">
        <v>2003</v>
      </c>
      <c r="D321" s="103">
        <f t="shared" ref="D321:P321" si="104">+D69/D68-1</f>
        <v>0.19664996738783502</v>
      </c>
      <c r="E321" s="103">
        <f t="shared" si="104"/>
        <v>0.17133199734856253</v>
      </c>
      <c r="F321" s="103">
        <f t="shared" si="104"/>
        <v>0.22551061104128389</v>
      </c>
      <c r="G321" s="103">
        <f t="shared" si="104"/>
        <v>0.28306699877022967</v>
      </c>
      <c r="H321" s="103">
        <f t="shared" si="104"/>
        <v>0.34447180247140241</v>
      </c>
      <c r="I321" s="103">
        <f t="shared" si="104"/>
        <v>0.34890318085996874</v>
      </c>
      <c r="J321" s="103">
        <f t="shared" si="104"/>
        <v>0.28469682773673544</v>
      </c>
      <c r="K321" s="103">
        <f t="shared" si="104"/>
        <v>0.2184380932982477</v>
      </c>
      <c r="L321" s="103">
        <f t="shared" si="104"/>
        <v>0.23133116682401966</v>
      </c>
      <c r="M321" s="103">
        <f t="shared" si="104"/>
        <v>0.17052776975927886</v>
      </c>
      <c r="N321" s="103">
        <f t="shared" si="104"/>
        <v>0.12824927047254686</v>
      </c>
      <c r="O321" s="103">
        <f t="shared" si="104"/>
        <v>0.13857264027182947</v>
      </c>
      <c r="P321" s="104">
        <f t="shared" si="104"/>
        <v>0.2270053889324759</v>
      </c>
    </row>
    <row r="322" spans="1:16" ht="15.95" customHeight="1">
      <c r="A322" s="24"/>
      <c r="B322" s="170"/>
      <c r="C322" s="13">
        <v>2004</v>
      </c>
      <c r="D322" s="103">
        <f t="shared" ref="D322:P322" si="105">+D70/D69-1</f>
        <v>0.11287797433357993</v>
      </c>
      <c r="E322" s="103">
        <f t="shared" si="105"/>
        <v>0.2289955863213009</v>
      </c>
      <c r="F322" s="103">
        <f t="shared" si="105"/>
        <v>0.28267818761947927</v>
      </c>
      <c r="G322" s="103">
        <f t="shared" si="105"/>
        <v>6.0193279227892971E-2</v>
      </c>
      <c r="H322" s="103">
        <f t="shared" si="105"/>
        <v>-2.1537471102917483E-2</v>
      </c>
      <c r="I322" s="103">
        <f t="shared" si="105"/>
        <v>4.6479009479589939E-2</v>
      </c>
      <c r="J322" s="103">
        <f t="shared" si="105"/>
        <v>-1.3622635825075169E-2</v>
      </c>
      <c r="K322" s="103">
        <f t="shared" si="105"/>
        <v>-1.7322384915209321E-2</v>
      </c>
      <c r="L322" s="103">
        <f t="shared" si="105"/>
        <v>1.3869302976250886E-2</v>
      </c>
      <c r="M322" s="103">
        <f t="shared" si="105"/>
        <v>-1.5207192067615005E-2</v>
      </c>
      <c r="N322" s="103">
        <f t="shared" si="105"/>
        <v>6.3202903749208561E-2</v>
      </c>
      <c r="O322" s="103">
        <f t="shared" si="105"/>
        <v>3.7421086339931131E-2</v>
      </c>
      <c r="P322" s="104">
        <f t="shared" si="105"/>
        <v>5.558035981477305E-2</v>
      </c>
    </row>
    <row r="323" spans="1:16" ht="15.95" customHeight="1">
      <c r="A323" s="24"/>
      <c r="B323" s="170"/>
      <c r="C323" s="13">
        <v>2005</v>
      </c>
      <c r="D323" s="103">
        <f t="shared" ref="D323:P323" si="106">+D71/D70-1</f>
        <v>1.7229072098771558E-2</v>
      </c>
      <c r="E323" s="103">
        <f t="shared" si="106"/>
        <v>-8.4844088157254305E-2</v>
      </c>
      <c r="F323" s="103">
        <f t="shared" si="106"/>
        <v>-8.1179303942353287E-2</v>
      </c>
      <c r="G323" s="103">
        <f t="shared" si="106"/>
        <v>3.54473764221368E-2</v>
      </c>
      <c r="H323" s="103">
        <f t="shared" si="106"/>
        <v>1.1617203829423772E-2</v>
      </c>
      <c r="I323" s="103">
        <f t="shared" si="106"/>
        <v>-3.2699030760799941E-2</v>
      </c>
      <c r="J323" s="103">
        <f t="shared" si="106"/>
        <v>-2.8130185716723655E-2</v>
      </c>
      <c r="K323" s="103">
        <f t="shared" si="106"/>
        <v>-1.2867023935749899E-2</v>
      </c>
      <c r="L323" s="103">
        <f t="shared" si="106"/>
        <v>-2.2911934282886848E-2</v>
      </c>
      <c r="M323" s="103">
        <f t="shared" si="106"/>
        <v>-4.416364415728169E-2</v>
      </c>
      <c r="N323" s="103">
        <f t="shared" si="106"/>
        <v>-1.3393808667183871E-2</v>
      </c>
      <c r="O323" s="103">
        <f t="shared" si="106"/>
        <v>6.7083483205134797E-3</v>
      </c>
      <c r="P323" s="104">
        <f t="shared" si="106"/>
        <v>-2.1280449374042387E-2</v>
      </c>
    </row>
    <row r="324" spans="1:16" ht="15.95" customHeight="1">
      <c r="A324" s="24"/>
      <c r="B324" s="170"/>
      <c r="C324" s="13">
        <v>2006</v>
      </c>
      <c r="D324" s="103">
        <f t="shared" ref="D324:P324" si="107">+D72/D71-1</f>
        <v>1.8429327524185357E-3</v>
      </c>
      <c r="E324" s="103">
        <f t="shared" si="107"/>
        <v>2.1218830177632153E-2</v>
      </c>
      <c r="F324" s="103">
        <f t="shared" si="107"/>
        <v>-1.7494021390786041E-2</v>
      </c>
      <c r="G324" s="103">
        <f t="shared" si="107"/>
        <v>-6.2341710420675045E-2</v>
      </c>
      <c r="H324" s="103">
        <f t="shared" si="107"/>
        <v>-1.9287337934296711E-2</v>
      </c>
      <c r="I324" s="103">
        <f t="shared" si="107"/>
        <v>-1.6771020727331498E-2</v>
      </c>
      <c r="J324" s="103">
        <f t="shared" si="107"/>
        <v>1.1373052434537234E-2</v>
      </c>
      <c r="K324" s="103">
        <f t="shared" si="107"/>
        <v>4.2042323630771206E-2</v>
      </c>
      <c r="L324" s="103">
        <f t="shared" si="107"/>
        <v>-3.8663043628098803E-3</v>
      </c>
      <c r="M324" s="103">
        <f t="shared" si="107"/>
        <v>2.8641016352214166E-2</v>
      </c>
      <c r="N324" s="103">
        <f t="shared" si="107"/>
        <v>1.3206526972275867E-2</v>
      </c>
      <c r="O324" s="103">
        <f t="shared" si="107"/>
        <v>-9.0689060617837769E-2</v>
      </c>
      <c r="P324" s="104">
        <f t="shared" si="107"/>
        <v>-8.3682488627119245E-3</v>
      </c>
    </row>
    <row r="325" spans="1:16" ht="15.95" customHeight="1">
      <c r="A325" s="24"/>
      <c r="B325" s="170"/>
      <c r="C325" s="13">
        <v>2007</v>
      </c>
      <c r="D325" s="103">
        <f t="shared" ref="D325:P325" si="108">+D73/D72-1</f>
        <v>-1.3971423181202147E-2</v>
      </c>
      <c r="E325" s="103">
        <f t="shared" si="108"/>
        <v>-2.1070857391396691E-2</v>
      </c>
      <c r="F325" s="103">
        <f t="shared" si="108"/>
        <v>-3.4364202635526198E-3</v>
      </c>
      <c r="G325" s="103">
        <f t="shared" si="108"/>
        <v>-6.9336093188017589E-2</v>
      </c>
      <c r="H325" s="103">
        <f t="shared" si="108"/>
        <v>-0.17428601453908144</v>
      </c>
      <c r="I325" s="103">
        <f t="shared" si="108"/>
        <v>-0.18880939261277596</v>
      </c>
      <c r="J325" s="103">
        <f t="shared" si="108"/>
        <v>-0.19733325409223668</v>
      </c>
      <c r="K325" s="103">
        <f t="shared" si="108"/>
        <v>-0.11166471764918096</v>
      </c>
      <c r="L325" s="103">
        <f t="shared" si="108"/>
        <v>-0.12442865038979989</v>
      </c>
      <c r="M325" s="103">
        <f t="shared" si="108"/>
        <v>-6.2336978164199919E-2</v>
      </c>
      <c r="N325" s="103">
        <f t="shared" si="108"/>
        <v>-7.3741723037734519E-2</v>
      </c>
      <c r="O325" s="103">
        <f t="shared" si="108"/>
        <v>-7.0095011584820455E-2</v>
      </c>
      <c r="P325" s="104">
        <f t="shared" si="108"/>
        <v>-9.5074193347250313E-2</v>
      </c>
    </row>
    <row r="326" spans="1:16" ht="15.95" customHeight="1">
      <c r="A326" s="24"/>
      <c r="B326" s="170"/>
      <c r="C326" s="13">
        <v>2008</v>
      </c>
      <c r="D326" s="103">
        <f t="shared" ref="D326:P326" si="109">+D74/D73-1</f>
        <v>-6.0481884730534285E-2</v>
      </c>
      <c r="E326" s="103">
        <f t="shared" si="109"/>
        <v>-2.0506636422677471E-2</v>
      </c>
      <c r="F326" s="103">
        <f t="shared" si="109"/>
        <v>-0.16619550280647299</v>
      </c>
      <c r="G326" s="103">
        <f t="shared" si="109"/>
        <v>2.2494203264807888E-2</v>
      </c>
      <c r="H326" s="103">
        <f t="shared" si="109"/>
        <v>9.2197279766999429E-2</v>
      </c>
      <c r="I326" s="103">
        <f t="shared" si="109"/>
        <v>4.5877138932747918E-2</v>
      </c>
      <c r="J326" s="103">
        <f t="shared" si="109"/>
        <v>0.11908975230930818</v>
      </c>
      <c r="K326" s="103">
        <f t="shared" si="109"/>
        <v>-6.4647659305740346E-2</v>
      </c>
      <c r="L326" s="103">
        <f t="shared" si="109"/>
        <v>-1.5966954150557378E-2</v>
      </c>
      <c r="M326" s="103">
        <f t="shared" si="109"/>
        <v>-5.6870268350053488E-2</v>
      </c>
      <c r="N326" s="103">
        <f t="shared" si="109"/>
        <v>-0.12927870354739912</v>
      </c>
      <c r="O326" s="103">
        <f t="shared" si="109"/>
        <v>-2.3246766767986871E-2</v>
      </c>
      <c r="P326" s="104">
        <f t="shared" si="109"/>
        <v>-2.6097024007841418E-2</v>
      </c>
    </row>
    <row r="327" spans="1:16" ht="15.95" customHeight="1">
      <c r="A327" s="24"/>
      <c r="B327" s="170"/>
      <c r="C327" s="13">
        <v>2009</v>
      </c>
      <c r="D327" s="103">
        <f t="shared" ref="D327:P327" si="110">+D75/D74-1</f>
        <v>-7.5135668829531044E-2</v>
      </c>
      <c r="E327" s="103">
        <f t="shared" si="110"/>
        <v>-0.10470477227087782</v>
      </c>
      <c r="F327" s="103">
        <f t="shared" si="110"/>
        <v>-1.3741213802094587E-2</v>
      </c>
      <c r="G327" s="103">
        <f t="shared" si="110"/>
        <v>-0.12202645462951411</v>
      </c>
      <c r="H327" s="103">
        <f t="shared" si="110"/>
        <v>-0.11730332300532864</v>
      </c>
      <c r="I327" s="103">
        <f t="shared" si="110"/>
        <v>8.0444022364778434E-4</v>
      </c>
      <c r="J327" s="103">
        <f t="shared" si="110"/>
        <v>-0.15814431352681757</v>
      </c>
      <c r="K327" s="103">
        <f t="shared" si="110"/>
        <v>-8.1108663285675564E-2</v>
      </c>
      <c r="L327" s="103">
        <f t="shared" si="110"/>
        <v>-2.8726713576100238E-2</v>
      </c>
      <c r="M327" s="103">
        <f t="shared" si="110"/>
        <v>-2.6906159836501908E-2</v>
      </c>
      <c r="N327" s="103">
        <f t="shared" si="110"/>
        <v>-2.5897843785076424E-2</v>
      </c>
      <c r="O327" s="103">
        <f t="shared" si="110"/>
        <v>-1.566165704397593E-2</v>
      </c>
      <c r="P327" s="104">
        <f t="shared" si="110"/>
        <v>-6.495807905816442E-2</v>
      </c>
    </row>
    <row r="328" spans="1:16" ht="15.95" customHeight="1">
      <c r="A328" s="24"/>
      <c r="B328" s="170"/>
      <c r="C328" s="13">
        <v>2010</v>
      </c>
      <c r="D328" s="103">
        <f t="shared" ref="D328:P328" si="111">+D76/D75-1</f>
        <v>-6.2255975777640304E-2</v>
      </c>
      <c r="E328" s="103">
        <f t="shared" si="111"/>
        <v>-1.4382162748556082E-2</v>
      </c>
      <c r="F328" s="103">
        <f t="shared" si="111"/>
        <v>7.1557284798149379E-2</v>
      </c>
      <c r="G328" s="103">
        <f t="shared" si="111"/>
        <v>5.6181830953871303E-2</v>
      </c>
      <c r="H328" s="103">
        <f t="shared" si="111"/>
        <v>2.7222365688216899E-2</v>
      </c>
      <c r="I328" s="103">
        <f t="shared" si="111"/>
        <v>4.2992994271756846E-2</v>
      </c>
      <c r="J328" s="103">
        <f t="shared" si="111"/>
        <v>0.10283265127401942</v>
      </c>
      <c r="K328" s="103">
        <f t="shared" si="111"/>
        <v>8.3673634072120473E-2</v>
      </c>
      <c r="L328" s="103">
        <f t="shared" si="111"/>
        <v>3.5804837952661206E-2</v>
      </c>
      <c r="M328" s="103">
        <f t="shared" si="111"/>
        <v>-0.10727152656264316</v>
      </c>
      <c r="N328" s="103">
        <f t="shared" si="111"/>
        <v>-5.1033078785698183E-2</v>
      </c>
      <c r="O328" s="103">
        <f t="shared" si="111"/>
        <v>-0.16655600226294176</v>
      </c>
      <c r="P328" s="104">
        <f t="shared" si="111"/>
        <v>1.35003875994677E-3</v>
      </c>
    </row>
    <row r="329" spans="1:16" ht="15.95" customHeight="1">
      <c r="A329" s="24"/>
      <c r="B329" s="170"/>
      <c r="C329" s="13">
        <v>2011</v>
      </c>
      <c r="D329" s="103">
        <f t="shared" ref="D329:P329" si="112">+D77/D76-1</f>
        <v>-0.13690042113220802</v>
      </c>
      <c r="E329" s="103">
        <f t="shared" si="112"/>
        <v>-0.12806378162933141</v>
      </c>
      <c r="F329" s="103">
        <f t="shared" si="112"/>
        <v>-0.2474245450494289</v>
      </c>
      <c r="G329" s="103">
        <f t="shared" si="112"/>
        <v>-0.23216933160275866</v>
      </c>
      <c r="H329" s="103">
        <f t="shared" si="112"/>
        <v>-0.10306077517792223</v>
      </c>
      <c r="I329" s="103">
        <f t="shared" si="112"/>
        <v>-0.19173330537463518</v>
      </c>
      <c r="J329" s="103">
        <f t="shared" si="112"/>
        <v>-0.36538489926207129</v>
      </c>
      <c r="K329" s="103">
        <f t="shared" si="112"/>
        <v>-0.29466823564915012</v>
      </c>
      <c r="L329" s="103">
        <f t="shared" si="112"/>
        <v>-0.24382257938037732</v>
      </c>
      <c r="M329" s="103">
        <f t="shared" si="112"/>
        <v>-0.15666914327923664</v>
      </c>
      <c r="N329" s="103">
        <f t="shared" si="112"/>
        <v>-5.8642703327843604E-3</v>
      </c>
      <c r="O329" s="103">
        <f t="shared" si="112"/>
        <v>-1.7132060930332149E-2</v>
      </c>
      <c r="P329" s="104">
        <f t="shared" si="112"/>
        <v>-0.18352808925521291</v>
      </c>
    </row>
    <row r="330" spans="1:16" ht="15.95" customHeight="1">
      <c r="A330" s="24"/>
      <c r="B330" s="170"/>
      <c r="C330" s="13">
        <v>2012</v>
      </c>
      <c r="D330" s="103">
        <f t="shared" ref="D330:P330" si="113">+D78/D77-1</f>
        <v>3.0247533439206276E-2</v>
      </c>
      <c r="E330" s="103">
        <f t="shared" si="113"/>
        <v>-4.3499110384907502E-2</v>
      </c>
      <c r="F330" s="103">
        <f t="shared" si="113"/>
        <v>0.16319674433828779</v>
      </c>
      <c r="G330" s="103">
        <f t="shared" si="113"/>
        <v>1.4360209517493061E-2</v>
      </c>
      <c r="H330" s="103">
        <f t="shared" si="113"/>
        <v>-1.4390813626119492E-3</v>
      </c>
      <c r="I330" s="103">
        <f t="shared" si="113"/>
        <v>3.0366271901697051E-2</v>
      </c>
      <c r="J330" s="103">
        <f t="shared" si="113"/>
        <v>0.37219858269800721</v>
      </c>
      <c r="K330" s="103">
        <f t="shared" si="113"/>
        <v>0.10234207327661049</v>
      </c>
      <c r="L330" s="103">
        <f t="shared" si="113"/>
        <v>-4.7472854469154724E-2</v>
      </c>
      <c r="M330" s="103">
        <f t="shared" si="113"/>
        <v>6.629543833499163E-2</v>
      </c>
      <c r="N330" s="103">
        <f t="shared" si="113"/>
        <v>-0.18315791088744326</v>
      </c>
      <c r="O330" s="103">
        <f t="shared" si="113"/>
        <v>-9.8382675456272994E-2</v>
      </c>
      <c r="P330" s="104">
        <f t="shared" si="113"/>
        <v>2.4531928407202752E-2</v>
      </c>
    </row>
    <row r="331" spans="1:16" ht="15.95" customHeight="1">
      <c r="A331" s="24"/>
      <c r="B331" s="170"/>
      <c r="C331" s="13">
        <v>2013</v>
      </c>
      <c r="D331" s="103">
        <f t="shared" ref="D331:P331" si="114">+D79/D78-1</f>
        <v>-0.13203393808932218</v>
      </c>
      <c r="E331" s="103">
        <f t="shared" si="114"/>
        <v>-0.24482690994775669</v>
      </c>
      <c r="F331" s="103">
        <f t="shared" si="114"/>
        <v>-0.38660023951883526</v>
      </c>
      <c r="G331" s="103">
        <f t="shared" si="114"/>
        <v>-0.21240531787575567</v>
      </c>
      <c r="H331" s="103">
        <f t="shared" si="114"/>
        <v>-0.16603012306128595</v>
      </c>
      <c r="I331" s="103">
        <f t="shared" si="114"/>
        <v>-0.23631250900812129</v>
      </c>
      <c r="J331" s="103">
        <f t="shared" si="114"/>
        <v>-9.7511760799827929E-2</v>
      </c>
      <c r="K331" s="103">
        <f t="shared" si="114"/>
        <v>-0.12447569367215738</v>
      </c>
      <c r="L331" s="103">
        <f t="shared" si="114"/>
        <v>-0.10471829480085326</v>
      </c>
      <c r="M331" s="103">
        <f t="shared" si="114"/>
        <v>-0.15356989524944686</v>
      </c>
      <c r="N331" s="103">
        <f t="shared" si="114"/>
        <v>-0.15931810894103215</v>
      </c>
      <c r="O331" s="103">
        <f t="shared" si="114"/>
        <v>-0.20456629299629092</v>
      </c>
      <c r="P331" s="104">
        <f t="shared" si="114"/>
        <v>-0.18689716168256165</v>
      </c>
    </row>
    <row r="332" spans="1:16" ht="15.95" customHeight="1">
      <c r="A332" s="154"/>
      <c r="B332" s="170"/>
      <c r="C332" s="155">
        <v>2014</v>
      </c>
      <c r="D332" s="103">
        <f t="shared" ref="D332:O336" si="115">+D80/D79-1</f>
        <v>-0.2318430365052091</v>
      </c>
      <c r="E332" s="103">
        <f t="shared" si="115"/>
        <v>-9.5925317004401212E-2</v>
      </c>
      <c r="F332" s="103">
        <f t="shared" si="115"/>
        <v>-0.19456600461276441</v>
      </c>
      <c r="G332" s="103">
        <f t="shared" si="115"/>
        <v>-3.3718156602680516E-2</v>
      </c>
      <c r="H332" s="103">
        <f t="shared" si="115"/>
        <v>-0.23213188964503695</v>
      </c>
      <c r="I332" s="103">
        <f t="shared" si="115"/>
        <v>-0.20335352091193826</v>
      </c>
      <c r="J332" s="103">
        <f t="shared" si="115"/>
        <v>-0.3757153738338338</v>
      </c>
      <c r="K332" s="103">
        <f t="shared" si="115"/>
        <v>-0.29505765208968138</v>
      </c>
      <c r="L332" s="103">
        <f t="shared" si="115"/>
        <v>-0.12266841038307397</v>
      </c>
      <c r="M332" s="103">
        <f t="shared" si="115"/>
        <v>-0.15909471408140563</v>
      </c>
      <c r="N332" s="103">
        <f t="shared" si="115"/>
        <v>-0.10964932579840503</v>
      </c>
      <c r="O332" s="103">
        <f t="shared" si="115"/>
        <v>-6.7144887909028839E-2</v>
      </c>
      <c r="P332" s="104">
        <f>+P80/P79-1</f>
        <v>-0.18380339743757279</v>
      </c>
    </row>
    <row r="333" spans="1:16" ht="15.95" customHeight="1">
      <c r="A333" s="179"/>
      <c r="B333" s="178"/>
      <c r="C333" s="178">
        <v>2015</v>
      </c>
      <c r="D333" s="103">
        <f t="shared" si="115"/>
        <v>5.8767400150052662E-2</v>
      </c>
      <c r="E333" s="103">
        <f t="shared" si="115"/>
        <v>0.12347114863361774</v>
      </c>
      <c r="F333" s="103">
        <f t="shared" si="115"/>
        <v>0.54937902718556986</v>
      </c>
      <c r="G333" s="103">
        <f t="shared" si="115"/>
        <v>0.25966823533352312</v>
      </c>
      <c r="H333" s="103">
        <f t="shared" si="115"/>
        <v>0.3889158183874617</v>
      </c>
      <c r="I333" s="103">
        <f t="shared" si="115"/>
        <v>0.61563780914798594</v>
      </c>
      <c r="J333" s="103">
        <f t="shared" si="115"/>
        <v>0.74558521283626411</v>
      </c>
      <c r="K333" s="103">
        <f t="shared" si="115"/>
        <v>0.72901147162923263</v>
      </c>
      <c r="L333" s="103">
        <f t="shared" si="115"/>
        <v>0.52998298543387135</v>
      </c>
      <c r="M333" s="103">
        <f t="shared" si="115"/>
        <v>0.54113114335054036</v>
      </c>
      <c r="N333" s="103">
        <f t="shared" si="115"/>
        <v>0.58591830790257893</v>
      </c>
      <c r="O333" s="103">
        <f t="shared" si="115"/>
        <v>0.51589879518072279</v>
      </c>
      <c r="P333" s="104">
        <f>+P81/P80-1</f>
        <v>0.47224536686460961</v>
      </c>
    </row>
    <row r="334" spans="1:16" ht="15.95" customHeight="1">
      <c r="A334" s="196"/>
      <c r="B334" s="193"/>
      <c r="C334" s="193">
        <v>2016</v>
      </c>
      <c r="D334" s="103">
        <f t="shared" si="115"/>
        <v>0.40904174164280094</v>
      </c>
      <c r="E334" s="103">
        <f t="shared" si="115"/>
        <v>0.3975656480118881</v>
      </c>
      <c r="F334" s="103">
        <f t="shared" si="115"/>
        <v>0.29683363943318697</v>
      </c>
      <c r="G334" s="103">
        <f t="shared" si="115"/>
        <v>0.19942485679585675</v>
      </c>
      <c r="H334" s="103">
        <f t="shared" si="115"/>
        <v>0.16386717193401013</v>
      </c>
      <c r="I334" s="103">
        <f t="shared" si="115"/>
        <v>4.3456949131848166E-3</v>
      </c>
      <c r="J334" s="103">
        <f t="shared" si="115"/>
        <v>-5.1184989049066765E-2</v>
      </c>
      <c r="K334" s="103">
        <f t="shared" si="115"/>
        <v>0.11409631753469429</v>
      </c>
      <c r="L334" s="103">
        <f t="shared" si="115"/>
        <v>1.189812303352511E-2</v>
      </c>
      <c r="M334" s="103">
        <f t="shared" si="115"/>
        <v>-3.0837976227360731E-2</v>
      </c>
      <c r="N334" s="103">
        <f t="shared" si="115"/>
        <v>1.4308900452550954E-3</v>
      </c>
      <c r="O334" s="103">
        <f t="shared" si="115"/>
        <v>3.0301161345291261E-2</v>
      </c>
      <c r="P334" s="104">
        <f>+P82/P81-1</f>
        <v>0.10321569675552578</v>
      </c>
    </row>
    <row r="335" spans="1:16" ht="15.95" customHeight="1">
      <c r="A335" s="223"/>
      <c r="B335" s="224"/>
      <c r="C335" s="224">
        <v>2017</v>
      </c>
      <c r="D335" s="103">
        <f t="shared" si="115"/>
        <v>4.7694317777934536E-2</v>
      </c>
      <c r="E335" s="103">
        <f t="shared" si="115"/>
        <v>-9.570348769231829E-2</v>
      </c>
      <c r="F335" s="103">
        <f t="shared" si="115"/>
        <v>4.6370257859926767E-3</v>
      </c>
      <c r="G335" s="103">
        <f t="shared" si="115"/>
        <v>-9.8475325884543774E-2</v>
      </c>
      <c r="H335" s="103">
        <f t="shared" si="115"/>
        <v>4.4625871077012658E-2</v>
      </c>
      <c r="I335" s="103">
        <f t="shared" si="115"/>
        <v>7.6627873023818571E-2</v>
      </c>
      <c r="J335" s="103">
        <f t="shared" si="115"/>
        <v>0.19473986867837723</v>
      </c>
      <c r="K335" s="103">
        <f t="shared" si="115"/>
        <v>0.12520357604880417</v>
      </c>
      <c r="L335" s="103">
        <f t="shared" si="115"/>
        <v>0.15400520979363996</v>
      </c>
      <c r="M335" s="103">
        <f t="shared" si="115"/>
        <v>0.2458266755004741</v>
      </c>
      <c r="N335" s="103">
        <f t="shared" si="115"/>
        <v>0.28416927192081531</v>
      </c>
      <c r="O335" s="103">
        <f t="shared" si="115"/>
        <v>0.18003074547596554</v>
      </c>
      <c r="P335" s="104">
        <f>+P83/P82-1</f>
        <v>9.9413124214132287E-2</v>
      </c>
    </row>
    <row r="336" spans="1:16" ht="15.95" customHeight="1">
      <c r="A336" s="27"/>
      <c r="B336" s="157"/>
      <c r="C336" s="157">
        <v>2018</v>
      </c>
      <c r="D336" s="103">
        <f t="shared" si="115"/>
        <v>0.41090780487637391</v>
      </c>
      <c r="E336" s="103">
        <f t="shared" si="115"/>
        <v>0.54820507750110292</v>
      </c>
      <c r="F336" s="103">
        <f t="shared" si="115"/>
        <v>0.33370343483445697</v>
      </c>
      <c r="G336" s="103">
        <f t="shared" si="115"/>
        <v>0.40999693232487355</v>
      </c>
      <c r="H336" s="103">
        <f t="shared" si="115"/>
        <v>0.27782567852390749</v>
      </c>
      <c r="I336" s="103">
        <f t="shared" si="115"/>
        <v>0.43600597774948802</v>
      </c>
      <c r="J336" s="103"/>
      <c r="K336" s="103"/>
      <c r="L336" s="103"/>
      <c r="M336" s="103"/>
      <c r="N336" s="103"/>
      <c r="O336" s="103"/>
      <c r="P336" s="104"/>
    </row>
    <row r="337" spans="1:16" ht="15.95" customHeight="1">
      <c r="A337" s="28"/>
      <c r="B337" s="171"/>
      <c r="C337" s="18">
        <v>1993</v>
      </c>
      <c r="D337" s="105" t="s">
        <v>43</v>
      </c>
      <c r="E337" s="105" t="s">
        <v>43</v>
      </c>
      <c r="F337" s="105" t="s">
        <v>43</v>
      </c>
      <c r="G337" s="105" t="s">
        <v>43</v>
      </c>
      <c r="H337" s="105" t="s">
        <v>43</v>
      </c>
      <c r="I337" s="105" t="s">
        <v>43</v>
      </c>
      <c r="J337" s="105" t="s">
        <v>43</v>
      </c>
      <c r="K337" s="105" t="s">
        <v>43</v>
      </c>
      <c r="L337" s="105" t="s">
        <v>43</v>
      </c>
      <c r="M337" s="105" t="s">
        <v>43</v>
      </c>
      <c r="N337" s="105" t="s">
        <v>43</v>
      </c>
      <c r="O337" s="105" t="s">
        <v>43</v>
      </c>
      <c r="P337" s="106" t="s">
        <v>43</v>
      </c>
    </row>
    <row r="338" spans="1:16" ht="15.95" customHeight="1">
      <c r="A338" s="24"/>
      <c r="B338" s="170"/>
      <c r="C338" s="13">
        <v>1994</v>
      </c>
      <c r="D338" s="101">
        <f t="shared" ref="D338:P338" si="116">+D86/D85-1</f>
        <v>0.13654891304347827</v>
      </c>
      <c r="E338" s="101">
        <f t="shared" si="116"/>
        <v>0.10827305605786619</v>
      </c>
      <c r="F338" s="101">
        <f t="shared" si="116"/>
        <v>8.5090640029596765E-2</v>
      </c>
      <c r="G338" s="101">
        <f t="shared" si="116"/>
        <v>6.4413741598207563E-2</v>
      </c>
      <c r="H338" s="101">
        <f t="shared" si="116"/>
        <v>9.3835242771413085E-2</v>
      </c>
      <c r="I338" s="101">
        <f t="shared" si="116"/>
        <v>0.20278184480234263</v>
      </c>
      <c r="J338" s="101">
        <f t="shared" si="116"/>
        <v>0.20905923344947741</v>
      </c>
      <c r="K338" s="101">
        <f t="shared" si="116"/>
        <v>0.32599749507962072</v>
      </c>
      <c r="L338" s="101">
        <f t="shared" si="116"/>
        <v>0.23544789125130716</v>
      </c>
      <c r="M338" s="101">
        <f t="shared" si="116"/>
        <v>0.25022245951236877</v>
      </c>
      <c r="N338" s="101">
        <f t="shared" si="116"/>
        <v>0.19976056097143835</v>
      </c>
      <c r="O338" s="101">
        <f t="shared" si="116"/>
        <v>6.9954044750430322E-2</v>
      </c>
      <c r="P338" s="102">
        <f t="shared" si="116"/>
        <v>0.16738203303136756</v>
      </c>
    </row>
    <row r="339" spans="1:16" ht="15.95" customHeight="1">
      <c r="A339" s="24"/>
      <c r="B339" s="170"/>
      <c r="C339" s="13">
        <v>1995</v>
      </c>
      <c r="D339" s="103">
        <f t="shared" ref="D339:P339" si="117">+D87/D86-1</f>
        <v>0.44797888025503085</v>
      </c>
      <c r="E339" s="103">
        <f t="shared" si="117"/>
        <v>0.57227248623291871</v>
      </c>
      <c r="F339" s="103">
        <f t="shared" si="117"/>
        <v>0.62683412887828172</v>
      </c>
      <c r="G339" s="103">
        <f t="shared" si="117"/>
        <v>0.61769215927030352</v>
      </c>
      <c r="H339" s="103">
        <f t="shared" si="117"/>
        <v>0.67502410640066501</v>
      </c>
      <c r="I339" s="103">
        <f t="shared" si="117"/>
        <v>0.47574421789409627</v>
      </c>
      <c r="J339" s="103">
        <f>+J87/J86-1</f>
        <v>0.44656988472622472</v>
      </c>
      <c r="K339" s="103">
        <f t="shared" si="117"/>
        <v>0.41706503845634857</v>
      </c>
      <c r="L339" s="103">
        <f t="shared" si="117"/>
        <v>0.47128650021159535</v>
      </c>
      <c r="M339" s="103">
        <f t="shared" si="117"/>
        <v>0.53372398576512459</v>
      </c>
      <c r="N339" s="103">
        <f t="shared" si="117"/>
        <v>0.53461339985744827</v>
      </c>
      <c r="O339" s="103">
        <f t="shared" si="117"/>
        <v>0.67817460591950396</v>
      </c>
      <c r="P339" s="104">
        <f t="shared" si="117"/>
        <v>0.53695195454526323</v>
      </c>
    </row>
    <row r="340" spans="1:16" ht="15.95" customHeight="1">
      <c r="A340" s="24" t="s">
        <v>25</v>
      </c>
      <c r="B340" s="170" t="s">
        <v>27</v>
      </c>
      <c r="C340" s="13">
        <v>1996</v>
      </c>
      <c r="D340" s="103">
        <f t="shared" ref="D340:P340" si="118">+D88/D87-1</f>
        <v>0.32420274854604236</v>
      </c>
      <c r="E340" s="103">
        <f t="shared" si="118"/>
        <v>0.28420548221706676</v>
      </c>
      <c r="F340" s="103">
        <f t="shared" si="118"/>
        <v>0.20752416769176274</v>
      </c>
      <c r="G340" s="103">
        <f t="shared" si="118"/>
        <v>0.23829393514509078</v>
      </c>
      <c r="H340" s="103">
        <f t="shared" si="118"/>
        <v>0.1895106533125166</v>
      </c>
      <c r="I340" s="103">
        <f t="shared" si="118"/>
        <v>0.13198308908995138</v>
      </c>
      <c r="J340" s="103">
        <f t="shared" si="118"/>
        <v>0.14396403297276317</v>
      </c>
      <c r="K340" s="103">
        <f t="shared" si="118"/>
        <v>9.9396783563002078E-2</v>
      </c>
      <c r="L340" s="103">
        <f t="shared" si="118"/>
        <v>7.2167172421727876E-2</v>
      </c>
      <c r="M340" s="103">
        <f t="shared" si="118"/>
        <v>0.17388551448427214</v>
      </c>
      <c r="N340" s="103">
        <f t="shared" si="118"/>
        <v>0.12556755200708047</v>
      </c>
      <c r="O340" s="103">
        <f t="shared" si="118"/>
        <v>0.11363616320912251</v>
      </c>
      <c r="P340" s="104">
        <f t="shared" si="118"/>
        <v>0.16801765475623265</v>
      </c>
    </row>
    <row r="341" spans="1:16" ht="15.95" customHeight="1">
      <c r="A341" s="24" t="s">
        <v>26</v>
      </c>
      <c r="B341" s="170" t="s">
        <v>28</v>
      </c>
      <c r="C341" s="13">
        <v>1997</v>
      </c>
      <c r="D341" s="103">
        <f t="shared" ref="D341:P341" si="119">+D89/D88-1</f>
        <v>8.9219754229196147E-2</v>
      </c>
      <c r="E341" s="103">
        <f t="shared" si="119"/>
        <v>5.0819869188615918E-2</v>
      </c>
      <c r="F341" s="103">
        <f t="shared" si="119"/>
        <v>6.8076266287056875E-2</v>
      </c>
      <c r="G341" s="103">
        <f t="shared" si="119"/>
        <v>0.12594701281597742</v>
      </c>
      <c r="H341" s="103">
        <f t="shared" si="119"/>
        <v>6.132832848309766E-2</v>
      </c>
      <c r="I341" s="103">
        <f t="shared" si="119"/>
        <v>7.3489423690965117E-2</v>
      </c>
      <c r="J341" s="103">
        <f t="shared" si="119"/>
        <v>0.10502349344915807</v>
      </c>
      <c r="K341" s="103">
        <f t="shared" si="119"/>
        <v>7.3453879580149151E-2</v>
      </c>
      <c r="L341" s="103">
        <f t="shared" si="119"/>
        <v>0.15758894358671682</v>
      </c>
      <c r="M341" s="103">
        <f t="shared" si="119"/>
        <v>5.5594099427376475E-2</v>
      </c>
      <c r="N341" s="103">
        <f t="shared" si="119"/>
        <v>3.3851205326824729E-2</v>
      </c>
      <c r="O341" s="103">
        <f t="shared" si="119"/>
        <v>8.21250807600995E-2</v>
      </c>
      <c r="P341" s="104">
        <f t="shared" si="119"/>
        <v>8.0942365827254559E-2</v>
      </c>
    </row>
    <row r="342" spans="1:16" ht="15.95" customHeight="1">
      <c r="A342" s="24"/>
      <c r="B342" s="170" t="s">
        <v>29</v>
      </c>
      <c r="C342" s="13">
        <v>1998</v>
      </c>
      <c r="D342" s="103">
        <f t="shared" ref="D342:P342" si="120">+D90/D89-1</f>
        <v>8.8421653353369933E-2</v>
      </c>
      <c r="E342" s="103">
        <f t="shared" si="120"/>
        <v>6.8593580184822311E-2</v>
      </c>
      <c r="F342" s="103">
        <f t="shared" si="120"/>
        <v>8.4342598261196056E-2</v>
      </c>
      <c r="G342" s="103">
        <f t="shared" si="120"/>
        <v>2.4659270751918871E-3</v>
      </c>
      <c r="H342" s="103">
        <f t="shared" si="120"/>
        <v>1.1747581829955944E-2</v>
      </c>
      <c r="I342" s="103">
        <f t="shared" si="120"/>
        <v>5.6241867624118091E-2</v>
      </c>
      <c r="J342" s="103">
        <f t="shared" si="120"/>
        <v>2.5974936760368994E-2</v>
      </c>
      <c r="K342" s="103">
        <f t="shared" si="120"/>
        <v>7.2859742198497779E-2</v>
      </c>
      <c r="L342" s="103">
        <f t="shared" si="120"/>
        <v>1.1595366581093725E-2</v>
      </c>
      <c r="M342" s="103">
        <f t="shared" si="120"/>
        <v>7.0281232035622754E-3</v>
      </c>
      <c r="N342" s="103">
        <f t="shared" si="120"/>
        <v>1.7643755440632791E-2</v>
      </c>
      <c r="O342" s="103">
        <f t="shared" si="120"/>
        <v>-1.3835593011370606E-2</v>
      </c>
      <c r="P342" s="104">
        <f t="shared" si="120"/>
        <v>3.4319054086433542E-2</v>
      </c>
    </row>
    <row r="343" spans="1:16" ht="15.95" customHeight="1">
      <c r="A343" s="24"/>
      <c r="B343" s="170"/>
      <c r="C343" s="13">
        <v>1999</v>
      </c>
      <c r="D343" s="103">
        <f t="shared" ref="D343:P343" si="121">+D91/D90-1</f>
        <v>-4.3258754029941726E-2</v>
      </c>
      <c r="E343" s="103">
        <f t="shared" si="121"/>
        <v>-2.5328021432793668E-2</v>
      </c>
      <c r="F343" s="103">
        <f t="shared" si="121"/>
        <v>-9.727959703772604E-3</v>
      </c>
      <c r="G343" s="103">
        <f t="shared" si="121"/>
        <v>-7.9323310078899256E-3</v>
      </c>
      <c r="H343" s="103">
        <f t="shared" si="121"/>
        <v>3.8341172287277514E-2</v>
      </c>
      <c r="I343" s="103">
        <f t="shared" si="121"/>
        <v>4.7449485234559496E-2</v>
      </c>
      <c r="J343" s="103">
        <f t="shared" si="121"/>
        <v>9.4231634155272914E-3</v>
      </c>
      <c r="K343" s="103">
        <f t="shared" si="121"/>
        <v>2.0459421539364975E-2</v>
      </c>
      <c r="L343" s="103">
        <f t="shared" si="121"/>
        <v>5.3036908019869822E-2</v>
      </c>
      <c r="M343" s="103">
        <f t="shared" si="121"/>
        <v>2.0971805831620394E-2</v>
      </c>
      <c r="N343" s="103">
        <f t="shared" si="121"/>
        <v>7.5292903920548326E-2</v>
      </c>
      <c r="O343" s="103">
        <f t="shared" si="121"/>
        <v>6.8933387245641686E-2</v>
      </c>
      <c r="P343" s="104">
        <f t="shared" si="121"/>
        <v>2.1452977002291096E-2</v>
      </c>
    </row>
    <row r="344" spans="1:16" ht="15.95" customHeight="1">
      <c r="A344" s="24"/>
      <c r="B344" s="170"/>
      <c r="C344" s="13">
        <v>2000</v>
      </c>
      <c r="D344" s="103">
        <f t="shared" ref="D344:P344" si="122">+D92/D91-1</f>
        <v>3.5362307103445012E-2</v>
      </c>
      <c r="E344" s="103">
        <f t="shared" si="122"/>
        <v>8.2411540668800187E-2</v>
      </c>
      <c r="F344" s="103">
        <f t="shared" si="122"/>
        <v>5.7711426222568196E-2</v>
      </c>
      <c r="G344" s="103">
        <f t="shared" si="122"/>
        <v>1.6787029060028491E-2</v>
      </c>
      <c r="H344" s="103">
        <f t="shared" si="122"/>
        <v>-1.6553066238682246E-2</v>
      </c>
      <c r="I344" s="103">
        <f t="shared" si="122"/>
        <v>-2.3150243010253257E-2</v>
      </c>
      <c r="J344" s="103">
        <f t="shared" si="122"/>
        <v>-9.0632634322224126E-3</v>
      </c>
      <c r="K344" s="103">
        <f t="shared" si="122"/>
        <v>6.4200710259003646E-3</v>
      </c>
      <c r="L344" s="103">
        <f t="shared" si="122"/>
        <v>-1.8235861811698895E-2</v>
      </c>
      <c r="M344" s="103">
        <f t="shared" si="122"/>
        <v>-1.0236199477929087E-2</v>
      </c>
      <c r="N344" s="103">
        <f t="shared" si="122"/>
        <v>-5.1902995801986096E-2</v>
      </c>
      <c r="O344" s="103">
        <f t="shared" si="122"/>
        <v>-6.7994884905468345E-2</v>
      </c>
      <c r="P344" s="104">
        <f t="shared" si="122"/>
        <v>-1.9525484091904577E-3</v>
      </c>
    </row>
    <row r="345" spans="1:16" ht="15.95" customHeight="1">
      <c r="A345" s="24"/>
      <c r="B345" s="170"/>
      <c r="C345" s="13">
        <v>2001</v>
      </c>
      <c r="D345" s="103">
        <f t="shared" ref="D345:P345" si="123">+D93/D92-1</f>
        <v>-3.6335398588019485E-2</v>
      </c>
      <c r="E345" s="103">
        <f t="shared" si="123"/>
        <v>-7.1758057617705151E-2</v>
      </c>
      <c r="F345" s="103">
        <f t="shared" si="123"/>
        <v>-9.2283582269995335E-2</v>
      </c>
      <c r="G345" s="103">
        <f t="shared" si="123"/>
        <v>-5.3052701848402384E-2</v>
      </c>
      <c r="H345" s="103">
        <f t="shared" si="123"/>
        <v>-4.044694550131267E-2</v>
      </c>
      <c r="I345" s="103">
        <f t="shared" si="123"/>
        <v>-5.5546941176017994E-2</v>
      </c>
      <c r="J345" s="103">
        <f t="shared" si="123"/>
        <v>-0.11895310365691203</v>
      </c>
      <c r="K345" s="103">
        <f t="shared" si="123"/>
        <v>-0.11498878951514668</v>
      </c>
      <c r="L345" s="103">
        <f t="shared" si="123"/>
        <v>-0.13290530081544871</v>
      </c>
      <c r="M345" s="103">
        <f t="shared" si="123"/>
        <v>-0.12558852219516325</v>
      </c>
      <c r="N345" s="103">
        <f t="shared" si="123"/>
        <v>-0.11962839669130254</v>
      </c>
      <c r="O345" s="103">
        <f t="shared" si="123"/>
        <v>-0.2679196167959742</v>
      </c>
      <c r="P345" s="104">
        <f t="shared" si="123"/>
        <v>-0.10294104235077717</v>
      </c>
    </row>
    <row r="346" spans="1:16" ht="15.95" customHeight="1">
      <c r="A346" s="24"/>
      <c r="B346" s="170"/>
      <c r="C346" s="13">
        <v>2002</v>
      </c>
      <c r="D346" s="103">
        <f t="shared" ref="D346:P346" si="124">+D94/D93-1</f>
        <v>-0.21148669761208305</v>
      </c>
      <c r="E346" s="103">
        <f t="shared" si="124"/>
        <v>-0.23326965344539674</v>
      </c>
      <c r="F346" s="103">
        <f t="shared" si="124"/>
        <v>-0.26666161235567831</v>
      </c>
      <c r="G346" s="103">
        <f t="shared" si="124"/>
        <v>-0.24471633406585269</v>
      </c>
      <c r="H346" s="103">
        <f t="shared" si="124"/>
        <v>-0.2375525029651625</v>
      </c>
      <c r="I346" s="103">
        <f t="shared" si="124"/>
        <v>-0.25294461309334293</v>
      </c>
      <c r="J346" s="103">
        <f t="shared" si="124"/>
        <v>-0.17264550718739335</v>
      </c>
      <c r="K346" s="103">
        <f t="shared" si="124"/>
        <v>-0.25525036524621736</v>
      </c>
      <c r="L346" s="103">
        <f t="shared" si="124"/>
        <v>-0.28964219216176257</v>
      </c>
      <c r="M346" s="103">
        <f t="shared" si="124"/>
        <v>-0.26890220343819526</v>
      </c>
      <c r="N346" s="103">
        <f t="shared" si="124"/>
        <v>-0.16827330739005786</v>
      </c>
      <c r="O346" s="103">
        <f t="shared" si="124"/>
        <v>-4.4882664082057655E-3</v>
      </c>
      <c r="P346" s="104">
        <f t="shared" si="124"/>
        <v>-0.22220272282733977</v>
      </c>
    </row>
    <row r="347" spans="1:16" ht="15.95" customHeight="1">
      <c r="A347" s="24"/>
      <c r="B347" s="170"/>
      <c r="C347" s="13">
        <v>2003</v>
      </c>
      <c r="D347" s="103">
        <f t="shared" ref="D347:P347" si="125">+D95/D94-1</f>
        <v>-0.16522500294613163</v>
      </c>
      <c r="E347" s="103">
        <f t="shared" si="125"/>
        <v>-0.15115716258070766</v>
      </c>
      <c r="F347" s="103">
        <f t="shared" si="125"/>
        <v>-0.10941362754550887</v>
      </c>
      <c r="G347" s="103">
        <f t="shared" si="125"/>
        <v>-1.1224108498998575E-2</v>
      </c>
      <c r="H347" s="103">
        <f t="shared" si="125"/>
        <v>-2.6727214083463124E-2</v>
      </c>
      <c r="I347" s="103">
        <f t="shared" si="125"/>
        <v>1.9997055672820396E-2</v>
      </c>
      <c r="J347" s="103">
        <f t="shared" si="125"/>
        <v>3.0414282683661753E-2</v>
      </c>
      <c r="K347" s="103">
        <f t="shared" si="125"/>
        <v>7.6304482886425218E-2</v>
      </c>
      <c r="L347" s="103">
        <f t="shared" si="125"/>
        <v>0.21553294808723478</v>
      </c>
      <c r="M347" s="103">
        <f t="shared" si="125"/>
        <v>0.20874151876007496</v>
      </c>
      <c r="N347" s="103">
        <f t="shared" si="125"/>
        <v>2.9015957720688323E-2</v>
      </c>
      <c r="O347" s="103">
        <f t="shared" si="125"/>
        <v>7.0343914344687564E-2</v>
      </c>
      <c r="P347" s="104">
        <f t="shared" si="125"/>
        <v>1.492809807673634E-2</v>
      </c>
    </row>
    <row r="348" spans="1:16" ht="15.95" customHeight="1">
      <c r="A348" s="24"/>
      <c r="B348" s="170"/>
      <c r="C348" s="13">
        <v>2004</v>
      </c>
      <c r="D348" s="103">
        <f t="shared" ref="D348:P348" si="126">+D96/D95-1</f>
        <v>0.14781053131709321</v>
      </c>
      <c r="E348" s="103">
        <f t="shared" si="126"/>
        <v>0.20229966529844678</v>
      </c>
      <c r="F348" s="103">
        <f t="shared" si="126"/>
        <v>0.24984919323357579</v>
      </c>
      <c r="G348" s="103">
        <f t="shared" si="126"/>
        <v>2.2411692130008598E-2</v>
      </c>
      <c r="H348" s="103">
        <f t="shared" si="126"/>
        <v>2.1868227227453962E-2</v>
      </c>
      <c r="I348" s="103">
        <f t="shared" si="126"/>
        <v>-0.17043779718325958</v>
      </c>
      <c r="J348" s="103">
        <f t="shared" si="126"/>
        <v>-8.084760382674594E-2</v>
      </c>
      <c r="K348" s="103">
        <f t="shared" si="126"/>
        <v>-5.3549017765991858E-2</v>
      </c>
      <c r="L348" s="103">
        <f t="shared" si="126"/>
        <v>-2.9522952419551163E-2</v>
      </c>
      <c r="M348" s="103">
        <f t="shared" si="126"/>
        <v>-7.1371134739424136E-2</v>
      </c>
      <c r="N348" s="103">
        <f t="shared" si="126"/>
        <v>1.9409653339089949E-2</v>
      </c>
      <c r="O348" s="103">
        <f t="shared" si="126"/>
        <v>1.4872019057440511E-2</v>
      </c>
      <c r="P348" s="104">
        <f t="shared" si="126"/>
        <v>1.2633228652252138E-2</v>
      </c>
    </row>
    <row r="349" spans="1:16" ht="15.95" customHeight="1">
      <c r="A349" s="24"/>
      <c r="B349" s="170"/>
      <c r="C349" s="13">
        <v>2005</v>
      </c>
      <c r="D349" s="103">
        <f t="shared" ref="D349:P349" si="127">+D97/D96-1</f>
        <v>-2.2545835936151781E-2</v>
      </c>
      <c r="E349" s="103">
        <f t="shared" si="127"/>
        <v>-2.2004276607146878E-2</v>
      </c>
      <c r="F349" s="103">
        <f t="shared" si="127"/>
        <v>-3.5132398671933962E-2</v>
      </c>
      <c r="G349" s="103">
        <f t="shared" si="127"/>
        <v>0.10315278929802041</v>
      </c>
      <c r="H349" s="103">
        <f t="shared" si="127"/>
        <v>7.0798126072219025E-2</v>
      </c>
      <c r="I349" s="103">
        <f t="shared" si="127"/>
        <v>0.29731395956979889</v>
      </c>
      <c r="J349" s="103">
        <f t="shared" si="127"/>
        <v>7.7504023275497103E-2</v>
      </c>
      <c r="K349" s="103">
        <f t="shared" si="127"/>
        <v>7.0169774872481439E-2</v>
      </c>
      <c r="L349" s="103">
        <f t="shared" si="127"/>
        <v>4.6296105214243655E-2</v>
      </c>
      <c r="M349" s="103">
        <f t="shared" si="127"/>
        <v>4.0006154335344712E-2</v>
      </c>
      <c r="N349" s="103">
        <f t="shared" si="127"/>
        <v>3.486282553110498E-2</v>
      </c>
      <c r="O349" s="103">
        <f t="shared" si="127"/>
        <v>2.9337619892163769E-2</v>
      </c>
      <c r="P349" s="104">
        <f t="shared" si="127"/>
        <v>5.3888798623969336E-2</v>
      </c>
    </row>
    <row r="350" spans="1:16" ht="15.95" customHeight="1">
      <c r="A350" s="24"/>
      <c r="B350" s="170"/>
      <c r="C350" s="13">
        <v>2006</v>
      </c>
      <c r="D350" s="103">
        <f t="shared" ref="D350:P350" si="128">+D98/D97-1</f>
        <v>7.1552294259660476E-2</v>
      </c>
      <c r="E350" s="103">
        <f t="shared" si="128"/>
        <v>2.664208216235453E-2</v>
      </c>
      <c r="F350" s="103">
        <f t="shared" si="128"/>
        <v>3.5206771124817848E-2</v>
      </c>
      <c r="G350" s="103">
        <f t="shared" si="128"/>
        <v>-5.824753962911744E-2</v>
      </c>
      <c r="H350" s="103">
        <f t="shared" si="128"/>
        <v>-9.5816783729841815E-3</v>
      </c>
      <c r="I350" s="103">
        <f t="shared" si="128"/>
        <v>-2.0784710215679625E-2</v>
      </c>
      <c r="J350" s="103">
        <f t="shared" si="128"/>
        <v>3.6863115951587311E-2</v>
      </c>
      <c r="K350" s="103">
        <f t="shared" si="128"/>
        <v>5.6774080983067465E-2</v>
      </c>
      <c r="L350" s="103">
        <f t="shared" si="128"/>
        <v>-2.2290729526355246E-3</v>
      </c>
      <c r="M350" s="103">
        <f t="shared" si="128"/>
        <v>1.2622329019472245E-2</v>
      </c>
      <c r="N350" s="103">
        <f t="shared" si="128"/>
        <v>3.0749845775974949E-2</v>
      </c>
      <c r="O350" s="103">
        <f t="shared" si="128"/>
        <v>-4.3645473485921071E-2</v>
      </c>
      <c r="P350" s="104">
        <f t="shared" si="128"/>
        <v>9.7266788204954935E-3</v>
      </c>
    </row>
    <row r="351" spans="1:16" ht="15.95" customHeight="1">
      <c r="A351" s="24"/>
      <c r="B351" s="171" t="s">
        <v>77</v>
      </c>
      <c r="C351" s="13">
        <v>2007</v>
      </c>
      <c r="D351" s="103">
        <f t="shared" ref="D351:P351" si="129">+D99/D98-1</f>
        <v>2.4090926390402334E-2</v>
      </c>
      <c r="E351" s="103">
        <f t="shared" si="129"/>
        <v>-1.6213473997503502E-2</v>
      </c>
      <c r="F351" s="103">
        <f t="shared" si="129"/>
        <v>-5.4766587231762198E-2</v>
      </c>
      <c r="G351" s="103">
        <f t="shared" si="129"/>
        <v>-0.11568762921050135</v>
      </c>
      <c r="H351" s="103">
        <f t="shared" si="129"/>
        <v>-0.17534171333453641</v>
      </c>
      <c r="I351" s="103">
        <f t="shared" si="129"/>
        <v>-0.18694189049057675</v>
      </c>
      <c r="J351" s="103">
        <f t="shared" si="129"/>
        <v>-0.23230961541467121</v>
      </c>
      <c r="K351" s="103">
        <f t="shared" si="129"/>
        <v>-0.26009151626762994</v>
      </c>
      <c r="L351" s="103">
        <f t="shared" si="129"/>
        <v>-0.32829027378783748</v>
      </c>
      <c r="M351" s="103">
        <f t="shared" si="129"/>
        <v>-0.19910336132366702</v>
      </c>
      <c r="N351" s="103">
        <f t="shared" si="129"/>
        <v>-0.12489026541026749</v>
      </c>
      <c r="O351" s="103">
        <f t="shared" si="129"/>
        <v>-1.5396847015454518E-2</v>
      </c>
      <c r="P351" s="104">
        <f t="shared" si="129"/>
        <v>-0.14483795848766501</v>
      </c>
    </row>
    <row r="352" spans="1:16" ht="15.95" customHeight="1">
      <c r="A352" s="24"/>
      <c r="B352" s="170"/>
      <c r="C352" s="13">
        <v>2008</v>
      </c>
      <c r="D352" s="103">
        <f t="shared" ref="D352:P352" si="130">+D100/D99-1</f>
        <v>4.7502420448127136E-2</v>
      </c>
      <c r="E352" s="103">
        <f t="shared" si="130"/>
        <v>0.12460871554590258</v>
      </c>
      <c r="F352" s="103">
        <f t="shared" si="130"/>
        <v>-2.0542927456895788E-2</v>
      </c>
      <c r="G352" s="103">
        <f t="shared" si="130"/>
        <v>0.22028471176505593</v>
      </c>
      <c r="H352" s="103">
        <f t="shared" si="130"/>
        <v>0.28121290448793879</v>
      </c>
      <c r="I352" s="103">
        <f t="shared" si="130"/>
        <v>0.26639539895371733</v>
      </c>
      <c r="J352" s="103">
        <f t="shared" si="130"/>
        <v>0.37126516671226795</v>
      </c>
      <c r="K352" s="103">
        <f t="shared" si="130"/>
        <v>0.4255354562156819</v>
      </c>
      <c r="L352" s="103">
        <f t="shared" si="130"/>
        <v>0.62437428792156968</v>
      </c>
      <c r="M352" s="103">
        <f t="shared" si="130"/>
        <v>0.40564641054097805</v>
      </c>
      <c r="N352" s="103">
        <f t="shared" si="130"/>
        <v>0.19125729621047771</v>
      </c>
      <c r="O352" s="103">
        <f t="shared" si="130"/>
        <v>0.14506531289636504</v>
      </c>
      <c r="P352" s="104">
        <f t="shared" si="130"/>
        <v>0.24256261790007527</v>
      </c>
    </row>
    <row r="353" spans="1:16" ht="15.95" customHeight="1">
      <c r="A353" s="24"/>
      <c r="B353" s="170"/>
      <c r="C353" s="13">
        <v>2009</v>
      </c>
      <c r="D353" s="103">
        <f t="shared" ref="D353:P353" si="131">+D101/D100-1</f>
        <v>7.218909834772913E-2</v>
      </c>
      <c r="E353" s="103">
        <f t="shared" si="131"/>
        <v>3.9097972083641075E-2</v>
      </c>
      <c r="F353" s="103">
        <f t="shared" si="131"/>
        <v>0.1597172173136272</v>
      </c>
      <c r="G353" s="103">
        <f t="shared" si="131"/>
        <v>1.9180899197928092E-2</v>
      </c>
      <c r="H353" s="103">
        <f t="shared" si="131"/>
        <v>3.1454855674179827E-2</v>
      </c>
      <c r="I353" s="103">
        <f t="shared" si="131"/>
        <v>0.11722927234562697</v>
      </c>
      <c r="J353" s="103">
        <f t="shared" si="131"/>
        <v>-3.1541358890180504E-2</v>
      </c>
      <c r="K353" s="103">
        <f t="shared" si="131"/>
        <v>3.3841242725391796E-2</v>
      </c>
      <c r="L353" s="103">
        <f t="shared" si="131"/>
        <v>4.5231443774555347E-2</v>
      </c>
      <c r="M353" s="103">
        <f t="shared" si="131"/>
        <v>4.3854795147726167E-2</v>
      </c>
      <c r="N353" s="103">
        <f t="shared" si="131"/>
        <v>3.8890441333189862E-2</v>
      </c>
      <c r="O353" s="103">
        <f t="shared" si="131"/>
        <v>4.3627801133611754E-2</v>
      </c>
      <c r="P353" s="104">
        <f t="shared" si="131"/>
        <v>4.9539122899115107E-2</v>
      </c>
    </row>
    <row r="354" spans="1:16" ht="15.95" customHeight="1">
      <c r="A354" s="24"/>
      <c r="B354" s="170"/>
      <c r="C354" s="13">
        <v>2010</v>
      </c>
      <c r="D354" s="103">
        <f t="shared" ref="D354:P354" si="132">+D102/D101-1</f>
        <v>-4.9266132855229405E-2</v>
      </c>
      <c r="E354" s="103">
        <f t="shared" si="132"/>
        <v>-2.3112983133290799E-2</v>
      </c>
      <c r="F354" s="103">
        <f t="shared" si="132"/>
        <v>7.0499475867771055E-2</v>
      </c>
      <c r="G354" s="103">
        <f t="shared" si="132"/>
        <v>9.3028724527817186E-2</v>
      </c>
      <c r="H354" s="103">
        <f t="shared" si="132"/>
        <v>3.5000741533465884E-2</v>
      </c>
      <c r="I354" s="103">
        <f t="shared" si="132"/>
        <v>1.622582758172908E-2</v>
      </c>
      <c r="J354" s="103">
        <f t="shared" si="132"/>
        <v>8.2328600434200094E-2</v>
      </c>
      <c r="K354" s="103">
        <f t="shared" si="132"/>
        <v>4.7123034955690146E-2</v>
      </c>
      <c r="L354" s="103">
        <f t="shared" si="132"/>
        <v>4.4577411771818065E-2</v>
      </c>
      <c r="M354" s="103">
        <f t="shared" si="132"/>
        <v>-5.1373819435759249E-2</v>
      </c>
      <c r="N354" s="103">
        <f t="shared" si="132"/>
        <v>-0.12233084482723933</v>
      </c>
      <c r="O354" s="103">
        <f t="shared" si="132"/>
        <v>-0.2223646985508736</v>
      </c>
      <c r="P354" s="104">
        <f t="shared" si="132"/>
        <v>-7.7088664154647546E-3</v>
      </c>
    </row>
    <row r="355" spans="1:16" ht="15.95" customHeight="1">
      <c r="A355" s="24"/>
      <c r="B355" s="170"/>
      <c r="C355" s="13">
        <v>2011</v>
      </c>
      <c r="D355" s="103">
        <f t="shared" ref="D355:P355" si="133">+D103/D102-1</f>
        <v>-0.27981611901097814</v>
      </c>
      <c r="E355" s="103">
        <f t="shared" si="133"/>
        <v>-0.31912362924572835</v>
      </c>
      <c r="F355" s="103">
        <f t="shared" si="133"/>
        <v>-0.41394177302736257</v>
      </c>
      <c r="G355" s="103">
        <f t="shared" si="133"/>
        <v>-0.36786573259710897</v>
      </c>
      <c r="H355" s="103">
        <f t="shared" si="133"/>
        <v>-0.33561089997220728</v>
      </c>
      <c r="I355" s="103">
        <f t="shared" si="133"/>
        <v>-0.34303575358095906</v>
      </c>
      <c r="J355" s="103">
        <f t="shared" si="133"/>
        <v>-0.38868596824093138</v>
      </c>
      <c r="K355" s="103">
        <f t="shared" si="133"/>
        <v>-0.35011651034826419</v>
      </c>
      <c r="L355" s="103">
        <f t="shared" si="133"/>
        <v>-0.1861279525351397</v>
      </c>
      <c r="M355" s="103">
        <f t="shared" si="133"/>
        <v>-0.21200137589137413</v>
      </c>
      <c r="N355" s="103">
        <f t="shared" si="133"/>
        <v>-0.2118274690568559</v>
      </c>
      <c r="O355" s="103">
        <f t="shared" si="133"/>
        <v>-0.16355123261870974</v>
      </c>
      <c r="P355" s="104">
        <f t="shared" si="133"/>
        <v>-0.30091980902109539</v>
      </c>
    </row>
    <row r="356" spans="1:16" ht="15.95" customHeight="1">
      <c r="A356" s="24"/>
      <c r="B356" s="170"/>
      <c r="C356" s="13">
        <v>2012</v>
      </c>
      <c r="D356" s="103">
        <f t="shared" ref="D356:P356" si="134">+D104/D103-1</f>
        <v>2.957988175532078E-2</v>
      </c>
      <c r="E356" s="103">
        <f t="shared" si="134"/>
        <v>6.476463893832296E-2</v>
      </c>
      <c r="F356" s="103">
        <f t="shared" si="134"/>
        <v>0.22545803737769243</v>
      </c>
      <c r="G356" s="103">
        <f t="shared" si="134"/>
        <v>-3.1772189522114913E-2</v>
      </c>
      <c r="H356" s="103">
        <f t="shared" si="134"/>
        <v>2.2680893687373693E-2</v>
      </c>
      <c r="I356" s="103">
        <f t="shared" si="134"/>
        <v>8.3681834663043464E-2</v>
      </c>
      <c r="J356" s="103">
        <f t="shared" si="134"/>
        <v>0.17467957515166854</v>
      </c>
      <c r="K356" s="103">
        <f t="shared" si="134"/>
        <v>0.15954110188007053</v>
      </c>
      <c r="L356" s="103">
        <f t="shared" si="134"/>
        <v>-0.13936149191866021</v>
      </c>
      <c r="M356" s="103">
        <f t="shared" si="134"/>
        <v>1.5053644773123098E-2</v>
      </c>
      <c r="N356" s="103">
        <f t="shared" si="134"/>
        <v>0.10503168424505915</v>
      </c>
      <c r="O356" s="103">
        <f t="shared" si="134"/>
        <v>0.12064456609916796</v>
      </c>
      <c r="P356" s="104">
        <f t="shared" si="134"/>
        <v>6.1610166087260332E-2</v>
      </c>
    </row>
    <row r="357" spans="1:16" ht="15.95" customHeight="1">
      <c r="A357" s="24"/>
      <c r="B357" s="170"/>
      <c r="C357" s="13">
        <v>2013</v>
      </c>
      <c r="D357" s="103">
        <f t="shared" ref="D357:P357" si="135">+D105/D104-1</f>
        <v>5.6181999096887258E-2</v>
      </c>
      <c r="E357" s="103">
        <f t="shared" si="135"/>
        <v>-4.5835031446494923E-2</v>
      </c>
      <c r="F357" s="103">
        <f t="shared" si="135"/>
        <v>-2.9889341676942238E-2</v>
      </c>
      <c r="G357" s="103">
        <f t="shared" si="135"/>
        <v>0.2703155374596129</v>
      </c>
      <c r="H357" s="103">
        <f t="shared" si="135"/>
        <v>0.2646794566072328</v>
      </c>
      <c r="I357" s="103">
        <f t="shared" si="135"/>
        <v>0.10640350624499884</v>
      </c>
      <c r="J357" s="103">
        <f t="shared" si="135"/>
        <v>0.12391914811650917</v>
      </c>
      <c r="K357" s="103">
        <f t="shared" si="135"/>
        <v>5.2439874909995465E-2</v>
      </c>
      <c r="L357" s="103">
        <f t="shared" si="135"/>
        <v>4.4743035421951793E-2</v>
      </c>
      <c r="M357" s="103">
        <f t="shared" si="135"/>
        <v>8.2528297533995154E-2</v>
      </c>
      <c r="N357" s="103">
        <f t="shared" si="135"/>
        <v>6.0775731980577508E-2</v>
      </c>
      <c r="O357" s="103">
        <f t="shared" si="135"/>
        <v>-2.5165282575634662E-2</v>
      </c>
      <c r="P357" s="104">
        <f t="shared" si="135"/>
        <v>7.8158484487697466E-2</v>
      </c>
    </row>
    <row r="358" spans="1:16" ht="15.95" customHeight="1">
      <c r="A358" s="154"/>
      <c r="B358" s="171" t="s">
        <v>111</v>
      </c>
      <c r="C358" s="155">
        <v>2014</v>
      </c>
      <c r="D358" s="103">
        <f t="shared" ref="D358:O358" si="136">+D106/D105-1</f>
        <v>1.663068203861684E-2</v>
      </c>
      <c r="E358" s="103">
        <f t="shared" si="136"/>
        <v>0.14145272329276226</v>
      </c>
      <c r="F358" s="103">
        <f t="shared" si="136"/>
        <v>1.660917063253442E-2</v>
      </c>
      <c r="G358" s="103">
        <f t="shared" si="136"/>
        <v>-3.4168039861157018E-2</v>
      </c>
      <c r="H358" s="103">
        <f t="shared" si="136"/>
        <v>-2.1038638645011098E-2</v>
      </c>
      <c r="I358" s="103">
        <f t="shared" si="136"/>
        <v>4.4394385736386877E-2</v>
      </c>
      <c r="J358" s="103">
        <f t="shared" si="136"/>
        <v>6.6967506545555944E-2</v>
      </c>
      <c r="K358" s="103">
        <f t="shared" si="136"/>
        <v>4.6764967948118352E-2</v>
      </c>
      <c r="L358" s="103">
        <f t="shared" si="136"/>
        <v>0.25741544956178286</v>
      </c>
      <c r="M358" s="103">
        <f t="shared" si="136"/>
        <v>0.1859947656277865</v>
      </c>
      <c r="N358" s="103">
        <f t="shared" si="136"/>
        <v>0.15596095734673043</v>
      </c>
      <c r="O358" s="103">
        <f t="shared" si="136"/>
        <v>0.31696235619765334</v>
      </c>
      <c r="P358" s="104">
        <f>+P106/P105-1</f>
        <v>9.8049935282636946E-2</v>
      </c>
    </row>
    <row r="359" spans="1:16" ht="15.95" customHeight="1">
      <c r="A359" s="179"/>
      <c r="B359" s="177" t="s">
        <v>124</v>
      </c>
      <c r="C359" s="178">
        <v>2015</v>
      </c>
      <c r="D359" s="103">
        <f t="shared" ref="D359:O362" si="137">+D107/D106-1</f>
        <v>0.26052063050347773</v>
      </c>
      <c r="E359" s="103">
        <f t="shared" si="137"/>
        <v>0.2122959203989021</v>
      </c>
      <c r="F359" s="103">
        <f t="shared" si="137"/>
        <v>0.26942909272979154</v>
      </c>
      <c r="G359" s="103">
        <f t="shared" si="137"/>
        <v>0.31304405324966278</v>
      </c>
      <c r="H359" s="103">
        <f t="shared" si="137"/>
        <v>0.15051275986151791</v>
      </c>
      <c r="I359" s="103">
        <f t="shared" si="137"/>
        <v>0.18707900708399916</v>
      </c>
      <c r="J359" s="103">
        <f t="shared" si="137"/>
        <v>0.17019832186531492</v>
      </c>
      <c r="K359" s="103">
        <f t="shared" si="137"/>
        <v>0.10602610830692805</v>
      </c>
      <c r="L359" s="103">
        <f t="shared" si="137"/>
        <v>1.0577211699958955E-2</v>
      </c>
      <c r="M359" s="103">
        <f t="shared" si="137"/>
        <v>-3.8708552181276112E-2</v>
      </c>
      <c r="N359" s="103">
        <f t="shared" si="137"/>
        <v>-3.29868136003586E-3</v>
      </c>
      <c r="O359" s="103">
        <f t="shared" si="137"/>
        <v>-2.9637466260484135E-2</v>
      </c>
      <c r="P359" s="104">
        <f>+P107/P106-1</f>
        <v>0.11963044048267713</v>
      </c>
    </row>
    <row r="360" spans="1:16" ht="15.95" customHeight="1">
      <c r="A360" s="196"/>
      <c r="B360" s="193"/>
      <c r="C360" s="193">
        <v>2016</v>
      </c>
      <c r="D360" s="103">
        <f t="shared" si="137"/>
        <v>-1.7672961088506356E-2</v>
      </c>
      <c r="E360" s="103">
        <f t="shared" si="137"/>
        <v>-3.7149361921545165E-2</v>
      </c>
      <c r="F360" s="103">
        <f t="shared" si="137"/>
        <v>6.2465486769367029E-2</v>
      </c>
      <c r="G360" s="103">
        <f t="shared" si="137"/>
        <v>2.8724724571161708E-2</v>
      </c>
      <c r="H360" s="103">
        <f t="shared" si="137"/>
        <v>6.9782098732923847E-2</v>
      </c>
      <c r="I360" s="103">
        <f t="shared" si="137"/>
        <v>6.0718047542671183E-2</v>
      </c>
      <c r="J360" s="103">
        <f t="shared" si="137"/>
        <v>3.112797201388573E-2</v>
      </c>
      <c r="K360" s="103">
        <f t="shared" si="137"/>
        <v>0.16361964106067495</v>
      </c>
      <c r="L360" s="103">
        <f t="shared" si="137"/>
        <v>0.10227451431285894</v>
      </c>
      <c r="M360" s="103">
        <f t="shared" si="137"/>
        <v>0.11050585579210837</v>
      </c>
      <c r="N360" s="103">
        <f t="shared" si="137"/>
        <v>0.18122628343708191</v>
      </c>
      <c r="O360" s="103">
        <f t="shared" si="137"/>
        <v>0.13637136627377</v>
      </c>
      <c r="P360" s="104">
        <f>+P108/P107-1</f>
        <v>7.6303316880546035E-2</v>
      </c>
    </row>
    <row r="361" spans="1:16" ht="15.95" customHeight="1">
      <c r="A361" s="223"/>
      <c r="B361" s="224"/>
      <c r="C361" s="224">
        <v>2017</v>
      </c>
      <c r="D361" s="103">
        <f t="shared" si="137"/>
        <v>0.10955169527363684</v>
      </c>
      <c r="E361" s="103">
        <f t="shared" si="137"/>
        <v>2.7598368776549753E-2</v>
      </c>
      <c r="F361" s="103">
        <f t="shared" si="137"/>
        <v>0.11633091698024667</v>
      </c>
      <c r="G361" s="103">
        <f t="shared" si="137"/>
        <v>-2.1046067987651407E-2</v>
      </c>
      <c r="H361" s="103">
        <f t="shared" si="137"/>
        <v>9.5580039073539735E-2</v>
      </c>
      <c r="I361" s="103">
        <f t="shared" si="137"/>
        <v>0.10953176592784453</v>
      </c>
      <c r="J361" s="103">
        <f t="shared" si="137"/>
        <v>0.13228343708397605</v>
      </c>
      <c r="K361" s="103">
        <f t="shared" si="137"/>
        <v>9.7509495209096242E-2</v>
      </c>
      <c r="L361" s="103">
        <f t="shared" si="137"/>
        <v>9.3161304234653963E-2</v>
      </c>
      <c r="M361" s="103">
        <f t="shared" si="137"/>
        <v>0.12504975135083773</v>
      </c>
      <c r="N361" s="103">
        <f t="shared" si="137"/>
        <v>0.12180634225656384</v>
      </c>
      <c r="O361" s="103">
        <f t="shared" si="137"/>
        <v>9.2499555285251889E-2</v>
      </c>
      <c r="P361" s="104">
        <f>+P109/P108-1</f>
        <v>9.2855290386556488E-2</v>
      </c>
    </row>
    <row r="362" spans="1:16" ht="15.95" customHeight="1">
      <c r="A362" s="27"/>
      <c r="B362" s="157"/>
      <c r="C362" s="157">
        <v>2018</v>
      </c>
      <c r="D362" s="103">
        <f t="shared" si="137"/>
        <v>0.19984073529115043</v>
      </c>
      <c r="E362" s="103">
        <f t="shared" si="137"/>
        <v>0.3108951377411906</v>
      </c>
      <c r="F362" s="103">
        <f t="shared" si="137"/>
        <v>0.19470627177741573</v>
      </c>
      <c r="G362" s="103">
        <f t="shared" si="137"/>
        <v>0.24000519095011197</v>
      </c>
      <c r="H362" s="103">
        <f t="shared" si="137"/>
        <v>0.15149345666638814</v>
      </c>
      <c r="I362" s="103">
        <f t="shared" si="137"/>
        <v>0.11002607146252763</v>
      </c>
      <c r="J362" s="103"/>
      <c r="K362" s="103"/>
      <c r="L362" s="103"/>
      <c r="M362" s="103"/>
      <c r="N362" s="103"/>
      <c r="O362" s="103"/>
      <c r="P362" s="104"/>
    </row>
    <row r="363" spans="1:16" ht="15.95" customHeight="1">
      <c r="A363" s="28"/>
      <c r="B363" s="171"/>
      <c r="C363" s="18">
        <v>1993</v>
      </c>
      <c r="D363" s="105" t="s">
        <v>43</v>
      </c>
      <c r="E363" s="105" t="s">
        <v>43</v>
      </c>
      <c r="F363" s="105" t="s">
        <v>43</v>
      </c>
      <c r="G363" s="105" t="s">
        <v>43</v>
      </c>
      <c r="H363" s="105" t="s">
        <v>43</v>
      </c>
      <c r="I363" s="105" t="s">
        <v>43</v>
      </c>
      <c r="J363" s="105" t="s">
        <v>43</v>
      </c>
      <c r="K363" s="105" t="s">
        <v>43</v>
      </c>
      <c r="L363" s="105" t="s">
        <v>43</v>
      </c>
      <c r="M363" s="105" t="s">
        <v>43</v>
      </c>
      <c r="N363" s="105" t="s">
        <v>43</v>
      </c>
      <c r="O363" s="105" t="s">
        <v>43</v>
      </c>
      <c r="P363" s="106" t="s">
        <v>43</v>
      </c>
    </row>
    <row r="364" spans="1:16" ht="15.95" customHeight="1">
      <c r="A364" s="24"/>
      <c r="B364" s="170"/>
      <c r="C364" s="13">
        <v>1994</v>
      </c>
      <c r="D364" s="101">
        <f t="shared" ref="D364:P364" si="138">+D112/D111-1</f>
        <v>7.7797725912627236E-2</v>
      </c>
      <c r="E364" s="101">
        <f t="shared" si="138"/>
        <v>5.0373134328358216E-2</v>
      </c>
      <c r="F364" s="101">
        <f t="shared" si="138"/>
        <v>6.9296375266525434E-3</v>
      </c>
      <c r="G364" s="103">
        <f t="shared" si="138"/>
        <v>0.23220918918918909</v>
      </c>
      <c r="H364" s="103">
        <f t="shared" si="138"/>
        <v>0.39617021276595743</v>
      </c>
      <c r="I364" s="103">
        <f t="shared" si="138"/>
        <v>0.39057556456282572</v>
      </c>
      <c r="J364" s="103">
        <f t="shared" si="138"/>
        <v>0.38279956545355787</v>
      </c>
      <c r="K364" s="103">
        <f t="shared" si="138"/>
        <v>0.53931631455399054</v>
      </c>
      <c r="L364" s="103">
        <f t="shared" si="138"/>
        <v>0.52846506428172169</v>
      </c>
      <c r="M364" s="103">
        <f t="shared" si="138"/>
        <v>0.49959638874137013</v>
      </c>
      <c r="N364" s="103">
        <f t="shared" si="138"/>
        <v>0.55238489774514954</v>
      </c>
      <c r="O364" s="103">
        <f t="shared" si="138"/>
        <v>0.51771005025125638</v>
      </c>
      <c r="P364" s="104">
        <f t="shared" si="138"/>
        <v>0.35277572766271503</v>
      </c>
    </row>
    <row r="365" spans="1:16" ht="15.95" customHeight="1">
      <c r="A365" s="24"/>
      <c r="B365" s="170"/>
      <c r="C365" s="13">
        <v>1995</v>
      </c>
      <c r="D365" s="103">
        <f t="shared" ref="D365:P365" si="139">+D113/D112-1</f>
        <v>0.54134647418101056</v>
      </c>
      <c r="E365" s="103">
        <f t="shared" si="139"/>
        <v>0.55820011841326234</v>
      </c>
      <c r="F365" s="103">
        <f t="shared" si="139"/>
        <v>0.64816516675489666</v>
      </c>
      <c r="G365" s="103">
        <f t="shared" si="139"/>
        <v>0.284017675131504</v>
      </c>
      <c r="H365" s="103">
        <f t="shared" si="139"/>
        <v>0.236343281832462</v>
      </c>
      <c r="I365" s="103">
        <f t="shared" si="139"/>
        <v>0.26487180640293406</v>
      </c>
      <c r="J365" s="103">
        <f>+J113/J112-1</f>
        <v>0.26337354963244386</v>
      </c>
      <c r="K365" s="103">
        <f t="shared" si="139"/>
        <v>0.27436308494678796</v>
      </c>
      <c r="L365" s="103">
        <f t="shared" si="139"/>
        <v>0.22369317998964311</v>
      </c>
      <c r="M365" s="103">
        <f t="shared" si="139"/>
        <v>0.22835246871170867</v>
      </c>
      <c r="N365" s="103">
        <f t="shared" si="139"/>
        <v>0.1929125745930107</v>
      </c>
      <c r="O365" s="103">
        <f t="shared" si="139"/>
        <v>0.1519510185107622</v>
      </c>
      <c r="P365" s="104">
        <f t="shared" si="139"/>
        <v>0.29690128406331073</v>
      </c>
    </row>
    <row r="366" spans="1:16" ht="15.95" customHeight="1">
      <c r="A366" s="24" t="s">
        <v>30</v>
      </c>
      <c r="B366" s="170" t="s">
        <v>27</v>
      </c>
      <c r="C366" s="13">
        <v>1996</v>
      </c>
      <c r="D366" s="103">
        <f t="shared" ref="D366:P366" si="140">+D114/D113-1</f>
        <v>0.17925766355123351</v>
      </c>
      <c r="E366" s="103">
        <f t="shared" si="140"/>
        <v>0.23664222205334751</v>
      </c>
      <c r="F366" s="103">
        <f t="shared" si="140"/>
        <v>0.18584055163127977</v>
      </c>
      <c r="G366" s="103">
        <f t="shared" si="140"/>
        <v>0.24128416859410384</v>
      </c>
      <c r="H366" s="103">
        <f t="shared" si="140"/>
        <v>0.21487693681307829</v>
      </c>
      <c r="I366" s="103">
        <f t="shared" si="140"/>
        <v>0.1412800152751168</v>
      </c>
      <c r="J366" s="103">
        <f t="shared" si="140"/>
        <v>0.15946829392207551</v>
      </c>
      <c r="K366" s="103">
        <f t="shared" si="140"/>
        <v>0.1060706960469664</v>
      </c>
      <c r="L366" s="103">
        <f t="shared" si="140"/>
        <v>4.7955886501761968E-2</v>
      </c>
      <c r="M366" s="103">
        <f t="shared" si="140"/>
        <v>0.14725873766198427</v>
      </c>
      <c r="N366" s="103">
        <f t="shared" si="140"/>
        <v>7.4948690300088217E-2</v>
      </c>
      <c r="O366" s="103">
        <f t="shared" si="140"/>
        <v>4.6427713260511316E-2</v>
      </c>
      <c r="P366" s="104">
        <f t="shared" si="140"/>
        <v>0.14405977368089928</v>
      </c>
    </row>
    <row r="367" spans="1:16" ht="15.95" customHeight="1">
      <c r="A367" s="24" t="s">
        <v>31</v>
      </c>
      <c r="B367" s="170" t="s">
        <v>28</v>
      </c>
      <c r="C367" s="13">
        <v>1997</v>
      </c>
      <c r="D367" s="103">
        <f t="shared" ref="D367:P367" si="141">+D115/D114-1</f>
        <v>3.3042133103289517E-2</v>
      </c>
      <c r="E367" s="103">
        <f t="shared" si="141"/>
        <v>9.6168647711927235E-3</v>
      </c>
      <c r="F367" s="103">
        <f t="shared" si="141"/>
        <v>3.6214743482963163E-2</v>
      </c>
      <c r="G367" s="103">
        <f t="shared" si="141"/>
        <v>9.6580056125656233E-2</v>
      </c>
      <c r="H367" s="103">
        <f t="shared" si="141"/>
        <v>3.3317455366306259E-2</v>
      </c>
      <c r="I367" s="103">
        <f t="shared" si="141"/>
        <v>5.6942259015944297E-2</v>
      </c>
      <c r="J367" s="103">
        <f t="shared" si="141"/>
        <v>8.8237447296222182E-2</v>
      </c>
      <c r="K367" s="103">
        <f t="shared" si="141"/>
        <v>6.0774017129155755E-2</v>
      </c>
      <c r="L367" s="103">
        <f t="shared" si="141"/>
        <v>0.17182219274097887</v>
      </c>
      <c r="M367" s="103">
        <f t="shared" si="141"/>
        <v>6.8485535978239476E-2</v>
      </c>
      <c r="N367" s="103">
        <f t="shared" si="141"/>
        <v>7.1804607635523876E-2</v>
      </c>
      <c r="O367" s="103">
        <f t="shared" si="141"/>
        <v>0.12741553689370888</v>
      </c>
      <c r="P367" s="104">
        <f t="shared" si="141"/>
        <v>7.1582518265850936E-2</v>
      </c>
    </row>
    <row r="368" spans="1:16" ht="15.95" customHeight="1">
      <c r="A368" s="24"/>
      <c r="B368" s="170" t="s">
        <v>32</v>
      </c>
      <c r="C368" s="13">
        <v>1998</v>
      </c>
      <c r="D368" s="103">
        <f t="shared" ref="D368:P368" si="142">+D116/D115-1</f>
        <v>0.12169223927062478</v>
      </c>
      <c r="E368" s="103">
        <f t="shared" si="142"/>
        <v>0.10798735443078811</v>
      </c>
      <c r="F368" s="103">
        <f t="shared" si="142"/>
        <v>0.132025121801844</v>
      </c>
      <c r="G368" s="103">
        <f t="shared" si="142"/>
        <v>5.7240163466591998E-2</v>
      </c>
      <c r="H368" s="103">
        <f t="shared" si="142"/>
        <v>6.2164366800353532E-2</v>
      </c>
      <c r="I368" s="103">
        <f t="shared" si="142"/>
        <v>0.10641477590763126</v>
      </c>
      <c r="J368" s="103">
        <f t="shared" si="142"/>
        <v>7.3375186630929567E-2</v>
      </c>
      <c r="K368" s="103">
        <f t="shared" si="142"/>
        <v>0.12602797777301245</v>
      </c>
      <c r="L368" s="103">
        <f t="shared" si="142"/>
        <v>5.8863498420322236E-2</v>
      </c>
      <c r="M368" s="103">
        <f t="shared" si="142"/>
        <v>5.1800534732191705E-2</v>
      </c>
      <c r="N368" s="103">
        <f t="shared" si="142"/>
        <v>5.9230822166950192E-2</v>
      </c>
      <c r="O368" s="103">
        <f t="shared" si="142"/>
        <v>2.5849635431995033E-2</v>
      </c>
      <c r="P368" s="104">
        <f t="shared" si="142"/>
        <v>8.0157977357270704E-2</v>
      </c>
    </row>
    <row r="369" spans="1:16" ht="15.95" customHeight="1">
      <c r="A369" s="24"/>
      <c r="B369" s="170"/>
      <c r="C369" s="13">
        <v>1999</v>
      </c>
      <c r="D369" s="103">
        <f t="shared" ref="D369:P369" si="143">+D117/D116-1</f>
        <v>-1.1913712579838642E-2</v>
      </c>
      <c r="E369" s="103">
        <f t="shared" si="143"/>
        <v>6.9906329199453943E-3</v>
      </c>
      <c r="F369" s="103">
        <f t="shared" si="143"/>
        <v>3.3026713281965936E-2</v>
      </c>
      <c r="G369" s="103">
        <f t="shared" si="143"/>
        <v>6.0084520490675253E-3</v>
      </c>
      <c r="H369" s="103">
        <f t="shared" si="143"/>
        <v>2.5259991680266269E-2</v>
      </c>
      <c r="I369" s="103">
        <f t="shared" si="143"/>
        <v>2.4334846861353343E-2</v>
      </c>
      <c r="J369" s="103">
        <f t="shared" si="143"/>
        <v>-9.5777920113138126E-4</v>
      </c>
      <c r="K369" s="103">
        <f t="shared" si="143"/>
        <v>-2.1147972631475942E-2</v>
      </c>
      <c r="L369" s="103">
        <f t="shared" si="143"/>
        <v>1.5484010351786148E-2</v>
      </c>
      <c r="M369" s="103">
        <f t="shared" si="143"/>
        <v>-2.1216673345116011E-2</v>
      </c>
      <c r="N369" s="103">
        <f t="shared" si="143"/>
        <v>1.6716723638182662E-2</v>
      </c>
      <c r="O369" s="103">
        <f t="shared" si="143"/>
        <v>1.9098788178458337E-2</v>
      </c>
      <c r="P369" s="104">
        <f t="shared" si="143"/>
        <v>7.5688640350397574E-3</v>
      </c>
    </row>
    <row r="370" spans="1:16" ht="15.95" customHeight="1">
      <c r="A370" s="24"/>
      <c r="B370" s="170"/>
      <c r="C370" s="13">
        <v>2000</v>
      </c>
      <c r="D370" s="103">
        <f t="shared" ref="D370:P370" si="144">+D118/D117-1</f>
        <v>-4.8678204650696166E-3</v>
      </c>
      <c r="E370" s="103">
        <f t="shared" si="144"/>
        <v>2.8193378393859492E-2</v>
      </c>
      <c r="F370" s="103">
        <f t="shared" si="144"/>
        <v>-6.6538542866709793E-3</v>
      </c>
      <c r="G370" s="103">
        <f t="shared" si="144"/>
        <v>-1.9980686917085433E-2</v>
      </c>
      <c r="H370" s="103">
        <f t="shared" si="144"/>
        <v>-3.9138550542902495E-2</v>
      </c>
      <c r="I370" s="103">
        <f t="shared" si="144"/>
        <v>-4.3307824194030009E-2</v>
      </c>
      <c r="J370" s="103">
        <f t="shared" si="144"/>
        <v>-4.0992587329476193E-2</v>
      </c>
      <c r="K370" s="103">
        <f t="shared" si="144"/>
        <v>1.6057740687405619E-2</v>
      </c>
      <c r="L370" s="103">
        <f t="shared" si="144"/>
        <v>-2.3181035282721196E-2</v>
      </c>
      <c r="M370" s="103">
        <f t="shared" si="144"/>
        <v>-4.2920004121344002E-3</v>
      </c>
      <c r="N370" s="103">
        <f t="shared" si="144"/>
        <v>-5.4608824088542618E-2</v>
      </c>
      <c r="O370" s="103">
        <f t="shared" si="144"/>
        <v>-7.1554296620567448E-2</v>
      </c>
      <c r="P370" s="104">
        <f t="shared" si="144"/>
        <v>-2.2759561398599581E-2</v>
      </c>
    </row>
    <row r="371" spans="1:16" ht="15.95" customHeight="1">
      <c r="A371" s="24"/>
      <c r="B371" s="170"/>
      <c r="C371" s="13">
        <v>2001</v>
      </c>
      <c r="D371" s="103">
        <f t="shared" ref="D371:P371" si="145">+D119/D118-1</f>
        <v>-2.1595838319026672E-2</v>
      </c>
      <c r="E371" s="103">
        <f t="shared" si="145"/>
        <v>-5.6259089300503828E-2</v>
      </c>
      <c r="F371" s="103">
        <f t="shared" si="145"/>
        <v>-7.9338798342945438E-2</v>
      </c>
      <c r="G371" s="103">
        <f t="shared" si="145"/>
        <v>-4.8120662490762411E-2</v>
      </c>
      <c r="H371" s="103">
        <f t="shared" si="145"/>
        <v>-3.2602675256643066E-2</v>
      </c>
      <c r="I371" s="103">
        <f t="shared" si="145"/>
        <v>-2.6734539618662678E-2</v>
      </c>
      <c r="J371" s="103">
        <f t="shared" si="145"/>
        <v>-0.11010509784827482</v>
      </c>
      <c r="K371" s="103">
        <f t="shared" si="145"/>
        <v>-9.9458607086352568E-2</v>
      </c>
      <c r="L371" s="103">
        <f t="shared" si="145"/>
        <v>-0.13131941067066366</v>
      </c>
      <c r="M371" s="103">
        <f t="shared" si="145"/>
        <v>-0.1187238236923146</v>
      </c>
      <c r="N371" s="103">
        <f t="shared" si="145"/>
        <v>-9.0211359473324926E-2</v>
      </c>
      <c r="O371" s="103">
        <f t="shared" si="145"/>
        <v>-0.24417892510601003</v>
      </c>
      <c r="P371" s="104">
        <f t="shared" si="145"/>
        <v>-8.9003469243878364E-2</v>
      </c>
    </row>
    <row r="372" spans="1:16" ht="15.95" customHeight="1">
      <c r="A372" s="24"/>
      <c r="B372" s="170"/>
      <c r="C372" s="13">
        <v>2002</v>
      </c>
      <c r="D372" s="103">
        <f t="shared" ref="D372:P372" si="146">+D120/D119-1</f>
        <v>-0.20826215510414359</v>
      </c>
      <c r="E372" s="103">
        <f t="shared" si="146"/>
        <v>-0.21278514990002728</v>
      </c>
      <c r="F372" s="103">
        <f t="shared" si="146"/>
        <v>-0.24563198438889333</v>
      </c>
      <c r="G372" s="103">
        <f t="shared" si="146"/>
        <v>-0.23296055637264945</v>
      </c>
      <c r="H372" s="103">
        <f t="shared" si="146"/>
        <v>-0.19172300070137738</v>
      </c>
      <c r="I372" s="103">
        <f t="shared" si="146"/>
        <v>-0.24889550492551915</v>
      </c>
      <c r="J372" s="103">
        <f t="shared" si="146"/>
        <v>-0.18334059445716866</v>
      </c>
      <c r="K372" s="103">
        <f t="shared" si="146"/>
        <v>-0.28909618066476073</v>
      </c>
      <c r="L372" s="103">
        <f t="shared" si="146"/>
        <v>-0.35889375905710363</v>
      </c>
      <c r="M372" s="103">
        <f t="shared" si="146"/>
        <v>-0.33963806604413405</v>
      </c>
      <c r="N372" s="103">
        <f t="shared" si="146"/>
        <v>-0.26132518081284983</v>
      </c>
      <c r="O372" s="103">
        <f t="shared" si="146"/>
        <v>-8.9901319558254311E-2</v>
      </c>
      <c r="P372" s="104">
        <f t="shared" si="146"/>
        <v>-0.24140515908813476</v>
      </c>
    </row>
    <row r="373" spans="1:16" ht="15.95" customHeight="1">
      <c r="A373" s="24"/>
      <c r="B373" s="170"/>
      <c r="C373" s="13">
        <v>2003</v>
      </c>
      <c r="D373" s="103">
        <f t="shared" ref="D373:P373" si="147">+D121/D120-1</f>
        <v>-0.16828304342845157</v>
      </c>
      <c r="E373" s="103">
        <f t="shared" si="147"/>
        <v>-0.14866698518190002</v>
      </c>
      <c r="F373" s="103">
        <f t="shared" si="147"/>
        <v>-0.12570598770888031</v>
      </c>
      <c r="G373" s="103">
        <f t="shared" si="147"/>
        <v>-7.0946096361867994E-2</v>
      </c>
      <c r="H373" s="103">
        <f t="shared" si="147"/>
        <v>-0.33053101307246857</v>
      </c>
      <c r="I373" s="103">
        <f t="shared" si="147"/>
        <v>-0.2526850750354217</v>
      </c>
      <c r="J373" s="103">
        <f t="shared" si="147"/>
        <v>-0.21710984442838377</v>
      </c>
      <c r="K373" s="103">
        <f t="shared" si="147"/>
        <v>-0.13544393201397498</v>
      </c>
      <c r="L373" s="103">
        <f t="shared" si="147"/>
        <v>8.4749478904472042E-2</v>
      </c>
      <c r="M373" s="103">
        <f t="shared" si="147"/>
        <v>7.2430399359731279E-2</v>
      </c>
      <c r="N373" s="103">
        <f t="shared" si="147"/>
        <v>-8.6212358940317424E-2</v>
      </c>
      <c r="O373" s="103">
        <f t="shared" si="147"/>
        <v>-7.1454296464066536E-2</v>
      </c>
      <c r="P373" s="104">
        <f t="shared" si="147"/>
        <v>-0.12842767671431832</v>
      </c>
    </row>
    <row r="374" spans="1:16" ht="15.95" customHeight="1">
      <c r="A374" s="24"/>
      <c r="B374" s="170"/>
      <c r="C374" s="13">
        <v>2004</v>
      </c>
      <c r="D374" s="103">
        <f t="shared" ref="D374:P374" si="148">+D122/D121-1</f>
        <v>-6.0051667371322615E-2</v>
      </c>
      <c r="E374" s="103">
        <f t="shared" si="148"/>
        <v>-0.10015254893456926</v>
      </c>
      <c r="F374" s="103">
        <f t="shared" si="148"/>
        <v>-9.2464248259198745E-2</v>
      </c>
      <c r="G374" s="103">
        <f t="shared" si="148"/>
        <v>-0.19194927964529829</v>
      </c>
      <c r="H374" s="103">
        <f t="shared" si="148"/>
        <v>0.18305927667427357</v>
      </c>
      <c r="I374" s="103">
        <f t="shared" si="148"/>
        <v>0.22672400725572839</v>
      </c>
      <c r="J374" s="103">
        <f t="shared" si="148"/>
        <v>0.19982547625525271</v>
      </c>
      <c r="K374" s="103">
        <f t="shared" si="148"/>
        <v>0.15728370919050061</v>
      </c>
      <c r="L374" s="103">
        <f t="shared" si="148"/>
        <v>0.1354408576251307</v>
      </c>
      <c r="M374" s="103">
        <f t="shared" si="148"/>
        <v>4.2191055640314001E-2</v>
      </c>
      <c r="N374" s="103">
        <f t="shared" si="148"/>
        <v>0.14508323574767901</v>
      </c>
      <c r="O374" s="103">
        <f t="shared" si="148"/>
        <v>0.1393642234307475</v>
      </c>
      <c r="P374" s="104">
        <f t="shared" si="148"/>
        <v>5.9105304349997834E-2</v>
      </c>
    </row>
    <row r="375" spans="1:16" ht="15.95" customHeight="1">
      <c r="A375" s="24"/>
      <c r="B375" s="171" t="s">
        <v>78</v>
      </c>
      <c r="C375" s="13">
        <v>2005</v>
      </c>
      <c r="D375" s="103">
        <f t="shared" ref="D375:P375" si="149">+D123/D122-1</f>
        <v>8.7650016203608683E-3</v>
      </c>
      <c r="E375" s="103">
        <f t="shared" si="149"/>
        <v>0.10618288466253434</v>
      </c>
      <c r="F375" s="103">
        <f t="shared" si="149"/>
        <v>0.11451400963185154</v>
      </c>
      <c r="G375" s="103">
        <f t="shared" si="149"/>
        <v>0.27182245152311379</v>
      </c>
      <c r="H375" s="103">
        <f t="shared" si="149"/>
        <v>0.1792668528161554</v>
      </c>
      <c r="I375" s="103">
        <f t="shared" si="149"/>
        <v>9.6287337887932756E-2</v>
      </c>
      <c r="J375" s="103">
        <f t="shared" si="149"/>
        <v>6.6111606422037728E-2</v>
      </c>
      <c r="K375" s="103">
        <f t="shared" si="149"/>
        <v>3.4967890946871361E-2</v>
      </c>
      <c r="L375" s="103">
        <f t="shared" si="149"/>
        <v>7.8586636319692982E-3</v>
      </c>
      <c r="M375" s="103">
        <f t="shared" si="149"/>
        <v>0.10686313104162526</v>
      </c>
      <c r="N375" s="103">
        <f t="shared" si="149"/>
        <v>0.11622111782393341</v>
      </c>
      <c r="O375" s="103">
        <f t="shared" si="149"/>
        <v>0.15882551160799063</v>
      </c>
      <c r="P375" s="104">
        <f t="shared" si="149"/>
        <v>0.10357095984398446</v>
      </c>
    </row>
    <row r="376" spans="1:16" ht="15.95" customHeight="1">
      <c r="A376" s="24"/>
      <c r="B376" s="170"/>
      <c r="C376" s="13">
        <v>2006</v>
      </c>
      <c r="D376" s="103">
        <f t="shared" ref="D376:P376" si="150">+D124/D123-1</f>
        <v>0.29351553660786611</v>
      </c>
      <c r="E376" s="103">
        <f t="shared" si="150"/>
        <v>0.21461577228153317</v>
      </c>
      <c r="F376" s="103">
        <f t="shared" si="150"/>
        <v>0.23971183389157602</v>
      </c>
      <c r="G376" s="103">
        <f t="shared" si="150"/>
        <v>0.16734219032703535</v>
      </c>
      <c r="H376" s="103">
        <f t="shared" si="150"/>
        <v>0.15610171529666417</v>
      </c>
      <c r="I376" s="103">
        <f t="shared" si="150"/>
        <v>0.12974343548681078</v>
      </c>
      <c r="J376" s="103">
        <f t="shared" si="150"/>
        <v>0.1648905207540412</v>
      </c>
      <c r="K376" s="103">
        <f t="shared" si="150"/>
        <v>0.23275415307379488</v>
      </c>
      <c r="L376" s="103">
        <f t="shared" si="150"/>
        <v>0.2220312954554291</v>
      </c>
      <c r="M376" s="103">
        <f t="shared" si="150"/>
        <v>0.17171872330986937</v>
      </c>
      <c r="N376" s="103">
        <f t="shared" si="150"/>
        <v>0.15995966232730163</v>
      </c>
      <c r="O376" s="103">
        <f t="shared" si="150"/>
        <v>6.6382862456054292E-2</v>
      </c>
      <c r="P376" s="104">
        <f t="shared" si="150"/>
        <v>0.18023325206984731</v>
      </c>
    </row>
    <row r="377" spans="1:16" ht="15.95" customHeight="1">
      <c r="A377" s="24"/>
      <c r="B377" s="170"/>
      <c r="C377" s="13">
        <v>2007</v>
      </c>
      <c r="D377" s="103">
        <f t="shared" ref="D377:P377" si="151">+D125/D124-1</f>
        <v>0.13424760250326995</v>
      </c>
      <c r="E377" s="103">
        <f t="shared" si="151"/>
        <v>0.11293160062265462</v>
      </c>
      <c r="F377" s="103">
        <f t="shared" si="151"/>
        <v>0.1168935950257517</v>
      </c>
      <c r="G377" s="103">
        <f t="shared" si="151"/>
        <v>8.410238200917286E-2</v>
      </c>
      <c r="H377" s="103">
        <f t="shared" si="151"/>
        <v>0.12713142419430778</v>
      </c>
      <c r="I377" s="103">
        <f t="shared" si="151"/>
        <v>0.18735855161707926</v>
      </c>
      <c r="J377" s="103">
        <f t="shared" si="151"/>
        <v>0.12880810874060367</v>
      </c>
      <c r="K377" s="103">
        <f t="shared" si="151"/>
        <v>0.14173907495870575</v>
      </c>
      <c r="L377" s="103">
        <f t="shared" si="151"/>
        <v>0.10319801764319503</v>
      </c>
      <c r="M377" s="103">
        <f t="shared" si="151"/>
        <v>0.1336437027394719</v>
      </c>
      <c r="N377" s="103">
        <f t="shared" si="151"/>
        <v>0.14780436666217711</v>
      </c>
      <c r="O377" s="103">
        <f t="shared" si="151"/>
        <v>0.16423262625447865</v>
      </c>
      <c r="P377" s="104">
        <f t="shared" si="151"/>
        <v>0.13209525693496293</v>
      </c>
    </row>
    <row r="378" spans="1:16" ht="15.95" customHeight="1">
      <c r="A378" s="24"/>
      <c r="B378" s="170"/>
      <c r="C378" s="13">
        <v>2008</v>
      </c>
      <c r="D378" s="103">
        <f t="shared" ref="D378:P378" si="152">+D126/D125-1</f>
        <v>0.13736475921913693</v>
      </c>
      <c r="E378" s="103">
        <f t="shared" si="152"/>
        <v>0.23283724363486291</v>
      </c>
      <c r="F378" s="103">
        <f t="shared" si="152"/>
        <v>6.1788274543050914E-2</v>
      </c>
      <c r="G378" s="103">
        <f t="shared" si="152"/>
        <v>0.15960181498387982</v>
      </c>
      <c r="H378" s="103">
        <f t="shared" si="152"/>
        <v>8.6571620719645637E-2</v>
      </c>
      <c r="I378" s="103">
        <f t="shared" si="152"/>
        <v>1.3901733432326813E-2</v>
      </c>
      <c r="J378" s="103">
        <f t="shared" si="152"/>
        <v>8.8250295141649282E-2</v>
      </c>
      <c r="K378" s="103">
        <f t="shared" si="152"/>
        <v>6.9645041435948407E-2</v>
      </c>
      <c r="L378" s="103">
        <f t="shared" si="152"/>
        <v>4.9914952160901249E-2</v>
      </c>
      <c r="M378" s="103">
        <f t="shared" si="152"/>
        <v>2.2492952958222068E-2</v>
      </c>
      <c r="N378" s="103">
        <f t="shared" si="152"/>
        <v>-6.9987159103534924E-2</v>
      </c>
      <c r="O378" s="103">
        <f t="shared" si="152"/>
        <v>-3.204767067038794E-2</v>
      </c>
      <c r="P378" s="104">
        <f t="shared" si="152"/>
        <v>6.2532632922591924E-2</v>
      </c>
    </row>
    <row r="379" spans="1:16" ht="15.95" customHeight="1">
      <c r="A379" s="24"/>
      <c r="B379" s="170"/>
      <c r="C379" s="13">
        <v>2009</v>
      </c>
      <c r="D379" s="103">
        <f t="shared" ref="D379:P379" si="153">+D127/D126-1</f>
        <v>-3.0117836049983304E-2</v>
      </c>
      <c r="E379" s="103">
        <f t="shared" si="153"/>
        <v>-0.10436364987943014</v>
      </c>
      <c r="F379" s="103">
        <f t="shared" si="153"/>
        <v>1.4603362419275179E-2</v>
      </c>
      <c r="G379" s="103">
        <f t="shared" si="153"/>
        <v>-7.8618351445382206E-2</v>
      </c>
      <c r="H379" s="103">
        <f t="shared" si="153"/>
        <v>-6.9728773214478901E-2</v>
      </c>
      <c r="I379" s="103">
        <f t="shared" si="153"/>
        <v>1.9727485375992337E-2</v>
      </c>
      <c r="J379" s="103">
        <f t="shared" si="153"/>
        <v>-0.11703739937137381</v>
      </c>
      <c r="K379" s="103">
        <f t="shared" si="153"/>
        <v>-6.0938354020689478E-2</v>
      </c>
      <c r="L379" s="103">
        <f t="shared" si="153"/>
        <v>-8.9410407504031397E-4</v>
      </c>
      <c r="M379" s="103">
        <f t="shared" si="153"/>
        <v>1.8464207603665406E-2</v>
      </c>
      <c r="N379" s="103">
        <f t="shared" si="153"/>
        <v>4.476407131075244E-2</v>
      </c>
      <c r="O379" s="103">
        <f t="shared" si="153"/>
        <v>3.9556856216282688E-2</v>
      </c>
      <c r="P379" s="104">
        <f t="shared" si="153"/>
        <v>-2.7943145318123475E-2</v>
      </c>
    </row>
    <row r="380" spans="1:16" ht="15.95" customHeight="1">
      <c r="A380" s="24"/>
      <c r="B380" s="170"/>
      <c r="C380" s="13">
        <v>2010</v>
      </c>
      <c r="D380" s="103">
        <f t="shared" ref="D380:P380" si="154">+D128/D127-1</f>
        <v>-1.0684388200070671E-2</v>
      </c>
      <c r="E380" s="103">
        <f t="shared" si="154"/>
        <v>2.2519813879116279E-2</v>
      </c>
      <c r="F380" s="103">
        <f t="shared" si="154"/>
        <v>7.9852774478944788E-2</v>
      </c>
      <c r="G380" s="103">
        <f t="shared" si="154"/>
        <v>8.9407105052198954E-2</v>
      </c>
      <c r="H380" s="103">
        <f t="shared" si="154"/>
        <v>4.4794400831211112E-2</v>
      </c>
      <c r="I380" s="103">
        <f t="shared" si="154"/>
        <v>3.1363161063170164E-2</v>
      </c>
      <c r="J380" s="103">
        <f t="shared" si="154"/>
        <v>9.1660905722109831E-2</v>
      </c>
      <c r="K380" s="103">
        <f t="shared" si="154"/>
        <v>5.2983790764189909E-2</v>
      </c>
      <c r="L380" s="103">
        <f t="shared" si="154"/>
        <v>2.576238681570997E-2</v>
      </c>
      <c r="M380" s="103">
        <f t="shared" si="154"/>
        <v>-2.7516620189729113E-2</v>
      </c>
      <c r="N380" s="103">
        <f t="shared" si="154"/>
        <v>3.4825669578117058E-2</v>
      </c>
      <c r="O380" s="103">
        <f t="shared" si="154"/>
        <v>-1.5680478095432826E-2</v>
      </c>
      <c r="P380" s="104">
        <f t="shared" si="154"/>
        <v>3.4481690779007756E-2</v>
      </c>
    </row>
    <row r="381" spans="1:16" ht="15.95" customHeight="1">
      <c r="A381" s="24"/>
      <c r="B381" s="170"/>
      <c r="C381" s="13">
        <v>2011</v>
      </c>
      <c r="D381" s="103">
        <f t="shared" ref="D381:P381" si="155">+D129/D128-1</f>
        <v>-3.9338697634744291E-3</v>
      </c>
      <c r="E381" s="103">
        <f t="shared" si="155"/>
        <v>-3.8807736312474028E-2</v>
      </c>
      <c r="F381" s="103">
        <f t="shared" si="155"/>
        <v>-9.9254619109682696E-2</v>
      </c>
      <c r="G381" s="103">
        <f t="shared" si="155"/>
        <v>-3.213017249182426E-2</v>
      </c>
      <c r="H381" s="103">
        <f t="shared" si="155"/>
        <v>3.7813215880545092E-2</v>
      </c>
      <c r="I381" s="103">
        <f t="shared" si="155"/>
        <v>-1.601774320259064E-2</v>
      </c>
      <c r="J381" s="103">
        <f t="shared" si="155"/>
        <v>-2.4234117529956078E-2</v>
      </c>
      <c r="K381" s="103">
        <f t="shared" si="155"/>
        <v>-4.7247160787071252E-2</v>
      </c>
      <c r="L381" s="103">
        <f t="shared" si="155"/>
        <v>-1.7645418399412804E-2</v>
      </c>
      <c r="M381" s="103">
        <f t="shared" si="155"/>
        <v>-1.3055463688336655E-2</v>
      </c>
      <c r="N381" s="103">
        <f t="shared" si="155"/>
        <v>-3.250682882787681E-2</v>
      </c>
      <c r="O381" s="103">
        <f t="shared" si="155"/>
        <v>-2.559430522291517E-2</v>
      </c>
      <c r="P381" s="104">
        <f t="shared" si="155"/>
        <v>-2.6529703395609894E-2</v>
      </c>
    </row>
    <row r="382" spans="1:16" ht="15.95" customHeight="1">
      <c r="A382" s="24"/>
      <c r="B382" s="170"/>
      <c r="C382" s="13">
        <v>2012</v>
      </c>
      <c r="D382" s="103">
        <f t="shared" ref="D382:P382" si="156">+D130/D129-1</f>
        <v>-1.557060003896571E-2</v>
      </c>
      <c r="E382" s="103">
        <f t="shared" si="156"/>
        <v>6.5231946821753262E-4</v>
      </c>
      <c r="F382" s="103">
        <f t="shared" si="156"/>
        <v>0.10253971797297301</v>
      </c>
      <c r="G382" s="103">
        <f t="shared" si="156"/>
        <v>-4.5281346663058275E-2</v>
      </c>
      <c r="H382" s="103">
        <f t="shared" si="156"/>
        <v>-2.2455508699877558E-2</v>
      </c>
      <c r="I382" s="103">
        <f t="shared" si="156"/>
        <v>3.2420177574652431E-3</v>
      </c>
      <c r="J382" s="103">
        <f t="shared" si="156"/>
        <v>3.4209611539738338E-2</v>
      </c>
      <c r="K382" s="103">
        <f t="shared" si="156"/>
        <v>1.3532688338468324E-2</v>
      </c>
      <c r="L382" s="103">
        <f t="shared" si="156"/>
        <v>-3.2068238762286927E-2</v>
      </c>
      <c r="M382" s="103">
        <f t="shared" si="156"/>
        <v>4.2429596059491592E-2</v>
      </c>
      <c r="N382" s="103">
        <f t="shared" si="156"/>
        <v>4.3776707448308638E-3</v>
      </c>
      <c r="O382" s="103">
        <f t="shared" si="156"/>
        <v>1.7160726341994392E-2</v>
      </c>
      <c r="P382" s="104">
        <f t="shared" si="156"/>
        <v>8.3368620389627779E-3</v>
      </c>
    </row>
    <row r="383" spans="1:16" ht="15.95" customHeight="1">
      <c r="A383" s="24"/>
      <c r="B383" s="170"/>
      <c r="C383" s="13">
        <v>2013</v>
      </c>
      <c r="D383" s="103">
        <f t="shared" ref="D383:P383" si="157">+D131/D130-1</f>
        <v>6.0903772899783437E-2</v>
      </c>
      <c r="E383" s="103">
        <f t="shared" si="157"/>
        <v>-3.093383058328314E-2</v>
      </c>
      <c r="F383" s="103">
        <f t="shared" si="157"/>
        <v>-4.6627797571658802E-2</v>
      </c>
      <c r="G383" s="103">
        <f t="shared" si="157"/>
        <v>6.5590548663349679E-2</v>
      </c>
      <c r="H383" s="103">
        <f t="shared" si="157"/>
        <v>1.4206240863295472E-2</v>
      </c>
      <c r="I383" s="103">
        <f t="shared" si="157"/>
        <v>-5.914431005907228E-2</v>
      </c>
      <c r="J383" s="103">
        <f t="shared" si="157"/>
        <v>-0.15434842719482766</v>
      </c>
      <c r="K383" s="103">
        <f t="shared" si="157"/>
        <v>-0.11536239709107587</v>
      </c>
      <c r="L383" s="103">
        <f t="shared" si="157"/>
        <v>-0.1962475367094082</v>
      </c>
      <c r="M383" s="103">
        <f t="shared" si="157"/>
        <v>-0.15180186611156143</v>
      </c>
      <c r="N383" s="103">
        <f t="shared" si="157"/>
        <v>-0.17230096496105729</v>
      </c>
      <c r="O383" s="103">
        <f t="shared" si="157"/>
        <v>-0.22369309524873582</v>
      </c>
      <c r="P383" s="104">
        <f t="shared" si="157"/>
        <v>-8.7190790289005671E-2</v>
      </c>
    </row>
    <row r="384" spans="1:16" ht="15.95" customHeight="1">
      <c r="A384" s="154"/>
      <c r="B384" s="171" t="s">
        <v>110</v>
      </c>
      <c r="C384" s="155">
        <v>2014</v>
      </c>
      <c r="D384" s="103">
        <f t="shared" ref="D384:O388" si="158">+D132/D131-1</f>
        <v>-0.25477563179515905</v>
      </c>
      <c r="E384" s="103">
        <f t="shared" si="158"/>
        <v>-0.13732719576531505</v>
      </c>
      <c r="F384" s="103">
        <f t="shared" si="158"/>
        <v>-0.24137482864971893</v>
      </c>
      <c r="G384" s="103">
        <f t="shared" si="158"/>
        <v>-0.31596889056230992</v>
      </c>
      <c r="H384" s="103">
        <f t="shared" si="158"/>
        <v>-0.29576746130741938</v>
      </c>
      <c r="I384" s="103">
        <f t="shared" si="158"/>
        <v>-0.19920723008636865</v>
      </c>
      <c r="J384" s="103">
        <f t="shared" si="158"/>
        <v>-6.9032116586605019E-2</v>
      </c>
      <c r="K384" s="103">
        <f t="shared" si="158"/>
        <v>-6.3801442289385224E-2</v>
      </c>
      <c r="L384" s="103">
        <f t="shared" si="158"/>
        <v>0.13885325748000099</v>
      </c>
      <c r="M384" s="103">
        <f t="shared" si="158"/>
        <v>4.5785420173873215E-2</v>
      </c>
      <c r="N384" s="103">
        <f t="shared" si="158"/>
        <v>1.6962828990964907E-2</v>
      </c>
      <c r="O384" s="103">
        <f t="shared" si="158"/>
        <v>5.7675743930682088E-2</v>
      </c>
      <c r="P384" s="104">
        <f>+P132/P131-1</f>
        <v>-0.12132463801101245</v>
      </c>
    </row>
    <row r="385" spans="1:16" ht="15.95" customHeight="1">
      <c r="A385" s="179"/>
      <c r="B385" s="177" t="s">
        <v>124</v>
      </c>
      <c r="C385" s="178">
        <v>2015</v>
      </c>
      <c r="D385" s="103">
        <f t="shared" si="158"/>
        <v>9.8261228051442551E-2</v>
      </c>
      <c r="E385" s="103">
        <f t="shared" si="158"/>
        <v>6.9639940350022966E-2</v>
      </c>
      <c r="F385" s="103">
        <f t="shared" si="158"/>
        <v>0.1550884999890747</v>
      </c>
      <c r="G385" s="103">
        <f t="shared" si="158"/>
        <v>0.40715540337054601</v>
      </c>
      <c r="H385" s="103">
        <f t="shared" si="158"/>
        <v>0.26207795666152256</v>
      </c>
      <c r="I385" s="103">
        <f t="shared" si="158"/>
        <v>0.26595532621370288</v>
      </c>
      <c r="J385" s="103">
        <f t="shared" si="158"/>
        <v>0.27872637613528095</v>
      </c>
      <c r="K385" s="103">
        <f t="shared" si="158"/>
        <v>0.17105879943403002</v>
      </c>
      <c r="L385" s="103">
        <f t="shared" si="158"/>
        <v>0.16808385477998367</v>
      </c>
      <c r="M385" s="103">
        <f t="shared" si="158"/>
        <v>0.1816412552305382</v>
      </c>
      <c r="N385" s="103">
        <f t="shared" si="158"/>
        <v>0.22384005145496499</v>
      </c>
      <c r="O385" s="103">
        <f t="shared" si="158"/>
        <v>0.14818269342017332</v>
      </c>
      <c r="P385" s="104">
        <f>+P133/P132-1</f>
        <v>0.20152634423824356</v>
      </c>
    </row>
    <row r="386" spans="1:16" ht="15.95" customHeight="1">
      <c r="A386" s="196"/>
      <c r="B386" s="193"/>
      <c r="C386" s="193">
        <v>2016</v>
      </c>
      <c r="D386" s="103">
        <f t="shared" si="158"/>
        <v>0.15752332729815421</v>
      </c>
      <c r="E386" s="103">
        <f t="shared" si="158"/>
        <v>9.2199797312285225E-2</v>
      </c>
      <c r="F386" s="103">
        <f t="shared" si="158"/>
        <v>0.15629431931427673</v>
      </c>
      <c r="G386" s="103">
        <f t="shared" si="158"/>
        <v>7.3291039050335849E-2</v>
      </c>
      <c r="H386" s="103">
        <f t="shared" si="158"/>
        <v>0.15465056951973222</v>
      </c>
      <c r="I386" s="103">
        <f t="shared" si="158"/>
        <v>6.02637627076823E-2</v>
      </c>
      <c r="J386" s="103">
        <f t="shared" si="158"/>
        <v>1.1256882240699984E-3</v>
      </c>
      <c r="K386" s="103">
        <f t="shared" si="158"/>
        <v>0.14395717815258124</v>
      </c>
      <c r="L386" s="103">
        <f t="shared" si="158"/>
        <v>4.3216211732461929E-2</v>
      </c>
      <c r="M386" s="103">
        <f t="shared" si="158"/>
        <v>-1.9580855582924217E-2</v>
      </c>
      <c r="N386" s="103">
        <f t="shared" si="158"/>
        <v>8.0080939028593923E-2</v>
      </c>
      <c r="O386" s="103">
        <f t="shared" si="158"/>
        <v>0.11352181536676964</v>
      </c>
      <c r="P386" s="104">
        <f>+P134/P133-1</f>
        <v>8.3735729963780647E-2</v>
      </c>
    </row>
    <row r="387" spans="1:16" ht="15.95" customHeight="1">
      <c r="A387" s="223"/>
      <c r="B387" s="224"/>
      <c r="C387" s="224">
        <v>2017</v>
      </c>
      <c r="D387" s="103">
        <f t="shared" si="158"/>
        <v>8.2629961151828191E-2</v>
      </c>
      <c r="E387" s="103">
        <f t="shared" si="158"/>
        <v>2.9165118717875194E-2</v>
      </c>
      <c r="F387" s="103">
        <f t="shared" si="158"/>
        <v>0.11497587267143783</v>
      </c>
      <c r="G387" s="103">
        <f t="shared" si="158"/>
        <v>-2.8290878074644366E-2</v>
      </c>
      <c r="H387" s="103">
        <f t="shared" si="158"/>
        <v>5.1292596651713707E-2</v>
      </c>
      <c r="I387" s="103">
        <f t="shared" si="158"/>
        <v>0.12173624724784204</v>
      </c>
      <c r="J387" s="103">
        <f t="shared" si="158"/>
        <v>7.9148687094183545E-2</v>
      </c>
      <c r="K387" s="103">
        <f t="shared" si="158"/>
        <v>-2.5257643162604815E-2</v>
      </c>
      <c r="L387" s="103">
        <f t="shared" si="158"/>
        <v>-3.6449502693972402E-2</v>
      </c>
      <c r="M387" s="103">
        <f t="shared" si="158"/>
        <v>-2.0819613172698648E-2</v>
      </c>
      <c r="N387" s="103">
        <f t="shared" si="158"/>
        <v>2.6416746081578069E-2</v>
      </c>
      <c r="O387" s="103">
        <f t="shared" si="158"/>
        <v>-0.12872909553505363</v>
      </c>
      <c r="P387" s="104">
        <f>+P135/P134-1</f>
        <v>2.0018546157909656E-2</v>
      </c>
    </row>
    <row r="388" spans="1:16" ht="15.95" customHeight="1">
      <c r="A388" s="27"/>
      <c r="B388" s="157"/>
      <c r="C388" s="157">
        <v>2018</v>
      </c>
      <c r="D388" s="103">
        <f t="shared" si="158"/>
        <v>-0.29859388306378587</v>
      </c>
      <c r="E388" s="103">
        <f t="shared" si="158"/>
        <v>-0.40434923414616597</v>
      </c>
      <c r="F388" s="103">
        <f t="shared" si="158"/>
        <v>-0.29765665387006068</v>
      </c>
      <c r="G388" s="103">
        <f t="shared" si="158"/>
        <v>-0.245825738753082</v>
      </c>
      <c r="H388" s="103">
        <f t="shared" si="158"/>
        <v>-0.32693468927567382</v>
      </c>
      <c r="I388" s="103">
        <f t="shared" si="158"/>
        <v>-0.50722521500904394</v>
      </c>
      <c r="J388" s="103"/>
      <c r="K388" s="103"/>
      <c r="L388" s="103"/>
      <c r="M388" s="103"/>
      <c r="N388" s="103"/>
      <c r="O388" s="103"/>
      <c r="P388" s="104"/>
    </row>
    <row r="389" spans="1:16" ht="15.95" customHeight="1">
      <c r="A389" s="28"/>
      <c r="B389" s="171"/>
      <c r="C389" s="18">
        <v>1993</v>
      </c>
      <c r="D389" s="105" t="s">
        <v>43</v>
      </c>
      <c r="E389" s="105" t="s">
        <v>43</v>
      </c>
      <c r="F389" s="105" t="s">
        <v>43</v>
      </c>
      <c r="G389" s="105" t="s">
        <v>43</v>
      </c>
      <c r="H389" s="105" t="s">
        <v>43</v>
      </c>
      <c r="I389" s="105" t="s">
        <v>43</v>
      </c>
      <c r="J389" s="105" t="s">
        <v>43</v>
      </c>
      <c r="K389" s="105" t="s">
        <v>43</v>
      </c>
      <c r="L389" s="105" t="s">
        <v>43</v>
      </c>
      <c r="M389" s="105" t="s">
        <v>43</v>
      </c>
      <c r="N389" s="105" t="s">
        <v>43</v>
      </c>
      <c r="O389" s="105" t="s">
        <v>43</v>
      </c>
      <c r="P389" s="106" t="s">
        <v>43</v>
      </c>
    </row>
    <row r="390" spans="1:16" ht="15.95" customHeight="1">
      <c r="A390" s="24"/>
      <c r="B390" s="170"/>
      <c r="C390" s="13">
        <v>1994</v>
      </c>
      <c r="D390" s="101">
        <f t="shared" ref="D390:P390" si="159">+D138/D137-1</f>
        <v>-0.2483285577841452</v>
      </c>
      <c r="E390" s="101">
        <f t="shared" si="159"/>
        <v>-0.19532908704883223</v>
      </c>
      <c r="F390" s="101">
        <f t="shared" si="159"/>
        <v>-0.30166666666666664</v>
      </c>
      <c r="G390" s="103">
        <f t="shared" si="159"/>
        <v>-5.2043071161048671E-2</v>
      </c>
      <c r="H390" s="103">
        <f t="shared" si="159"/>
        <v>0.19594423791821569</v>
      </c>
      <c r="I390" s="103">
        <f t="shared" si="159"/>
        <v>0.28787713675213666</v>
      </c>
      <c r="J390" s="103">
        <f t="shared" si="159"/>
        <v>0.37656605800214815</v>
      </c>
      <c r="K390" s="103">
        <f t="shared" si="159"/>
        <v>0.49412127659574478</v>
      </c>
      <c r="L390" s="103">
        <f t="shared" si="159"/>
        <v>0.67531543624161072</v>
      </c>
      <c r="M390" s="103">
        <f t="shared" si="159"/>
        <v>0.6751870824053452</v>
      </c>
      <c r="N390" s="103">
        <f t="shared" si="159"/>
        <v>0.71844963655244021</v>
      </c>
      <c r="O390" s="103">
        <f t="shared" si="159"/>
        <v>0.87422283205268925</v>
      </c>
      <c r="P390" s="104">
        <f t="shared" si="159"/>
        <v>0.26529713704895808</v>
      </c>
    </row>
    <row r="391" spans="1:16" ht="15.95" customHeight="1">
      <c r="A391" s="24"/>
      <c r="B391" s="170"/>
      <c r="C391" s="13">
        <v>1995</v>
      </c>
      <c r="D391" s="103">
        <f t="shared" ref="D391:P391" si="160">+D139/D138-1</f>
        <v>1.0229237611181703</v>
      </c>
      <c r="E391" s="103">
        <f t="shared" si="160"/>
        <v>1.2488812664907654</v>
      </c>
      <c r="F391" s="103">
        <f t="shared" si="160"/>
        <v>1.4939212410501193</v>
      </c>
      <c r="G391" s="103">
        <f t="shared" si="160"/>
        <v>0.91606925202831246</v>
      </c>
      <c r="H391" s="103">
        <f t="shared" si="160"/>
        <v>0.68002060868673242</v>
      </c>
      <c r="I391" s="103">
        <f t="shared" si="160"/>
        <v>0.71586034461733483</v>
      </c>
      <c r="J391" s="103">
        <f>+J139/J138-1</f>
        <v>0.72341939616864459</v>
      </c>
      <c r="K391" s="103">
        <f t="shared" si="160"/>
        <v>0.58687451672298674</v>
      </c>
      <c r="L391" s="103">
        <f t="shared" si="160"/>
        <v>0.50266202498177237</v>
      </c>
      <c r="M391" s="103">
        <f t="shared" si="160"/>
        <v>0.57167168112061417</v>
      </c>
      <c r="N391" s="103">
        <f t="shared" si="160"/>
        <v>0.44728307471234841</v>
      </c>
      <c r="O391" s="103">
        <f t="shared" si="160"/>
        <v>0.3877154789954651</v>
      </c>
      <c r="P391" s="104">
        <f t="shared" si="160"/>
        <v>0.69857902927133031</v>
      </c>
    </row>
    <row r="392" spans="1:16" ht="15.95" customHeight="1">
      <c r="A392" s="24"/>
      <c r="B392" s="170"/>
      <c r="C392" s="13">
        <v>1996</v>
      </c>
      <c r="D392" s="103">
        <f t="shared" ref="D392:P392" si="161">+D140/D139-1</f>
        <v>0.38909676321150011</v>
      </c>
      <c r="E392" s="103">
        <f t="shared" si="161"/>
        <v>0.25648284811210731</v>
      </c>
      <c r="F392" s="103">
        <f t="shared" si="161"/>
        <v>0.17221253013293425</v>
      </c>
      <c r="G392" s="103">
        <f t="shared" si="161"/>
        <v>0.2438919655666405</v>
      </c>
      <c r="H392" s="103">
        <f t="shared" si="161"/>
        <v>0.18590913316968183</v>
      </c>
      <c r="I392" s="103">
        <f t="shared" si="161"/>
        <v>9.9651951349576828E-2</v>
      </c>
      <c r="J392" s="103">
        <f t="shared" si="161"/>
        <v>6.8181128760970822E-2</v>
      </c>
      <c r="K392" s="103">
        <f t="shared" si="161"/>
        <v>6.3349252756285557E-2</v>
      </c>
      <c r="L392" s="103">
        <f t="shared" si="161"/>
        <v>1.1018912860434105E-2</v>
      </c>
      <c r="M392" s="103">
        <f t="shared" si="161"/>
        <v>0.11768079604313164</v>
      </c>
      <c r="N392" s="103">
        <f t="shared" si="161"/>
        <v>7.3212749069856642E-2</v>
      </c>
      <c r="O392" s="103">
        <f t="shared" si="161"/>
        <v>6.2206229485918252E-2</v>
      </c>
      <c r="P392" s="104">
        <f t="shared" si="161"/>
        <v>0.13460033562522211</v>
      </c>
    </row>
    <row r="393" spans="1:16" ht="15.95" customHeight="1">
      <c r="A393" s="24" t="s">
        <v>33</v>
      </c>
      <c r="B393" s="170" t="s">
        <v>35</v>
      </c>
      <c r="C393" s="13">
        <v>1997</v>
      </c>
      <c r="D393" s="103">
        <f t="shared" ref="D393:P393" si="162">+D141/D140-1</f>
        <v>5.4564799712774059E-2</v>
      </c>
      <c r="E393" s="103">
        <f t="shared" si="162"/>
        <v>4.8394717503335904E-2</v>
      </c>
      <c r="F393" s="103">
        <f t="shared" si="162"/>
        <v>6.9621203895479322E-2</v>
      </c>
      <c r="G393" s="103">
        <f t="shared" si="162"/>
        <v>0.11270213594808087</v>
      </c>
      <c r="H393" s="103">
        <f t="shared" si="162"/>
        <v>5.6878966234110706E-2</v>
      </c>
      <c r="I393" s="103">
        <f t="shared" si="162"/>
        <v>9.8278836565973915E-2</v>
      </c>
      <c r="J393" s="103">
        <f t="shared" si="162"/>
        <v>0.17760036146360547</v>
      </c>
      <c r="K393" s="103">
        <f t="shared" si="162"/>
        <v>0.15639525855812364</v>
      </c>
      <c r="L393" s="103">
        <f t="shared" si="162"/>
        <v>0.27391420525063026</v>
      </c>
      <c r="M393" s="103">
        <f t="shared" si="162"/>
        <v>0.14224798545028516</v>
      </c>
      <c r="N393" s="103">
        <f t="shared" si="162"/>
        <v>0.10812166152481506</v>
      </c>
      <c r="O393" s="103">
        <f t="shared" si="162"/>
        <v>0.1564529734373119</v>
      </c>
      <c r="P393" s="104">
        <f t="shared" si="162"/>
        <v>0.12145972463553312</v>
      </c>
    </row>
    <row r="394" spans="1:16" ht="15.95" customHeight="1">
      <c r="A394" s="24" t="s">
        <v>34</v>
      </c>
      <c r="B394" s="170"/>
      <c r="C394" s="13">
        <v>1998</v>
      </c>
      <c r="D394" s="103">
        <f t="shared" ref="D394:P394" si="163">+D142/D141-1</f>
        <v>0.19549569520905208</v>
      </c>
      <c r="E394" s="103">
        <f t="shared" si="163"/>
        <v>0.19096681794559034</v>
      </c>
      <c r="F394" s="103">
        <f t="shared" si="163"/>
        <v>0.19172575812680104</v>
      </c>
      <c r="G394" s="103">
        <f t="shared" si="163"/>
        <v>0.10878131555110593</v>
      </c>
      <c r="H394" s="103">
        <f t="shared" si="163"/>
        <v>0.10578604384759993</v>
      </c>
      <c r="I394" s="103">
        <f t="shared" si="163"/>
        <v>0.1639450706232557</v>
      </c>
      <c r="J394" s="103">
        <f t="shared" si="163"/>
        <v>0.110910269520057</v>
      </c>
      <c r="K394" s="103">
        <f t="shared" si="163"/>
        <v>0.13471906237970055</v>
      </c>
      <c r="L394" s="103">
        <f t="shared" si="163"/>
        <v>5.4549989581335279E-2</v>
      </c>
      <c r="M394" s="103">
        <f t="shared" si="163"/>
        <v>4.5392622630382684E-2</v>
      </c>
      <c r="N394" s="103">
        <f t="shared" si="163"/>
        <v>6.0137055892810043E-2</v>
      </c>
      <c r="O394" s="103">
        <f t="shared" si="163"/>
        <v>4.367541388913887E-2</v>
      </c>
      <c r="P394" s="104">
        <f t="shared" si="163"/>
        <v>0.11293893142775202</v>
      </c>
    </row>
    <row r="395" spans="1:16" ht="15.95" customHeight="1">
      <c r="A395" s="24"/>
      <c r="B395" s="170"/>
      <c r="C395" s="13">
        <v>1999</v>
      </c>
      <c r="D395" s="103">
        <f t="shared" ref="D395:P395" si="164">+D143/D142-1</f>
        <v>-7.5556885016236919E-3</v>
      </c>
      <c r="E395" s="103">
        <f t="shared" si="164"/>
        <v>-1.2497284377721463E-2</v>
      </c>
      <c r="F395" s="103">
        <f t="shared" si="164"/>
        <v>1.5201267081811354E-2</v>
      </c>
      <c r="G395" s="103">
        <f t="shared" si="164"/>
        <v>1.0401081895251574E-2</v>
      </c>
      <c r="H395" s="103">
        <f t="shared" si="164"/>
        <v>2.6259035304184941E-2</v>
      </c>
      <c r="I395" s="103">
        <f t="shared" si="164"/>
        <v>1.7997404032073394E-2</v>
      </c>
      <c r="J395" s="103">
        <f t="shared" si="164"/>
        <v>-3.6446379208230351E-3</v>
      </c>
      <c r="K395" s="103">
        <f t="shared" si="164"/>
        <v>-1.9519191191603169E-2</v>
      </c>
      <c r="L395" s="103">
        <f t="shared" si="164"/>
        <v>2.0333260816582266E-2</v>
      </c>
      <c r="M395" s="103">
        <f t="shared" si="164"/>
        <v>2.4171001516748447E-3</v>
      </c>
      <c r="N395" s="103">
        <f t="shared" si="164"/>
        <v>5.1422746659592899E-2</v>
      </c>
      <c r="O395" s="103">
        <f t="shared" si="164"/>
        <v>2.8024987474001506E-2</v>
      </c>
      <c r="P395" s="104">
        <f t="shared" si="164"/>
        <v>1.0942813581762856E-2</v>
      </c>
    </row>
    <row r="396" spans="1:16" ht="15.95" customHeight="1">
      <c r="A396" s="24"/>
      <c r="B396" s="170"/>
      <c r="C396" s="13">
        <v>2000</v>
      </c>
      <c r="D396" s="103">
        <f t="shared" ref="D396:P396" si="165">+D144/D143-1</f>
        <v>-8.4603286120288335E-4</v>
      </c>
      <c r="E396" s="103">
        <f t="shared" si="165"/>
        <v>4.8672450764298381E-2</v>
      </c>
      <c r="F396" s="103">
        <f t="shared" si="165"/>
        <v>2.6032762229688977E-2</v>
      </c>
      <c r="G396" s="103">
        <f t="shared" si="165"/>
        <v>-1.0831253852275902E-3</v>
      </c>
      <c r="H396" s="103">
        <f t="shared" si="165"/>
        <v>-1.2788367541663681E-2</v>
      </c>
      <c r="I396" s="103">
        <f t="shared" si="165"/>
        <v>7.6424491919531157E-3</v>
      </c>
      <c r="J396" s="103">
        <f t="shared" si="165"/>
        <v>-5.2006322834622365E-3</v>
      </c>
      <c r="K396" s="103">
        <f t="shared" si="165"/>
        <v>4.6463500226299193E-2</v>
      </c>
      <c r="L396" s="103">
        <f t="shared" si="165"/>
        <v>7.6795838558167961E-3</v>
      </c>
      <c r="M396" s="103">
        <f t="shared" si="165"/>
        <v>7.1516167408722797E-3</v>
      </c>
      <c r="N396" s="103">
        <f t="shared" si="165"/>
        <v>-4.5120561505360479E-2</v>
      </c>
      <c r="O396" s="103">
        <f t="shared" si="165"/>
        <v>3.1221850299714138E-3</v>
      </c>
      <c r="P396" s="104">
        <f t="shared" si="165"/>
        <v>6.2633179643021286E-3</v>
      </c>
    </row>
    <row r="397" spans="1:16" ht="15.95" customHeight="1">
      <c r="A397" s="24"/>
      <c r="B397" s="170"/>
      <c r="C397" s="13">
        <v>2001</v>
      </c>
      <c r="D397" s="103">
        <f t="shared" ref="D397:P397" si="166">+D145/D144-1</f>
        <v>1.0403332596662596E-2</v>
      </c>
      <c r="E397" s="103">
        <f t="shared" si="166"/>
        <v>-3.1092715219831701E-2</v>
      </c>
      <c r="F397" s="103">
        <f t="shared" si="166"/>
        <v>-5.8838846692322755E-2</v>
      </c>
      <c r="G397" s="103">
        <f t="shared" si="166"/>
        <v>-3.105463965834887E-3</v>
      </c>
      <c r="H397" s="103">
        <f t="shared" si="166"/>
        <v>-1.594053085031355E-3</v>
      </c>
      <c r="I397" s="103">
        <f t="shared" si="166"/>
        <v>-4.8353481735006754E-2</v>
      </c>
      <c r="J397" s="103">
        <f t="shared" si="166"/>
        <v>-9.9921221491823031E-2</v>
      </c>
      <c r="K397" s="103">
        <f t="shared" si="166"/>
        <v>-0.10324784610418303</v>
      </c>
      <c r="L397" s="103">
        <f t="shared" si="166"/>
        <v>-9.5539396939931631E-2</v>
      </c>
      <c r="M397" s="103">
        <f t="shared" si="166"/>
        <v>-8.6714242036712963E-2</v>
      </c>
      <c r="N397" s="103">
        <f t="shared" si="166"/>
        <v>-4.2149449753450363E-2</v>
      </c>
      <c r="O397" s="103">
        <f t="shared" si="166"/>
        <v>-0.22462564998692769</v>
      </c>
      <c r="P397" s="104">
        <f t="shared" si="166"/>
        <v>-6.7031974903174252E-2</v>
      </c>
    </row>
    <row r="398" spans="1:16" ht="15.95" customHeight="1">
      <c r="A398" s="24"/>
      <c r="B398" s="170"/>
      <c r="C398" s="13">
        <v>2002</v>
      </c>
      <c r="D398" s="103">
        <f t="shared" ref="D398:P398" si="167">+D146/D145-1</f>
        <v>-0.19882883298913567</v>
      </c>
      <c r="E398" s="103">
        <f t="shared" si="167"/>
        <v>-0.23830370182931848</v>
      </c>
      <c r="F398" s="103">
        <f t="shared" si="167"/>
        <v>-0.26351246514231996</v>
      </c>
      <c r="G398" s="103">
        <f t="shared" si="167"/>
        <v>-0.24219721550538109</v>
      </c>
      <c r="H398" s="103">
        <f t="shared" si="167"/>
        <v>-0.19799334767269172</v>
      </c>
      <c r="I398" s="103">
        <f t="shared" si="167"/>
        <v>-0.19002931311480031</v>
      </c>
      <c r="J398" s="103">
        <f t="shared" si="167"/>
        <v>-0.10546643762733654</v>
      </c>
      <c r="K398" s="103">
        <f t="shared" si="167"/>
        <v>-0.10487702417158107</v>
      </c>
      <c r="L398" s="103">
        <f t="shared" si="167"/>
        <v>-9.5263390631755485E-2</v>
      </c>
      <c r="M398" s="103">
        <f t="shared" si="167"/>
        <v>-5.6606464891157726E-2</v>
      </c>
      <c r="N398" s="103">
        <f t="shared" si="167"/>
        <v>-6.0428898235072692E-2</v>
      </c>
      <c r="O398" s="103">
        <f t="shared" si="167"/>
        <v>0.11883401148416839</v>
      </c>
      <c r="P398" s="104">
        <f t="shared" si="167"/>
        <v>-0.14014637242904615</v>
      </c>
    </row>
    <row r="399" spans="1:16" ht="15.95" customHeight="1">
      <c r="A399" s="24"/>
      <c r="B399" s="170"/>
      <c r="C399" s="13">
        <v>2003</v>
      </c>
      <c r="D399" s="103">
        <f t="shared" ref="D399:P399" si="168">+D147/D146-1</f>
        <v>0.11506929742801053</v>
      </c>
      <c r="E399" s="103">
        <f t="shared" si="168"/>
        <v>0.15233204021533364</v>
      </c>
      <c r="F399" s="103">
        <f t="shared" si="168"/>
        <v>0.21406407867063226</v>
      </c>
      <c r="G399" s="103">
        <f t="shared" si="168"/>
        <v>0.25859926992442839</v>
      </c>
      <c r="H399" s="103">
        <f t="shared" si="168"/>
        <v>0.20997499935204833</v>
      </c>
      <c r="I399" s="103">
        <f t="shared" si="168"/>
        <v>0.23205924776289755</v>
      </c>
      <c r="J399" s="103">
        <f t="shared" si="168"/>
        <v>0.22611682314133463</v>
      </c>
      <c r="K399" s="103">
        <f t="shared" si="168"/>
        <v>0.17422390198382787</v>
      </c>
      <c r="L399" s="103">
        <f t="shared" si="168"/>
        <v>0.19290483306095685</v>
      </c>
      <c r="M399" s="103">
        <f t="shared" si="168"/>
        <v>0.17865666938094438</v>
      </c>
      <c r="N399" s="103">
        <f t="shared" si="168"/>
        <v>0.13823724097285495</v>
      </c>
      <c r="O399" s="103">
        <f t="shared" si="168"/>
        <v>0.15745161259459817</v>
      </c>
      <c r="P399" s="104">
        <f t="shared" si="168"/>
        <v>0.18678544802720953</v>
      </c>
    </row>
    <row r="400" spans="1:16" ht="15.95" customHeight="1">
      <c r="A400" s="24"/>
      <c r="B400" s="170"/>
      <c r="C400" s="13">
        <v>2004</v>
      </c>
      <c r="D400" s="103">
        <f t="shared" ref="D400:P400" si="169">+D148/D147-1</f>
        <v>0.12714125029101653</v>
      </c>
      <c r="E400" s="103">
        <f t="shared" si="169"/>
        <v>0.20507606842251858</v>
      </c>
      <c r="F400" s="103">
        <f t="shared" si="169"/>
        <v>0.22020312650124629</v>
      </c>
      <c r="G400" s="103">
        <f t="shared" si="169"/>
        <v>8.2195822950564823E-2</v>
      </c>
      <c r="H400" s="103">
        <f t="shared" si="169"/>
        <v>9.0435958139912787E-2</v>
      </c>
      <c r="I400" s="103">
        <f t="shared" si="169"/>
        <v>0.13140355522604108</v>
      </c>
      <c r="J400" s="103">
        <f t="shared" si="169"/>
        <v>8.6168606847701668E-2</v>
      </c>
      <c r="K400" s="103">
        <f t="shared" si="169"/>
        <v>8.4517232963383426E-2</v>
      </c>
      <c r="L400" s="103">
        <f t="shared" si="169"/>
        <v>0.1013021521740618</v>
      </c>
      <c r="M400" s="103">
        <f t="shared" si="169"/>
        <v>5.2226012576998881E-2</v>
      </c>
      <c r="N400" s="103">
        <f t="shared" si="169"/>
        <v>8.8737697010445205E-2</v>
      </c>
      <c r="O400" s="103">
        <f t="shared" si="169"/>
        <v>0.10268713828451959</v>
      </c>
      <c r="P400" s="104">
        <f t="shared" si="169"/>
        <v>0.11117189315277609</v>
      </c>
    </row>
    <row r="401" spans="1:16" ht="15.95" customHeight="1">
      <c r="A401" s="24"/>
      <c r="B401" s="170"/>
      <c r="C401" s="13">
        <v>2005</v>
      </c>
      <c r="D401" s="103">
        <f t="shared" ref="D401:P401" si="170">+D149/D148-1</f>
        <v>4.9845494892728048E-2</v>
      </c>
      <c r="E401" s="103">
        <f t="shared" si="170"/>
        <v>3.6733511776434247E-2</v>
      </c>
      <c r="F401" s="103">
        <f t="shared" si="170"/>
        <v>2.2413581978597552E-2</v>
      </c>
      <c r="G401" s="103">
        <f t="shared" si="170"/>
        <v>0.11651176916941441</v>
      </c>
      <c r="H401" s="103">
        <f t="shared" si="170"/>
        <v>9.1419235044580605E-2</v>
      </c>
      <c r="I401" s="103">
        <f t="shared" si="170"/>
        <v>-2.0346097725675638E-2</v>
      </c>
      <c r="J401" s="103">
        <f t="shared" si="170"/>
        <v>3.2199651557853537E-2</v>
      </c>
      <c r="K401" s="103">
        <f t="shared" si="170"/>
        <v>2.1096303854472032E-2</v>
      </c>
      <c r="L401" s="103">
        <f t="shared" si="170"/>
        <v>4.6658071665263812E-2</v>
      </c>
      <c r="M401" s="103">
        <f t="shared" si="170"/>
        <v>5.6989737869590718E-2</v>
      </c>
      <c r="N401" s="103">
        <f t="shared" si="170"/>
        <v>7.6031794151354859E-2</v>
      </c>
      <c r="O401" s="103">
        <f t="shared" si="170"/>
        <v>5.5966933675621444E-2</v>
      </c>
      <c r="P401" s="104">
        <f t="shared" si="170"/>
        <v>4.8742151091756725E-2</v>
      </c>
    </row>
    <row r="402" spans="1:16" ht="15.95" customHeight="1">
      <c r="A402" s="24"/>
      <c r="B402" s="170"/>
      <c r="C402" s="13">
        <v>2006</v>
      </c>
      <c r="D402" s="103">
        <f t="shared" ref="D402:P402" si="171">+D150/D149-1</f>
        <v>9.1150874008655514E-2</v>
      </c>
      <c r="E402" s="103">
        <f t="shared" si="171"/>
        <v>7.4719831219040023E-2</v>
      </c>
      <c r="F402" s="103">
        <f t="shared" si="171"/>
        <v>8.8621280164547844E-2</v>
      </c>
      <c r="G402" s="103">
        <f t="shared" si="171"/>
        <v>6.2641224770737969E-2</v>
      </c>
      <c r="H402" s="103">
        <f t="shared" si="171"/>
        <v>7.3433273138613364E-2</v>
      </c>
      <c r="I402" s="103">
        <f t="shared" si="171"/>
        <v>0.14203766146977714</v>
      </c>
      <c r="J402" s="103">
        <f t="shared" si="171"/>
        <v>0.10724909478608602</v>
      </c>
      <c r="K402" s="103">
        <f t="shared" si="171"/>
        <v>0.15164024258787623</v>
      </c>
      <c r="L402" s="103">
        <f t="shared" si="171"/>
        <v>8.8467720407923167E-2</v>
      </c>
      <c r="M402" s="103">
        <f t="shared" si="171"/>
        <v>6.8368673615214481E-2</v>
      </c>
      <c r="N402" s="103">
        <f t="shared" si="171"/>
        <v>8.5618759616711282E-2</v>
      </c>
      <c r="O402" s="103">
        <f t="shared" si="171"/>
        <v>3.0691268900817414E-2</v>
      </c>
      <c r="P402" s="104">
        <f t="shared" si="171"/>
        <v>8.7828812938216538E-2</v>
      </c>
    </row>
    <row r="403" spans="1:16" ht="15.95" customHeight="1">
      <c r="A403" s="24"/>
      <c r="B403" s="170"/>
      <c r="C403" s="13">
        <v>2007</v>
      </c>
      <c r="D403" s="103">
        <f t="shared" ref="D403:P403" si="172">+D151/D150-1</f>
        <v>6.2966562949804405E-2</v>
      </c>
      <c r="E403" s="103">
        <f t="shared" si="172"/>
        <v>4.8235250963199805E-2</v>
      </c>
      <c r="F403" s="103">
        <f t="shared" si="172"/>
        <v>5.2442292980472205E-2</v>
      </c>
      <c r="G403" s="103">
        <f t="shared" si="172"/>
        <v>-1.7766040797365878E-2</v>
      </c>
      <c r="H403" s="103">
        <f t="shared" si="172"/>
        <v>2.6234208933646253E-2</v>
      </c>
      <c r="I403" s="103">
        <f t="shared" si="172"/>
        <v>5.2724397905817622E-2</v>
      </c>
      <c r="J403" s="103">
        <f t="shared" si="172"/>
        <v>2.0481296873178678E-2</v>
      </c>
      <c r="K403" s="103">
        <f t="shared" si="172"/>
        <v>2.1472589381996476E-2</v>
      </c>
      <c r="L403" s="103">
        <f t="shared" si="172"/>
        <v>2.4772907652359288E-2</v>
      </c>
      <c r="M403" s="103">
        <f t="shared" si="172"/>
        <v>6.1460262987502068E-2</v>
      </c>
      <c r="N403" s="103">
        <f t="shared" si="172"/>
        <v>2.9247061039634481E-2</v>
      </c>
      <c r="O403" s="103">
        <f t="shared" si="172"/>
        <v>4.1376993802298756E-2</v>
      </c>
      <c r="P403" s="104">
        <f t="shared" si="172"/>
        <v>3.4801733195658269E-2</v>
      </c>
    </row>
    <row r="404" spans="1:16" ht="15.95" customHeight="1">
      <c r="A404" s="24"/>
      <c r="B404" s="170"/>
      <c r="C404" s="13">
        <v>2008</v>
      </c>
      <c r="D404" s="103">
        <f t="shared" ref="D404:P404" si="173">+D152/D151-1</f>
        <v>1.5706570880437365E-2</v>
      </c>
      <c r="E404" s="103">
        <f t="shared" si="173"/>
        <v>6.975143246551796E-2</v>
      </c>
      <c r="F404" s="103">
        <f t="shared" si="173"/>
        <v>-5.8162876706376654E-2</v>
      </c>
      <c r="G404" s="103">
        <f t="shared" si="173"/>
        <v>0.11518511333166259</v>
      </c>
      <c r="H404" s="103">
        <f t="shared" si="173"/>
        <v>6.413753200600536E-2</v>
      </c>
      <c r="I404" s="103">
        <f t="shared" si="173"/>
        <v>-4.7626150614257234E-3</v>
      </c>
      <c r="J404" s="103">
        <f t="shared" si="173"/>
        <v>4.4140867490096936E-2</v>
      </c>
      <c r="K404" s="103">
        <f t="shared" si="173"/>
        <v>-4.6020667184809572E-4</v>
      </c>
      <c r="L404" s="103">
        <f t="shared" si="173"/>
        <v>-2.3074811113327987E-2</v>
      </c>
      <c r="M404" s="103">
        <f t="shared" si="173"/>
        <v>-4.5493267926666525E-2</v>
      </c>
      <c r="N404" s="103">
        <f t="shared" si="173"/>
        <v>-4.6198563273314286E-2</v>
      </c>
      <c r="O404" s="103">
        <f t="shared" si="173"/>
        <v>-5.7240080750031064E-2</v>
      </c>
      <c r="P404" s="104">
        <f t="shared" si="173"/>
        <v>3.9298325549605995E-3</v>
      </c>
    </row>
    <row r="405" spans="1:16" ht="15.95" customHeight="1">
      <c r="A405" s="24"/>
      <c r="B405" s="170"/>
      <c r="C405" s="13">
        <v>2009</v>
      </c>
      <c r="D405" s="103">
        <f t="shared" ref="D405:P405" si="174">+D153/D152-1</f>
        <v>-9.3856606238020834E-3</v>
      </c>
      <c r="E405" s="103">
        <f t="shared" si="174"/>
        <v>-5.9352805054744162E-2</v>
      </c>
      <c r="F405" s="103">
        <f t="shared" si="174"/>
        <v>1.5162148036101275E-2</v>
      </c>
      <c r="G405" s="103">
        <f t="shared" si="174"/>
        <v>-6.9470500659279621E-2</v>
      </c>
      <c r="H405" s="103">
        <f t="shared" si="174"/>
        <v>-6.9010578505790288E-2</v>
      </c>
      <c r="I405" s="103">
        <f t="shared" si="174"/>
        <v>-3.6644454921320069E-2</v>
      </c>
      <c r="J405" s="103">
        <f t="shared" si="174"/>
        <v>-0.15866055930520673</v>
      </c>
      <c r="K405" s="103">
        <f t="shared" si="174"/>
        <v>-6.1263247567289292E-2</v>
      </c>
      <c r="L405" s="103">
        <f t="shared" si="174"/>
        <v>-3.0289803585844766E-2</v>
      </c>
      <c r="M405" s="103">
        <f t="shared" si="174"/>
        <v>-1.368298537676027E-2</v>
      </c>
      <c r="N405" s="103">
        <f t="shared" si="174"/>
        <v>-5.5862347146520164E-2</v>
      </c>
      <c r="O405" s="103">
        <f t="shared" si="174"/>
        <v>-3.6310162231441012E-3</v>
      </c>
      <c r="P405" s="104">
        <f t="shared" si="174"/>
        <v>-4.7152139855379249E-2</v>
      </c>
    </row>
    <row r="406" spans="1:16" ht="15.95" customHeight="1">
      <c r="A406" s="24"/>
      <c r="B406" s="170"/>
      <c r="C406" s="13">
        <v>2010</v>
      </c>
      <c r="D406" s="103">
        <f t="shared" ref="D406:P406" si="175">+D154/D153-1</f>
        <v>-7.7931167359976183E-2</v>
      </c>
      <c r="E406" s="103">
        <f t="shared" si="175"/>
        <v>-5.7096329633017251E-2</v>
      </c>
      <c r="F406" s="103">
        <f t="shared" si="175"/>
        <v>1.0193972580475386E-2</v>
      </c>
      <c r="G406" s="103">
        <f t="shared" si="175"/>
        <v>-2.4953943525454214E-3</v>
      </c>
      <c r="H406" s="103">
        <f t="shared" si="175"/>
        <v>-5.3108589917435833E-2</v>
      </c>
      <c r="I406" s="103">
        <f t="shared" si="175"/>
        <v>6.8783058548362863E-3</v>
      </c>
      <c r="J406" s="103">
        <f t="shared" si="175"/>
        <v>6.2554932646698758E-2</v>
      </c>
      <c r="K406" s="103">
        <f t="shared" si="175"/>
        <v>1.4209371629405609E-2</v>
      </c>
      <c r="L406" s="103">
        <f t="shared" si="175"/>
        <v>6.3447028996328481E-3</v>
      </c>
      <c r="M406" s="103">
        <f t="shared" si="175"/>
        <v>-6.2110428489613123E-2</v>
      </c>
      <c r="N406" s="103">
        <f t="shared" si="175"/>
        <v>-1.7231182758983277E-3</v>
      </c>
      <c r="O406" s="103">
        <f t="shared" si="175"/>
        <v>-0.11541627896144468</v>
      </c>
      <c r="P406" s="104">
        <f t="shared" si="175"/>
        <v>-2.2741768066872226E-2</v>
      </c>
    </row>
    <row r="407" spans="1:16" ht="15.95" customHeight="1">
      <c r="A407" s="24"/>
      <c r="B407" s="170"/>
      <c r="C407" s="13">
        <v>2011</v>
      </c>
      <c r="D407" s="103">
        <f t="shared" ref="D407:P407" si="176">+D155/D154-1</f>
        <v>-0.15430751801617526</v>
      </c>
      <c r="E407" s="103">
        <f t="shared" si="176"/>
        <v>-0.16566572565812043</v>
      </c>
      <c r="F407" s="103">
        <f t="shared" si="176"/>
        <v>-0.25507995296075225</v>
      </c>
      <c r="G407" s="103">
        <f t="shared" si="176"/>
        <v>-0.28454605076526496</v>
      </c>
      <c r="H407" s="103">
        <f t="shared" si="176"/>
        <v>-0.23386851974824596</v>
      </c>
      <c r="I407" s="103">
        <f t="shared" si="176"/>
        <v>-0.24848394197043633</v>
      </c>
      <c r="J407" s="103">
        <f t="shared" si="176"/>
        <v>-0.24879388504126232</v>
      </c>
      <c r="K407" s="103">
        <f t="shared" si="176"/>
        <v>-0.27157869609181595</v>
      </c>
      <c r="L407" s="103">
        <f t="shared" si="176"/>
        <v>-0.28034129259010776</v>
      </c>
      <c r="M407" s="103">
        <f t="shared" si="176"/>
        <v>-0.26749766640418626</v>
      </c>
      <c r="N407" s="103">
        <f t="shared" si="176"/>
        <v>-0.29388476717862955</v>
      </c>
      <c r="O407" s="103">
        <f t="shared" si="176"/>
        <v>-0.25401304281007597</v>
      </c>
      <c r="P407" s="104">
        <f t="shared" si="176"/>
        <v>-0.24863164020192763</v>
      </c>
    </row>
    <row r="408" spans="1:16" ht="15.95" customHeight="1">
      <c r="A408" s="24"/>
      <c r="B408" s="170"/>
      <c r="C408" s="13">
        <v>2012</v>
      </c>
      <c r="D408" s="103">
        <f t="shared" ref="D408:P408" si="177">+D156/D155-1</f>
        <v>-0.19041608539542754</v>
      </c>
      <c r="E408" s="103">
        <f t="shared" si="177"/>
        <v>-0.20260739270637318</v>
      </c>
      <c r="F408" s="103">
        <f t="shared" si="177"/>
        <v>-6.8881277370914429E-2</v>
      </c>
      <c r="G408" s="103">
        <f t="shared" si="177"/>
        <v>-5.8019875375094565E-2</v>
      </c>
      <c r="H408" s="103">
        <f t="shared" si="177"/>
        <v>6.4703957113736443E-3</v>
      </c>
      <c r="I408" s="103">
        <f t="shared" si="177"/>
        <v>-1.2545516894067021E-2</v>
      </c>
      <c r="J408" s="103">
        <f t="shared" si="177"/>
        <v>2.3094729543853276E-2</v>
      </c>
      <c r="K408" s="103">
        <f t="shared" si="177"/>
        <v>-5.5262271268634033E-2</v>
      </c>
      <c r="L408" s="103">
        <f t="shared" si="177"/>
        <v>-4.4558318823957221E-2</v>
      </c>
      <c r="M408" s="103">
        <f t="shared" si="177"/>
        <v>4.2079281078988284E-3</v>
      </c>
      <c r="N408" s="103">
        <f t="shared" si="177"/>
        <v>2.5206006907199319E-2</v>
      </c>
      <c r="O408" s="103">
        <f t="shared" si="177"/>
        <v>-2.5822130898283668E-2</v>
      </c>
      <c r="P408" s="104">
        <f t="shared" si="177"/>
        <v>-5.0023161989911524E-2</v>
      </c>
    </row>
    <row r="409" spans="1:16" ht="15.95" customHeight="1">
      <c r="A409" s="24"/>
      <c r="B409" s="170"/>
      <c r="C409" s="13">
        <v>2013</v>
      </c>
      <c r="D409" s="103">
        <f t="shared" ref="D409:P409" si="178">+D157/D156-1</f>
        <v>5.7286565200784567E-2</v>
      </c>
      <c r="E409" s="103">
        <f t="shared" si="178"/>
        <v>1.188063356369673E-3</v>
      </c>
      <c r="F409" s="103">
        <f t="shared" si="178"/>
        <v>3.4313076540681609E-2</v>
      </c>
      <c r="G409" s="103">
        <f t="shared" si="178"/>
        <v>7.6648162669668007E-2</v>
      </c>
      <c r="H409" s="103">
        <f t="shared" si="178"/>
        <v>-2.6518302232063418E-2</v>
      </c>
      <c r="I409" s="103">
        <f t="shared" si="178"/>
        <v>2.8289340349330283E-2</v>
      </c>
      <c r="J409" s="103">
        <f t="shared" si="178"/>
        <v>9.7719341583577535E-2</v>
      </c>
      <c r="K409" s="103">
        <f t="shared" si="178"/>
        <v>0.2169863827379046</v>
      </c>
      <c r="L409" s="103">
        <f t="shared" si="178"/>
        <v>0.17213970022910563</v>
      </c>
      <c r="M409" s="103">
        <f t="shared" si="178"/>
        <v>0.22327653574052397</v>
      </c>
      <c r="N409" s="103">
        <f t="shared" si="178"/>
        <v>0.13824814593617929</v>
      </c>
      <c r="O409" s="103">
        <f t="shared" si="178"/>
        <v>0.138052299558729</v>
      </c>
      <c r="P409" s="104">
        <f t="shared" si="178"/>
        <v>9.7416603608823538E-2</v>
      </c>
    </row>
    <row r="410" spans="1:16" ht="15.95" customHeight="1">
      <c r="A410" s="154"/>
      <c r="B410" s="170"/>
      <c r="C410" s="155">
        <v>2014</v>
      </c>
      <c r="D410" s="103">
        <f t="shared" ref="D410:O410" si="179">+D158/D157-1</f>
        <v>4.9845757639518151E-2</v>
      </c>
      <c r="E410" s="103">
        <f t="shared" si="179"/>
        <v>0.13850576166593553</v>
      </c>
      <c r="F410" s="103">
        <f t="shared" si="179"/>
        <v>3.6249182978811412E-2</v>
      </c>
      <c r="G410" s="103">
        <f t="shared" si="179"/>
        <v>1.289646943445355E-4</v>
      </c>
      <c r="H410" s="103">
        <f t="shared" si="179"/>
        <v>2.3331211945769148E-2</v>
      </c>
      <c r="I410" s="103">
        <f t="shared" si="179"/>
        <v>-0.13453493156400065</v>
      </c>
      <c r="J410" s="103">
        <f t="shared" si="179"/>
        <v>-0.1983178059585422</v>
      </c>
      <c r="K410" s="103">
        <f t="shared" si="179"/>
        <v>-0.24031085955562304</v>
      </c>
      <c r="L410" s="103">
        <f t="shared" si="179"/>
        <v>-0.16734398812727025</v>
      </c>
      <c r="M410" s="103">
        <f t="shared" si="179"/>
        <v>-0.21260023467777456</v>
      </c>
      <c r="N410" s="103">
        <f t="shared" si="179"/>
        <v>-0.23779082722602107</v>
      </c>
      <c r="O410" s="103">
        <f t="shared" si="179"/>
        <v>-0.17941194216477507</v>
      </c>
      <c r="P410" s="104">
        <f>+P158/P157-1</f>
        <v>-0.10626379850178147</v>
      </c>
    </row>
    <row r="411" spans="1:16" ht="15.95" customHeight="1">
      <c r="A411" s="179"/>
      <c r="B411" s="178"/>
      <c r="C411" s="178">
        <v>2015</v>
      </c>
      <c r="D411" s="103">
        <f t="shared" ref="D411:O411" si="180">+D159/D158-1</f>
        <v>-0.16059562679740857</v>
      </c>
      <c r="E411" s="103">
        <f t="shared" si="180"/>
        <v>-0.15839374927676964</v>
      </c>
      <c r="F411" s="103">
        <f t="shared" si="180"/>
        <v>-0.21137547511125376</v>
      </c>
      <c r="G411" s="103">
        <f t="shared" si="180"/>
        <v>-0.13720147968827823</v>
      </c>
      <c r="H411" s="103">
        <f t="shared" si="180"/>
        <v>-0.20161933207680405</v>
      </c>
      <c r="I411" s="103">
        <f t="shared" si="180"/>
        <v>-6.7587537286824095E-2</v>
      </c>
      <c r="J411" s="103">
        <f t="shared" si="180"/>
        <v>-4.8547021569139703E-2</v>
      </c>
      <c r="K411" s="103">
        <f t="shared" si="180"/>
        <v>-9.6345279655054239E-2</v>
      </c>
      <c r="L411" s="103">
        <f t="shared" si="180"/>
        <v>-7.881724013452085E-2</v>
      </c>
      <c r="M411" s="103">
        <f t="shared" si="180"/>
        <v>-4.5205305043944266E-2</v>
      </c>
      <c r="N411" s="103">
        <f t="shared" si="180"/>
        <v>-1.7343390149815341E-2</v>
      </c>
      <c r="O411" s="103">
        <f t="shared" si="180"/>
        <v>-4.260732237513698E-2</v>
      </c>
      <c r="P411" s="104">
        <f>+P159/P158-1</f>
        <v>-0.10871337215231747</v>
      </c>
    </row>
    <row r="412" spans="1:16" ht="15.95" customHeight="1">
      <c r="A412" s="196"/>
      <c r="B412" s="193"/>
      <c r="C412" s="193">
        <v>2016</v>
      </c>
      <c r="D412" s="103">
        <f t="shared" ref="D412:O412" si="181">+D160/D159-1</f>
        <v>-2.9623991234799196E-2</v>
      </c>
      <c r="E412" s="103">
        <f t="shared" si="181"/>
        <v>-0.10339543535680518</v>
      </c>
      <c r="F412" s="103">
        <f t="shared" si="181"/>
        <v>2.0152415960886794E-2</v>
      </c>
      <c r="G412" s="103">
        <f t="shared" si="181"/>
        <v>-0.10759822163449639</v>
      </c>
      <c r="H412" s="103">
        <f t="shared" si="181"/>
        <v>-0.10193419142125448</v>
      </c>
      <c r="I412" s="103">
        <f t="shared" si="181"/>
        <v>-0.16046747636834935</v>
      </c>
      <c r="J412" s="103">
        <f t="shared" si="181"/>
        <v>-0.16331946820208598</v>
      </c>
      <c r="K412" s="103">
        <f t="shared" si="181"/>
        <v>7.9419876615549612E-3</v>
      </c>
      <c r="L412" s="103">
        <f t="shared" si="181"/>
        <v>4.3960170652956654E-2</v>
      </c>
      <c r="M412" s="103">
        <f t="shared" si="181"/>
        <v>-3.8949300262465236E-3</v>
      </c>
      <c r="N412" s="103">
        <f t="shared" si="181"/>
        <v>0.13343329997663411</v>
      </c>
      <c r="O412" s="103">
        <f t="shared" si="181"/>
        <v>1.302349468407149E-2</v>
      </c>
      <c r="P412" s="104">
        <f>+P160/P159-1</f>
        <v>-3.7455511700920763E-2</v>
      </c>
    </row>
    <row r="413" spans="1:16" ht="15.95" customHeight="1">
      <c r="A413" s="223"/>
      <c r="B413" s="224"/>
      <c r="C413" s="224">
        <v>2017</v>
      </c>
      <c r="D413" s="103">
        <f t="shared" ref="D413:O414" si="182">+D161/D160-1</f>
        <v>9.6946909493178524E-4</v>
      </c>
      <c r="E413" s="103">
        <f t="shared" si="182"/>
        <v>-8.645443473468406E-4</v>
      </c>
      <c r="F413" s="103">
        <f t="shared" si="182"/>
        <v>-1.4064466118387853E-2</v>
      </c>
      <c r="G413" s="103">
        <f t="shared" si="182"/>
        <v>-7.5180537420636018E-3</v>
      </c>
      <c r="H413" s="103">
        <f t="shared" si="182"/>
        <v>0.14017642647541595</v>
      </c>
      <c r="I413" s="103">
        <f t="shared" si="182"/>
        <v>0.1588323826158049</v>
      </c>
      <c r="J413" s="103">
        <f t="shared" si="182"/>
        <v>0.13992171702462275</v>
      </c>
      <c r="K413" s="103">
        <f t="shared" si="182"/>
        <v>0.18506198370058247</v>
      </c>
      <c r="L413" s="103">
        <f t="shared" si="182"/>
        <v>-6.6982211558469507E-3</v>
      </c>
      <c r="M413" s="103">
        <f t="shared" si="182"/>
        <v>-2.8201919615384985E-2</v>
      </c>
      <c r="N413" s="103">
        <f t="shared" si="182"/>
        <v>-0.12811618988979279</v>
      </c>
      <c r="O413" s="103">
        <f t="shared" si="182"/>
        <v>-8.5312059891090142E-2</v>
      </c>
      <c r="P413" s="104">
        <f>+P161/P160-1</f>
        <v>2.3586878856670213E-2</v>
      </c>
    </row>
    <row r="414" spans="1:16" ht="15.95" customHeight="1">
      <c r="A414" s="27"/>
      <c r="B414" s="157"/>
      <c r="C414" s="157">
        <v>2018</v>
      </c>
      <c r="D414" s="103">
        <f>+D162/D161-1</f>
        <v>6.8762084406867929E-2</v>
      </c>
      <c r="E414" s="103">
        <f>+E162/E161-1</f>
        <v>0.18791971687809617</v>
      </c>
      <c r="F414" s="103">
        <f>+F162/F161-1</f>
        <v>0.23020127662477075</v>
      </c>
      <c r="G414" s="103">
        <f>+G162/G161-1</f>
        <v>0.29105378943551319</v>
      </c>
      <c r="H414" s="103">
        <f>+H162/H161-1</f>
        <v>-7.1311215595118549E-2</v>
      </c>
      <c r="I414" s="103">
        <f t="shared" si="182"/>
        <v>-0.79104309408058815</v>
      </c>
      <c r="J414" s="103"/>
      <c r="K414" s="103"/>
      <c r="L414" s="103"/>
      <c r="M414" s="103"/>
      <c r="N414" s="103"/>
      <c r="O414" s="103"/>
      <c r="P414" s="104"/>
    </row>
    <row r="415" spans="1:16" ht="15.95" customHeight="1">
      <c r="A415" s="28"/>
      <c r="B415" s="171"/>
      <c r="C415" s="18">
        <v>1993</v>
      </c>
      <c r="D415" s="105" t="s">
        <v>43</v>
      </c>
      <c r="E415" s="105" t="s">
        <v>43</v>
      </c>
      <c r="F415" s="105" t="s">
        <v>43</v>
      </c>
      <c r="G415" s="105" t="s">
        <v>43</v>
      </c>
      <c r="H415" s="105" t="s">
        <v>43</v>
      </c>
      <c r="I415" s="105" t="s">
        <v>43</v>
      </c>
      <c r="J415" s="105" t="s">
        <v>43</v>
      </c>
      <c r="K415" s="105" t="s">
        <v>43</v>
      </c>
      <c r="L415" s="105" t="s">
        <v>43</v>
      </c>
      <c r="M415" s="105" t="s">
        <v>43</v>
      </c>
      <c r="N415" s="105" t="s">
        <v>43</v>
      </c>
      <c r="O415" s="105" t="s">
        <v>43</v>
      </c>
      <c r="P415" s="106" t="s">
        <v>43</v>
      </c>
    </row>
    <row r="416" spans="1:16" ht="15.95" customHeight="1">
      <c r="A416" s="24"/>
      <c r="B416" s="170"/>
      <c r="C416" s="13">
        <v>1994</v>
      </c>
      <c r="D416" s="101">
        <f t="shared" ref="D416:P416" si="183">+D164/D163-1</f>
        <v>-0.3208333333333333</v>
      </c>
      <c r="E416" s="101">
        <f t="shared" si="183"/>
        <v>-0.13978494623655913</v>
      </c>
      <c r="F416" s="101">
        <f t="shared" si="183"/>
        <v>-4.5918367346938771E-2</v>
      </c>
      <c r="G416" s="101">
        <f t="shared" si="183"/>
        <v>-0.13068181818181823</v>
      </c>
      <c r="H416" s="103">
        <f t="shared" si="183"/>
        <v>0.99669032258064516</v>
      </c>
      <c r="I416" s="103">
        <f t="shared" si="183"/>
        <v>2.1750776699029126</v>
      </c>
      <c r="J416" s="103">
        <f t="shared" si="183"/>
        <v>1.847728</v>
      </c>
      <c r="K416" s="103">
        <f t="shared" si="183"/>
        <v>1.6094379084967319</v>
      </c>
      <c r="L416" s="103">
        <f t="shared" si="183"/>
        <v>1.8882893081761005</v>
      </c>
      <c r="M416" s="103">
        <f t="shared" si="183"/>
        <v>1.8998786127167628</v>
      </c>
      <c r="N416" s="103">
        <f t="shared" si="183"/>
        <v>2.038598870056497</v>
      </c>
      <c r="O416" s="103">
        <f t="shared" si="183"/>
        <v>2.0319385474860336</v>
      </c>
      <c r="P416" s="104">
        <f t="shared" si="183"/>
        <v>1.0258140454995055</v>
      </c>
    </row>
    <row r="417" spans="1:16" ht="15.95" customHeight="1">
      <c r="A417" s="24"/>
      <c r="B417" s="170"/>
      <c r="C417" s="13">
        <v>1995</v>
      </c>
      <c r="D417" s="103">
        <f t="shared" ref="D417:P417" si="184">+D165/D164-1</f>
        <v>2.2150797546012271</v>
      </c>
      <c r="E417" s="103">
        <f t="shared" si="184"/>
        <v>2.23523125</v>
      </c>
      <c r="F417" s="103">
        <f t="shared" si="184"/>
        <v>2.3106310160427808</v>
      </c>
      <c r="G417" s="103">
        <f t="shared" si="184"/>
        <v>2.8126405228758169</v>
      </c>
      <c r="H417" s="103">
        <f t="shared" si="184"/>
        <v>1.2357805012811522</v>
      </c>
      <c r="I417" s="103">
        <f t="shared" si="184"/>
        <v>0.97909691070931681</v>
      </c>
      <c r="J417" s="103">
        <f>+J165/J164-1</f>
        <v>0.9858947202822741</v>
      </c>
      <c r="K417" s="103">
        <f t="shared" si="184"/>
        <v>0.87681217501077025</v>
      </c>
      <c r="L417" s="103">
        <f t="shared" si="184"/>
        <v>0.67070233735013218</v>
      </c>
      <c r="M417" s="103">
        <f t="shared" si="184"/>
        <v>0.62488962065384435</v>
      </c>
      <c r="N417" s="103">
        <f t="shared" si="184"/>
        <v>0.5560156331345103</v>
      </c>
      <c r="O417" s="103">
        <f t="shared" si="184"/>
        <v>0.58991702858027306</v>
      </c>
      <c r="P417" s="104">
        <f t="shared" si="184"/>
        <v>1.0315634310467567</v>
      </c>
    </row>
    <row r="418" spans="1:16" ht="15.95" customHeight="1">
      <c r="A418" s="24" t="s">
        <v>36</v>
      </c>
      <c r="B418" s="170" t="s">
        <v>27</v>
      </c>
      <c r="C418" s="13">
        <v>1996</v>
      </c>
      <c r="D418" s="103">
        <f t="shared" ref="D418:P418" si="185">+D166/D165-1</f>
        <v>0.74628190009502759</v>
      </c>
      <c r="E418" s="103">
        <f t="shared" si="185"/>
        <v>0.66443086564523024</v>
      </c>
      <c r="F418" s="103">
        <f t="shared" si="185"/>
        <v>0.59245050784379605</v>
      </c>
      <c r="G418" s="103">
        <f t="shared" si="185"/>
        <v>0.62673699801485938</v>
      </c>
      <c r="H418" s="103">
        <f t="shared" si="185"/>
        <v>0.42606421030573238</v>
      </c>
      <c r="I418" s="103">
        <f t="shared" si="185"/>
        <v>0.34122182222702913</v>
      </c>
      <c r="J418" s="103">
        <f t="shared" si="185"/>
        <v>0.27778178582593838</v>
      </c>
      <c r="K418" s="103">
        <f t="shared" si="185"/>
        <v>0.21170256210413374</v>
      </c>
      <c r="L418" s="103">
        <f t="shared" si="185"/>
        <v>0.13118409905506678</v>
      </c>
      <c r="M418" s="103">
        <f t="shared" si="185"/>
        <v>0.28494932977417053</v>
      </c>
      <c r="N418" s="103">
        <f t="shared" si="185"/>
        <v>0.23009887976101573</v>
      </c>
      <c r="O418" s="103">
        <f t="shared" si="185"/>
        <v>0.18933333333333335</v>
      </c>
      <c r="P418" s="104">
        <f t="shared" si="185"/>
        <v>0.3637405274558676</v>
      </c>
    </row>
    <row r="419" spans="1:16" ht="15.95" customHeight="1">
      <c r="A419" s="24" t="s">
        <v>37</v>
      </c>
      <c r="B419" s="170" t="s">
        <v>28</v>
      </c>
      <c r="C419" s="13">
        <v>1997</v>
      </c>
      <c r="D419" s="103">
        <f t="shared" ref="D419:P419" si="186">+D167/D166-1</f>
        <v>8.7642175679913725E-2</v>
      </c>
      <c r="E419" s="103">
        <f t="shared" si="186"/>
        <v>9.6198688210257677E-2</v>
      </c>
      <c r="F419" s="103">
        <f t="shared" si="186"/>
        <v>0.10123373639649169</v>
      </c>
      <c r="G419" s="103">
        <f t="shared" si="186"/>
        <v>0.15280563075713616</v>
      </c>
      <c r="H419" s="103">
        <f t="shared" si="186"/>
        <v>0.10328266910427897</v>
      </c>
      <c r="I419" s="103">
        <f t="shared" si="186"/>
        <v>0.15994512020219354</v>
      </c>
      <c r="J419" s="103">
        <f t="shared" si="186"/>
        <v>0.23774740445355702</v>
      </c>
      <c r="K419" s="103">
        <f t="shared" si="186"/>
        <v>0.2124764300567441</v>
      </c>
      <c r="L419" s="103">
        <f t="shared" si="186"/>
        <v>0.34203901136189496</v>
      </c>
      <c r="M419" s="103">
        <f t="shared" si="186"/>
        <v>0.15534590474444743</v>
      </c>
      <c r="N419" s="103">
        <f t="shared" si="186"/>
        <v>0.10772080715807353</v>
      </c>
      <c r="O419" s="103">
        <f t="shared" si="186"/>
        <v>0.13053790221837658</v>
      </c>
      <c r="P419" s="104">
        <f t="shared" si="186"/>
        <v>0.15515109112433545</v>
      </c>
    </row>
    <row r="420" spans="1:16" ht="15.95" customHeight="1">
      <c r="A420" s="24"/>
      <c r="B420" s="170" t="s">
        <v>38</v>
      </c>
      <c r="C420" s="13">
        <v>1998</v>
      </c>
      <c r="D420" s="103">
        <f t="shared" ref="D420:P420" si="187">+D168/D167-1</f>
        <v>0.25972940416472845</v>
      </c>
      <c r="E420" s="103">
        <f t="shared" si="187"/>
        <v>0.25060431805500105</v>
      </c>
      <c r="F420" s="103">
        <f t="shared" si="187"/>
        <v>0.28734698389013236</v>
      </c>
      <c r="G420" s="103">
        <f t="shared" si="187"/>
        <v>0.20542574362415245</v>
      </c>
      <c r="H420" s="103">
        <f t="shared" si="187"/>
        <v>0.24233355654085287</v>
      </c>
      <c r="I420" s="103">
        <f t="shared" si="187"/>
        <v>0.28244336216040145</v>
      </c>
      <c r="J420" s="103">
        <f t="shared" si="187"/>
        <v>0.23113959374972048</v>
      </c>
      <c r="K420" s="103">
        <f t="shared" si="187"/>
        <v>0.28709879902003088</v>
      </c>
      <c r="L420" s="103">
        <f t="shared" si="187"/>
        <v>0.21300322728260057</v>
      </c>
      <c r="M420" s="103">
        <f t="shared" si="187"/>
        <v>0.19814836544166381</v>
      </c>
      <c r="N420" s="103">
        <f t="shared" si="187"/>
        <v>0.2238920103022719</v>
      </c>
      <c r="O420" s="103">
        <f t="shared" si="187"/>
        <v>0.18328578447005284</v>
      </c>
      <c r="P420" s="104">
        <f t="shared" si="187"/>
        <v>0.23726862437654295</v>
      </c>
    </row>
    <row r="421" spans="1:16" ht="15.95" customHeight="1">
      <c r="A421" s="24"/>
      <c r="B421" s="170"/>
      <c r="C421" s="13">
        <v>1999</v>
      </c>
      <c r="D421" s="103">
        <f t="shared" ref="D421:P421" si="188">+D169/D168-1</f>
        <v>1.8546387501864103E-2</v>
      </c>
      <c r="E421" s="103">
        <f t="shared" si="188"/>
        <v>-1.4118599281878419E-2</v>
      </c>
      <c r="F421" s="103">
        <f t="shared" si="188"/>
        <v>-1.6626670501719287E-2</v>
      </c>
      <c r="G421" s="103">
        <f t="shared" si="188"/>
        <v>-2.2983267041038036E-2</v>
      </c>
      <c r="H421" s="103">
        <f t="shared" si="188"/>
        <v>2.1870690834346895E-3</v>
      </c>
      <c r="I421" s="103">
        <f t="shared" si="188"/>
        <v>-1.5399710219673901E-2</v>
      </c>
      <c r="J421" s="103">
        <f t="shared" si="188"/>
        <v>-5.9748585311064417E-2</v>
      </c>
      <c r="K421" s="103">
        <f t="shared" si="188"/>
        <v>-6.3237876384003466E-2</v>
      </c>
      <c r="L421" s="103">
        <f t="shared" si="188"/>
        <v>-3.1773983723725197E-2</v>
      </c>
      <c r="M421" s="103">
        <f t="shared" si="188"/>
        <v>5.8828884499519951E-3</v>
      </c>
      <c r="N421" s="103">
        <f t="shared" si="188"/>
        <v>2.5421992172777852E-2</v>
      </c>
      <c r="O421" s="103">
        <f t="shared" si="188"/>
        <v>5.8010285098262004E-2</v>
      </c>
      <c r="P421" s="104">
        <f t="shared" si="188"/>
        <v>-9.678229197069288E-3</v>
      </c>
    </row>
    <row r="422" spans="1:16" ht="15.95" customHeight="1">
      <c r="A422" s="24"/>
      <c r="B422" s="170"/>
      <c r="C422" s="13">
        <v>2000</v>
      </c>
      <c r="D422" s="103">
        <f t="shared" ref="D422:P422" si="189">+D170/D169-1</f>
        <v>4.2415150124732737E-3</v>
      </c>
      <c r="E422" s="103">
        <f t="shared" si="189"/>
        <v>9.042638611340359E-2</v>
      </c>
      <c r="F422" s="103">
        <f t="shared" si="189"/>
        <v>6.0342870613709687E-2</v>
      </c>
      <c r="G422" s="103">
        <f t="shared" si="189"/>
        <v>3.596000459503168E-2</v>
      </c>
      <c r="H422" s="103">
        <f t="shared" si="189"/>
        <v>-9.7804940488530612E-3</v>
      </c>
      <c r="I422" s="103">
        <f t="shared" si="189"/>
        <v>2.4569050609664522E-2</v>
      </c>
      <c r="J422" s="103">
        <f t="shared" si="189"/>
        <v>7.0939028442061236E-2</v>
      </c>
      <c r="K422" s="103">
        <f t="shared" si="189"/>
        <v>6.3734553251633796E-2</v>
      </c>
      <c r="L422" s="103">
        <f t="shared" si="189"/>
        <v>1.8685460561038925E-2</v>
      </c>
      <c r="M422" s="103">
        <f t="shared" si="189"/>
        <v>-1.9524195439417857E-2</v>
      </c>
      <c r="N422" s="103">
        <f t="shared" si="189"/>
        <v>-5.3312016725338585E-2</v>
      </c>
      <c r="O422" s="103">
        <f t="shared" si="189"/>
        <v>-5.1381067125645385E-2</v>
      </c>
      <c r="P422" s="104">
        <f t="shared" si="189"/>
        <v>1.7464111392098136E-2</v>
      </c>
    </row>
    <row r="423" spans="1:16" ht="15.95" customHeight="1">
      <c r="A423" s="24"/>
      <c r="B423" s="170"/>
      <c r="C423" s="13">
        <v>2001</v>
      </c>
      <c r="D423" s="103">
        <f t="shared" ref="D423:P423" si="190">+D171/D170-1</f>
        <v>-1.3308591054574603E-2</v>
      </c>
      <c r="E423" s="103">
        <f t="shared" si="190"/>
        <v>-3.5254721565273428E-2</v>
      </c>
      <c r="F423" s="103">
        <f t="shared" si="190"/>
        <v>-7.657079963302782E-2</v>
      </c>
      <c r="G423" s="103">
        <f t="shared" si="190"/>
        <v>-4.321495013400245E-2</v>
      </c>
      <c r="H423" s="103">
        <f t="shared" si="190"/>
        <v>-0.16787190544451036</v>
      </c>
      <c r="I423" s="103">
        <f t="shared" si="190"/>
        <v>-5.1082580075613615E-2</v>
      </c>
      <c r="J423" s="103">
        <f t="shared" si="190"/>
        <v>-0.10747103216403808</v>
      </c>
      <c r="K423" s="103">
        <f t="shared" si="190"/>
        <v>-0.11275397567952905</v>
      </c>
      <c r="L423" s="103">
        <f t="shared" si="190"/>
        <v>-0.14411746343619736</v>
      </c>
      <c r="M423" s="103">
        <f t="shared" si="190"/>
        <v>-0.1802776460781722</v>
      </c>
      <c r="N423" s="103">
        <f t="shared" si="190"/>
        <v>-0.15184680542003182</v>
      </c>
      <c r="O423" s="103">
        <f t="shared" si="190"/>
        <v>-0.32909659771719957</v>
      </c>
      <c r="P423" s="104">
        <f t="shared" si="190"/>
        <v>-0.11924886880596697</v>
      </c>
    </row>
    <row r="424" spans="1:16" ht="15.95" customHeight="1">
      <c r="A424" s="24"/>
      <c r="B424" s="170"/>
      <c r="C424" s="13">
        <v>2002</v>
      </c>
      <c r="D424" s="103">
        <f t="shared" ref="D424:P424" si="191">+D172/D171-1</f>
        <v>-0.30225936912775009</v>
      </c>
      <c r="E424" s="103">
        <f t="shared" si="191"/>
        <v>-0.36570628101035596</v>
      </c>
      <c r="F424" s="103">
        <f t="shared" si="191"/>
        <v>-0.39276696424723312</v>
      </c>
      <c r="G424" s="103">
        <f t="shared" si="191"/>
        <v>-0.39693688092159818</v>
      </c>
      <c r="H424" s="103">
        <f t="shared" si="191"/>
        <v>-0.28925962436396424</v>
      </c>
      <c r="I424" s="103">
        <f t="shared" si="191"/>
        <v>-0.4053486240535995</v>
      </c>
      <c r="J424" s="103">
        <f t="shared" si="191"/>
        <v>-0.38413969215795796</v>
      </c>
      <c r="K424" s="103">
        <f t="shared" si="191"/>
        <v>-0.41240839786062111</v>
      </c>
      <c r="L424" s="103">
        <f t="shared" si="191"/>
        <v>-0.42612426343096121</v>
      </c>
      <c r="M424" s="103">
        <f t="shared" si="191"/>
        <v>-0.39178789665088753</v>
      </c>
      <c r="N424" s="103">
        <f t="shared" si="191"/>
        <v>-0.36205552171264466</v>
      </c>
      <c r="O424" s="103">
        <f t="shared" si="191"/>
        <v>8.6627571756037192E-3</v>
      </c>
      <c r="P424" s="104">
        <f t="shared" si="191"/>
        <v>-0.35134660476862434</v>
      </c>
    </row>
    <row r="425" spans="1:16" ht="15.95" customHeight="1">
      <c r="A425" s="24"/>
      <c r="B425" s="170"/>
      <c r="C425" s="13">
        <v>2003</v>
      </c>
      <c r="D425" s="103">
        <f t="shared" ref="D425:P425" si="192">+D173/D172-1</f>
        <v>7.6083177327710416E-3</v>
      </c>
      <c r="E425" s="103">
        <f t="shared" si="192"/>
        <v>5.581681479936984E-3</v>
      </c>
      <c r="F425" s="103">
        <f t="shared" si="192"/>
        <v>5.2722842853279328E-2</v>
      </c>
      <c r="G425" s="103">
        <f t="shared" si="192"/>
        <v>8.2168674385900253E-2</v>
      </c>
      <c r="H425" s="103">
        <f t="shared" si="192"/>
        <v>8.8677279604339132E-2</v>
      </c>
      <c r="I425" s="103">
        <f t="shared" si="192"/>
        <v>0.11465077333086637</v>
      </c>
      <c r="J425" s="103">
        <f t="shared" si="192"/>
        <v>0.16302644324795423</v>
      </c>
      <c r="K425" s="103">
        <f t="shared" si="192"/>
        <v>7.1124449105798959E-2</v>
      </c>
      <c r="L425" s="103">
        <f t="shared" si="192"/>
        <v>0.25047300268680139</v>
      </c>
      <c r="M425" s="103">
        <f t="shared" si="192"/>
        <v>0.35848905757554084</v>
      </c>
      <c r="N425" s="103">
        <f t="shared" si="192"/>
        <v>0.26081832096057367</v>
      </c>
      <c r="O425" s="103">
        <f t="shared" si="192"/>
        <v>1.3729790599780189E-2</v>
      </c>
      <c r="P425" s="104">
        <f t="shared" si="192"/>
        <v>0.11563327889752939</v>
      </c>
    </row>
    <row r="426" spans="1:16" ht="15.95" customHeight="1">
      <c r="A426" s="24"/>
      <c r="B426" s="170"/>
      <c r="C426" s="13">
        <v>2004</v>
      </c>
      <c r="D426" s="103">
        <f t="shared" ref="D426:P426" si="193">+D174/D173-1</f>
        <v>1.8489399223782232E-3</v>
      </c>
      <c r="E426" s="103">
        <f t="shared" si="193"/>
        <v>0.14558650938192308</v>
      </c>
      <c r="F426" s="103">
        <f t="shared" si="193"/>
        <v>0.14866965102532603</v>
      </c>
      <c r="G426" s="103">
        <f t="shared" si="193"/>
        <v>1.2723934772435497E-2</v>
      </c>
      <c r="H426" s="103">
        <f t="shared" si="193"/>
        <v>6.6564144576974904E-2</v>
      </c>
      <c r="I426" s="103">
        <f t="shared" si="193"/>
        <v>0.1409165636369627</v>
      </c>
      <c r="J426" s="103">
        <f t="shared" si="193"/>
        <v>0.13538796990274937</v>
      </c>
      <c r="K426" s="103">
        <f t="shared" si="193"/>
        <v>0.22174729747383726</v>
      </c>
      <c r="L426" s="103">
        <f t="shared" si="193"/>
        <v>0.22311498489884851</v>
      </c>
      <c r="M426" s="103">
        <f t="shared" si="193"/>
        <v>6.6625574184835612E-2</v>
      </c>
      <c r="N426" s="103">
        <f t="shared" si="193"/>
        <v>9.7689173369340576E-2</v>
      </c>
      <c r="O426" s="103">
        <f t="shared" si="193"/>
        <v>0.13192386590734295</v>
      </c>
      <c r="P426" s="104">
        <f t="shared" si="193"/>
        <v>0.1144470602330363</v>
      </c>
    </row>
    <row r="427" spans="1:16" ht="15.95" customHeight="1">
      <c r="A427" s="24"/>
      <c r="B427" s="170"/>
      <c r="C427" s="13">
        <v>2005</v>
      </c>
      <c r="D427" s="103">
        <f t="shared" ref="D427:P427" si="194">+D175/D174-1</f>
        <v>5.7096923297851321E-2</v>
      </c>
      <c r="E427" s="103">
        <f t="shared" si="194"/>
        <v>3.8148980667995325E-2</v>
      </c>
      <c r="F427" s="103">
        <f t="shared" si="194"/>
        <v>4.1688677316785494E-2</v>
      </c>
      <c r="G427" s="103">
        <f t="shared" si="194"/>
        <v>0.19589712723076236</v>
      </c>
      <c r="H427" s="103">
        <f t="shared" si="194"/>
        <v>0.10758368240556604</v>
      </c>
      <c r="I427" s="103">
        <f t="shared" si="194"/>
        <v>2.3165333407502375E-2</v>
      </c>
      <c r="J427" s="103">
        <f t="shared" si="194"/>
        <v>-1.7521468197049139E-2</v>
      </c>
      <c r="K427" s="103">
        <f t="shared" si="194"/>
        <v>-7.3344607536274253E-3</v>
      </c>
      <c r="L427" s="103">
        <f t="shared" si="194"/>
        <v>-3.9859274132690414E-2</v>
      </c>
      <c r="M427" s="103">
        <f t="shared" si="194"/>
        <v>9.3419948367836625E-3</v>
      </c>
      <c r="N427" s="103">
        <f t="shared" si="194"/>
        <v>1.1840740901366997E-2</v>
      </c>
      <c r="O427" s="103">
        <f t="shared" si="194"/>
        <v>-2.7786994415496258E-3</v>
      </c>
      <c r="P427" s="104">
        <f t="shared" si="194"/>
        <v>3.1412422370414195E-2</v>
      </c>
    </row>
    <row r="428" spans="1:16" ht="15.95" customHeight="1">
      <c r="A428" s="24"/>
      <c r="B428" s="170"/>
      <c r="C428" s="13">
        <v>2006</v>
      </c>
      <c r="D428" s="103">
        <f t="shared" ref="D428:P428" si="195">+D176/D175-1</f>
        <v>1.9325286525576857E-2</v>
      </c>
      <c r="E428" s="103">
        <f t="shared" si="195"/>
        <v>-4.6554023005821454E-3</v>
      </c>
      <c r="F428" s="103">
        <f t="shared" si="195"/>
        <v>-1.3240355835170359E-2</v>
      </c>
      <c r="G428" s="103">
        <f t="shared" si="195"/>
        <v>-7.4742651065559107E-3</v>
      </c>
      <c r="H428" s="103">
        <f t="shared" si="195"/>
        <v>-1.5400257813754981E-2</v>
      </c>
      <c r="I428" s="103">
        <f t="shared" si="195"/>
        <v>-3.3894884976533257E-2</v>
      </c>
      <c r="J428" s="103">
        <f t="shared" si="195"/>
        <v>4.2654968251591985E-3</v>
      </c>
      <c r="K428" s="103">
        <f t="shared" si="195"/>
        <v>8.4195081343155564E-2</v>
      </c>
      <c r="L428" s="103">
        <f t="shared" si="195"/>
        <v>2.6904950697968832E-2</v>
      </c>
      <c r="M428" s="103">
        <f t="shared" si="195"/>
        <v>8.5458528014976665E-3</v>
      </c>
      <c r="N428" s="103">
        <f t="shared" si="195"/>
        <v>5.0232767463404437E-2</v>
      </c>
      <c r="O428" s="103">
        <f t="shared" si="195"/>
        <v>-1.3887222667936294E-2</v>
      </c>
      <c r="P428" s="104">
        <f t="shared" si="195"/>
        <v>8.5184953809569475E-3</v>
      </c>
    </row>
    <row r="429" spans="1:16" ht="15.95" customHeight="1">
      <c r="A429" s="24"/>
      <c r="B429" s="171" t="s">
        <v>79</v>
      </c>
      <c r="C429" s="13">
        <v>2007</v>
      </c>
      <c r="D429" s="103">
        <f t="shared" ref="D429:P429" si="196">+D177/D176-1</f>
        <v>6.6988669847133586E-2</v>
      </c>
      <c r="E429" s="103">
        <f t="shared" si="196"/>
        <v>-1.0276597792018061E-2</v>
      </c>
      <c r="F429" s="103">
        <f t="shared" si="196"/>
        <v>-1.7716426903371385E-2</v>
      </c>
      <c r="G429" s="103">
        <f t="shared" si="196"/>
        <v>-0.19685042514069873</v>
      </c>
      <c r="H429" s="103">
        <f t="shared" si="196"/>
        <v>-0.17262851060019702</v>
      </c>
      <c r="I429" s="103">
        <f t="shared" si="196"/>
        <v>-0.11402669587181491</v>
      </c>
      <c r="J429" s="103">
        <f t="shared" si="196"/>
        <v>-0.29827767546634532</v>
      </c>
      <c r="K429" s="103">
        <f t="shared" si="196"/>
        <v>-0.18262125218119363</v>
      </c>
      <c r="L429" s="103">
        <f t="shared" si="196"/>
        <v>-0.18095495526916971</v>
      </c>
      <c r="M429" s="103">
        <f t="shared" si="196"/>
        <v>-0.14552046852579636</v>
      </c>
      <c r="N429" s="103">
        <f t="shared" si="196"/>
        <v>-0.15865092085540866</v>
      </c>
      <c r="O429" s="103">
        <f t="shared" si="196"/>
        <v>-0.11539298664144815</v>
      </c>
      <c r="P429" s="104">
        <f t="shared" si="196"/>
        <v>-0.12893193740170161</v>
      </c>
    </row>
    <row r="430" spans="1:16" ht="15.95" customHeight="1">
      <c r="A430" s="24"/>
      <c r="B430" s="170"/>
      <c r="C430" s="13">
        <v>2008</v>
      </c>
      <c r="D430" s="103">
        <f t="shared" ref="D430:P430" si="197">+D178/D177-1</f>
        <v>-0.17849207394721822</v>
      </c>
      <c r="E430" s="103">
        <f t="shared" si="197"/>
        <v>-0.14314210432024055</v>
      </c>
      <c r="F430" s="103">
        <f t="shared" si="197"/>
        <v>-0.15897403002218036</v>
      </c>
      <c r="G430" s="103">
        <f t="shared" si="197"/>
        <v>7.627171308402847E-2</v>
      </c>
      <c r="H430" s="103">
        <f t="shared" si="197"/>
        <v>0.15268340369554934</v>
      </c>
      <c r="I430" s="103">
        <f t="shared" si="197"/>
        <v>0.13078726182492906</v>
      </c>
      <c r="J430" s="103">
        <f t="shared" si="197"/>
        <v>0.44451989697618788</v>
      </c>
      <c r="K430" s="103">
        <f t="shared" si="197"/>
        <v>0.21572519498359055</v>
      </c>
      <c r="L430" s="103">
        <f t="shared" si="197"/>
        <v>0.19877879859994763</v>
      </c>
      <c r="M430" s="103">
        <f t="shared" si="197"/>
        <v>0.18778460812549236</v>
      </c>
      <c r="N430" s="103">
        <f t="shared" si="197"/>
        <v>9.6930597233767068E-2</v>
      </c>
      <c r="O430" s="103">
        <f t="shared" si="197"/>
        <v>8.9717059585742831E-2</v>
      </c>
      <c r="P430" s="104">
        <f t="shared" si="197"/>
        <v>7.8290008953698864E-2</v>
      </c>
    </row>
    <row r="431" spans="1:16" ht="15.95" customHeight="1">
      <c r="A431" s="24"/>
      <c r="B431" s="170"/>
      <c r="C431" s="13">
        <v>2009</v>
      </c>
      <c r="D431" s="103">
        <f t="shared" ref="D431:P431" si="198">+D179/D178-1</f>
        <v>0.11211839371683707</v>
      </c>
      <c r="E431" s="103">
        <f t="shared" si="198"/>
        <v>9.1160129427393377E-2</v>
      </c>
      <c r="F431" s="103">
        <f t="shared" si="198"/>
        <v>0.11313334509173933</v>
      </c>
      <c r="G431" s="103">
        <f t="shared" si="198"/>
        <v>7.840166475932242E-2</v>
      </c>
      <c r="H431" s="103">
        <f t="shared" si="198"/>
        <v>-9.4155397088339088E-3</v>
      </c>
      <c r="I431" s="103">
        <f t="shared" si="198"/>
        <v>3.1152207141275312E-2</v>
      </c>
      <c r="J431" s="103">
        <f t="shared" si="198"/>
        <v>-3.0828006992902779E-2</v>
      </c>
      <c r="K431" s="103">
        <f t="shared" si="198"/>
        <v>1.1586324719951913E-2</v>
      </c>
      <c r="L431" s="103">
        <f t="shared" si="198"/>
        <v>2.0334621350563076E-2</v>
      </c>
      <c r="M431" s="103">
        <f t="shared" si="198"/>
        <v>3.1527674198105871E-2</v>
      </c>
      <c r="N431" s="103">
        <f t="shared" si="198"/>
        <v>4.0595735101094821E-2</v>
      </c>
      <c r="O431" s="103">
        <f t="shared" si="198"/>
        <v>9.8812101420982179E-2</v>
      </c>
      <c r="P431" s="104">
        <f t="shared" si="198"/>
        <v>4.6227773870980648E-2</v>
      </c>
    </row>
    <row r="432" spans="1:16" ht="15.95" customHeight="1">
      <c r="A432" s="24"/>
      <c r="B432" s="170"/>
      <c r="C432" s="13">
        <v>2010</v>
      </c>
      <c r="D432" s="103">
        <f t="shared" ref="D432:P432" si="199">+D180/D179-1</f>
        <v>6.4350852008741244E-2</v>
      </c>
      <c r="E432" s="103">
        <f t="shared" si="199"/>
        <v>0.10450973381844686</v>
      </c>
      <c r="F432" s="103">
        <f t="shared" si="199"/>
        <v>0.21792349001336109</v>
      </c>
      <c r="G432" s="103">
        <f t="shared" si="199"/>
        <v>0.13375802999005182</v>
      </c>
      <c r="H432" s="103">
        <f t="shared" si="199"/>
        <v>8.1435169681614017E-2</v>
      </c>
      <c r="I432" s="103">
        <f t="shared" si="199"/>
        <v>7.1535873218071977E-2</v>
      </c>
      <c r="J432" s="103">
        <f t="shared" si="199"/>
        <v>4.5068169349173681E-2</v>
      </c>
      <c r="K432" s="103">
        <f t="shared" si="199"/>
        <v>2.8794299291057701E-2</v>
      </c>
      <c r="L432" s="103">
        <f t="shared" si="199"/>
        <v>5.6232181747146281E-2</v>
      </c>
      <c r="M432" s="103">
        <f t="shared" si="199"/>
        <v>1.2386023965507587E-2</v>
      </c>
      <c r="N432" s="103">
        <f t="shared" si="199"/>
        <v>0.11827517700905643</v>
      </c>
      <c r="O432" s="103">
        <f t="shared" si="199"/>
        <v>-1.2809952209438591E-2</v>
      </c>
      <c r="P432" s="104">
        <f t="shared" si="199"/>
        <v>7.3965307346625098E-2</v>
      </c>
    </row>
    <row r="433" spans="1:16" ht="15.95" customHeight="1">
      <c r="A433" s="24"/>
      <c r="B433" s="170"/>
      <c r="C433" s="13">
        <v>2011</v>
      </c>
      <c r="D433" s="103">
        <f t="shared" ref="D433:P433" si="200">+D181/D180-1</f>
        <v>1.4990361332133162E-2</v>
      </c>
      <c r="E433" s="103">
        <f t="shared" si="200"/>
        <v>2.0529338960997734E-2</v>
      </c>
      <c r="F433" s="103">
        <f t="shared" si="200"/>
        <v>-5.2370826626957356E-2</v>
      </c>
      <c r="G433" s="103">
        <f t="shared" si="200"/>
        <v>4.0587408571601369E-2</v>
      </c>
      <c r="H433" s="103">
        <f t="shared" si="200"/>
        <v>0.12873965487524508</v>
      </c>
      <c r="I433" s="103">
        <f t="shared" si="200"/>
        <v>7.812715386397695E-2</v>
      </c>
      <c r="J433" s="103">
        <f t="shared" si="200"/>
        <v>0.12170920612740943</v>
      </c>
      <c r="K433" s="103">
        <f t="shared" si="200"/>
        <v>6.117768203834828E-2</v>
      </c>
      <c r="L433" s="103">
        <f t="shared" si="200"/>
        <v>7.3579997784286588E-2</v>
      </c>
      <c r="M433" s="103">
        <f t="shared" si="200"/>
        <v>5.2499650109991025E-2</v>
      </c>
      <c r="N433" s="103">
        <f t="shared" si="200"/>
        <v>7.6235403040607608E-3</v>
      </c>
      <c r="O433" s="103">
        <f t="shared" si="200"/>
        <v>2.6820400483561713E-2</v>
      </c>
      <c r="P433" s="104">
        <f t="shared" si="200"/>
        <v>4.6821762020528235E-2</v>
      </c>
    </row>
    <row r="434" spans="1:16" ht="15.95" customHeight="1">
      <c r="A434" s="24"/>
      <c r="B434" s="170"/>
      <c r="C434" s="13">
        <v>2012</v>
      </c>
      <c r="D434" s="103">
        <f t="shared" ref="D434:P434" si="201">+D182/D181-1</f>
        <v>1.3248372378132256E-2</v>
      </c>
      <c r="E434" s="103">
        <f t="shared" si="201"/>
        <v>-2.7260279226359097E-2</v>
      </c>
      <c r="F434" s="103">
        <f t="shared" si="201"/>
        <v>3.2828643571281457E-2</v>
      </c>
      <c r="G434" s="103">
        <f t="shared" si="201"/>
        <v>-0.12271312960414771</v>
      </c>
      <c r="H434" s="103">
        <f t="shared" si="201"/>
        <v>9.0325586210471265E-4</v>
      </c>
      <c r="I434" s="103">
        <f t="shared" si="201"/>
        <v>-3.0314159151602071E-3</v>
      </c>
      <c r="J434" s="103">
        <f t="shared" si="201"/>
        <v>1.5214420807505125E-2</v>
      </c>
      <c r="K434" s="103">
        <f t="shared" si="201"/>
        <v>-0.17213919503424857</v>
      </c>
      <c r="L434" s="103">
        <f t="shared" si="201"/>
        <v>-0.16536851324832869</v>
      </c>
      <c r="M434" s="103">
        <f t="shared" si="201"/>
        <v>-0.16288228143960637</v>
      </c>
      <c r="N434" s="103">
        <f t="shared" si="201"/>
        <v>-0.24210157299980806</v>
      </c>
      <c r="O434" s="103">
        <f t="shared" si="201"/>
        <v>-0.1877988132891083</v>
      </c>
      <c r="P434" s="104">
        <f t="shared" si="201"/>
        <v>-8.7929980674284702E-2</v>
      </c>
    </row>
    <row r="435" spans="1:16" ht="15.95" customHeight="1">
      <c r="A435" s="24"/>
      <c r="B435" s="170"/>
      <c r="C435" s="13">
        <v>2013</v>
      </c>
      <c r="D435" s="103">
        <f t="shared" ref="D435:P435" si="202">+D183/D182-1</f>
        <v>-0.1253008991603608</v>
      </c>
      <c r="E435" s="103">
        <f t="shared" si="202"/>
        <v>-0.13884774486966645</v>
      </c>
      <c r="F435" s="103">
        <f t="shared" si="202"/>
        <v>-0.14166543920848707</v>
      </c>
      <c r="G435" s="103">
        <f t="shared" si="202"/>
        <v>-3.6170705866772623E-3</v>
      </c>
      <c r="H435" s="103">
        <f t="shared" si="202"/>
        <v>-0.15853220213637975</v>
      </c>
      <c r="I435" s="103">
        <f t="shared" si="202"/>
        <v>-0.18993907818693478</v>
      </c>
      <c r="J435" s="103">
        <f t="shared" si="202"/>
        <v>-0.31650780082687213</v>
      </c>
      <c r="K435" s="103">
        <f t="shared" si="202"/>
        <v>-0.1374215919852888</v>
      </c>
      <c r="L435" s="103">
        <f t="shared" si="202"/>
        <v>-0.22752074779953768</v>
      </c>
      <c r="M435" s="103">
        <f t="shared" si="202"/>
        <v>-9.2113784381529618E-2</v>
      </c>
      <c r="N435" s="103">
        <f t="shared" si="202"/>
        <v>-1.2002519703561587E-2</v>
      </c>
      <c r="O435" s="103">
        <f t="shared" si="202"/>
        <v>-0.15804582981390158</v>
      </c>
      <c r="P435" s="104">
        <f t="shared" si="202"/>
        <v>-0.14614019717744986</v>
      </c>
    </row>
    <row r="436" spans="1:16" ht="15.95" customHeight="1">
      <c r="A436" s="154"/>
      <c r="B436" s="171" t="s">
        <v>111</v>
      </c>
      <c r="C436" s="155">
        <v>2014</v>
      </c>
      <c r="D436" s="103">
        <f t="shared" ref="D436:O436" si="203">+D184/D183-1</f>
        <v>-0.19825284935483045</v>
      </c>
      <c r="E436" s="103">
        <f t="shared" si="203"/>
        <v>-3.3491804617528209E-2</v>
      </c>
      <c r="F436" s="103">
        <f t="shared" si="203"/>
        <v>-5.9645488029465898E-2</v>
      </c>
      <c r="G436" s="103">
        <f t="shared" si="203"/>
        <v>-6.009665307071832E-2</v>
      </c>
      <c r="H436" s="103">
        <f t="shared" si="203"/>
        <v>-7.5812795771618258E-2</v>
      </c>
      <c r="I436" s="103">
        <f t="shared" si="203"/>
        <v>0.1046456661969537</v>
      </c>
      <c r="J436" s="103">
        <f t="shared" si="203"/>
        <v>0.17661386400741286</v>
      </c>
      <c r="K436" s="103">
        <f t="shared" si="203"/>
        <v>0.1861908952716218</v>
      </c>
      <c r="L436" s="103">
        <f t="shared" si="203"/>
        <v>0.36520840801435983</v>
      </c>
      <c r="M436" s="103">
        <f t="shared" si="203"/>
        <v>0.14315403889161815</v>
      </c>
      <c r="N436" s="103">
        <f t="shared" si="203"/>
        <v>-1.4214450709577831E-2</v>
      </c>
      <c r="O436" s="103">
        <f t="shared" si="203"/>
        <v>0.26243019543982382</v>
      </c>
      <c r="P436" s="104">
        <f>+P184/P183-1</f>
        <v>5.6299675625271384E-2</v>
      </c>
    </row>
    <row r="437" spans="1:16" ht="15.95" customHeight="1">
      <c r="A437" s="179"/>
      <c r="B437" s="177" t="s">
        <v>124</v>
      </c>
      <c r="C437" s="178">
        <v>2015</v>
      </c>
      <c r="D437" s="103">
        <f t="shared" ref="D437:O440" si="204">+D185/D184-1</f>
        <v>0.29772189377927982</v>
      </c>
      <c r="E437" s="103">
        <f t="shared" si="204"/>
        <v>0.23133078640637472</v>
      </c>
      <c r="F437" s="103">
        <f t="shared" si="204"/>
        <v>0.16521601730541979</v>
      </c>
      <c r="G437" s="103">
        <f t="shared" si="204"/>
        <v>0.2133464139370298</v>
      </c>
      <c r="H437" s="103">
        <f t="shared" si="204"/>
        <v>0.13930996722626943</v>
      </c>
      <c r="I437" s="103">
        <f t="shared" si="204"/>
        <v>5.5660927776998603E-2</v>
      </c>
      <c r="J437" s="103">
        <f t="shared" si="204"/>
        <v>0.15020636539747301</v>
      </c>
      <c r="K437" s="103">
        <f t="shared" si="204"/>
        <v>8.4004096697841479E-2</v>
      </c>
      <c r="L437" s="103">
        <f t="shared" si="204"/>
        <v>2.383033229724596E-2</v>
      </c>
      <c r="M437" s="103">
        <f t="shared" si="204"/>
        <v>-0.13370020691827167</v>
      </c>
      <c r="N437" s="103">
        <f t="shared" si="204"/>
        <v>-8.8167673014398762E-3</v>
      </c>
      <c r="O437" s="103">
        <f t="shared" si="204"/>
        <v>-0.16016590702849032</v>
      </c>
      <c r="P437" s="104">
        <f>+P185/P184-1</f>
        <v>7.8579945754021052E-2</v>
      </c>
    </row>
    <row r="438" spans="1:16" ht="15.95" customHeight="1">
      <c r="A438" s="196"/>
      <c r="B438" s="193"/>
      <c r="C438" s="193">
        <v>2016</v>
      </c>
      <c r="D438" s="103">
        <f t="shared" si="204"/>
        <v>-0.18544163261630109</v>
      </c>
      <c r="E438" s="103">
        <f t="shared" si="204"/>
        <v>-0.2817756649801717</v>
      </c>
      <c r="F438" s="103">
        <f t="shared" si="204"/>
        <v>-0.17354467442229127</v>
      </c>
      <c r="G438" s="103">
        <f t="shared" si="204"/>
        <v>-0.270084105078082</v>
      </c>
      <c r="H438" s="103">
        <f t="shared" si="204"/>
        <v>-0.14892128813091055</v>
      </c>
      <c r="I438" s="103">
        <f t="shared" si="204"/>
        <v>-0.24555400000385141</v>
      </c>
      <c r="J438" s="103">
        <f t="shared" si="204"/>
        <v>-0.2598792901238306</v>
      </c>
      <c r="K438" s="103">
        <f t="shared" si="204"/>
        <v>-0.15445820546054312</v>
      </c>
      <c r="L438" s="103">
        <f t="shared" si="204"/>
        <v>-0.15698747874244212</v>
      </c>
      <c r="M438" s="103">
        <f t="shared" si="204"/>
        <v>-8.603803073717109E-2</v>
      </c>
      <c r="N438" s="103">
        <f t="shared" si="204"/>
        <v>6.2877881741832065E-2</v>
      </c>
      <c r="O438" s="103">
        <f t="shared" si="204"/>
        <v>5.0250047616489546E-2</v>
      </c>
      <c r="P438" s="104">
        <f>+P186/P185-1</f>
        <v>-0.16201784160720112</v>
      </c>
    </row>
    <row r="439" spans="1:16" ht="15.95" customHeight="1">
      <c r="A439" s="223"/>
      <c r="B439" s="224"/>
      <c r="C439" s="224">
        <v>2017</v>
      </c>
      <c r="D439" s="103">
        <f t="shared" si="204"/>
        <v>8.1019786028683871E-2</v>
      </c>
      <c r="E439" s="103">
        <f t="shared" si="204"/>
        <v>9.294716818335802E-2</v>
      </c>
      <c r="F439" s="103">
        <f t="shared" si="204"/>
        <v>0.13756693235470152</v>
      </c>
      <c r="G439" s="103">
        <f t="shared" si="204"/>
        <v>0.51754269975200962</v>
      </c>
      <c r="H439" s="103">
        <f t="shared" si="204"/>
        <v>0.30503842342234222</v>
      </c>
      <c r="I439" s="103">
        <f t="shared" si="204"/>
        <v>0.40236973357088535</v>
      </c>
      <c r="J439" s="103">
        <f t="shared" si="204"/>
        <v>0.51975124196514311</v>
      </c>
      <c r="K439" s="103">
        <f t="shared" si="204"/>
        <v>0.39805072330867586</v>
      </c>
      <c r="L439" s="103">
        <f t="shared" si="204"/>
        <v>0.33885947078851864</v>
      </c>
      <c r="M439" s="103">
        <f t="shared" si="204"/>
        <v>0.61877742406762826</v>
      </c>
      <c r="N439" s="103">
        <f t="shared" si="204"/>
        <v>0.47530530817388228</v>
      </c>
      <c r="O439" s="103">
        <f t="shared" si="204"/>
        <v>0.38002862121759917</v>
      </c>
      <c r="P439" s="104">
        <f>+P187/P186-1</f>
        <v>0.35948274879980935</v>
      </c>
    </row>
    <row r="440" spans="1:16" ht="15.95" customHeight="1" thickBot="1">
      <c r="A440" s="25"/>
      <c r="B440" s="161"/>
      <c r="C440" s="161">
        <v>2018</v>
      </c>
      <c r="D440" s="103">
        <f t="shared" si="204"/>
        <v>0.46636656637618557</v>
      </c>
      <c r="E440" s="103">
        <f t="shared" si="204"/>
        <v>0.43926581735239645</v>
      </c>
      <c r="F440" s="103">
        <f t="shared" si="204"/>
        <v>0.41128412969283268</v>
      </c>
      <c r="G440" s="103">
        <f t="shared" si="204"/>
        <v>0.1453783674700726</v>
      </c>
      <c r="H440" s="103">
        <f t="shared" si="204"/>
        <v>0.20355655755078739</v>
      </c>
      <c r="I440" s="103">
        <f t="shared" si="204"/>
        <v>0.1991838547392486</v>
      </c>
      <c r="J440" s="103"/>
      <c r="K440" s="103"/>
      <c r="L440" s="103"/>
      <c r="M440" s="103"/>
      <c r="N440" s="103"/>
      <c r="O440" s="103"/>
      <c r="P440" s="104"/>
    </row>
    <row r="441" spans="1:16" ht="15.95" customHeight="1">
      <c r="A441" s="237" t="s">
        <v>39</v>
      </c>
      <c r="B441" s="238"/>
      <c r="C441" s="195">
        <v>1993</v>
      </c>
      <c r="D441" s="99" t="s">
        <v>43</v>
      </c>
      <c r="E441" s="99" t="s">
        <v>43</v>
      </c>
      <c r="F441" s="99" t="s">
        <v>43</v>
      </c>
      <c r="G441" s="99" t="s">
        <v>43</v>
      </c>
      <c r="H441" s="99" t="s">
        <v>43</v>
      </c>
      <c r="I441" s="99" t="s">
        <v>43</v>
      </c>
      <c r="J441" s="99" t="s">
        <v>43</v>
      </c>
      <c r="K441" s="99" t="s">
        <v>43</v>
      </c>
      <c r="L441" s="99" t="s">
        <v>43</v>
      </c>
      <c r="M441" s="99" t="s">
        <v>43</v>
      </c>
      <c r="N441" s="99" t="s">
        <v>43</v>
      </c>
      <c r="O441" s="99" t="s">
        <v>43</v>
      </c>
      <c r="P441" s="100" t="s">
        <v>43</v>
      </c>
    </row>
    <row r="442" spans="1:16" ht="15.95" customHeight="1">
      <c r="A442" s="239"/>
      <c r="B442" s="240"/>
      <c r="C442" s="193">
        <v>1994</v>
      </c>
      <c r="D442" s="103">
        <f t="shared" ref="D442:P442" si="205">+D190/D189-1</f>
        <v>4.5927706429974791E-2</v>
      </c>
      <c r="E442" s="103">
        <f t="shared" si="205"/>
        <v>3.981554620809824E-2</v>
      </c>
      <c r="F442" s="103">
        <f t="shared" si="205"/>
        <v>1.9106930025880153E-2</v>
      </c>
      <c r="G442" s="103">
        <f t="shared" si="205"/>
        <v>4.0907748591656468E-2</v>
      </c>
      <c r="H442" s="103">
        <f t="shared" si="205"/>
        <v>0.12472930385101066</v>
      </c>
      <c r="I442" s="101" t="s">
        <v>43</v>
      </c>
      <c r="J442" s="103">
        <f t="shared" si="205"/>
        <v>0.18522536333618378</v>
      </c>
      <c r="K442" s="103">
        <f t="shared" si="205"/>
        <v>0.28912530389280211</v>
      </c>
      <c r="L442" s="103">
        <f t="shared" si="205"/>
        <v>0.24818915020857446</v>
      </c>
      <c r="M442" s="103">
        <f t="shared" si="205"/>
        <v>0.25265683359315694</v>
      </c>
      <c r="N442" s="103">
        <f t="shared" si="205"/>
        <v>0.26565505449882454</v>
      </c>
      <c r="O442" s="103">
        <f t="shared" si="205"/>
        <v>0.21131402936378474</v>
      </c>
      <c r="P442" s="104">
        <f t="shared" si="205"/>
        <v>0.16059776603944753</v>
      </c>
    </row>
    <row r="443" spans="1:16" ht="15.95" customHeight="1">
      <c r="A443" s="239"/>
      <c r="B443" s="240"/>
      <c r="C443" s="193">
        <v>1995</v>
      </c>
      <c r="D443" s="103">
        <f t="shared" ref="D443:P443" si="206">+D191/D190-1</f>
        <v>0.34597079329752201</v>
      </c>
      <c r="E443" s="103">
        <f t="shared" si="206"/>
        <v>0.42185070434293404</v>
      </c>
      <c r="F443" s="103">
        <f t="shared" si="206"/>
        <v>0.46765084404121504</v>
      </c>
      <c r="G443" s="103">
        <f t="shared" si="206"/>
        <v>0.3881716923651235</v>
      </c>
      <c r="H443" s="103">
        <f t="shared" si="206"/>
        <v>0.32495496362470888</v>
      </c>
      <c r="I443" s="103">
        <f t="shared" si="206"/>
        <v>0.40836735746469843</v>
      </c>
      <c r="J443" s="103">
        <f>+J191/J190-1</f>
        <v>0.4204558288005229</v>
      </c>
      <c r="K443" s="103">
        <f t="shared" si="206"/>
        <v>0.39772951115295974</v>
      </c>
      <c r="L443" s="103">
        <f t="shared" si="206"/>
        <v>0.39292735767963505</v>
      </c>
      <c r="M443" s="103">
        <f t="shared" si="206"/>
        <v>0.45303801882065531</v>
      </c>
      <c r="N443" s="103">
        <f t="shared" si="206"/>
        <v>0.4132348348073831</v>
      </c>
      <c r="O443" s="103">
        <f t="shared" si="206"/>
        <v>0.45450670933129356</v>
      </c>
      <c r="P443" s="104">
        <f t="shared" si="206"/>
        <v>0.40853567629197962</v>
      </c>
    </row>
    <row r="444" spans="1:16" ht="15.95" customHeight="1">
      <c r="A444" s="239"/>
      <c r="B444" s="240"/>
      <c r="C444" s="193">
        <v>1996</v>
      </c>
      <c r="D444" s="103">
        <f t="shared" ref="D444:P444" si="207">+D192/D191-1</f>
        <v>0.36599397650734877</v>
      </c>
      <c r="E444" s="103">
        <f t="shared" si="207"/>
        <v>0.33760998674249443</v>
      </c>
      <c r="F444" s="103">
        <f t="shared" si="207"/>
        <v>0.26504845249692144</v>
      </c>
      <c r="G444" s="103">
        <f t="shared" si="207"/>
        <v>0.34274710039444711</v>
      </c>
      <c r="H444" s="103">
        <f t="shared" si="207"/>
        <v>0.3370666553113344</v>
      </c>
      <c r="I444" s="103">
        <f t="shared" si="207"/>
        <v>0.14244387379921974</v>
      </c>
      <c r="J444" s="103">
        <f t="shared" si="207"/>
        <v>0.15228259578451242</v>
      </c>
      <c r="K444" s="103">
        <f t="shared" si="207"/>
        <v>9.2535029180991879E-2</v>
      </c>
      <c r="L444" s="103">
        <f t="shared" si="207"/>
        <v>5.578392930125764E-2</v>
      </c>
      <c r="M444" s="103">
        <f t="shared" si="207"/>
        <v>0.1693579164992054</v>
      </c>
      <c r="N444" s="103">
        <f t="shared" si="207"/>
        <v>0.1127273473209891</v>
      </c>
      <c r="O444" s="103">
        <f t="shared" si="207"/>
        <v>9.9466227350865299E-2</v>
      </c>
      <c r="P444" s="104">
        <f t="shared" si="207"/>
        <v>0.19280628175437564</v>
      </c>
    </row>
    <row r="445" spans="1:16" ht="15.95" customHeight="1">
      <c r="A445" s="239"/>
      <c r="B445" s="240"/>
      <c r="C445" s="193">
        <v>1997</v>
      </c>
      <c r="D445" s="103">
        <f t="shared" ref="D445:P445" si="208">+D193/D192-1</f>
        <v>8.4797107021849616E-2</v>
      </c>
      <c r="E445" s="103">
        <f t="shared" si="208"/>
        <v>6.5138559097243753E-2</v>
      </c>
      <c r="F445" s="103">
        <f t="shared" si="208"/>
        <v>7.9662515562389569E-2</v>
      </c>
      <c r="G445" s="103">
        <f t="shared" si="208"/>
        <v>0.15150699817423807</v>
      </c>
      <c r="H445" s="103">
        <f t="shared" si="208"/>
        <v>8.2267237107732427E-2</v>
      </c>
      <c r="I445" s="103">
        <f t="shared" si="208"/>
        <v>9.9973686969124786E-2</v>
      </c>
      <c r="J445" s="103">
        <f t="shared" si="208"/>
        <v>0.1303292867509529</v>
      </c>
      <c r="K445" s="103">
        <f t="shared" si="208"/>
        <v>9.3131301175739534E-2</v>
      </c>
      <c r="L445" s="103">
        <f t="shared" si="208"/>
        <v>0.2044877354678396</v>
      </c>
      <c r="M445" s="103">
        <f t="shared" si="208"/>
        <v>8.7417209937040496E-2</v>
      </c>
      <c r="N445" s="103">
        <f t="shared" si="208"/>
        <v>5.6737459624712994E-2</v>
      </c>
      <c r="O445" s="103">
        <f t="shared" si="208"/>
        <v>0.1010753026236082</v>
      </c>
      <c r="P445" s="104">
        <f t="shared" si="208"/>
        <v>0.10296744186363682</v>
      </c>
    </row>
    <row r="446" spans="1:16" ht="15.95" customHeight="1">
      <c r="A446" s="239"/>
      <c r="B446" s="240"/>
      <c r="C446" s="193">
        <v>1998</v>
      </c>
      <c r="D446" s="103">
        <f t="shared" ref="D446:P446" si="209">+D194/D193-1</f>
        <v>0.11005521713524691</v>
      </c>
      <c r="E446" s="103">
        <f t="shared" si="209"/>
        <v>7.6922780792914036E-2</v>
      </c>
      <c r="F446" s="103">
        <f t="shared" si="209"/>
        <v>0.10159532859838327</v>
      </c>
      <c r="G446" s="103">
        <f t="shared" si="209"/>
        <v>1.4867053528800467E-2</v>
      </c>
      <c r="H446" s="103">
        <f t="shared" si="209"/>
        <v>2.622206957860973E-2</v>
      </c>
      <c r="I446" s="103">
        <f t="shared" si="209"/>
        <v>8.2873003109878995E-2</v>
      </c>
      <c r="J446" s="103">
        <f t="shared" si="209"/>
        <v>4.3561111532323116E-2</v>
      </c>
      <c r="K446" s="103">
        <f t="shared" si="209"/>
        <v>8.6970461050102976E-2</v>
      </c>
      <c r="L446" s="103">
        <f t="shared" si="209"/>
        <v>1.1433945155286507E-2</v>
      </c>
      <c r="M446" s="103">
        <f t="shared" si="209"/>
        <v>6.3659582846682383E-3</v>
      </c>
      <c r="N446" s="103">
        <f t="shared" si="209"/>
        <v>2.8248183973460961E-2</v>
      </c>
      <c r="O446" s="103">
        <f t="shared" si="209"/>
        <v>7.4701499934537452E-4</v>
      </c>
      <c r="P446" s="104">
        <f t="shared" si="209"/>
        <v>4.6810214988805887E-2</v>
      </c>
    </row>
    <row r="447" spans="1:16" ht="15.95" customHeight="1">
      <c r="A447" s="239"/>
      <c r="B447" s="240"/>
      <c r="C447" s="193">
        <v>1999</v>
      </c>
      <c r="D447" s="103">
        <f t="shared" ref="D447:P447" si="210">+D195/D194-1</f>
        <v>-4.0099712884154148E-2</v>
      </c>
      <c r="E447" s="103">
        <f t="shared" si="210"/>
        <v>-1.2806358210947666E-2</v>
      </c>
      <c r="F447" s="103">
        <f t="shared" si="210"/>
        <v>4.7473059436820009E-3</v>
      </c>
      <c r="G447" s="103">
        <f t="shared" si="210"/>
        <v>-5.6845259310270846E-3</v>
      </c>
      <c r="H447" s="103">
        <f t="shared" si="210"/>
        <v>1.5657369173954327E-2</v>
      </c>
      <c r="I447" s="103">
        <f t="shared" si="210"/>
        <v>1.4255772204773365E-2</v>
      </c>
      <c r="J447" s="103">
        <f t="shared" si="210"/>
        <v>-2.0438149530824345E-2</v>
      </c>
      <c r="K447" s="103">
        <f t="shared" si="210"/>
        <v>-1.5228200485718379E-2</v>
      </c>
      <c r="L447" s="103">
        <f t="shared" si="210"/>
        <v>2.4996866342838819E-2</v>
      </c>
      <c r="M447" s="103">
        <f t="shared" si="210"/>
        <v>-6.1702800705495386E-3</v>
      </c>
      <c r="N447" s="103">
        <f t="shared" si="210"/>
        <v>4.9042676786334116E-2</v>
      </c>
      <c r="O447" s="103">
        <f t="shared" si="210"/>
        <v>3.5470495266233248E-2</v>
      </c>
      <c r="P447" s="104">
        <f t="shared" si="210"/>
        <v>4.0748127021188463E-3</v>
      </c>
    </row>
    <row r="448" spans="1:16" ht="15.95" customHeight="1">
      <c r="A448" s="239"/>
      <c r="B448" s="240"/>
      <c r="C448" s="193">
        <v>2000</v>
      </c>
      <c r="D448" s="103">
        <f t="shared" ref="D448:P448" si="211">+D196/D195-1</f>
        <v>1.6429377313800453E-2</v>
      </c>
      <c r="E448" s="103">
        <f t="shared" si="211"/>
        <v>6.3212384144846423E-2</v>
      </c>
      <c r="F448" s="103">
        <f t="shared" si="211"/>
        <v>3.4108173746888681E-2</v>
      </c>
      <c r="G448" s="103">
        <f t="shared" si="211"/>
        <v>-1.2903208431924829E-2</v>
      </c>
      <c r="H448" s="103">
        <f t="shared" si="211"/>
        <v>-2.4299945191308736E-2</v>
      </c>
      <c r="I448" s="103">
        <f t="shared" si="211"/>
        <v>-2.2584143831571701E-2</v>
      </c>
      <c r="J448" s="103">
        <f t="shared" si="211"/>
        <v>-1.0119027137861836E-2</v>
      </c>
      <c r="K448" s="103">
        <f t="shared" si="211"/>
        <v>2.5665839826376935E-2</v>
      </c>
      <c r="L448" s="103">
        <f t="shared" si="211"/>
        <v>-1.2634494348854108E-2</v>
      </c>
      <c r="M448" s="103">
        <f t="shared" si="211"/>
        <v>-9.0523625823067944E-3</v>
      </c>
      <c r="N448" s="103">
        <f t="shared" si="211"/>
        <v>-5.6791843436293621E-2</v>
      </c>
      <c r="O448" s="103">
        <f t="shared" si="211"/>
        <v>-6.2702347411418224E-2</v>
      </c>
      <c r="P448" s="104">
        <f t="shared" si="211"/>
        <v>-7.3680055144721424E-3</v>
      </c>
    </row>
    <row r="449" spans="1:16" ht="15.95" customHeight="1">
      <c r="A449" s="239"/>
      <c r="B449" s="240"/>
      <c r="C449" s="193">
        <v>2001</v>
      </c>
      <c r="D449" s="103">
        <f t="shared" ref="D449:P449" si="212">+D197/D196-1</f>
        <v>-2.4662569214753516E-2</v>
      </c>
      <c r="E449" s="103">
        <f t="shared" si="212"/>
        <v>-6.4928884536786025E-2</v>
      </c>
      <c r="F449" s="103">
        <f t="shared" si="212"/>
        <v>-8.9081808897234716E-2</v>
      </c>
      <c r="G449" s="103">
        <f t="shared" si="212"/>
        <v>-5.7504868419297583E-2</v>
      </c>
      <c r="H449" s="103">
        <f t="shared" si="212"/>
        <v>-4.0032570691019842E-2</v>
      </c>
      <c r="I449" s="103">
        <f t="shared" si="212"/>
        <v>-5.388278333045049E-2</v>
      </c>
      <c r="J449" s="103">
        <f t="shared" si="212"/>
        <v>-0.1108726076090798</v>
      </c>
      <c r="K449" s="103">
        <f t="shared" si="212"/>
        <v>-0.10374237202238656</v>
      </c>
      <c r="L449" s="103">
        <f t="shared" si="212"/>
        <v>-0.12918026788286929</v>
      </c>
      <c r="M449" s="103">
        <f t="shared" si="212"/>
        <v>-0.11583066949910503</v>
      </c>
      <c r="N449" s="103">
        <f t="shared" si="212"/>
        <v>-9.8183426580480959E-2</v>
      </c>
      <c r="O449" s="103">
        <f t="shared" si="212"/>
        <v>-0.25562339057914729</v>
      </c>
      <c r="P449" s="104">
        <f t="shared" si="212"/>
        <v>-9.5984184043310328E-2</v>
      </c>
    </row>
    <row r="450" spans="1:16" ht="15.95" customHeight="1">
      <c r="A450" s="239"/>
      <c r="B450" s="240"/>
      <c r="C450" s="193">
        <v>2002</v>
      </c>
      <c r="D450" s="103">
        <f t="shared" ref="D450:P450" si="213">+D198/D197-1</f>
        <v>-0.20268367281606492</v>
      </c>
      <c r="E450" s="103">
        <f t="shared" si="213"/>
        <v>-0.22152471058803591</v>
      </c>
      <c r="F450" s="103">
        <f t="shared" si="213"/>
        <v>-0.25417150671599897</v>
      </c>
      <c r="G450" s="103">
        <f t="shared" si="213"/>
        <v>-0.21351769773872631</v>
      </c>
      <c r="H450" s="103">
        <f t="shared" si="213"/>
        <v>-0.19583937365442483</v>
      </c>
      <c r="I450" s="103">
        <f t="shared" si="213"/>
        <v>-0.21192038931339818</v>
      </c>
      <c r="J450" s="103">
        <f t="shared" si="213"/>
        <v>-0.13007072770010619</v>
      </c>
      <c r="K450" s="103">
        <f t="shared" si="213"/>
        <v>-0.1849037188076682</v>
      </c>
      <c r="L450" s="103">
        <f t="shared" si="213"/>
        <v>-0.17920800884154842</v>
      </c>
      <c r="M450" s="103">
        <f t="shared" si="213"/>
        <v>-0.15555856922994371</v>
      </c>
      <c r="N450" s="103">
        <f t="shared" si="213"/>
        <v>-0.12140967410517578</v>
      </c>
      <c r="O450" s="103">
        <f t="shared" si="213"/>
        <v>8.5562213138570931E-2</v>
      </c>
      <c r="P450" s="104">
        <f t="shared" si="213"/>
        <v>-0.17052657014898887</v>
      </c>
    </row>
    <row r="451" spans="1:16" ht="15.95" customHeight="1">
      <c r="A451" s="239"/>
      <c r="B451" s="240"/>
      <c r="C451" s="193">
        <v>2003</v>
      </c>
      <c r="D451" s="103">
        <f t="shared" ref="D451:P451" si="214">+D199/D198-1</f>
        <v>-2.9751457507726564E-2</v>
      </c>
      <c r="E451" s="103">
        <f t="shared" si="214"/>
        <v>-1.6930545454489687E-2</v>
      </c>
      <c r="F451" s="103">
        <f t="shared" si="214"/>
        <v>1.9393535739850254E-2</v>
      </c>
      <c r="G451" s="103">
        <f t="shared" si="214"/>
        <v>9.4693857103324897E-2</v>
      </c>
      <c r="H451" s="103">
        <f t="shared" si="214"/>
        <v>4.2117828035825644E-2</v>
      </c>
      <c r="I451" s="103">
        <f t="shared" si="214"/>
        <v>7.5166388926160232E-2</v>
      </c>
      <c r="J451" s="103">
        <f t="shared" si="214"/>
        <v>5.5359365697894569E-2</v>
      </c>
      <c r="K451" s="103">
        <f t="shared" si="214"/>
        <v>5.082117887756743E-2</v>
      </c>
      <c r="L451" s="103">
        <f t="shared" si="214"/>
        <v>0.14512644396466778</v>
      </c>
      <c r="M451" s="103">
        <f t="shared" si="214"/>
        <v>0.13123875744038038</v>
      </c>
      <c r="N451" s="103">
        <f t="shared" si="214"/>
        <v>4.3147420529868974E-2</v>
      </c>
      <c r="O451" s="103">
        <f t="shared" si="214"/>
        <v>7.1540722274837876E-2</v>
      </c>
      <c r="P451" s="104">
        <f t="shared" si="214"/>
        <v>5.8397251680537998E-2</v>
      </c>
    </row>
    <row r="452" spans="1:16" ht="15.95" customHeight="1">
      <c r="A452" s="239"/>
      <c r="B452" s="240"/>
      <c r="C452" s="193">
        <v>2004</v>
      </c>
      <c r="D452" s="103">
        <f t="shared" ref="D452:P452" si="215">+D200/D199-1</f>
        <v>7.9756369279486039E-2</v>
      </c>
      <c r="E452" s="103">
        <f t="shared" si="215"/>
        <v>0.14166611336260138</v>
      </c>
      <c r="F452" s="103">
        <f t="shared" si="215"/>
        <v>0.18071773229969801</v>
      </c>
      <c r="G452" s="103">
        <f t="shared" si="215"/>
        <v>-8.3156981010110709E-3</v>
      </c>
      <c r="H452" s="103">
        <f t="shared" si="215"/>
        <v>2.7919770524588161E-2</v>
      </c>
      <c r="I452" s="103">
        <f t="shared" si="215"/>
        <v>9.8909120182304466E-3</v>
      </c>
      <c r="J452" s="103">
        <f t="shared" si="215"/>
        <v>1.0218868924373403E-2</v>
      </c>
      <c r="K452" s="103">
        <f t="shared" si="215"/>
        <v>3.6638322808828283E-2</v>
      </c>
      <c r="L452" s="103">
        <f t="shared" si="215"/>
        <v>3.546598231955822E-2</v>
      </c>
      <c r="M452" s="103">
        <f t="shared" si="215"/>
        <v>-6.2643871098293502E-3</v>
      </c>
      <c r="N452" s="103">
        <f t="shared" si="215"/>
        <v>6.5522037819858436E-2</v>
      </c>
      <c r="O452" s="103">
        <f t="shared" si="215"/>
        <v>5.4304009033252498E-2</v>
      </c>
      <c r="P452" s="104">
        <f t="shared" si="215"/>
        <v>4.8985763536193661E-2</v>
      </c>
    </row>
    <row r="453" spans="1:16" ht="15.95" customHeight="1">
      <c r="A453" s="239"/>
      <c r="B453" s="240"/>
      <c r="C453" s="193">
        <v>2005</v>
      </c>
      <c r="D453" s="103">
        <f t="shared" ref="D453:P453" si="216">+D201/D200-1</f>
        <v>1.2239136764480074E-2</v>
      </c>
      <c r="E453" s="103">
        <f t="shared" si="216"/>
        <v>9.6815212015826102E-3</v>
      </c>
      <c r="F453" s="103">
        <f t="shared" si="216"/>
        <v>-3.7983103047009026E-3</v>
      </c>
      <c r="G453" s="103">
        <f t="shared" si="216"/>
        <v>0.12556482313326689</v>
      </c>
      <c r="H453" s="103">
        <f t="shared" si="216"/>
        <v>8.0481458554169771E-2</v>
      </c>
      <c r="I453" s="103">
        <f t="shared" si="216"/>
        <v>9.0637515728837492E-2</v>
      </c>
      <c r="J453" s="103">
        <f t="shared" si="216"/>
        <v>4.1564839754016258E-2</v>
      </c>
      <c r="K453" s="103">
        <f t="shared" si="216"/>
        <v>3.2494563738605375E-2</v>
      </c>
      <c r="L453" s="103">
        <f t="shared" si="216"/>
        <v>2.6616312484967652E-2</v>
      </c>
      <c r="M453" s="103">
        <f t="shared" si="216"/>
        <v>2.7886544408258107E-2</v>
      </c>
      <c r="N453" s="103">
        <f t="shared" si="216"/>
        <v>2.8349767736195464E-2</v>
      </c>
      <c r="O453" s="103">
        <f t="shared" si="216"/>
        <v>4.2136065342095463E-2</v>
      </c>
      <c r="P453" s="104">
        <f t="shared" si="216"/>
        <v>4.2571103819394995E-2</v>
      </c>
    </row>
    <row r="454" spans="1:16" ht="15.95" customHeight="1">
      <c r="A454" s="190"/>
      <c r="B454" s="191"/>
      <c r="C454" s="193">
        <v>2006</v>
      </c>
      <c r="D454" s="103">
        <f t="shared" ref="D454:P454" si="217">+D202/D201-1</f>
        <v>8.6255697681301147E-2</v>
      </c>
      <c r="E454" s="103">
        <f t="shared" si="217"/>
        <v>4.341626588159353E-2</v>
      </c>
      <c r="F454" s="103">
        <f t="shared" si="217"/>
        <v>5.4783452004222744E-2</v>
      </c>
      <c r="G454" s="103">
        <f t="shared" si="217"/>
        <v>-8.9283385926006709E-3</v>
      </c>
      <c r="H454" s="103">
        <f t="shared" si="217"/>
        <v>3.5449899190755696E-2</v>
      </c>
      <c r="I454" s="103">
        <f t="shared" si="217"/>
        <v>2.6288495606684448E-2</v>
      </c>
      <c r="J454" s="103">
        <f t="shared" si="217"/>
        <v>7.1639942851387195E-2</v>
      </c>
      <c r="K454" s="103">
        <f t="shared" si="217"/>
        <v>0.10252593248224273</v>
      </c>
      <c r="L454" s="103">
        <f t="shared" si="217"/>
        <v>5.845972162944979E-2</v>
      </c>
      <c r="M454" s="103">
        <f t="shared" si="217"/>
        <v>5.7470688083091304E-2</v>
      </c>
      <c r="N454" s="103">
        <f t="shared" si="217"/>
        <v>7.9170361198023231E-2</v>
      </c>
      <c r="O454" s="103">
        <f t="shared" si="217"/>
        <v>-1.2600013458687664E-2</v>
      </c>
      <c r="P454" s="104">
        <f t="shared" si="217"/>
        <v>4.8771918440962958E-2</v>
      </c>
    </row>
    <row r="455" spans="1:16" ht="15.95" customHeight="1">
      <c r="A455" s="190"/>
      <c r="B455" s="191"/>
      <c r="C455" s="193">
        <v>2007</v>
      </c>
      <c r="D455" s="103">
        <f t="shared" ref="D455:P455" si="218">+D203/D202-1</f>
        <v>5.6468013943798079E-2</v>
      </c>
      <c r="E455" s="103">
        <f t="shared" si="218"/>
        <v>9.2687380611396142E-2</v>
      </c>
      <c r="F455" s="103">
        <f t="shared" si="218"/>
        <v>-5.9349882801961074E-2</v>
      </c>
      <c r="G455" s="103">
        <f t="shared" si="218"/>
        <v>-4.6458011942579702E-2</v>
      </c>
      <c r="H455" s="103">
        <f t="shared" si="218"/>
        <v>-4.9139356399873213E-2</v>
      </c>
      <c r="I455" s="103">
        <f t="shared" si="218"/>
        <v>-3.0633142675347558E-2</v>
      </c>
      <c r="J455" s="103">
        <f t="shared" si="218"/>
        <v>-7.2111892164623659E-2</v>
      </c>
      <c r="K455" s="103">
        <f t="shared" si="218"/>
        <v>-6.998623550772276E-2</v>
      </c>
      <c r="L455" s="103">
        <f t="shared" si="218"/>
        <v>-0.10119216188227909</v>
      </c>
      <c r="M455" s="103">
        <f t="shared" si="218"/>
        <v>-3.0277002350773907E-2</v>
      </c>
      <c r="N455" s="103">
        <f t="shared" si="218"/>
        <v>-2.1005225085821255E-2</v>
      </c>
      <c r="O455" s="103">
        <f t="shared" si="218"/>
        <v>2.0583935164749434E-2</v>
      </c>
      <c r="P455" s="104">
        <f t="shared" si="218"/>
        <v>-2.9007937904782621E-2</v>
      </c>
    </row>
    <row r="456" spans="1:16" ht="15.95" customHeight="1">
      <c r="A456" s="190"/>
      <c r="B456" s="191"/>
      <c r="C456" s="193">
        <v>2008</v>
      </c>
      <c r="D456" s="103">
        <f t="shared" ref="D456:P456" si="219">+D204/D203-1</f>
        <v>2.2514024387383147E-2</v>
      </c>
      <c r="E456" s="103">
        <f t="shared" si="219"/>
        <v>9.0796586758119524E-3</v>
      </c>
      <c r="F456" s="103">
        <f t="shared" si="219"/>
        <v>2.0756024789062355E-2</v>
      </c>
      <c r="G456" s="103">
        <f t="shared" si="219"/>
        <v>0.13071467507350931</v>
      </c>
      <c r="H456" s="103">
        <f t="shared" si="219"/>
        <v>0.10100439471872869</v>
      </c>
      <c r="I456" s="103">
        <f t="shared" si="219"/>
        <v>5.3026691515433377E-2</v>
      </c>
      <c r="J456" s="103">
        <f t="shared" si="219"/>
        <v>0.12945909566940905</v>
      </c>
      <c r="K456" s="103">
        <f t="shared" si="219"/>
        <v>9.8274387078054248E-2</v>
      </c>
      <c r="L456" s="103">
        <f t="shared" si="219"/>
        <v>0.12617383643393154</v>
      </c>
      <c r="M456" s="103">
        <f t="shared" si="219"/>
        <v>8.2949248565073797E-2</v>
      </c>
      <c r="N456" s="103">
        <f t="shared" si="219"/>
        <v>-6.405899985153285E-3</v>
      </c>
      <c r="O456" s="103">
        <f t="shared" si="219"/>
        <v>1.996083672482718E-2</v>
      </c>
      <c r="P456" s="104">
        <f t="shared" si="219"/>
        <v>6.5130196146964803E-2</v>
      </c>
    </row>
    <row r="457" spans="1:16" ht="15.95" customHeight="1">
      <c r="A457" s="190"/>
      <c r="B457" s="191"/>
      <c r="C457" s="193">
        <v>2009</v>
      </c>
      <c r="D457" s="103">
        <f t="shared" ref="D457:P457" si="220">+D205/D204-1</f>
        <v>-9.3883846282568628E-3</v>
      </c>
      <c r="E457" s="103">
        <f t="shared" si="220"/>
        <v>-4.6262835912264988E-2</v>
      </c>
      <c r="F457" s="103">
        <f t="shared" si="220"/>
        <v>4.6728932858642436E-2</v>
      </c>
      <c r="G457" s="103">
        <f t="shared" si="220"/>
        <v>-6.0144863115725311E-2</v>
      </c>
      <c r="H457" s="103">
        <f t="shared" si="220"/>
        <v>-6.7893135707881136E-2</v>
      </c>
      <c r="I457" s="103">
        <f t="shared" si="220"/>
        <v>-7.0291274105702684E-3</v>
      </c>
      <c r="J457" s="103">
        <f t="shared" si="220"/>
        <v>-0.14568405998838219</v>
      </c>
      <c r="K457" s="103">
        <f t="shared" si="220"/>
        <v>-7.307028345873734E-2</v>
      </c>
      <c r="L457" s="103">
        <f t="shared" si="220"/>
        <v>-2.7780245851800722E-2</v>
      </c>
      <c r="M457" s="103">
        <f t="shared" si="220"/>
        <v>-2.7955571116296318E-2</v>
      </c>
      <c r="N457" s="103">
        <f t="shared" si="220"/>
        <v>-1.3323374487778983E-2</v>
      </c>
      <c r="O457" s="103">
        <f t="shared" si="220"/>
        <v>-1.0301456271934017E-2</v>
      </c>
      <c r="P457" s="104">
        <f t="shared" si="220"/>
        <v>-3.7960660762085041E-2</v>
      </c>
    </row>
    <row r="458" spans="1:16" ht="15.95" customHeight="1">
      <c r="A458" s="190"/>
      <c r="B458" s="191"/>
      <c r="C458" s="193">
        <v>2010</v>
      </c>
      <c r="D458" s="103">
        <f t="shared" ref="D458:P458" si="221">+D206/D205-1</f>
        <v>-6.6147522101237421E-2</v>
      </c>
      <c r="E458" s="103">
        <f t="shared" si="221"/>
        <v>-3.6270438277048567E-2</v>
      </c>
      <c r="F458" s="103">
        <f t="shared" si="221"/>
        <v>2.9590805872278247E-2</v>
      </c>
      <c r="G458" s="103">
        <f t="shared" si="221"/>
        <v>2.6749877535101163E-2</v>
      </c>
      <c r="H458" s="103">
        <f t="shared" si="221"/>
        <v>-5.4619833453102618E-2</v>
      </c>
      <c r="I458" s="103">
        <f t="shared" si="221"/>
        <v>-1.5617397490010898E-3</v>
      </c>
      <c r="J458" s="103">
        <f t="shared" si="221"/>
        <v>6.4991776578116056E-2</v>
      </c>
      <c r="K458" s="103">
        <f t="shared" si="221"/>
        <v>3.0252924882918197E-2</v>
      </c>
      <c r="L458" s="103">
        <f t="shared" si="221"/>
        <v>8.8200215412954641E-3</v>
      </c>
      <c r="M458" s="103">
        <f t="shared" si="221"/>
        <v>-7.3674335663739265E-2</v>
      </c>
      <c r="N458" s="103">
        <f t="shared" si="221"/>
        <v>-7.4518481446848139E-2</v>
      </c>
      <c r="O458" s="103">
        <f t="shared" si="221"/>
        <v>-0.16778981244366453</v>
      </c>
      <c r="P458" s="104">
        <f t="shared" si="221"/>
        <v>-2.7002862957966389E-2</v>
      </c>
    </row>
    <row r="459" spans="1:16" ht="15.95" customHeight="1">
      <c r="A459" s="190"/>
      <c r="B459" s="191"/>
      <c r="C459" s="193">
        <v>2011</v>
      </c>
      <c r="D459" s="103">
        <f t="shared" ref="D459:P459" si="222">+D207/D206-1</f>
        <v>-0.16580557007329322</v>
      </c>
      <c r="E459" s="103">
        <f t="shared" si="222"/>
        <v>-0.20994022331040951</v>
      </c>
      <c r="F459" s="103">
        <f t="shared" si="222"/>
        <v>-0.26428136676695801</v>
      </c>
      <c r="G459" s="103">
        <f t="shared" si="222"/>
        <v>-0.23189146751819123</v>
      </c>
      <c r="H459" s="103">
        <f t="shared" si="222"/>
        <v>-0.14118682788918535</v>
      </c>
      <c r="I459" s="103">
        <f t="shared" si="222"/>
        <v>-0.1815209673055338</v>
      </c>
      <c r="J459" s="103">
        <f t="shared" si="222"/>
        <v>-0.20458424796598507</v>
      </c>
      <c r="K459" s="103">
        <f t="shared" si="222"/>
        <v>-0.20161533902458473</v>
      </c>
      <c r="L459" s="103">
        <f t="shared" si="222"/>
        <v>-0.15693859832450308</v>
      </c>
      <c r="M459" s="103">
        <f t="shared" si="222"/>
        <v>-0.14643327856967614</v>
      </c>
      <c r="N459" s="103">
        <f t="shared" si="222"/>
        <v>-0.14052835580862355</v>
      </c>
      <c r="O459" s="103">
        <f t="shared" si="222"/>
        <v>-9.3035562381879489E-2</v>
      </c>
      <c r="P459" s="104">
        <f t="shared" si="222"/>
        <v>-0.17974328695822217</v>
      </c>
    </row>
    <row r="460" spans="1:16" ht="15.95" customHeight="1">
      <c r="A460" s="190"/>
      <c r="B460" s="191"/>
      <c r="C460" s="193">
        <v>2012</v>
      </c>
      <c r="D460" s="103">
        <f t="shared" ref="D460:P460" si="223">+D208/D207-1</f>
        <v>-3.9180349287054272E-2</v>
      </c>
      <c r="E460" s="103">
        <f t="shared" si="223"/>
        <v>-6.1460538141950183E-2</v>
      </c>
      <c r="F460" s="103">
        <f t="shared" si="223"/>
        <v>-3.870459701794815E-2</v>
      </c>
      <c r="G460" s="103">
        <f t="shared" si="223"/>
        <v>-0.18485311703732499</v>
      </c>
      <c r="H460" s="103">
        <f t="shared" si="223"/>
        <v>-0.14055677743235917</v>
      </c>
      <c r="I460" s="103">
        <f t="shared" si="223"/>
        <v>-0.15069803075369548</v>
      </c>
      <c r="J460" s="103">
        <f t="shared" si="223"/>
        <v>-9.9050733322268214E-2</v>
      </c>
      <c r="K460" s="103">
        <f t="shared" si="223"/>
        <v>-0.21755387754256583</v>
      </c>
      <c r="L460" s="103">
        <f t="shared" si="223"/>
        <v>-0.35172660310672432</v>
      </c>
      <c r="M460" s="103">
        <f t="shared" si="223"/>
        <v>-0.27735568222228713</v>
      </c>
      <c r="N460" s="103">
        <f t="shared" si="223"/>
        <v>-0.25446333807934385</v>
      </c>
      <c r="O460" s="103">
        <f t="shared" si="223"/>
        <v>-0.26954325487233211</v>
      </c>
      <c r="P460" s="104">
        <f t="shared" si="223"/>
        <v>-0.17890813040680298</v>
      </c>
    </row>
    <row r="461" spans="1:16" ht="15.95" customHeight="1">
      <c r="A461" s="190"/>
      <c r="B461" s="191"/>
      <c r="C461" s="193">
        <v>2013</v>
      </c>
      <c r="D461" s="103">
        <f t="shared" ref="D461:P461" si="224">+D209/D208-1</f>
        <v>-0.25935774817078838</v>
      </c>
      <c r="E461" s="103">
        <f t="shared" si="224"/>
        <v>-0.27989147295969585</v>
      </c>
      <c r="F461" s="103">
        <f t="shared" si="224"/>
        <v>-0.25347836917600008</v>
      </c>
      <c r="G461" s="103">
        <f t="shared" si="224"/>
        <v>-0.10251521666040175</v>
      </c>
      <c r="H461" s="103">
        <f t="shared" si="224"/>
        <v>-0.14697983453882546</v>
      </c>
      <c r="I461" s="103">
        <f t="shared" si="224"/>
        <v>-0.20859994975097484</v>
      </c>
      <c r="J461" s="103">
        <f t="shared" si="224"/>
        <v>-0.21569008755603458</v>
      </c>
      <c r="K461" s="103">
        <f t="shared" si="224"/>
        <v>-0.12521735291644209</v>
      </c>
      <c r="L461" s="103">
        <f t="shared" si="224"/>
        <v>-7.5778303669677971E-2</v>
      </c>
      <c r="M461" s="103">
        <f t="shared" si="224"/>
        <v>-2.7885170375361978E-2</v>
      </c>
      <c r="N461" s="103">
        <f t="shared" si="224"/>
        <v>-9.5223407720560704E-2</v>
      </c>
      <c r="O461" s="103">
        <f t="shared" si="224"/>
        <v>-0.13261458980109153</v>
      </c>
      <c r="P461" s="104">
        <f t="shared" si="224"/>
        <v>-0.1643986628612879</v>
      </c>
    </row>
    <row r="462" spans="1:16" ht="15.95" customHeight="1">
      <c r="A462" s="190"/>
      <c r="B462" s="191"/>
      <c r="C462" s="193">
        <v>2014</v>
      </c>
      <c r="D462" s="103">
        <f t="shared" ref="D462:O462" si="225">+D210/D209-1</f>
        <v>-7.0930075596121633E-2</v>
      </c>
      <c r="E462" s="103">
        <f t="shared" si="225"/>
        <v>5.4931206113647324E-2</v>
      </c>
      <c r="F462" s="103">
        <f t="shared" si="225"/>
        <v>-1.5549095055429341E-2</v>
      </c>
      <c r="G462" s="103">
        <f t="shared" si="225"/>
        <v>-6.7795196274553771E-3</v>
      </c>
      <c r="H462" s="103">
        <f t="shared" si="225"/>
        <v>-3.6588926852254122E-2</v>
      </c>
      <c r="I462" s="103">
        <f t="shared" si="225"/>
        <v>8.0876404904115518E-2</v>
      </c>
      <c r="J462" s="103">
        <f t="shared" si="225"/>
        <v>0.12968629183549818</v>
      </c>
      <c r="K462" s="103">
        <f t="shared" si="225"/>
        <v>0.14668699843261668</v>
      </c>
      <c r="L462" s="103">
        <f t="shared" si="225"/>
        <v>0.38723318622048031</v>
      </c>
      <c r="M462" s="103">
        <f t="shared" si="225"/>
        <v>0.25725084274338328</v>
      </c>
      <c r="N462" s="103">
        <f t="shared" si="225"/>
        <v>0.21283144059978687</v>
      </c>
      <c r="O462" s="103">
        <f t="shared" si="225"/>
        <v>0.39156899189399463</v>
      </c>
      <c r="P462" s="104">
        <f>+P210/P209-1</f>
        <v>0.12574278783446946</v>
      </c>
    </row>
    <row r="463" spans="1:16" ht="15.95" customHeight="1">
      <c r="A463" s="190"/>
      <c r="B463" s="191"/>
      <c r="C463" s="193">
        <v>2015</v>
      </c>
      <c r="D463" s="103">
        <f t="shared" ref="D463:O466" si="226">+D211/D210-1</f>
        <v>0.27945360127618368</v>
      </c>
      <c r="E463" s="103">
        <f t="shared" si="226"/>
        <v>0.24102130558842316</v>
      </c>
      <c r="F463" s="103">
        <f t="shared" si="226"/>
        <v>0.31605056372953166</v>
      </c>
      <c r="G463" s="103">
        <f t="shared" si="226"/>
        <v>0.41184096519344138</v>
      </c>
      <c r="H463" s="103">
        <f t="shared" si="226"/>
        <v>0.33517477121460604</v>
      </c>
      <c r="I463" s="103">
        <f t="shared" si="226"/>
        <v>0.30469768424978216</v>
      </c>
      <c r="J463" s="103">
        <f t="shared" si="226"/>
        <v>0.32116513663681023</v>
      </c>
      <c r="K463" s="103">
        <f t="shared" si="226"/>
        <v>0.22119153334866626</v>
      </c>
      <c r="L463" s="103">
        <f t="shared" si="226"/>
        <v>0.15027479232236729</v>
      </c>
      <c r="M463" s="103">
        <f t="shared" si="226"/>
        <v>0.1154889296912518</v>
      </c>
      <c r="N463" s="103">
        <f t="shared" si="226"/>
        <v>0.18908322792078192</v>
      </c>
      <c r="O463" s="103">
        <f t="shared" si="226"/>
        <v>0.10704101162719115</v>
      </c>
      <c r="P463" s="104">
        <f>+P211/P210-1</f>
        <v>0.24074150363656255</v>
      </c>
    </row>
    <row r="464" spans="1:16" ht="15.95" customHeight="1">
      <c r="A464" s="190"/>
      <c r="B464" s="191"/>
      <c r="C464" s="193">
        <v>2016</v>
      </c>
      <c r="D464" s="103">
        <f t="shared" si="226"/>
        <v>0.12317743783051327</v>
      </c>
      <c r="E464" s="103">
        <f t="shared" si="226"/>
        <v>0.10829359023046492</v>
      </c>
      <c r="F464" s="103">
        <f t="shared" si="226"/>
        <v>0.16968704329832884</v>
      </c>
      <c r="G464" s="103">
        <f t="shared" si="226"/>
        <v>7.1201001176710133E-2</v>
      </c>
      <c r="H464" s="103">
        <f t="shared" si="226"/>
        <v>0.11520399834802353</v>
      </c>
      <c r="I464" s="103">
        <f t="shared" si="226"/>
        <v>5.397534456622255E-2</v>
      </c>
      <c r="J464" s="103">
        <f t="shared" si="226"/>
        <v>-2.6384688487395169E-2</v>
      </c>
      <c r="K464" s="103">
        <f t="shared" si="226"/>
        <v>0.13029467607179734</v>
      </c>
      <c r="L464" s="103">
        <f t="shared" si="226"/>
        <v>4.9331958442246915E-2</v>
      </c>
      <c r="M464" s="103">
        <f t="shared" si="226"/>
        <v>4.4607813295890253E-2</v>
      </c>
      <c r="N464" s="103">
        <f t="shared" si="226"/>
        <v>0.12095277749105393</v>
      </c>
      <c r="O464" s="103">
        <f t="shared" si="226"/>
        <v>0.10009565482208993</v>
      </c>
      <c r="P464" s="104">
        <f>+P212/P211-1</f>
        <v>8.5818779492753849E-2</v>
      </c>
    </row>
    <row r="465" spans="1:16" ht="15.95" customHeight="1">
      <c r="A465" s="225"/>
      <c r="B465" s="226"/>
      <c r="C465" s="224">
        <v>2017</v>
      </c>
      <c r="D465" s="103">
        <f t="shared" si="226"/>
        <v>8.8532085737996535E-2</v>
      </c>
      <c r="E465" s="103">
        <f t="shared" si="226"/>
        <v>-8.8657376933450882E-3</v>
      </c>
      <c r="F465" s="103">
        <f t="shared" si="226"/>
        <v>8.0030780085664999E-2</v>
      </c>
      <c r="G465" s="103">
        <f t="shared" si="226"/>
        <v>-3.3965738432513604E-2</v>
      </c>
      <c r="H465" s="103">
        <f t="shared" si="226"/>
        <v>6.6463579245556126E-2</v>
      </c>
      <c r="I465" s="103">
        <f t="shared" si="226"/>
        <v>9.4330210624001598E-2</v>
      </c>
      <c r="J465" s="103">
        <f t="shared" si="226"/>
        <v>0.12928106524507932</v>
      </c>
      <c r="K465" s="103">
        <f t="shared" si="226"/>
        <v>0.10110508127167983</v>
      </c>
      <c r="L465" s="103">
        <f t="shared" si="226"/>
        <v>8.4198305505776005E-2</v>
      </c>
      <c r="M465" s="103">
        <f t="shared" si="226"/>
        <v>0.14954870849996893</v>
      </c>
      <c r="N465" s="103">
        <f t="shared" si="226"/>
        <v>0.14549318598754657</v>
      </c>
      <c r="O465" s="103">
        <f t="shared" si="226"/>
        <v>7.0546400428552314E-2</v>
      </c>
      <c r="P465" s="104">
        <f>+P213/P212-1</f>
        <v>8.2190616003721129E-2</v>
      </c>
    </row>
    <row r="466" spans="1:16" ht="15.95" customHeight="1" thickBot="1">
      <c r="A466" s="58"/>
      <c r="B466" s="59"/>
      <c r="C466" s="161">
        <v>2018</v>
      </c>
      <c r="D466" s="107">
        <f t="shared" si="226"/>
        <v>0.1381089085375351</v>
      </c>
      <c r="E466" s="107">
        <f t="shared" si="226"/>
        <v>0.21006072277683852</v>
      </c>
      <c r="F466" s="107">
        <f t="shared" si="226"/>
        <v>0.13734333523632025</v>
      </c>
      <c r="G466" s="107">
        <f t="shared" si="226"/>
        <v>0.19324159601231772</v>
      </c>
      <c r="H466" s="107">
        <f t="shared" si="226"/>
        <v>0.12516908949777106</v>
      </c>
      <c r="I466" s="107">
        <f t="shared" si="226"/>
        <v>4.6541975712760975E-2</v>
      </c>
      <c r="J466" s="107"/>
      <c r="K466" s="107"/>
      <c r="L466" s="107"/>
      <c r="M466" s="107"/>
      <c r="N466" s="107"/>
      <c r="O466" s="107"/>
      <c r="P466" s="108"/>
    </row>
    <row r="467" spans="1:16" ht="15.95" customHeight="1" thickBot="1">
      <c r="A467" s="12"/>
      <c r="B467" s="12"/>
      <c r="C467" s="12"/>
      <c r="D467" s="109"/>
      <c r="E467" s="109"/>
      <c r="F467" s="109"/>
      <c r="G467" s="109"/>
      <c r="H467" s="109"/>
      <c r="I467" s="109"/>
      <c r="J467" s="109"/>
      <c r="K467" s="109"/>
      <c r="L467" s="109"/>
      <c r="M467" s="109"/>
      <c r="N467" s="109"/>
      <c r="O467" s="109"/>
      <c r="P467" s="109"/>
    </row>
    <row r="468" spans="1:16" ht="15.95" customHeight="1">
      <c r="A468" s="194"/>
      <c r="B468" s="195"/>
      <c r="C468" s="195">
        <v>1993</v>
      </c>
      <c r="D468" s="99" t="s">
        <v>43</v>
      </c>
      <c r="E468" s="99" t="s">
        <v>43</v>
      </c>
      <c r="F468" s="99" t="s">
        <v>43</v>
      </c>
      <c r="G468" s="99" t="s">
        <v>43</v>
      </c>
      <c r="H468" s="99" t="s">
        <v>43</v>
      </c>
      <c r="I468" s="99" t="s">
        <v>43</v>
      </c>
      <c r="J468" s="99" t="s">
        <v>43</v>
      </c>
      <c r="K468" s="99" t="s">
        <v>43</v>
      </c>
      <c r="L468" s="99" t="s">
        <v>43</v>
      </c>
      <c r="M468" s="99" t="s">
        <v>43</v>
      </c>
      <c r="N468" s="99" t="s">
        <v>43</v>
      </c>
      <c r="O468" s="99" t="s">
        <v>43</v>
      </c>
      <c r="P468" s="100" t="s">
        <v>43</v>
      </c>
    </row>
    <row r="469" spans="1:16" ht="15.95" customHeight="1">
      <c r="A469" s="196"/>
      <c r="B469" s="193"/>
      <c r="C469" s="193">
        <v>1994</v>
      </c>
      <c r="D469" s="103">
        <f t="shared" ref="D469:P469" si="227">+D217/D216-1</f>
        <v>0.13521549713868319</v>
      </c>
      <c r="E469" s="103">
        <f t="shared" si="227"/>
        <v>8.829955416804447E-2</v>
      </c>
      <c r="F469" s="103">
        <f t="shared" si="227"/>
        <v>9.0784239093088415E-2</v>
      </c>
      <c r="G469" s="103">
        <f t="shared" si="227"/>
        <v>0.28010658884523987</v>
      </c>
      <c r="H469" s="103">
        <f t="shared" si="227"/>
        <v>0.27335017544626594</v>
      </c>
      <c r="I469" s="103">
        <f t="shared" si="227"/>
        <v>0.14409164581133371</v>
      </c>
      <c r="J469" s="103">
        <f t="shared" si="227"/>
        <v>0.15474257995643437</v>
      </c>
      <c r="K469" s="103">
        <f t="shared" si="227"/>
        <v>0.24435102270684728</v>
      </c>
      <c r="L469" s="103">
        <f t="shared" si="227"/>
        <v>0.18981815502281596</v>
      </c>
      <c r="M469" s="103">
        <f t="shared" si="227"/>
        <v>0.20229126212092718</v>
      </c>
      <c r="N469" s="103">
        <f t="shared" si="227"/>
        <v>0.17743231076056731</v>
      </c>
      <c r="O469" s="103">
        <f t="shared" si="227"/>
        <v>0.12937304280390927</v>
      </c>
      <c r="P469" s="104">
        <f t="shared" si="227"/>
        <v>0.17777777441354847</v>
      </c>
    </row>
    <row r="470" spans="1:16" ht="15.95" customHeight="1">
      <c r="A470" s="196"/>
      <c r="B470" s="193"/>
      <c r="C470" s="193">
        <v>1995</v>
      </c>
      <c r="D470" s="103">
        <f t="shared" ref="D470:P470" si="228">+D218/D217-1</f>
        <v>0.20941222322615594</v>
      </c>
      <c r="E470" s="103">
        <f t="shared" si="228"/>
        <v>0.19217379524418554</v>
      </c>
      <c r="F470" s="103">
        <f t="shared" si="228"/>
        <v>0.15837475861933381</v>
      </c>
      <c r="G470" s="103">
        <f t="shared" si="228"/>
        <v>5.8815709373303271E-2</v>
      </c>
      <c r="H470" s="103">
        <f t="shared" si="228"/>
        <v>8.0158542526084453E-2</v>
      </c>
      <c r="I470" s="103">
        <f t="shared" si="228"/>
        <v>0.12354337512788827</v>
      </c>
      <c r="J470" s="103">
        <f>+J218/J217-1</f>
        <v>0.10253018025467164</v>
      </c>
      <c r="K470" s="103">
        <f t="shared" si="228"/>
        <v>8.8936162645975037E-2</v>
      </c>
      <c r="L470" s="103">
        <f t="shared" si="228"/>
        <v>2.2231050500789218E-2</v>
      </c>
      <c r="M470" s="103">
        <f t="shared" si="228"/>
        <v>9.7248171716798115E-2</v>
      </c>
      <c r="N470" s="103">
        <f t="shared" si="228"/>
        <v>6.4510162197939591E-2</v>
      </c>
      <c r="O470" s="103">
        <f t="shared" si="228"/>
        <v>1.6175739139051792E-2</v>
      </c>
      <c r="P470" s="104">
        <f t="shared" si="228"/>
        <v>9.3866900149488952E-2</v>
      </c>
    </row>
    <row r="471" spans="1:16" ht="15.95" customHeight="1">
      <c r="A471" s="196"/>
      <c r="B471" s="193"/>
      <c r="C471" s="193">
        <v>1996</v>
      </c>
      <c r="D471" s="103">
        <f t="shared" ref="D471:P471" si="229">+D219/D218-1</f>
        <v>8.6693181824981425E-2</v>
      </c>
      <c r="E471" s="103">
        <f t="shared" si="229"/>
        <v>0.11522155989569116</v>
      </c>
      <c r="F471" s="103">
        <f t="shared" si="229"/>
        <v>1.8552232252772471E-2</v>
      </c>
      <c r="G471" s="103">
        <f t="shared" si="229"/>
        <v>0.15158537572457131</v>
      </c>
      <c r="H471" s="103">
        <f t="shared" si="229"/>
        <v>0.10242666894287766</v>
      </c>
      <c r="I471" s="103">
        <f t="shared" si="229"/>
        <v>-1.5931172008681549E-2</v>
      </c>
      <c r="J471" s="103">
        <f t="shared" si="229"/>
        <v>8.6913394353988371E-2</v>
      </c>
      <c r="K471" s="103">
        <f t="shared" si="229"/>
        <v>-7.5918385470716832E-3</v>
      </c>
      <c r="L471" s="103">
        <f t="shared" si="229"/>
        <v>1.033681332848424E-2</v>
      </c>
      <c r="M471" s="103">
        <f t="shared" si="229"/>
        <v>0.1411585102429751</v>
      </c>
      <c r="N471" s="103">
        <f t="shared" si="229"/>
        <v>2.5049982181051034E-2</v>
      </c>
      <c r="O471" s="103">
        <f t="shared" si="229"/>
        <v>6.8725167266113774E-2</v>
      </c>
      <c r="P471" s="104">
        <f t="shared" si="229"/>
        <v>6.2272755739468666E-2</v>
      </c>
    </row>
    <row r="472" spans="1:16" ht="15.95" customHeight="1">
      <c r="A472" s="196" t="s">
        <v>22</v>
      </c>
      <c r="B472" s="193" t="s">
        <v>24</v>
      </c>
      <c r="C472" s="193">
        <v>1997</v>
      </c>
      <c r="D472" s="103">
        <f t="shared" ref="D472:P472" si="230">+D220/D219-1</f>
        <v>5.0951567681246424E-2</v>
      </c>
      <c r="E472" s="103">
        <f t="shared" si="230"/>
        <v>3.4796056283906918E-2</v>
      </c>
      <c r="F472" s="103">
        <f t="shared" si="230"/>
        <v>3.0455987460557887E-2</v>
      </c>
      <c r="G472" s="103">
        <f t="shared" si="230"/>
        <v>0.15680370693174384</v>
      </c>
      <c r="H472" s="103">
        <f t="shared" si="230"/>
        <v>3.446710445668355E-2</v>
      </c>
      <c r="I472" s="103">
        <f t="shared" si="230"/>
        <v>0.14268689493222975</v>
      </c>
      <c r="J472" s="103">
        <f t="shared" si="230"/>
        <v>0.12775914684929512</v>
      </c>
      <c r="K472" s="103">
        <f t="shared" si="230"/>
        <v>9.4689920447167841E-2</v>
      </c>
      <c r="L472" s="103">
        <f t="shared" si="230"/>
        <v>0.24932579258062315</v>
      </c>
      <c r="M472" s="103">
        <f t="shared" si="230"/>
        <v>0.1183842500078871</v>
      </c>
      <c r="N472" s="103">
        <f t="shared" si="230"/>
        <v>0.12034826768010332</v>
      </c>
      <c r="O472" s="103">
        <f t="shared" si="230"/>
        <v>0.19814816531262602</v>
      </c>
      <c r="P472" s="104">
        <f t="shared" si="230"/>
        <v>0.11557930123114946</v>
      </c>
    </row>
    <row r="473" spans="1:16" ht="15.95" customHeight="1">
      <c r="A473" s="196" t="s">
        <v>82</v>
      </c>
      <c r="B473" s="193"/>
      <c r="C473" s="193">
        <v>1998</v>
      </c>
      <c r="D473" s="103">
        <f t="shared" ref="D473:P473" si="231">+D221/D220-1</f>
        <v>0.19949749484662394</v>
      </c>
      <c r="E473" s="103">
        <f t="shared" si="231"/>
        <v>0.21384811711922369</v>
      </c>
      <c r="F473" s="103">
        <f t="shared" si="231"/>
        <v>0.29893179147473981</v>
      </c>
      <c r="G473" s="103">
        <f t="shared" si="231"/>
        <v>0.10857642857916794</v>
      </c>
      <c r="H473" s="103">
        <f t="shared" si="231"/>
        <v>0.12033971272065758</v>
      </c>
      <c r="I473" s="103">
        <f t="shared" si="231"/>
        <v>0.17084653440965458</v>
      </c>
      <c r="J473" s="103">
        <f t="shared" si="231"/>
        <v>0.11859691345520229</v>
      </c>
      <c r="K473" s="103">
        <f t="shared" si="231"/>
        <v>0.16807700664778591</v>
      </c>
      <c r="L473" s="103">
        <f t="shared" si="231"/>
        <v>0.10905563117553352</v>
      </c>
      <c r="M473" s="103">
        <f t="shared" si="231"/>
        <v>6.6471224984978372E-2</v>
      </c>
      <c r="N473" s="103">
        <f t="shared" si="231"/>
        <v>0.14849996254110009</v>
      </c>
      <c r="O473" s="103">
        <f t="shared" si="231"/>
        <v>9.2656960136320077E-2</v>
      </c>
      <c r="P473" s="104">
        <f t="shared" si="231"/>
        <v>0.14487024040414909</v>
      </c>
    </row>
    <row r="474" spans="1:16" ht="15.95" customHeight="1">
      <c r="A474" s="196"/>
      <c r="B474" s="193"/>
      <c r="C474" s="193">
        <v>1999</v>
      </c>
      <c r="D474" s="103">
        <f t="shared" ref="D474:P474" si="232">+D222/D221-1</f>
        <v>3.1072045891205935E-2</v>
      </c>
      <c r="E474" s="103">
        <f t="shared" si="232"/>
        <v>4.2242732129635918E-2</v>
      </c>
      <c r="F474" s="103">
        <f t="shared" si="232"/>
        <v>6.8540349431171155E-2</v>
      </c>
      <c r="G474" s="103">
        <f t="shared" si="232"/>
        <v>3.7826953697288168E-2</v>
      </c>
      <c r="H474" s="103">
        <f t="shared" si="232"/>
        <v>5.4081400639866883E-2</v>
      </c>
      <c r="I474" s="103">
        <f t="shared" si="232"/>
        <v>1.9723241353770682E-2</v>
      </c>
      <c r="J474" s="103">
        <f t="shared" si="232"/>
        <v>-7.3519391538021672E-3</v>
      </c>
      <c r="K474" s="103">
        <f t="shared" si="232"/>
        <v>2.6829141565040571E-2</v>
      </c>
      <c r="L474" s="103">
        <f t="shared" si="232"/>
        <v>1.8534072052578177E-2</v>
      </c>
      <c r="M474" s="103">
        <f t="shared" si="232"/>
        <v>-2.5473505574940769E-2</v>
      </c>
      <c r="N474" s="103">
        <f t="shared" si="232"/>
        <v>2.9932504686186912E-2</v>
      </c>
      <c r="O474" s="103">
        <f t="shared" si="232"/>
        <v>1.5156730886248582E-2</v>
      </c>
      <c r="P474" s="104">
        <f t="shared" si="232"/>
        <v>2.4817979210784546E-2</v>
      </c>
    </row>
    <row r="475" spans="1:16" ht="15.95" customHeight="1">
      <c r="A475" s="196"/>
      <c r="B475" s="193"/>
      <c r="C475" s="193">
        <v>2000</v>
      </c>
      <c r="D475" s="103">
        <f t="shared" ref="D475:P475" si="233">+D223/D222-1</f>
        <v>-1.9760724374910721E-2</v>
      </c>
      <c r="E475" s="103">
        <f t="shared" si="233"/>
        <v>2.8079721284718584E-2</v>
      </c>
      <c r="F475" s="103">
        <f t="shared" si="233"/>
        <v>-1.1342168439808509E-2</v>
      </c>
      <c r="G475" s="103">
        <f t="shared" si="233"/>
        <v>-8.3101244858189038E-2</v>
      </c>
      <c r="H475" s="103">
        <f t="shared" si="233"/>
        <v>2.2334454122711289E-2</v>
      </c>
      <c r="I475" s="103">
        <f t="shared" si="233"/>
        <v>1.7810291439521952E-2</v>
      </c>
      <c r="J475" s="103">
        <f t="shared" si="233"/>
        <v>5.0032387882346097E-3</v>
      </c>
      <c r="K475" s="103">
        <f t="shared" si="233"/>
        <v>5.3325044937679422E-2</v>
      </c>
      <c r="L475" s="103">
        <f t="shared" si="233"/>
        <v>-2.1300159631015725E-2</v>
      </c>
      <c r="M475" s="103">
        <f t="shared" si="233"/>
        <v>3.9337410981652443E-2</v>
      </c>
      <c r="N475" s="103">
        <f t="shared" si="233"/>
        <v>-4.3802198756888733E-2</v>
      </c>
      <c r="O475" s="103">
        <f t="shared" si="233"/>
        <v>-5.3974774927606939E-2</v>
      </c>
      <c r="P475" s="104">
        <f t="shared" si="233"/>
        <v>-5.7086834405262188E-3</v>
      </c>
    </row>
    <row r="476" spans="1:16" ht="15.95" customHeight="1">
      <c r="A476" s="196"/>
      <c r="B476" s="193"/>
      <c r="C476" s="193">
        <v>2001</v>
      </c>
      <c r="D476" s="103">
        <f t="shared" ref="D476:P476" si="234">+D224/D223-1</f>
        <v>2.6774727700480838E-2</v>
      </c>
      <c r="E476" s="103">
        <f t="shared" si="234"/>
        <v>-5.8242838991704016E-2</v>
      </c>
      <c r="F476" s="103">
        <f t="shared" si="234"/>
        <v>-6.2422559024752577E-2</v>
      </c>
      <c r="G476" s="103">
        <f t="shared" si="234"/>
        <v>-1.276973196094755E-2</v>
      </c>
      <c r="H476" s="103">
        <f t="shared" si="234"/>
        <v>-3.839439567213343E-2</v>
      </c>
      <c r="I476" s="103">
        <f t="shared" si="234"/>
        <v>-6.9349174248594991E-2</v>
      </c>
      <c r="J476" s="103">
        <f t="shared" si="234"/>
        <v>-9.1319614491605305E-2</v>
      </c>
      <c r="K476" s="103">
        <f t="shared" si="234"/>
        <v>-9.4044083978003568E-2</v>
      </c>
      <c r="L476" s="103">
        <f t="shared" si="234"/>
        <v>-0.10026469689634498</v>
      </c>
      <c r="M476" s="103">
        <f t="shared" si="234"/>
        <v>-6.4432240795398776E-2</v>
      </c>
      <c r="N476" s="103">
        <f t="shared" si="234"/>
        <v>-4.2510662869285398E-2</v>
      </c>
      <c r="O476" s="103">
        <f t="shared" si="234"/>
        <v>-0.15765358206304048</v>
      </c>
      <c r="P476" s="104">
        <f t="shared" si="234"/>
        <v>-6.5993985378561493E-2</v>
      </c>
    </row>
    <row r="477" spans="1:16" ht="15.95" customHeight="1">
      <c r="A477" s="196"/>
      <c r="B477" s="193"/>
      <c r="C477" s="193">
        <v>2002</v>
      </c>
      <c r="D477" s="103">
        <f t="shared" ref="D477:P477" si="235">+D225/D224-1</f>
        <v>-8.4119200800760185E-2</v>
      </c>
      <c r="E477" s="103">
        <f t="shared" si="235"/>
        <v>-8.4626935746130338E-2</v>
      </c>
      <c r="F477" s="103">
        <f t="shared" si="235"/>
        <v>-0.17590065713319303</v>
      </c>
      <c r="G477" s="103">
        <f t="shared" si="235"/>
        <v>-3.5468547153148067E-2</v>
      </c>
      <c r="H477" s="103">
        <f t="shared" si="235"/>
        <v>-8.279019200725779E-2</v>
      </c>
      <c r="I477" s="103">
        <f t="shared" si="235"/>
        <v>-0.12970942149039377</v>
      </c>
      <c r="J477" s="103">
        <f t="shared" si="235"/>
        <v>-3.4736183947293275E-2</v>
      </c>
      <c r="K477" s="103">
        <f t="shared" si="235"/>
        <v>-9.7337675605365992E-2</v>
      </c>
      <c r="L477" s="103">
        <f t="shared" si="235"/>
        <v>-6.5989798007126232E-2</v>
      </c>
      <c r="M477" s="103">
        <f t="shared" si="235"/>
        <v>-9.5956013140794605E-2</v>
      </c>
      <c r="N477" s="103">
        <f t="shared" si="235"/>
        <v>-0.1034426312738701</v>
      </c>
      <c r="O477" s="103">
        <f t="shared" si="235"/>
        <v>3.9314402807569371E-2</v>
      </c>
      <c r="P477" s="104">
        <f t="shared" si="235"/>
        <v>-8.1394502322883366E-2</v>
      </c>
    </row>
    <row r="478" spans="1:16" ht="15.95" customHeight="1">
      <c r="A478" s="196"/>
      <c r="B478" s="193"/>
      <c r="C478" s="193">
        <v>2003</v>
      </c>
      <c r="D478" s="103">
        <f t="shared" ref="D478:P478" si="236">+D226/D225-1</f>
        <v>-5.4009947614900411E-2</v>
      </c>
      <c r="E478" s="103">
        <f t="shared" si="236"/>
        <v>-2.0503563702529037E-2</v>
      </c>
      <c r="F478" s="103">
        <f t="shared" si="236"/>
        <v>3.1002794220694296E-2</v>
      </c>
      <c r="G478" s="103">
        <f t="shared" si="236"/>
        <v>1.7202408677846392E-2</v>
      </c>
      <c r="H478" s="103">
        <f t="shared" si="236"/>
        <v>1.9809645383406238E-3</v>
      </c>
      <c r="I478" s="103">
        <f t="shared" si="236"/>
        <v>7.6320762577736012E-2</v>
      </c>
      <c r="J478" s="103">
        <f t="shared" si="236"/>
        <v>9.0008861743806623E-3</v>
      </c>
      <c r="K478" s="103">
        <f t="shared" si="236"/>
        <v>1.103128350428495E-2</v>
      </c>
      <c r="L478" s="103">
        <f t="shared" si="236"/>
        <v>7.2601619398871442E-2</v>
      </c>
      <c r="M478" s="103">
        <f t="shared" si="236"/>
        <v>7.9520704933573105E-2</v>
      </c>
      <c r="N478" s="103">
        <f t="shared" si="236"/>
        <v>2.3741665007604329E-2</v>
      </c>
      <c r="O478" s="103">
        <f t="shared" si="236"/>
        <v>7.9612014520295427E-2</v>
      </c>
      <c r="P478" s="104">
        <f t="shared" si="236"/>
        <v>2.8984727158442469E-2</v>
      </c>
    </row>
    <row r="479" spans="1:16" ht="15.95" customHeight="1">
      <c r="A479" s="196"/>
      <c r="B479" s="193"/>
      <c r="C479" s="193">
        <v>2004</v>
      </c>
      <c r="D479" s="103">
        <f t="shared" ref="D479:P479" si="237">+D227/D226-1</f>
        <v>2.2179805772634564E-2</v>
      </c>
      <c r="E479" s="103">
        <f t="shared" si="237"/>
        <v>9.5396997489531454E-2</v>
      </c>
      <c r="F479" s="103">
        <f t="shared" si="237"/>
        <v>0.19290702724333508</v>
      </c>
      <c r="G479" s="103">
        <f t="shared" si="237"/>
        <v>-5.8092346752779189E-2</v>
      </c>
      <c r="H479" s="103">
        <f t="shared" si="237"/>
        <v>2.4569409634734196E-2</v>
      </c>
      <c r="I479" s="103">
        <f t="shared" si="237"/>
        <v>8.7940776667761789E-2</v>
      </c>
      <c r="J479" s="103">
        <f t="shared" si="237"/>
        <v>6.2287696134626813E-2</v>
      </c>
      <c r="K479" s="103">
        <f t="shared" si="237"/>
        <v>7.6473686591600476E-2</v>
      </c>
      <c r="L479" s="103">
        <f t="shared" si="237"/>
        <v>6.6364737176705102E-2</v>
      </c>
      <c r="M479" s="103">
        <f t="shared" si="237"/>
        <v>5.694261223076813E-3</v>
      </c>
      <c r="N479" s="103">
        <f t="shared" si="237"/>
        <v>0.11254010219010135</v>
      </c>
      <c r="O479" s="103">
        <f t="shared" si="237"/>
        <v>-6.3616580743965923E-3</v>
      </c>
      <c r="P479" s="104">
        <f t="shared" si="237"/>
        <v>5.5502607465676812E-2</v>
      </c>
    </row>
    <row r="480" spans="1:16" ht="15.95" customHeight="1">
      <c r="A480" s="196"/>
      <c r="B480" s="193"/>
      <c r="C480" s="193">
        <v>2005</v>
      </c>
      <c r="D480" s="103">
        <f t="shared" ref="D480:P480" si="238">+D228/D227-1</f>
        <v>4.355091796486743E-2</v>
      </c>
      <c r="E480" s="103">
        <f t="shared" si="238"/>
        <v>-0.17331381602419282</v>
      </c>
      <c r="F480" s="103">
        <f t="shared" si="238"/>
        <v>-1.7880535466335834E-2</v>
      </c>
      <c r="G480" s="103">
        <f t="shared" si="238"/>
        <v>0.20920001779775599</v>
      </c>
      <c r="H480" s="103">
        <f t="shared" si="238"/>
        <v>0.10427466750284475</v>
      </c>
      <c r="I480" s="103">
        <f t="shared" si="238"/>
        <v>6.1774943551357264E-2</v>
      </c>
      <c r="J480" s="103">
        <f t="shared" si="238"/>
        <v>3.489089966572001E-2</v>
      </c>
      <c r="K480" s="103">
        <f t="shared" si="238"/>
        <v>9.1884003047698615E-2</v>
      </c>
      <c r="L480" s="103">
        <f t="shared" si="238"/>
        <v>5.5781364075746298E-2</v>
      </c>
      <c r="M480" s="103">
        <f t="shared" si="238"/>
        <v>2.9711629155318553E-2</v>
      </c>
      <c r="N480" s="103">
        <f t="shared" si="238"/>
        <v>1.1668710875861077E-2</v>
      </c>
      <c r="O480" s="103">
        <f t="shared" si="238"/>
        <v>0.12776627735912283</v>
      </c>
      <c r="P480" s="104">
        <f t="shared" si="238"/>
        <v>5.0301822995043377E-2</v>
      </c>
    </row>
    <row r="481" spans="1:16" ht="15.95" customHeight="1">
      <c r="A481" s="196"/>
      <c r="B481" s="193"/>
      <c r="C481" s="193">
        <v>2006</v>
      </c>
      <c r="D481" s="103">
        <f t="shared" ref="D481:P481" si="239">+D229/D228-1</f>
        <v>0.13617471570670436</v>
      </c>
      <c r="E481" s="103">
        <f t="shared" si="239"/>
        <v>0.33195851204917393</v>
      </c>
      <c r="F481" s="103">
        <f t="shared" si="239"/>
        <v>0.11124668932290493</v>
      </c>
      <c r="G481" s="103">
        <f t="shared" si="239"/>
        <v>-0.12119126740329855</v>
      </c>
      <c r="H481" s="103">
        <f t="shared" si="239"/>
        <v>5.2214374506359684E-2</v>
      </c>
      <c r="I481" s="103">
        <f t="shared" si="239"/>
        <v>3.2863049852436488E-2</v>
      </c>
      <c r="J481" s="103">
        <f t="shared" si="239"/>
        <v>4.5407785812714208E-2</v>
      </c>
      <c r="K481" s="103">
        <f t="shared" si="239"/>
        <v>2.8821920684593216E-2</v>
      </c>
      <c r="L481" s="103">
        <f t="shared" si="239"/>
        <v>7.8750167614007882E-3</v>
      </c>
      <c r="M481" s="103">
        <f t="shared" si="239"/>
        <v>7.8277200653149803E-2</v>
      </c>
      <c r="N481" s="103">
        <f t="shared" si="239"/>
        <v>0.11049787680726175</v>
      </c>
      <c r="O481" s="103">
        <f t="shared" si="239"/>
        <v>-1.0675030696809529E-2</v>
      </c>
      <c r="P481" s="104">
        <f t="shared" si="239"/>
        <v>5.5023115263160394E-2</v>
      </c>
    </row>
    <row r="482" spans="1:16" ht="15.95" customHeight="1">
      <c r="A482" s="196"/>
      <c r="B482" s="193"/>
      <c r="C482" s="193">
        <v>2007</v>
      </c>
      <c r="D482" s="103">
        <f t="shared" ref="D482:P482" si="240">+D230/D229-1</f>
        <v>2.749728249868455E-2</v>
      </c>
      <c r="E482" s="103">
        <f t="shared" si="240"/>
        <v>6.6404224446099391E-3</v>
      </c>
      <c r="F482" s="103">
        <f t="shared" si="240"/>
        <v>-1.5832631325888968E-2</v>
      </c>
      <c r="G482" s="103">
        <f t="shared" si="240"/>
        <v>6.2102061287301336E-2</v>
      </c>
      <c r="H482" s="103">
        <f t="shared" si="240"/>
        <v>-0.12376712455428318</v>
      </c>
      <c r="I482" s="103">
        <f t="shared" si="240"/>
        <v>-2.8285289709650829E-3</v>
      </c>
      <c r="J482" s="103">
        <f t="shared" si="240"/>
        <v>2.4157409283953379E-2</v>
      </c>
      <c r="K482" s="103">
        <f t="shared" si="240"/>
        <v>3.3186583104835909E-2</v>
      </c>
      <c r="L482" s="103">
        <f t="shared" si="240"/>
        <v>-6.7211056034445993E-2</v>
      </c>
      <c r="M482" s="103">
        <f t="shared" si="240"/>
        <v>2.1232196759120026E-2</v>
      </c>
      <c r="N482" s="103">
        <f t="shared" si="240"/>
        <v>-5.5691523910100793E-3</v>
      </c>
      <c r="O482" s="103">
        <f t="shared" si="240"/>
        <v>-3.5358458894984568E-2</v>
      </c>
      <c r="P482" s="104">
        <f t="shared" si="240"/>
        <v>-8.2021105551329798E-3</v>
      </c>
    </row>
    <row r="483" spans="1:16" ht="15.95" customHeight="1">
      <c r="A483" s="196"/>
      <c r="B483" s="193"/>
      <c r="C483" s="193">
        <v>2008</v>
      </c>
      <c r="D483" s="103">
        <f t="shared" ref="D483:P483" si="241">+D231/D230-1</f>
        <v>2.4790490962477651E-2</v>
      </c>
      <c r="E483" s="103">
        <f t="shared" si="241"/>
        <v>4.9244828799579921E-2</v>
      </c>
      <c r="F483" s="103">
        <f t="shared" si="241"/>
        <v>-0.10488483335762511</v>
      </c>
      <c r="G483" s="103">
        <f t="shared" si="241"/>
        <v>0.15736954864669617</v>
      </c>
      <c r="H483" s="103">
        <f t="shared" si="241"/>
        <v>0.23774067649074992</v>
      </c>
      <c r="I483" s="103">
        <f t="shared" si="241"/>
        <v>4.8844369199360083E-2</v>
      </c>
      <c r="J483" s="103">
        <f t="shared" si="241"/>
        <v>0.11819171288733021</v>
      </c>
      <c r="K483" s="103">
        <f t="shared" si="241"/>
        <v>1.7246258850082352E-2</v>
      </c>
      <c r="L483" s="103">
        <f t="shared" si="241"/>
        <v>0.2251012539866184</v>
      </c>
      <c r="M483" s="103">
        <f t="shared" si="241"/>
        <v>9.4330488127557288E-2</v>
      </c>
      <c r="N483" s="103">
        <f t="shared" si="241"/>
        <v>2.283289752540929E-2</v>
      </c>
      <c r="O483" s="103">
        <f t="shared" si="241"/>
        <v>0.1008667396904428</v>
      </c>
      <c r="P483" s="104">
        <f t="shared" si="241"/>
        <v>8.1558693509734992E-2</v>
      </c>
    </row>
    <row r="484" spans="1:16" ht="15.95" customHeight="1">
      <c r="A484" s="196"/>
      <c r="B484" s="193"/>
      <c r="C484" s="193">
        <v>2009</v>
      </c>
      <c r="D484" s="103">
        <f t="shared" ref="D484:P484" si="242">+D232/D231-1</f>
        <v>6.7527529009266729E-2</v>
      </c>
      <c r="E484" s="103">
        <f t="shared" si="242"/>
        <v>5.4807188370727067E-2</v>
      </c>
      <c r="F484" s="103">
        <f t="shared" si="242"/>
        <v>0.23259635090887754</v>
      </c>
      <c r="G484" s="103">
        <f t="shared" si="242"/>
        <v>4.9277604215185455E-2</v>
      </c>
      <c r="H484" s="103">
        <f t="shared" si="242"/>
        <v>-3.5337849534763377E-2</v>
      </c>
      <c r="I484" s="103">
        <f t="shared" si="242"/>
        <v>7.1491290696891863E-2</v>
      </c>
      <c r="J484" s="103">
        <f t="shared" si="242"/>
        <v>-0.1675654714214232</v>
      </c>
      <c r="K484" s="103">
        <f t="shared" si="242"/>
        <v>-9.1652789838614357E-3</v>
      </c>
      <c r="L484" s="103">
        <f t="shared" si="242"/>
        <v>-3.2642645127261116E-2</v>
      </c>
      <c r="M484" s="103">
        <f t="shared" si="242"/>
        <v>-2.2540777186576766E-2</v>
      </c>
      <c r="N484" s="103">
        <f t="shared" si="242"/>
        <v>-7.1451794550396852E-2</v>
      </c>
      <c r="O484" s="103">
        <f t="shared" si="242"/>
        <v>6.1835565017314575E-2</v>
      </c>
      <c r="P484" s="104">
        <f t="shared" si="242"/>
        <v>8.4112708814123582E-3</v>
      </c>
    </row>
    <row r="485" spans="1:16" ht="15.95" customHeight="1">
      <c r="A485" s="196"/>
      <c r="B485" s="193"/>
      <c r="C485" s="193">
        <v>2010</v>
      </c>
      <c r="D485" s="103">
        <f t="shared" ref="D485:P485" si="243">+D233/D232-1</f>
        <v>-6.2656326125410611E-2</v>
      </c>
      <c r="E485" s="103">
        <f t="shared" si="243"/>
        <v>-4.2965704067176147E-2</v>
      </c>
      <c r="F485" s="103">
        <f t="shared" si="243"/>
        <v>8.2698016905906613E-3</v>
      </c>
      <c r="G485" s="103">
        <f t="shared" si="243"/>
        <v>-3.5618961051966158E-2</v>
      </c>
      <c r="H485" s="103">
        <f t="shared" si="243"/>
        <v>-2.3765658467413964E-2</v>
      </c>
      <c r="I485" s="103">
        <f t="shared" si="243"/>
        <v>-1.915152791606034E-2</v>
      </c>
      <c r="J485" s="103">
        <f t="shared" si="243"/>
        <v>0.16423046526067231</v>
      </c>
      <c r="K485" s="103">
        <f t="shared" si="243"/>
        <v>6.9049116214328965E-2</v>
      </c>
      <c r="L485" s="103">
        <f t="shared" si="243"/>
        <v>5.0308560097175548E-2</v>
      </c>
      <c r="M485" s="103">
        <f t="shared" si="243"/>
        <v>-6.669928769416722E-2</v>
      </c>
      <c r="N485" s="103">
        <f t="shared" si="243"/>
        <v>0.19085884769658246</v>
      </c>
      <c r="O485" s="103">
        <f t="shared" si="243"/>
        <v>4.5637286181736458E-2</v>
      </c>
      <c r="P485" s="104">
        <f t="shared" si="243"/>
        <v>2.2978040205313688E-2</v>
      </c>
    </row>
    <row r="486" spans="1:16" ht="15.95" customHeight="1">
      <c r="A486" s="196"/>
      <c r="B486" s="193"/>
      <c r="C486" s="193">
        <v>2011</v>
      </c>
      <c r="D486" s="103">
        <f t="shared" ref="D486:P486" si="244">+D234/D233-1</f>
        <v>0.10114787859980723</v>
      </c>
      <c r="E486" s="103">
        <f t="shared" si="244"/>
        <v>0.10408297223957819</v>
      </c>
      <c r="F486" s="103">
        <f t="shared" si="244"/>
        <v>-5.154356146632888E-2</v>
      </c>
      <c r="G486" s="103">
        <f t="shared" si="244"/>
        <v>4.2915830677995759E-2</v>
      </c>
      <c r="H486" s="103">
        <f t="shared" si="244"/>
        <v>0.12184671590551277</v>
      </c>
      <c r="I486" s="103">
        <f t="shared" si="244"/>
        <v>7.3157843305017733E-2</v>
      </c>
      <c r="J486" s="103">
        <f t="shared" si="244"/>
        <v>2.9342834896560976E-2</v>
      </c>
      <c r="K486" s="103">
        <f t="shared" si="244"/>
        <v>4.4819533249123467E-2</v>
      </c>
      <c r="L486" s="103">
        <f t="shared" si="244"/>
        <v>4.3294616010553844E-2</v>
      </c>
      <c r="M486" s="103">
        <f t="shared" si="244"/>
        <v>0.1403980381599621</v>
      </c>
      <c r="N486" s="103">
        <f t="shared" si="244"/>
        <v>5.3440269288922426E-3</v>
      </c>
      <c r="O486" s="103">
        <f t="shared" si="244"/>
        <v>-1.2331738357008182E-2</v>
      </c>
      <c r="P486" s="104">
        <f t="shared" si="244"/>
        <v>5.0486644144752235E-2</v>
      </c>
    </row>
    <row r="487" spans="1:16" ht="15.95" customHeight="1">
      <c r="A487" s="196"/>
      <c r="B487" s="193"/>
      <c r="C487" s="193">
        <v>2012</v>
      </c>
      <c r="D487" s="103">
        <f t="shared" ref="D487:P487" si="245">+D235/D234-1</f>
        <v>-0.16591875886805374</v>
      </c>
      <c r="E487" s="103">
        <f t="shared" si="245"/>
        <v>-0.22058272948696123</v>
      </c>
      <c r="F487" s="103">
        <f t="shared" si="245"/>
        <v>-9.3298712279145768E-2</v>
      </c>
      <c r="G487" s="103">
        <f t="shared" si="245"/>
        <v>-0.27775842448279386</v>
      </c>
      <c r="H487" s="103">
        <f t="shared" si="245"/>
        <v>-0.23549749828334188</v>
      </c>
      <c r="I487" s="103">
        <f t="shared" si="245"/>
        <v>-0.20266040127790819</v>
      </c>
      <c r="J487" s="103">
        <f t="shared" si="245"/>
        <v>-0.16827884779901769</v>
      </c>
      <c r="K487" s="103">
        <f t="shared" si="245"/>
        <v>-0.44729730927593658</v>
      </c>
      <c r="L487" s="103">
        <f t="shared" si="245"/>
        <v>-0.28888883163123502</v>
      </c>
      <c r="M487" s="103">
        <f t="shared" si="245"/>
        <v>-0.17720506814187997</v>
      </c>
      <c r="N487" s="103">
        <f t="shared" si="245"/>
        <v>-0.26149329854409609</v>
      </c>
      <c r="O487" s="103">
        <f t="shared" si="245"/>
        <v>-0.27405481865452919</v>
      </c>
      <c r="P487" s="104">
        <f t="shared" si="245"/>
        <v>-0.23825889638602238</v>
      </c>
    </row>
    <row r="488" spans="1:16" ht="15.95" customHeight="1">
      <c r="A488" s="196"/>
      <c r="B488" s="193"/>
      <c r="C488" s="193">
        <v>2013</v>
      </c>
      <c r="D488" s="103">
        <f t="shared" ref="D488:P488" si="246">+D236/D235-1</f>
        <v>-0.13993303371722632</v>
      </c>
      <c r="E488" s="103">
        <f t="shared" si="246"/>
        <v>-0.18596199632957189</v>
      </c>
      <c r="F488" s="103">
        <f t="shared" si="246"/>
        <v>-8.6043167743286797E-2</v>
      </c>
      <c r="G488" s="103">
        <f t="shared" si="246"/>
        <v>0.19241073824573807</v>
      </c>
      <c r="H488" s="103">
        <f t="shared" si="246"/>
        <v>0.15795152761819464</v>
      </c>
      <c r="I488" s="103">
        <f t="shared" si="246"/>
        <v>-6.7460240329700882E-3</v>
      </c>
      <c r="J488" s="103">
        <f t="shared" si="246"/>
        <v>9.2683816609099301E-2</v>
      </c>
      <c r="K488" s="103">
        <f t="shared" si="246"/>
        <v>0.48849359574134676</v>
      </c>
      <c r="L488" s="103">
        <f t="shared" si="246"/>
        <v>9.6943697084504787E-2</v>
      </c>
      <c r="M488" s="103">
        <f t="shared" si="246"/>
        <v>7.3467552276242465E-2</v>
      </c>
      <c r="N488" s="103">
        <f t="shared" si="246"/>
        <v>5.7914235638633071E-2</v>
      </c>
      <c r="O488" s="103">
        <f t="shared" si="246"/>
        <v>8.8280946564646801E-2</v>
      </c>
      <c r="P488" s="104">
        <f t="shared" si="246"/>
        <v>6.6184152214766589E-2</v>
      </c>
    </row>
    <row r="489" spans="1:16" ht="15.95" customHeight="1">
      <c r="A489" s="196"/>
      <c r="B489" s="193"/>
      <c r="C489" s="193">
        <v>2014</v>
      </c>
      <c r="D489" s="103">
        <f t="shared" ref="D489:O493" si="247">+D237/D236-1</f>
        <v>0.12438100279456465</v>
      </c>
      <c r="E489" s="103">
        <f t="shared" si="247"/>
        <v>0.29316446194466694</v>
      </c>
      <c r="F489" s="103">
        <f t="shared" si="247"/>
        <v>-1.6014594850800812E-2</v>
      </c>
      <c r="G489" s="103">
        <f t="shared" si="247"/>
        <v>-8.3912550214323978E-2</v>
      </c>
      <c r="H489" s="103">
        <f t="shared" si="247"/>
        <v>-0.12311115107862092</v>
      </c>
      <c r="I489" s="103">
        <f t="shared" si="247"/>
        <v>-0.1588560537695336</v>
      </c>
      <c r="J489" s="103">
        <f t="shared" si="247"/>
        <v>-0.12353263468220499</v>
      </c>
      <c r="K489" s="103">
        <f t="shared" si="247"/>
        <v>-0.11698161467800361</v>
      </c>
      <c r="L489" s="103">
        <f t="shared" si="247"/>
        <v>8.7467032669872324E-3</v>
      </c>
      <c r="M489" s="103">
        <f t="shared" si="247"/>
        <v>-5.3288021175091349E-2</v>
      </c>
      <c r="N489" s="103">
        <f t="shared" si="247"/>
        <v>-3.8641651007617073E-2</v>
      </c>
      <c r="O489" s="103">
        <f t="shared" si="247"/>
        <v>1.4186027177114147E-2</v>
      </c>
      <c r="P489" s="104">
        <f>+P237/P236-1</f>
        <v>-4.1000308401253571E-2</v>
      </c>
    </row>
    <row r="490" spans="1:16" ht="15.95" customHeight="1">
      <c r="A490" s="196"/>
      <c r="B490" s="193"/>
      <c r="C490" s="193">
        <v>2015</v>
      </c>
      <c r="D490" s="103">
        <f t="shared" si="247"/>
        <v>-6.0972121252320655E-3</v>
      </c>
      <c r="E490" s="103">
        <f t="shared" si="247"/>
        <v>-2.4961167193934264E-2</v>
      </c>
      <c r="F490" s="103">
        <f t="shared" si="247"/>
        <v>7.0485445795483104E-2</v>
      </c>
      <c r="G490" s="103">
        <f t="shared" si="247"/>
        <v>0.17320478540633832</v>
      </c>
      <c r="H490" s="103">
        <f t="shared" si="247"/>
        <v>9.355107731222545E-2</v>
      </c>
      <c r="I490" s="103">
        <f t="shared" si="247"/>
        <v>0.32957235896277837</v>
      </c>
      <c r="J490" s="103">
        <f t="shared" si="247"/>
        <v>0.18982361360252265</v>
      </c>
      <c r="K490" s="103">
        <f t="shared" si="247"/>
        <v>0.17375947529676772</v>
      </c>
      <c r="L490" s="103">
        <f t="shared" si="247"/>
        <v>0.14363101119421828</v>
      </c>
      <c r="M490" s="103">
        <f t="shared" si="247"/>
        <v>9.1558017052070451E-2</v>
      </c>
      <c r="N490" s="103">
        <f t="shared" si="247"/>
        <v>0.14910207145499399</v>
      </c>
      <c r="O490" s="103">
        <f t="shared" si="247"/>
        <v>0.11107278115266528</v>
      </c>
      <c r="P490" s="104">
        <f>+P238/P237-1</f>
        <v>0.12711338608193845</v>
      </c>
    </row>
    <row r="491" spans="1:16" ht="15.95" customHeight="1">
      <c r="A491" s="196"/>
      <c r="B491" s="193"/>
      <c r="C491" s="193">
        <v>2016</v>
      </c>
      <c r="D491" s="103">
        <f t="shared" si="247"/>
        <v>6.9771516544766765E-2</v>
      </c>
      <c r="E491" s="103">
        <f t="shared" si="247"/>
        <v>7.5711973237441388E-2</v>
      </c>
      <c r="F491" s="103">
        <f t="shared" si="247"/>
        <v>0.1444460313696494</v>
      </c>
      <c r="G491" s="103">
        <f t="shared" si="247"/>
        <v>0.10290540070163745</v>
      </c>
      <c r="H491" s="103">
        <f t="shared" si="247"/>
        <v>0.15039276987612449</v>
      </c>
      <c r="I491" s="103">
        <f t="shared" si="247"/>
        <v>6.3637796772394006E-2</v>
      </c>
      <c r="J491" s="103">
        <f t="shared" si="247"/>
        <v>2.5643357805128719E-2</v>
      </c>
      <c r="K491" s="103">
        <f t="shared" si="247"/>
        <v>0.22456066447374523</v>
      </c>
      <c r="L491" s="103">
        <f t="shared" si="247"/>
        <v>0.13753985281549186</v>
      </c>
      <c r="M491" s="103">
        <f t="shared" si="247"/>
        <v>0.12482492029772252</v>
      </c>
      <c r="N491" s="103">
        <f t="shared" si="247"/>
        <v>0.15280049220887526</v>
      </c>
      <c r="O491" s="103">
        <f t="shared" si="247"/>
        <v>7.8443984438505421E-2</v>
      </c>
      <c r="P491" s="104">
        <f>+P239/P238-1</f>
        <v>0.1144776933360383</v>
      </c>
    </row>
    <row r="492" spans="1:16" ht="15.95" customHeight="1">
      <c r="A492" s="223"/>
      <c r="B492" s="224"/>
      <c r="C492" s="224">
        <v>2017</v>
      </c>
      <c r="D492" s="103">
        <f t="shared" si="247"/>
        <v>3.6870441701079004E-2</v>
      </c>
      <c r="E492" s="103">
        <f t="shared" si="247"/>
        <v>-3.8945205179200748E-2</v>
      </c>
      <c r="F492" s="103">
        <f t="shared" si="247"/>
        <v>0.15533985134155159</v>
      </c>
      <c r="G492" s="103">
        <f t="shared" si="247"/>
        <v>-4.7915956929649006E-2</v>
      </c>
      <c r="H492" s="103">
        <f t="shared" si="247"/>
        <v>6.6382838766262164E-2</v>
      </c>
      <c r="I492" s="103">
        <f t="shared" si="247"/>
        <v>9.1495237604615198E-2</v>
      </c>
      <c r="J492" s="103">
        <f t="shared" si="247"/>
        <v>7.2169915824254582E-2</v>
      </c>
      <c r="K492" s="103">
        <f t="shared" si="247"/>
        <v>1.4606280707414987E-2</v>
      </c>
      <c r="L492" s="103">
        <f t="shared" si="247"/>
        <v>7.877385274053017E-3</v>
      </c>
      <c r="M492" s="103">
        <f t="shared" si="247"/>
        <v>5.5094354948533208E-2</v>
      </c>
      <c r="N492" s="103">
        <f t="shared" si="247"/>
        <v>8.2116176829534204E-2</v>
      </c>
      <c r="O492" s="103">
        <f t="shared" si="247"/>
        <v>8.9053308882931725E-2</v>
      </c>
      <c r="P492" s="104">
        <f>+P240/P239-1</f>
        <v>4.9588783699825445E-2</v>
      </c>
    </row>
    <row r="493" spans="1:16" ht="15.95" customHeight="1" thickBot="1">
      <c r="A493" s="25"/>
      <c r="B493" s="161"/>
      <c r="C493" s="161">
        <v>2018</v>
      </c>
      <c r="D493" s="107">
        <f t="shared" si="247"/>
        <v>0.26527336695337556</v>
      </c>
      <c r="E493" s="107">
        <f t="shared" si="247"/>
        <v>0.26172628837927947</v>
      </c>
      <c r="F493" s="107">
        <f t="shared" si="247"/>
        <v>4.4748273031613772E-2</v>
      </c>
      <c r="G493" s="107">
        <f t="shared" si="247"/>
        <v>0.16123975843598526</v>
      </c>
      <c r="H493" s="107">
        <f t="shared" si="247"/>
        <v>3.0274177975240457E-2</v>
      </c>
      <c r="I493" s="107">
        <f t="shared" si="247"/>
        <v>3.6724052542901342E-2</v>
      </c>
      <c r="J493" s="107"/>
      <c r="K493" s="107"/>
      <c r="L493" s="107"/>
      <c r="M493" s="107"/>
      <c r="N493" s="107"/>
      <c r="O493" s="107"/>
      <c r="P493" s="108"/>
    </row>
    <row r="494" spans="1:16" ht="15.95" customHeight="1">
      <c r="A494" s="63"/>
      <c r="B494" s="63"/>
      <c r="C494" s="63"/>
      <c r="D494" s="184"/>
      <c r="E494" s="184"/>
      <c r="F494" s="184"/>
      <c r="G494" s="184"/>
      <c r="H494" s="184"/>
      <c r="I494" s="184"/>
      <c r="J494" s="184"/>
      <c r="K494" s="184"/>
      <c r="L494" s="184"/>
      <c r="M494" s="184"/>
      <c r="N494" s="184"/>
      <c r="O494" s="184"/>
      <c r="P494" s="184"/>
    </row>
    <row r="495" spans="1:16" ht="14.1" customHeight="1">
      <c r="A495" s="69" t="s">
        <v>83</v>
      </c>
      <c r="B495" s="12"/>
      <c r="C495" s="12"/>
      <c r="D495" s="12"/>
      <c r="E495" s="12"/>
      <c r="F495" s="71"/>
      <c r="G495" s="12"/>
      <c r="H495" s="69" t="s">
        <v>84</v>
      </c>
      <c r="I495" s="12"/>
      <c r="J495" s="12"/>
      <c r="K495" s="12"/>
      <c r="L495" s="12"/>
      <c r="M495" s="12"/>
      <c r="N495" s="12"/>
      <c r="O495" s="12"/>
      <c r="P495" s="12"/>
    </row>
    <row r="496" spans="1:16" ht="14.1" customHeight="1">
      <c r="A496" s="70" t="s">
        <v>81</v>
      </c>
      <c r="B496" s="12"/>
      <c r="C496" s="17"/>
      <c r="D496" s="17"/>
      <c r="E496" s="17"/>
      <c r="F496" s="12"/>
      <c r="G496" s="17"/>
      <c r="H496" s="69" t="s">
        <v>86</v>
      </c>
      <c r="I496" s="12"/>
      <c r="J496" s="48"/>
      <c r="K496" s="48"/>
      <c r="L496" s="17"/>
      <c r="M496" s="66"/>
      <c r="N496" s="15"/>
      <c r="O496" s="12"/>
      <c r="P496" s="15"/>
    </row>
    <row r="497" spans="1:16" ht="14.1" customHeight="1">
      <c r="A497" s="70" t="s">
        <v>81</v>
      </c>
      <c r="B497" s="12"/>
      <c r="C497" s="17"/>
      <c r="D497" s="17"/>
      <c r="E497" s="17"/>
      <c r="F497" s="12"/>
      <c r="G497" s="17"/>
      <c r="H497" s="133" t="s">
        <v>85</v>
      </c>
      <c r="I497" s="12"/>
      <c r="J497" s="48"/>
      <c r="K497" s="48"/>
      <c r="L497" s="17"/>
      <c r="M497" s="66"/>
      <c r="N497" s="15"/>
      <c r="O497" s="12"/>
      <c r="P497" s="15"/>
    </row>
    <row r="498" spans="1:16" ht="14.1" customHeight="1">
      <c r="A498" s="145"/>
      <c r="B498" s="145"/>
      <c r="C498" s="145"/>
      <c r="D498" s="145"/>
      <c r="E498" s="145"/>
      <c r="F498" s="145"/>
      <c r="G498" s="145"/>
      <c r="H498" s="133" t="s">
        <v>106</v>
      </c>
      <c r="I498" s="12"/>
      <c r="J498" s="67"/>
      <c r="K498" s="48"/>
      <c r="L498" s="12"/>
      <c r="M498" s="12"/>
      <c r="N498" s="12"/>
      <c r="O498" s="12"/>
      <c r="P498" s="17"/>
    </row>
    <row r="499" spans="1:16" ht="14.1" customHeight="1">
      <c r="H499" s="133" t="s">
        <v>114</v>
      </c>
      <c r="I499" s="12"/>
      <c r="J499" s="67"/>
      <c r="K499" s="48"/>
      <c r="L499" s="12"/>
      <c r="M499" s="12"/>
      <c r="N499" s="12"/>
      <c r="O499" s="12"/>
      <c r="P499" s="17"/>
    </row>
    <row r="500" spans="1:16" ht="14.1" customHeight="1">
      <c r="H500" s="133" t="s">
        <v>112</v>
      </c>
      <c r="I500" s="12"/>
      <c r="J500" s="67"/>
      <c r="K500" s="48"/>
      <c r="L500" s="12"/>
      <c r="M500" s="12"/>
      <c r="N500" s="12"/>
      <c r="O500" s="12"/>
      <c r="P500" s="17"/>
    </row>
    <row r="501" spans="1:16" ht="14.1" customHeight="1">
      <c r="H501" s="133" t="s">
        <v>113</v>
      </c>
      <c r="I501" s="12"/>
      <c r="J501" s="67"/>
      <c r="K501" s="48"/>
      <c r="L501" s="12"/>
      <c r="M501" s="12"/>
      <c r="N501" s="12"/>
      <c r="O501" s="12"/>
      <c r="P501" s="17"/>
    </row>
    <row r="502" spans="1:16" ht="14.1" customHeight="1">
      <c r="H502" s="133" t="s">
        <v>123</v>
      </c>
      <c r="I502" s="12"/>
      <c r="J502" s="67"/>
      <c r="K502" s="48"/>
      <c r="L502" s="12"/>
      <c r="M502" s="12"/>
      <c r="N502" s="12"/>
      <c r="O502" s="12"/>
      <c r="P502" s="17"/>
    </row>
    <row r="503" spans="1:16" ht="14.1" customHeight="1"/>
    <row r="504" spans="1:16" ht="14.1" customHeight="1"/>
    <row r="505" spans="1:16" ht="14.1" customHeight="1"/>
    <row r="506" spans="1:16" ht="14.1" customHeight="1">
      <c r="D506" s="9" t="s">
        <v>63</v>
      </c>
      <c r="E506" s="9" t="s">
        <v>64</v>
      </c>
      <c r="F506" s="9" t="s">
        <v>65</v>
      </c>
      <c r="G506" s="9" t="s">
        <v>66</v>
      </c>
      <c r="H506" s="9" t="s">
        <v>67</v>
      </c>
      <c r="I506" s="9" t="s">
        <v>68</v>
      </c>
      <c r="J506" s="9" t="s">
        <v>69</v>
      </c>
      <c r="K506" s="9" t="s">
        <v>70</v>
      </c>
      <c r="L506" s="9" t="s">
        <v>71</v>
      </c>
      <c r="M506" s="9" t="s">
        <v>72</v>
      </c>
      <c r="N506" s="9" t="s">
        <v>73</v>
      </c>
      <c r="O506" s="9" t="s">
        <v>74</v>
      </c>
    </row>
    <row r="507" spans="1:16" ht="14.1" customHeight="1"/>
    <row r="508" spans="1:16" ht="14.1" customHeight="1"/>
    <row r="509" spans="1:16" ht="14.1" customHeight="1"/>
    <row r="510" spans="1:16" ht="14.1" customHeight="1"/>
    <row r="511" spans="1:16" ht="14.1" customHeight="1"/>
    <row r="512" spans="1:16"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3.15" customHeight="1"/>
    <row r="567" ht="13.15" customHeight="1"/>
    <row r="568" ht="13.15" customHeight="1"/>
    <row r="569" ht="13.15" customHeight="1"/>
    <row r="570" ht="13.15" customHeight="1"/>
    <row r="571" ht="13.15" customHeight="1"/>
    <row r="572" ht="13.15" customHeight="1"/>
    <row r="573" ht="13.15" customHeight="1"/>
    <row r="574" ht="13.15" customHeight="1"/>
    <row r="575" ht="13.15" customHeight="1"/>
    <row r="576" ht="13.15" customHeight="1"/>
    <row r="577" ht="13.15" customHeight="1"/>
    <row r="578" ht="13.15" customHeight="1"/>
    <row r="579" ht="13.15" customHeight="1"/>
    <row r="580" ht="13.15" customHeight="1"/>
    <row r="581" ht="13.15" customHeight="1"/>
    <row r="582" ht="13.15" customHeight="1"/>
    <row r="583" ht="13.15" customHeight="1"/>
    <row r="584" ht="13.15" customHeight="1"/>
    <row r="585" ht="13.15" customHeight="1"/>
    <row r="586" ht="13.15" customHeight="1"/>
    <row r="587" ht="13.15" customHeight="1"/>
    <row r="588" ht="13.15" customHeight="1"/>
    <row r="589" ht="13.15" customHeight="1"/>
    <row r="590" ht="13.15" customHeight="1"/>
    <row r="591" ht="13.15" customHeight="1"/>
    <row r="592" ht="13.15" customHeight="1"/>
    <row r="593" ht="13.15" customHeight="1"/>
    <row r="594" ht="13.15" customHeight="1"/>
    <row r="595" ht="13.15" customHeight="1"/>
    <row r="596" ht="13.15" customHeight="1"/>
    <row r="597" ht="13.15" customHeight="1"/>
    <row r="598" ht="13.15" customHeight="1"/>
    <row r="599" ht="13.15" customHeight="1"/>
    <row r="600" ht="13.15" customHeight="1"/>
    <row r="601" ht="13.15" customHeight="1"/>
    <row r="602" ht="13.15" customHeight="1"/>
    <row r="603" ht="13.15" customHeight="1"/>
    <row r="604" ht="13.15" customHeight="1"/>
    <row r="605" ht="13.15" customHeight="1"/>
    <row r="606" ht="13.15" customHeight="1"/>
    <row r="607" ht="13.15" customHeight="1"/>
    <row r="608" ht="13.15" customHeight="1"/>
    <row r="609" ht="13.15" customHeight="1"/>
    <row r="610" ht="13.15" customHeight="1"/>
    <row r="611" ht="13.15" customHeight="1"/>
    <row r="612" ht="13.15" customHeight="1"/>
    <row r="613" ht="13.15" customHeight="1"/>
    <row r="614" ht="13.15" customHeight="1"/>
    <row r="615" ht="13.15" customHeight="1"/>
    <row r="616" ht="13.15" customHeight="1"/>
  </sheetData>
  <mergeCells count="38">
    <mergeCell ref="A193:B193"/>
    <mergeCell ref="A253:P253"/>
    <mergeCell ref="B53:B54"/>
    <mergeCell ref="A246:G246"/>
    <mergeCell ref="A247:G247"/>
    <mergeCell ref="A254:P254"/>
    <mergeCell ref="F257:F258"/>
    <mergeCell ref="G257:G258"/>
    <mergeCell ref="H257:H258"/>
    <mergeCell ref="I257:I258"/>
    <mergeCell ref="L257:L258"/>
    <mergeCell ref="A1:P1"/>
    <mergeCell ref="A2:P2"/>
    <mergeCell ref="D5:D6"/>
    <mergeCell ref="E5:E6"/>
    <mergeCell ref="F5:F6"/>
    <mergeCell ref="N5:N6"/>
    <mergeCell ref="J5:J6"/>
    <mergeCell ref="G5:G6"/>
    <mergeCell ref="H5:H6"/>
    <mergeCell ref="I5:I6"/>
    <mergeCell ref="O5:O6"/>
    <mergeCell ref="A441:B453"/>
    <mergeCell ref="P5:P6"/>
    <mergeCell ref="C5:C6"/>
    <mergeCell ref="K5:K6"/>
    <mergeCell ref="L5:L6"/>
    <mergeCell ref="M5:M6"/>
    <mergeCell ref="J257:J258"/>
    <mergeCell ref="O257:O258"/>
    <mergeCell ref="P257:P258"/>
    <mergeCell ref="K257:K258"/>
    <mergeCell ref="M257:M258"/>
    <mergeCell ref="N257:N258"/>
    <mergeCell ref="C257:C258"/>
    <mergeCell ref="D257:D258"/>
    <mergeCell ref="B305:B306"/>
    <mergeCell ref="E257:E258"/>
  </mergeCells>
  <phoneticPr fontId="0" type="noConversion"/>
  <printOptions horizontalCentered="1"/>
  <pageMargins left="0.39370078740157483" right="0.39370078740157483" top="0.98425196850393704" bottom="0.47244094488188981" header="0" footer="0"/>
  <pageSetup paperSize="9" scale="25" fitToHeight="4" orientation="landscape" horizontalDpi="1200" verticalDpi="1200" r:id="rId1"/>
  <headerFooter alignWithMargins="0">
    <oddFooter>&amp;L&amp;F</oddFooter>
  </headerFooter>
  <rowBreaks count="3" manualBreakCount="3">
    <brk id="110" max="16383" man="1"/>
    <brk id="251" max="15" man="1"/>
    <brk id="362" max="15" man="1"/>
  </rowBreaks>
  <ignoredErrors>
    <ignoredError sqref="P240:P241 P7:P160 P216:P239 P162:P188" formulaRange="1"/>
    <ignoredError sqref="P205" formula="1"/>
    <ignoredError sqref="P161" formula="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showGridLines="0" zoomScaleNormal="100" workbookViewId="0">
      <selection activeCell="A3" sqref="A3"/>
    </sheetView>
  </sheetViews>
  <sheetFormatPr baseColWidth="10" defaultRowHeight="12.75"/>
  <cols>
    <col min="1" max="13" width="10.7109375" customWidth="1"/>
    <col min="14" max="14" width="4.85546875" customWidth="1"/>
  </cols>
  <sheetData>
    <row r="1" spans="1:21" ht="20.25">
      <c r="A1" s="250" t="s">
        <v>53</v>
      </c>
      <c r="B1" s="250"/>
      <c r="C1" s="250"/>
      <c r="D1" s="250"/>
      <c r="E1" s="250"/>
      <c r="F1" s="250"/>
      <c r="G1" s="250"/>
      <c r="H1" s="250"/>
      <c r="I1" s="250"/>
      <c r="J1" s="250"/>
      <c r="K1" s="250"/>
      <c r="L1" s="250"/>
      <c r="M1" s="250"/>
      <c r="N1" s="250"/>
    </row>
    <row r="2" spans="1:21" ht="20.25">
      <c r="A2" s="250" t="s">
        <v>55</v>
      </c>
      <c r="B2" s="250"/>
      <c r="C2" s="250"/>
      <c r="D2" s="250"/>
      <c r="E2" s="250"/>
      <c r="F2" s="250"/>
      <c r="G2" s="250"/>
      <c r="H2" s="250"/>
      <c r="I2" s="250"/>
      <c r="J2" s="250"/>
      <c r="K2" s="250"/>
      <c r="L2" s="250"/>
      <c r="M2" s="250"/>
      <c r="N2" s="250"/>
    </row>
    <row r="8" spans="1:21">
      <c r="T8" s="172">
        <v>38353</v>
      </c>
      <c r="U8">
        <v>15370570</v>
      </c>
    </row>
    <row r="9" spans="1:21">
      <c r="T9" s="172">
        <v>38384</v>
      </c>
      <c r="U9">
        <v>13423078</v>
      </c>
    </row>
    <row r="10" spans="1:21">
      <c r="T10" s="172">
        <v>38412</v>
      </c>
      <c r="U10">
        <v>20909620</v>
      </c>
    </row>
    <row r="11" spans="1:21">
      <c r="T11" s="172">
        <v>38443</v>
      </c>
      <c r="U11">
        <v>22447756</v>
      </c>
    </row>
    <row r="12" spans="1:21">
      <c r="T12" s="172">
        <v>38473</v>
      </c>
      <c r="U12">
        <v>22869641</v>
      </c>
    </row>
    <row r="13" spans="1:21">
      <c r="T13" s="172">
        <v>38504</v>
      </c>
      <c r="U13">
        <v>22561144</v>
      </c>
    </row>
    <row r="14" spans="1:21">
      <c r="T14" s="172">
        <v>38534</v>
      </c>
      <c r="U14">
        <v>22457206</v>
      </c>
    </row>
    <row r="15" spans="1:21">
      <c r="T15" s="172">
        <v>38565</v>
      </c>
      <c r="U15">
        <v>23850423</v>
      </c>
    </row>
    <row r="16" spans="1:21">
      <c r="T16" s="172">
        <v>38596</v>
      </c>
      <c r="U16">
        <v>23842678</v>
      </c>
    </row>
    <row r="17" spans="20:21">
      <c r="T17" s="172">
        <v>38626</v>
      </c>
      <c r="U17">
        <v>22267480</v>
      </c>
    </row>
    <row r="18" spans="20:21">
      <c r="T18" s="172">
        <v>38657</v>
      </c>
      <c r="U18">
        <v>22056641</v>
      </c>
    </row>
    <row r="19" spans="20:21">
      <c r="T19" s="172">
        <v>38687</v>
      </c>
      <c r="U19">
        <v>21262796</v>
      </c>
    </row>
    <row r="20" spans="20:21">
      <c r="T20" s="172">
        <v>38718</v>
      </c>
      <c r="U20">
        <v>17463653</v>
      </c>
    </row>
    <row r="21" spans="20:21">
      <c r="T21" s="172">
        <v>38749</v>
      </c>
      <c r="U21">
        <v>17878983</v>
      </c>
    </row>
    <row r="22" spans="20:21">
      <c r="T22" s="172">
        <v>38777</v>
      </c>
      <c r="U22">
        <v>23235746</v>
      </c>
    </row>
    <row r="23" spans="20:21">
      <c r="T23" s="172">
        <v>38808</v>
      </c>
      <c r="U23">
        <v>19727284</v>
      </c>
    </row>
    <row r="24" spans="20:21">
      <c r="T24" s="172">
        <v>38838</v>
      </c>
      <c r="U24">
        <v>24063765</v>
      </c>
    </row>
    <row r="25" spans="20:21">
      <c r="T25" s="172">
        <v>38869</v>
      </c>
      <c r="U25">
        <v>23302572</v>
      </c>
    </row>
    <row r="26" spans="20:21">
      <c r="T26" s="172">
        <v>38899</v>
      </c>
      <c r="U26">
        <v>23476938</v>
      </c>
    </row>
    <row r="27" spans="20:21">
      <c r="T27" s="172">
        <v>38930</v>
      </c>
      <c r="U27">
        <v>24537838</v>
      </c>
    </row>
    <row r="28" spans="20:21">
      <c r="T28" s="172">
        <v>38961</v>
      </c>
      <c r="U28">
        <v>24029737</v>
      </c>
    </row>
    <row r="29" spans="20:21">
      <c r="T29" s="172">
        <v>38991</v>
      </c>
      <c r="U29">
        <v>24010516</v>
      </c>
    </row>
    <row r="30" spans="20:21">
      <c r="T30" s="172">
        <v>39022</v>
      </c>
      <c r="U30">
        <v>24493853</v>
      </c>
    </row>
    <row r="31" spans="20:21">
      <c r="T31" s="172">
        <v>39052</v>
      </c>
      <c r="U31">
        <v>21035815</v>
      </c>
    </row>
    <row r="32" spans="20:21">
      <c r="T32" s="172">
        <v>39083</v>
      </c>
      <c r="U32">
        <v>17943856</v>
      </c>
    </row>
    <row r="33" spans="20:21">
      <c r="T33" s="172">
        <v>39114</v>
      </c>
      <c r="U33">
        <v>17997707</v>
      </c>
    </row>
    <row r="34" spans="20:21">
      <c r="T34" s="172">
        <v>39142</v>
      </c>
      <c r="U34">
        <v>22867863</v>
      </c>
    </row>
    <row r="35" spans="20:21">
      <c r="T35" s="172">
        <v>39173</v>
      </c>
      <c r="U35">
        <v>20952389</v>
      </c>
    </row>
    <row r="36" spans="20:21">
      <c r="T36" s="172">
        <v>39203</v>
      </c>
      <c r="U36">
        <v>21085462</v>
      </c>
    </row>
    <row r="37" spans="20:21">
      <c r="T37" s="172">
        <v>39234</v>
      </c>
      <c r="U37">
        <v>23236660</v>
      </c>
    </row>
    <row r="38" spans="20:21">
      <c r="T38" s="172">
        <v>39264</v>
      </c>
      <c r="U38">
        <v>24044080</v>
      </c>
    </row>
    <row r="39" spans="20:21">
      <c r="T39" s="172">
        <v>39295</v>
      </c>
      <c r="U39">
        <v>25352165</v>
      </c>
    </row>
    <row r="40" spans="20:21">
      <c r="T40" s="172">
        <v>39326</v>
      </c>
      <c r="U40">
        <v>22414673</v>
      </c>
    </row>
    <row r="41" spans="20:21">
      <c r="T41" s="172">
        <v>39356</v>
      </c>
      <c r="U41">
        <v>24520312</v>
      </c>
    </row>
    <row r="42" spans="20:21">
      <c r="T42" s="172">
        <v>39387</v>
      </c>
      <c r="U42">
        <v>24357443</v>
      </c>
    </row>
    <row r="43" spans="20:21">
      <c r="T43" s="172">
        <v>39417</v>
      </c>
      <c r="U43">
        <v>20292021</v>
      </c>
    </row>
    <row r="44" spans="20:21">
      <c r="T44" s="172">
        <v>39448</v>
      </c>
      <c r="U44">
        <v>18388693</v>
      </c>
    </row>
    <row r="45" spans="20:21">
      <c r="T45" s="172">
        <v>39479</v>
      </c>
      <c r="U45">
        <v>18884001</v>
      </c>
    </row>
    <row r="46" spans="20:21">
      <c r="T46" s="172">
        <v>39508</v>
      </c>
      <c r="U46">
        <v>20469371</v>
      </c>
    </row>
    <row r="47" spans="20:21">
      <c r="T47" s="172">
        <v>39539</v>
      </c>
      <c r="U47">
        <v>24249657</v>
      </c>
    </row>
    <row r="48" spans="20:21">
      <c r="T48" s="172">
        <v>39569</v>
      </c>
      <c r="U48">
        <v>26098334</v>
      </c>
    </row>
    <row r="49" spans="20:21">
      <c r="T49" s="172">
        <v>39600</v>
      </c>
      <c r="U49">
        <v>24371640</v>
      </c>
    </row>
    <row r="50" spans="20:21">
      <c r="T50" s="172">
        <v>39630</v>
      </c>
      <c r="U50">
        <v>26885891</v>
      </c>
    </row>
    <row r="51" spans="20:21">
      <c r="T51" s="172">
        <v>39661</v>
      </c>
      <c r="U51">
        <v>25789395</v>
      </c>
    </row>
    <row r="52" spans="20:21">
      <c r="T52" s="172">
        <v>39692</v>
      </c>
      <c r="U52">
        <v>27460244</v>
      </c>
    </row>
    <row r="53" spans="20:21">
      <c r="T53" s="172">
        <v>39722</v>
      </c>
      <c r="U53">
        <v>26833325</v>
      </c>
    </row>
    <row r="54" spans="20:21">
      <c r="T54" s="172">
        <v>39753</v>
      </c>
      <c r="U54">
        <v>24913594</v>
      </c>
    </row>
    <row r="55" spans="20:21">
      <c r="T55" s="172">
        <v>39783</v>
      </c>
      <c r="U55">
        <v>22338811</v>
      </c>
    </row>
    <row r="56" spans="20:21">
      <c r="T56" s="172">
        <v>39814</v>
      </c>
      <c r="U56">
        <v>19630436</v>
      </c>
    </row>
    <row r="57" spans="20:21">
      <c r="T57" s="172">
        <v>39845</v>
      </c>
      <c r="U57">
        <v>19918980</v>
      </c>
    </row>
    <row r="58" spans="20:21">
      <c r="T58" s="172">
        <v>39873</v>
      </c>
      <c r="U58">
        <v>25230472</v>
      </c>
    </row>
    <row r="59" spans="20:21">
      <c r="T59" s="172">
        <v>39904</v>
      </c>
      <c r="U59">
        <v>25444622</v>
      </c>
    </row>
    <row r="60" spans="20:21">
      <c r="T60" s="172">
        <v>39934</v>
      </c>
      <c r="U60">
        <v>25176075</v>
      </c>
    </row>
    <row r="61" spans="20:21">
      <c r="T61" s="172">
        <v>39965</v>
      </c>
      <c r="U61">
        <v>26114000</v>
      </c>
    </row>
    <row r="62" spans="20:21">
      <c r="T62" s="172">
        <v>39995</v>
      </c>
      <c r="U62">
        <v>22380744</v>
      </c>
    </row>
    <row r="63" spans="20:21">
      <c r="T63" s="172">
        <v>40026</v>
      </c>
      <c r="U63">
        <v>25553028</v>
      </c>
    </row>
    <row r="64" spans="20:21">
      <c r="T64" s="172">
        <v>40057</v>
      </c>
      <c r="U64">
        <v>26563869</v>
      </c>
    </row>
    <row r="65" spans="20:21">
      <c r="T65" s="172">
        <v>40087</v>
      </c>
      <c r="U65">
        <v>26228481</v>
      </c>
    </row>
    <row r="66" spans="20:21">
      <c r="T66" s="172">
        <v>40118</v>
      </c>
      <c r="U66">
        <v>23133473</v>
      </c>
    </row>
    <row r="67" spans="20:21">
      <c r="T67" s="172">
        <v>40148</v>
      </c>
      <c r="U67">
        <v>23720144</v>
      </c>
    </row>
    <row r="68" spans="20:21">
      <c r="T68" s="172">
        <v>40179</v>
      </c>
      <c r="U68">
        <v>18400465</v>
      </c>
    </row>
    <row r="69" spans="20:21">
      <c r="T69" s="172">
        <v>40210</v>
      </c>
      <c r="U69">
        <v>19063147</v>
      </c>
    </row>
    <row r="70" spans="20:21">
      <c r="T70" s="172">
        <v>40238</v>
      </c>
      <c r="U70">
        <v>25439123</v>
      </c>
    </row>
    <row r="71" spans="20:21">
      <c r="T71" s="172">
        <v>40269</v>
      </c>
      <c r="U71">
        <v>24538311</v>
      </c>
    </row>
    <row r="72" spans="20:21">
      <c r="T72" s="172">
        <v>40299</v>
      </c>
      <c r="U72">
        <v>24577749</v>
      </c>
    </row>
    <row r="73" spans="20:21">
      <c r="T73" s="172">
        <v>40330</v>
      </c>
      <c r="U73">
        <v>25613877</v>
      </c>
    </row>
    <row r="74" spans="20:21">
      <c r="T74" s="172">
        <v>40360</v>
      </c>
      <c r="U74">
        <v>26056344</v>
      </c>
    </row>
    <row r="75" spans="20:21">
      <c r="T75" s="172">
        <v>40391</v>
      </c>
      <c r="U75">
        <v>27317442</v>
      </c>
    </row>
    <row r="76" spans="20:21">
      <c r="T76" s="172">
        <v>40422</v>
      </c>
      <c r="U76">
        <v>27900595</v>
      </c>
    </row>
    <row r="77" spans="20:21">
      <c r="T77" s="172">
        <v>40452</v>
      </c>
      <c r="U77">
        <v>24479060</v>
      </c>
    </row>
    <row r="78" spans="20:21">
      <c r="T78" s="172">
        <v>40483</v>
      </c>
      <c r="U78">
        <v>27548701</v>
      </c>
    </row>
    <row r="79" spans="20:21">
      <c r="T79" s="172">
        <v>40513</v>
      </c>
      <c r="U79">
        <v>24802667</v>
      </c>
    </row>
    <row r="80" spans="20:21">
      <c r="T80" s="172">
        <v>40544</v>
      </c>
      <c r="U80">
        <v>20261633</v>
      </c>
    </row>
    <row r="81" spans="20:21">
      <c r="T81" s="172">
        <v>40575</v>
      </c>
      <c r="U81">
        <v>21047296</v>
      </c>
    </row>
    <row r="82" spans="20:21">
      <c r="T82" s="172">
        <v>40603</v>
      </c>
      <c r="U82">
        <v>24127900</v>
      </c>
    </row>
    <row r="83" spans="20:21">
      <c r="T83" s="172">
        <v>40634</v>
      </c>
      <c r="U83">
        <v>25591393</v>
      </c>
    </row>
    <row r="84" spans="20:21">
      <c r="T84" s="172">
        <v>40664</v>
      </c>
      <c r="U84">
        <v>27572467</v>
      </c>
    </row>
    <row r="85" spans="20:21">
      <c r="T85" s="172">
        <v>40695</v>
      </c>
      <c r="U85">
        <v>27487733</v>
      </c>
    </row>
    <row r="86" spans="20:21">
      <c r="T86" s="172">
        <v>40725</v>
      </c>
      <c r="U86">
        <v>26820911</v>
      </c>
    </row>
    <row r="87" spans="20:21">
      <c r="T87" s="172">
        <v>40756</v>
      </c>
      <c r="U87">
        <v>28541797</v>
      </c>
    </row>
    <row r="88" spans="20:21">
      <c r="T88" s="172">
        <v>40787</v>
      </c>
      <c r="U88">
        <v>29108190</v>
      </c>
    </row>
    <row r="89" spans="20:21">
      <c r="T89" s="172">
        <v>40817</v>
      </c>
      <c r="U89">
        <v>27915872</v>
      </c>
    </row>
    <row r="90" spans="20:21">
      <c r="T90" s="172">
        <v>40848</v>
      </c>
      <c r="U90">
        <v>27695922</v>
      </c>
    </row>
    <row r="91" spans="20:21">
      <c r="T91" s="172">
        <v>40878</v>
      </c>
      <c r="U91">
        <v>24496807</v>
      </c>
    </row>
    <row r="92" spans="20:21">
      <c r="T92" s="172">
        <v>40909</v>
      </c>
      <c r="U92">
        <v>16899848</v>
      </c>
    </row>
    <row r="93" spans="20:21">
      <c r="T93" s="172">
        <v>40940</v>
      </c>
      <c r="U93">
        <v>16404626</v>
      </c>
    </row>
    <row r="94" spans="20:21">
      <c r="T94" s="172">
        <v>40969</v>
      </c>
      <c r="U94">
        <v>21876798</v>
      </c>
    </row>
    <row r="95" spans="20:21">
      <c r="T95" s="172">
        <v>41000</v>
      </c>
      <c r="U95">
        <v>18483168</v>
      </c>
    </row>
    <row r="96" spans="20:21">
      <c r="T96" s="172">
        <v>41030</v>
      </c>
      <c r="U96">
        <v>21079220</v>
      </c>
    </row>
    <row r="97" spans="1:21">
      <c r="T97" s="172">
        <v>41061</v>
      </c>
      <c r="U97">
        <v>21917058</v>
      </c>
    </row>
    <row r="98" spans="1:21">
      <c r="T98" s="172">
        <v>41091</v>
      </c>
      <c r="U98">
        <v>22307519</v>
      </c>
    </row>
    <row r="99" spans="1:21">
      <c r="T99" s="172">
        <v>41122</v>
      </c>
      <c r="U99">
        <v>15775128</v>
      </c>
    </row>
    <row r="100" spans="1:21">
      <c r="T100" s="172">
        <v>41153</v>
      </c>
      <c r="U100">
        <v>20699159</v>
      </c>
    </row>
    <row r="101" spans="1:21">
      <c r="B101" t="s">
        <v>92</v>
      </c>
      <c r="C101" t="s">
        <v>93</v>
      </c>
      <c r="D101" t="s">
        <v>94</v>
      </c>
      <c r="E101" t="s">
        <v>95</v>
      </c>
      <c r="F101" t="s">
        <v>96</v>
      </c>
      <c r="G101" t="s">
        <v>97</v>
      </c>
      <c r="H101" t="s">
        <v>50</v>
      </c>
      <c r="T101" s="172">
        <v>41183</v>
      </c>
      <c r="U101">
        <v>22969038</v>
      </c>
    </row>
    <row r="102" spans="1:21">
      <c r="A102">
        <v>2005</v>
      </c>
      <c r="B102" s="147">
        <f>+SUBTE!O18</f>
        <v>38654538</v>
      </c>
      <c r="C102" s="147">
        <f>+SUBTE!O44</f>
        <v>75312254</v>
      </c>
      <c r="D102" s="147">
        <f>+SUBTE!O70</f>
        <v>46770336</v>
      </c>
      <c r="E102" s="147">
        <f>+SUBTE!O96</f>
        <v>72915721</v>
      </c>
      <c r="F102" s="147">
        <f>+SUBTE!O122</f>
        <v>16871336</v>
      </c>
      <c r="G102" s="204"/>
      <c r="H102" s="147">
        <f>+SUBTE!O186</f>
        <v>2794848</v>
      </c>
      <c r="I102" s="221">
        <f t="shared" ref="I102:I115" si="0">SUM(B102:H102)</f>
        <v>253319033</v>
      </c>
      <c r="T102" s="172">
        <v>41214</v>
      </c>
      <c r="U102">
        <v>20453624</v>
      </c>
    </row>
    <row r="103" spans="1:21">
      <c r="A103">
        <v>2006</v>
      </c>
      <c r="B103" s="147">
        <f>+SUBTE!O19</f>
        <v>40390317</v>
      </c>
      <c r="C103" s="147">
        <f>+SUBTE!O45</f>
        <v>79423346</v>
      </c>
      <c r="D103" s="147">
        <f>+SUBTE!O71</f>
        <v>50251016</v>
      </c>
      <c r="E103" s="147">
        <f>+SUBTE!O97</f>
        <v>76200217</v>
      </c>
      <c r="F103" s="147">
        <f>+SUBTE!O123</f>
        <v>18251037</v>
      </c>
      <c r="G103" s="204"/>
      <c r="H103" s="147">
        <f>+SUBTE!O187</f>
        <v>2740767</v>
      </c>
      <c r="I103" s="221">
        <f t="shared" si="0"/>
        <v>267256700</v>
      </c>
      <c r="T103" s="172">
        <v>41244</v>
      </c>
      <c r="U103">
        <v>17783339</v>
      </c>
    </row>
    <row r="104" spans="1:21">
      <c r="A104">
        <v>2007</v>
      </c>
      <c r="B104" s="147">
        <f>+SUBTE!O20</f>
        <v>37662573</v>
      </c>
      <c r="C104" s="147">
        <f>+SUBTE!O46</f>
        <v>77585269</v>
      </c>
      <c r="D104" s="147">
        <f>+SUBTE!O72</f>
        <v>52472707</v>
      </c>
      <c r="E104" s="147">
        <f>+SUBTE!O98</f>
        <v>75079140</v>
      </c>
      <c r="F104" s="147">
        <f>+SUBTE!O124</f>
        <v>19382506</v>
      </c>
      <c r="G104" s="204">
        <f>+SUBTE!O136</f>
        <v>472044</v>
      </c>
      <c r="H104" s="147">
        <f>+SUBTE!O188</f>
        <v>2410392</v>
      </c>
      <c r="I104" s="221">
        <f t="shared" si="0"/>
        <v>265064631</v>
      </c>
      <c r="T104" s="172">
        <v>41275</v>
      </c>
      <c r="U104">
        <v>14535001</v>
      </c>
    </row>
    <row r="105" spans="1:21">
      <c r="A105">
        <v>2008</v>
      </c>
      <c r="B105" s="147">
        <f>+SUBTE!O21</f>
        <v>45470750</v>
      </c>
      <c r="C105" s="147">
        <f>+SUBTE!O47</f>
        <v>82980680</v>
      </c>
      <c r="D105" s="147">
        <f>+SUBTE!O73</f>
        <v>55891483</v>
      </c>
      <c r="E105" s="147">
        <f>+SUBTE!O99</f>
        <v>75616031</v>
      </c>
      <c r="F105" s="147">
        <f>+SUBTE!O125</f>
        <v>21726443</v>
      </c>
      <c r="G105" s="204">
        <f>+SUBTE!O137</f>
        <v>3091174</v>
      </c>
      <c r="H105" s="147">
        <f>+SUBTE!O189</f>
        <v>1906395</v>
      </c>
      <c r="I105" s="221">
        <f t="shared" si="0"/>
        <v>286682956</v>
      </c>
      <c r="T105" s="172">
        <v>41306</v>
      </c>
      <c r="U105">
        <v>13353989</v>
      </c>
    </row>
    <row r="106" spans="1:21">
      <c r="A106">
        <v>2009</v>
      </c>
      <c r="B106" s="147">
        <f>+SUBTE!O22</f>
        <v>49114769</v>
      </c>
      <c r="C106" s="147">
        <f>+SUBTE!O48</f>
        <v>84231421</v>
      </c>
      <c r="D106" s="147">
        <f>+SUBTE!O74</f>
        <v>54919459</v>
      </c>
      <c r="E106" s="147">
        <f>+SUBTE!O100</f>
        <v>74615291</v>
      </c>
      <c r="F106" s="147">
        <f>+SUBTE!O126</f>
        <v>21303377</v>
      </c>
      <c r="G106" s="204">
        <f>+SUBTE!O138</f>
        <v>3678537</v>
      </c>
      <c r="H106" s="147">
        <f>+SUBTE!O190</f>
        <v>1231470</v>
      </c>
      <c r="I106" s="221">
        <f t="shared" si="0"/>
        <v>289094324</v>
      </c>
      <c r="T106" s="172">
        <v>41334</v>
      </c>
      <c r="U106">
        <v>19994449</v>
      </c>
    </row>
    <row r="107" spans="1:21">
      <c r="A107">
        <v>2010</v>
      </c>
      <c r="B107" s="147">
        <f>+SUBTE!O23</f>
        <v>50858027</v>
      </c>
      <c r="C107" s="147">
        <f>+SUBTE!O49</f>
        <v>84736438</v>
      </c>
      <c r="D107" s="147">
        <f>+SUBTE!O75</f>
        <v>57224217</v>
      </c>
      <c r="E107" s="147">
        <f>+SUBTE!O101</f>
        <v>76490483</v>
      </c>
      <c r="F107" s="147">
        <f>+SUBTE!O127</f>
        <v>21324554</v>
      </c>
      <c r="G107" s="204">
        <f>+SUBTE!O139</f>
        <v>4041814</v>
      </c>
      <c r="H107" s="147">
        <f>+SUBTE!O191</f>
        <v>1061948</v>
      </c>
      <c r="I107" s="221">
        <f t="shared" si="0"/>
        <v>295737481</v>
      </c>
      <c r="T107" s="172">
        <v>41365</v>
      </c>
      <c r="U107">
        <v>22039528</v>
      </c>
    </row>
    <row r="108" spans="1:21">
      <c r="A108">
        <v>2011</v>
      </c>
      <c r="B108" s="147">
        <f>+SUBTE!O24</f>
        <v>49683778</v>
      </c>
      <c r="C108" s="147">
        <f>+SUBTE!O50</f>
        <v>88049726</v>
      </c>
      <c r="D108" s="147">
        <f>+SUBTE!O76</f>
        <v>58345662</v>
      </c>
      <c r="E108" s="147">
        <f>+SUBTE!O102</f>
        <v>83291651</v>
      </c>
      <c r="F108" s="147">
        <f>+SUBTE!O128</f>
        <v>22530855</v>
      </c>
      <c r="G108" s="204">
        <f>+SUBTE!O140</f>
        <v>7905979</v>
      </c>
      <c r="H108" s="147">
        <f>+SUBTE!O192</f>
        <v>860270</v>
      </c>
      <c r="I108" s="221">
        <f t="shared" si="0"/>
        <v>310667921</v>
      </c>
      <c r="T108" s="172">
        <v>41395</v>
      </c>
      <c r="U108">
        <v>24408715</v>
      </c>
    </row>
    <row r="109" spans="1:21">
      <c r="A109">
        <v>2012</v>
      </c>
      <c r="B109" s="147">
        <f>+SUBTE!O25</f>
        <v>38023209</v>
      </c>
      <c r="C109" s="147">
        <f>+SUBTE!O51</f>
        <v>71150592</v>
      </c>
      <c r="D109" s="147">
        <f>+SUBTE!O77</f>
        <v>41774339</v>
      </c>
      <c r="E109" s="147">
        <f>+SUBTE!O103</f>
        <v>63050084</v>
      </c>
      <c r="F109" s="147">
        <f>+SUBTE!O129</f>
        <v>16659860</v>
      </c>
      <c r="G109" s="204">
        <f>+SUBTE!O141</f>
        <v>5648685</v>
      </c>
      <c r="H109" s="147">
        <f>+SUBTE!O193</f>
        <v>341756</v>
      </c>
      <c r="I109" s="221">
        <f t="shared" si="0"/>
        <v>236648525</v>
      </c>
      <c r="T109" s="172">
        <v>41426</v>
      </c>
      <c r="U109">
        <v>21769205</v>
      </c>
    </row>
    <row r="110" spans="1:21">
      <c r="A110">
        <v>2013</v>
      </c>
      <c r="B110" s="147">
        <f>+SUBTE!O26</f>
        <v>35878693</v>
      </c>
      <c r="C110" s="147">
        <f>+SUBTE!O52</f>
        <v>77331443</v>
      </c>
      <c r="D110" s="147">
        <f>+SUBTE!O78</f>
        <v>44018771</v>
      </c>
      <c r="E110" s="147">
        <f>+SUBTE!O104</f>
        <v>70062527</v>
      </c>
      <c r="F110" s="147">
        <f>+SUBTE!O130</f>
        <v>18320707</v>
      </c>
      <c r="G110" s="204">
        <f>+SUBTE!O142</f>
        <v>6467184</v>
      </c>
      <c r="H110" s="147">
        <f>+SUBTE!O194</f>
        <v>231582</v>
      </c>
      <c r="I110" s="221">
        <f t="shared" si="0"/>
        <v>252310907</v>
      </c>
      <c r="T110" s="172">
        <v>41456</v>
      </c>
      <c r="U110">
        <v>24375065</v>
      </c>
    </row>
    <row r="111" spans="1:21">
      <c r="A111">
        <v>2014</v>
      </c>
      <c r="B111" s="147">
        <f>+SUBTE!O27</f>
        <v>45214855</v>
      </c>
      <c r="C111" s="147">
        <f>+SUBTE!O53</f>
        <v>67969249</v>
      </c>
      <c r="D111" s="147">
        <f>+SUBTE!O79</f>
        <v>39378262</v>
      </c>
      <c r="E111" s="147">
        <f>+SUBTE!O105</f>
        <v>65056823</v>
      </c>
      <c r="F111" s="147">
        <f>+SUBTE!O131</f>
        <v>17088893</v>
      </c>
      <c r="G111" s="204">
        <f>+SUBTE!O143</f>
        <v>6830188</v>
      </c>
      <c r="H111" s="147">
        <f>+SUBTE!O195</f>
        <v>427812</v>
      </c>
      <c r="I111" s="221">
        <f t="shared" si="0"/>
        <v>241966082</v>
      </c>
      <c r="T111" s="172">
        <v>41487</v>
      </c>
      <c r="U111">
        <v>23481177</v>
      </c>
    </row>
    <row r="112" spans="1:21">
      <c r="A112">
        <v>2015</v>
      </c>
      <c r="B112" s="147">
        <f>+SUBTE!O28</f>
        <v>51705194</v>
      </c>
      <c r="C112" s="147">
        <f>+SUBTE!O54</f>
        <v>77692104</v>
      </c>
      <c r="D112" s="147">
        <f>+SUBTE!O80</f>
        <v>43620240</v>
      </c>
      <c r="E112" s="147">
        <f>+SUBTE!O106</f>
        <v>71553035</v>
      </c>
      <c r="F112" s="147">
        <f>+SUBTE!O132</f>
        <v>18223904</v>
      </c>
      <c r="G112" s="204">
        <f>+SUBTE!O144</f>
        <v>8941447</v>
      </c>
      <c r="H112" s="147">
        <f>+SUBTE!O196</f>
        <v>987286</v>
      </c>
      <c r="I112" s="221">
        <f t="shared" si="0"/>
        <v>272723210</v>
      </c>
      <c r="T112" s="172">
        <v>41518</v>
      </c>
      <c r="U112">
        <v>22705812</v>
      </c>
    </row>
    <row r="113" spans="1:21">
      <c r="A113">
        <v>2016</v>
      </c>
      <c r="B113" s="147">
        <f>+SUBTE!O29</f>
        <v>56336256</v>
      </c>
      <c r="C113" s="147">
        <f>+SUBTE!O55</f>
        <v>83052048</v>
      </c>
      <c r="D113" s="147">
        <f>+SUBTE!O81</f>
        <v>45466178</v>
      </c>
      <c r="E113" s="147">
        <f>+SUBTE!O107</f>
        <v>80276125</v>
      </c>
      <c r="F113" s="147">
        <f>+SUBTE!O133</f>
        <v>20252385</v>
      </c>
      <c r="G113" s="204">
        <f>+SUBTE!O145</f>
        <v>17467724</v>
      </c>
      <c r="H113" s="147">
        <f>+SUBTE!O197</f>
        <v>1093218</v>
      </c>
      <c r="I113" s="221">
        <f t="shared" si="0"/>
        <v>303943934</v>
      </c>
      <c r="T113" s="172">
        <v>41548</v>
      </c>
      <c r="U113">
        <v>24656517</v>
      </c>
    </row>
    <row r="114" spans="1:21">
      <c r="A114">
        <v>2017</v>
      </c>
      <c r="B114" s="147">
        <f>+SUBTE!O30</f>
        <v>59527492</v>
      </c>
      <c r="C114" s="147">
        <f>+SUBTE!O56</f>
        <v>85486411</v>
      </c>
      <c r="D114" s="147">
        <f>+SUBTE!O82</f>
        <v>46997069</v>
      </c>
      <c r="E114" s="147">
        <f>+SUBTE!O108</f>
        <v>78951248</v>
      </c>
      <c r="F114" s="147">
        <f>+SUBTE!O134</f>
        <v>21116558</v>
      </c>
      <c r="G114" s="204">
        <f>+SUBTE!O146</f>
        <v>25652055</v>
      </c>
      <c r="H114" s="147">
        <f>+SUBTE!O198</f>
        <v>1285311</v>
      </c>
      <c r="I114" s="222">
        <f t="shared" si="0"/>
        <v>319016144</v>
      </c>
      <c r="T114" s="172">
        <v>41579</v>
      </c>
      <c r="U114">
        <v>21638180</v>
      </c>
    </row>
    <row r="115" spans="1:21">
      <c r="A115">
        <v>2018</v>
      </c>
      <c r="B115" s="147">
        <f>+SUBTE!O31</f>
        <v>29851935</v>
      </c>
      <c r="C115" s="147">
        <f>+SUBTE!O57</f>
        <v>42247069</v>
      </c>
      <c r="D115" s="147">
        <f>+SUBTE!O83</f>
        <v>25925802</v>
      </c>
      <c r="E115" s="147">
        <f>+SUBTE!O109</f>
        <v>37978224</v>
      </c>
      <c r="F115" s="147">
        <f>+SUBTE!O135</f>
        <v>10380499</v>
      </c>
      <c r="G115" s="204">
        <f>+SUBTE!O147</f>
        <v>14646128</v>
      </c>
      <c r="H115" s="147">
        <f>+SUBTE!O199</f>
        <v>592493</v>
      </c>
      <c r="I115" s="222">
        <f t="shared" si="0"/>
        <v>161622150</v>
      </c>
      <c r="T115" s="172">
        <v>41609</v>
      </c>
      <c r="U115">
        <v>19353269</v>
      </c>
    </row>
    <row r="116" spans="1:21">
      <c r="T116" s="172">
        <v>41640</v>
      </c>
      <c r="U116">
        <v>16342879</v>
      </c>
    </row>
    <row r="117" spans="1:21">
      <c r="T117" s="172">
        <v>41671</v>
      </c>
      <c r="U117">
        <v>17268904</v>
      </c>
    </row>
    <row r="118" spans="1:21">
      <c r="G118">
        <v>472044</v>
      </c>
      <c r="T118" s="172">
        <v>41699</v>
      </c>
      <c r="U118">
        <v>19674246</v>
      </c>
    </row>
    <row r="119" spans="1:21">
      <c r="G119">
        <v>3091174</v>
      </c>
      <c r="T119" s="172">
        <v>41730</v>
      </c>
      <c r="U119">
        <v>20190135</v>
      </c>
    </row>
    <row r="120" spans="1:21">
      <c r="G120">
        <v>3678537</v>
      </c>
      <c r="T120" s="172">
        <v>41760</v>
      </c>
      <c r="U120">
        <v>21403730</v>
      </c>
    </row>
    <row r="121" spans="1:21">
      <c r="G121">
        <v>4041814</v>
      </c>
      <c r="T121" s="172">
        <v>41791</v>
      </c>
      <c r="U121">
        <v>18311035</v>
      </c>
    </row>
    <row r="122" spans="1:21">
      <c r="G122">
        <v>7905979</v>
      </c>
      <c r="T122" s="172">
        <v>41821</v>
      </c>
      <c r="U122">
        <v>21363949</v>
      </c>
    </row>
    <row r="123" spans="1:21">
      <c r="G123">
        <v>5648685</v>
      </c>
      <c r="T123" s="172">
        <v>41852</v>
      </c>
      <c r="U123">
        <v>20734311</v>
      </c>
    </row>
    <row r="124" spans="1:21">
      <c r="G124">
        <v>6467184</v>
      </c>
      <c r="T124" s="172">
        <v>41883</v>
      </c>
      <c r="U124">
        <v>22904413</v>
      </c>
    </row>
    <row r="125" spans="1:21">
      <c r="G125">
        <v>6830188</v>
      </c>
      <c r="T125" s="172">
        <v>41913</v>
      </c>
      <c r="U125">
        <v>23342620</v>
      </c>
    </row>
    <row r="126" spans="1:21">
      <c r="G126">
        <v>8941447</v>
      </c>
      <c r="T126" s="172">
        <v>41944</v>
      </c>
      <c r="U126">
        <v>20802045</v>
      </c>
    </row>
    <row r="127" spans="1:21">
      <c r="G127">
        <v>17467724</v>
      </c>
      <c r="T127" s="172">
        <v>41974</v>
      </c>
      <c r="U127">
        <v>19627815</v>
      </c>
    </row>
    <row r="128" spans="1:21">
      <c r="T128" s="172">
        <v>42005</v>
      </c>
      <c r="U128">
        <v>16243233</v>
      </c>
    </row>
    <row r="129" spans="20:21">
      <c r="T129" s="172">
        <v>42036</v>
      </c>
      <c r="U129">
        <v>16837852</v>
      </c>
    </row>
    <row r="130" spans="20:21">
      <c r="T130" s="172">
        <v>42064</v>
      </c>
      <c r="U130">
        <v>21060994</v>
      </c>
    </row>
    <row r="131" spans="20:21">
      <c r="T131" s="172">
        <v>42095</v>
      </c>
      <c r="U131">
        <v>23687163</v>
      </c>
    </row>
    <row r="132" spans="20:21">
      <c r="T132" s="172">
        <v>42125</v>
      </c>
      <c r="U132">
        <v>23406072</v>
      </c>
    </row>
    <row r="133" spans="20:21">
      <c r="T133" s="172">
        <v>42156</v>
      </c>
      <c r="U133">
        <v>24345846</v>
      </c>
    </row>
    <row r="134" spans="20:21">
      <c r="T134" s="172">
        <v>42186</v>
      </c>
      <c r="U134">
        <v>25419331</v>
      </c>
    </row>
    <row r="135" spans="20:21">
      <c r="T135" s="172">
        <v>42217</v>
      </c>
      <c r="U135">
        <v>24337094</v>
      </c>
    </row>
    <row r="136" spans="20:21">
      <c r="T136" s="172">
        <v>42248</v>
      </c>
      <c r="U136">
        <v>26194197</v>
      </c>
    </row>
    <row r="137" spans="20:21">
      <c r="T137" s="172">
        <v>42278</v>
      </c>
      <c r="U137">
        <v>25479824</v>
      </c>
    </row>
    <row r="138" spans="20:21">
      <c r="T138" s="172">
        <v>42309</v>
      </c>
      <c r="U138">
        <v>23903673</v>
      </c>
    </row>
    <row r="139" spans="20:21">
      <c r="T139" s="172">
        <v>42339</v>
      </c>
      <c r="U139">
        <v>21807931</v>
      </c>
    </row>
    <row r="140" spans="20:21">
      <c r="T140" s="172">
        <v>42370</v>
      </c>
      <c r="U140">
        <v>17376548</v>
      </c>
    </row>
    <row r="141" spans="20:21">
      <c r="T141" s="172">
        <v>42401</v>
      </c>
      <c r="U141">
        <v>18112679</v>
      </c>
    </row>
    <row r="142" spans="20:21">
      <c r="T142" s="172">
        <v>42430</v>
      </c>
      <c r="U142">
        <v>24103171</v>
      </c>
    </row>
    <row r="143" spans="20:21">
      <c r="T143" s="172">
        <v>42461</v>
      </c>
      <c r="U143">
        <v>26124700</v>
      </c>
    </row>
    <row r="144" spans="20:21">
      <c r="T144" s="172">
        <v>42491</v>
      </c>
      <c r="U144">
        <v>26926176</v>
      </c>
    </row>
    <row r="145" spans="20:21">
      <c r="T145" s="172">
        <v>42522</v>
      </c>
      <c r="U145">
        <v>25895162</v>
      </c>
    </row>
    <row r="146" spans="20:21">
      <c r="T146" s="172">
        <v>42552</v>
      </c>
      <c r="U146">
        <v>26071168</v>
      </c>
    </row>
    <row r="147" spans="20:21">
      <c r="T147" s="172">
        <v>42583</v>
      </c>
      <c r="U147">
        <v>29802248</v>
      </c>
    </row>
    <row r="148" spans="20:21">
      <c r="T148" s="172">
        <v>42614</v>
      </c>
      <c r="U148">
        <v>29796943</v>
      </c>
    </row>
    <row r="149" spans="20:21">
      <c r="T149" s="172">
        <v>42644</v>
      </c>
      <c r="U149">
        <v>28660341</v>
      </c>
    </row>
    <row r="150" spans="20:21">
      <c r="T150" s="172">
        <v>42675</v>
      </c>
      <c r="U150">
        <v>27556166</v>
      </c>
    </row>
    <row r="151" spans="20:21">
      <c r="T151" s="172">
        <v>42705</v>
      </c>
      <c r="U151">
        <v>23518632</v>
      </c>
    </row>
    <row r="152" spans="20:21">
      <c r="T152" s="172">
        <v>42736</v>
      </c>
      <c r="U152">
        <v>18017229</v>
      </c>
    </row>
    <row r="153" spans="20:21">
      <c r="T153" s="172">
        <v>42767</v>
      </c>
      <c r="U153" s="147">
        <v>17407277</v>
      </c>
    </row>
    <row r="154" spans="20:21">
      <c r="T154" s="172">
        <v>42795</v>
      </c>
      <c r="U154" s="147">
        <v>27847354</v>
      </c>
    </row>
    <row r="155" spans="20:21">
      <c r="T155" s="172">
        <v>42826</v>
      </c>
      <c r="U155" s="147">
        <v>24872910</v>
      </c>
    </row>
    <row r="156" spans="20:21">
      <c r="T156" s="172">
        <v>42856</v>
      </c>
      <c r="U156" s="147">
        <v>28713612</v>
      </c>
    </row>
    <row r="157" spans="20:21">
      <c r="T157" s="172">
        <v>42887</v>
      </c>
      <c r="U157" s="147">
        <v>28264446</v>
      </c>
    </row>
    <row r="158" spans="20:21">
      <c r="T158" s="172">
        <v>42917</v>
      </c>
      <c r="U158" s="147">
        <v>27952722</v>
      </c>
    </row>
    <row r="159" spans="20:21">
      <c r="T159" s="172">
        <v>42948</v>
      </c>
      <c r="U159" s="147">
        <v>30237548</v>
      </c>
    </row>
    <row r="160" spans="20:21">
      <c r="T160" s="172">
        <v>42979</v>
      </c>
      <c r="U160" s="147">
        <v>30031665</v>
      </c>
    </row>
    <row r="161" spans="20:21">
      <c r="T161" s="172">
        <v>43009</v>
      </c>
      <c r="U161" s="147">
        <v>30239364</v>
      </c>
    </row>
    <row r="162" spans="20:21">
      <c r="T162" s="172">
        <v>43040</v>
      </c>
      <c r="U162" s="147">
        <v>29818973</v>
      </c>
    </row>
    <row r="163" spans="20:21">
      <c r="T163" s="172">
        <v>43070</v>
      </c>
      <c r="U163" s="147">
        <v>25613044</v>
      </c>
    </row>
    <row r="164" spans="20:21">
      <c r="T164" s="172">
        <v>43101</v>
      </c>
      <c r="U164" s="147">
        <f>+SUBTE!C226</f>
        <v>22796720</v>
      </c>
    </row>
    <row r="165" spans="20:21">
      <c r="T165" s="172">
        <v>43132</v>
      </c>
      <c r="U165" s="147">
        <f>+SUBTE!D226</f>
        <v>21963219</v>
      </c>
    </row>
    <row r="166" spans="20:21">
      <c r="T166" s="172">
        <v>43160</v>
      </c>
      <c r="U166" s="147">
        <f>+SUBTE!E226</f>
        <v>29093475</v>
      </c>
    </row>
    <row r="167" spans="20:21">
      <c r="T167" s="172">
        <v>43191</v>
      </c>
      <c r="U167" s="147">
        <f>+SUBTE!F226</f>
        <v>28883412</v>
      </c>
    </row>
    <row r="168" spans="20:21">
      <c r="T168" s="172">
        <v>43221</v>
      </c>
      <c r="U168" s="147">
        <f>+SUBTE!G226</f>
        <v>29582893</v>
      </c>
    </row>
    <row r="169" spans="20:21">
      <c r="T169" s="172">
        <v>43252</v>
      </c>
      <c r="U169" s="147">
        <f>+SUBTE!H226</f>
        <v>29302431</v>
      </c>
    </row>
    <row r="170" spans="20:21">
      <c r="T170" s="172">
        <v>43282</v>
      </c>
      <c r="U170" s="147">
        <f>+SUBTE!I226</f>
        <v>0</v>
      </c>
    </row>
    <row r="171" spans="20:21">
      <c r="T171" s="172">
        <v>43313</v>
      </c>
      <c r="U171" s="147">
        <f>+SUBTE!J226</f>
        <v>0</v>
      </c>
    </row>
    <row r="172" spans="20:21">
      <c r="T172" s="172">
        <v>43344</v>
      </c>
      <c r="U172" s="147">
        <f>+SUBTE!K226</f>
        <v>0</v>
      </c>
    </row>
    <row r="173" spans="20:21">
      <c r="T173" s="172">
        <v>43374</v>
      </c>
      <c r="U173" s="147">
        <f>+SUBTE!L226</f>
        <v>0</v>
      </c>
    </row>
    <row r="174" spans="20:21">
      <c r="T174" s="172">
        <v>43405</v>
      </c>
      <c r="U174" s="147">
        <f>+SUBTE!M226</f>
        <v>0</v>
      </c>
    </row>
    <row r="175" spans="20:21">
      <c r="T175" s="172">
        <v>43435</v>
      </c>
      <c r="U175" s="147">
        <f>+SUBTE!N226</f>
        <v>0</v>
      </c>
    </row>
  </sheetData>
  <mergeCells count="2">
    <mergeCell ref="A1:N1"/>
    <mergeCell ref="A2:N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463"/>
  <sheetViews>
    <sheetView showGridLines="0" showZeros="0" zoomScale="80" zoomScaleNormal="80" workbookViewId="0">
      <selection activeCell="H48" sqref="H48"/>
    </sheetView>
  </sheetViews>
  <sheetFormatPr baseColWidth="10" defaultRowHeight="12.75"/>
  <cols>
    <col min="1" max="1" width="19.42578125" style="1" customWidth="1"/>
    <col min="2" max="2" width="7.7109375" style="2" customWidth="1"/>
    <col min="3" max="14" width="12.7109375" style="1" customWidth="1"/>
    <col min="15" max="15" width="14.7109375" style="1" customWidth="1"/>
    <col min="16" max="16384" width="11.42578125" style="1"/>
  </cols>
  <sheetData>
    <row r="1" spans="1:17" ht="21.95" customHeight="1">
      <c r="A1" s="250" t="s">
        <v>53</v>
      </c>
      <c r="B1" s="250"/>
      <c r="C1" s="250"/>
      <c r="D1" s="250"/>
      <c r="E1" s="250"/>
      <c r="F1" s="250"/>
      <c r="G1" s="250"/>
      <c r="H1" s="250"/>
      <c r="I1" s="250"/>
      <c r="J1" s="250"/>
      <c r="K1" s="250"/>
      <c r="L1" s="250"/>
      <c r="M1" s="250"/>
      <c r="N1" s="250"/>
      <c r="O1" s="250"/>
    </row>
    <row r="2" spans="1:17" ht="21.95" customHeight="1">
      <c r="A2" s="250" t="s">
        <v>55</v>
      </c>
      <c r="B2" s="250"/>
      <c r="C2" s="250"/>
      <c r="D2" s="250"/>
      <c r="E2" s="250"/>
      <c r="F2" s="250"/>
      <c r="G2" s="250"/>
      <c r="H2" s="250"/>
      <c r="I2" s="250"/>
      <c r="J2" s="250"/>
      <c r="K2" s="250"/>
      <c r="L2" s="250"/>
      <c r="M2" s="250"/>
      <c r="N2" s="250"/>
      <c r="O2" s="250"/>
    </row>
    <row r="3" spans="1:17" ht="14.1" customHeight="1">
      <c r="A3" s="2"/>
      <c r="C3" s="2"/>
      <c r="D3" s="2"/>
      <c r="E3" s="2"/>
      <c r="F3" s="2"/>
      <c r="G3" s="2"/>
      <c r="H3" s="2"/>
      <c r="I3" s="2"/>
      <c r="J3" s="2"/>
      <c r="K3" s="2"/>
      <c r="L3" s="2"/>
      <c r="M3" s="2"/>
      <c r="N3" s="2"/>
      <c r="O3" s="2"/>
    </row>
    <row r="4" spans="1:17" ht="14.1" customHeight="1" thickBot="1">
      <c r="A4" s="2"/>
      <c r="C4" s="2"/>
      <c r="D4" s="2"/>
      <c r="E4" s="2"/>
      <c r="F4" s="2"/>
      <c r="G4" s="2"/>
      <c r="H4" s="2"/>
      <c r="I4" s="2"/>
      <c r="J4" s="2"/>
      <c r="K4" s="2"/>
      <c r="L4" s="2"/>
      <c r="M4" s="2"/>
      <c r="N4" s="2"/>
      <c r="O4" s="2"/>
    </row>
    <row r="5" spans="1:17" ht="27.95" customHeight="1" thickBot="1">
      <c r="A5" s="33" t="s">
        <v>24</v>
      </c>
      <c r="B5" s="34" t="s">
        <v>4</v>
      </c>
      <c r="C5" s="34" t="s">
        <v>5</v>
      </c>
      <c r="D5" s="34" t="s">
        <v>6</v>
      </c>
      <c r="E5" s="34" t="s">
        <v>7</v>
      </c>
      <c r="F5" s="34" t="s">
        <v>8</v>
      </c>
      <c r="G5" s="34" t="s">
        <v>9</v>
      </c>
      <c r="H5" s="34" t="s">
        <v>10</v>
      </c>
      <c r="I5" s="34" t="s">
        <v>11</v>
      </c>
      <c r="J5" s="34" t="s">
        <v>12</v>
      </c>
      <c r="K5" s="34" t="s">
        <v>13</v>
      </c>
      <c r="L5" s="34" t="s">
        <v>14</v>
      </c>
      <c r="M5" s="34" t="s">
        <v>15</v>
      </c>
      <c r="N5" s="34" t="s">
        <v>16</v>
      </c>
      <c r="O5" s="35" t="s">
        <v>17</v>
      </c>
    </row>
    <row r="6" spans="1:17" s="3" customFormat="1" ht="15" customHeight="1">
      <c r="A6" s="251" t="s">
        <v>45</v>
      </c>
      <c r="B6" s="36">
        <v>1993</v>
      </c>
      <c r="C6" s="37">
        <v>2041965</v>
      </c>
      <c r="D6" s="38">
        <v>2141226</v>
      </c>
      <c r="E6" s="38">
        <v>2938309</v>
      </c>
      <c r="F6" s="38">
        <v>2568289</v>
      </c>
      <c r="G6" s="38">
        <v>2887984</v>
      </c>
      <c r="H6" s="38">
        <v>2960970</v>
      </c>
      <c r="I6" s="38">
        <v>3020188</v>
      </c>
      <c r="J6" s="38">
        <v>3087090</v>
      </c>
      <c r="K6" s="38">
        <v>3203130</v>
      </c>
      <c r="L6" s="38">
        <v>3000516</v>
      </c>
      <c r="M6" s="38">
        <v>3208006</v>
      </c>
      <c r="N6" s="38">
        <v>3065706</v>
      </c>
      <c r="O6" s="39">
        <f t="shared" ref="O6:O13" si="0">SUM(C6:N6)</f>
        <v>34123379</v>
      </c>
      <c r="Q6" s="47"/>
    </row>
    <row r="7" spans="1:17" s="3" customFormat="1" ht="15" customHeight="1">
      <c r="A7" s="252"/>
      <c r="B7" s="40">
        <v>1994</v>
      </c>
      <c r="C7" s="44">
        <v>2297092</v>
      </c>
      <c r="D7" s="44">
        <v>2298174</v>
      </c>
      <c r="E7" s="44">
        <v>3095308</v>
      </c>
      <c r="F7" s="44">
        <v>3091646</v>
      </c>
      <c r="G7" s="44">
        <v>3523997</v>
      </c>
      <c r="H7" s="44">
        <f>3593798-265288</f>
        <v>3328510</v>
      </c>
      <c r="I7" s="44">
        <v>3290538</v>
      </c>
      <c r="J7" s="44">
        <v>3612021</v>
      </c>
      <c r="K7" s="44">
        <v>3616678</v>
      </c>
      <c r="L7" s="44">
        <v>3405402</v>
      </c>
      <c r="M7" s="44">
        <v>3531058</v>
      </c>
      <c r="N7" s="44">
        <v>3213883</v>
      </c>
      <c r="O7" s="45">
        <f t="shared" si="0"/>
        <v>38304307</v>
      </c>
      <c r="Q7" s="47"/>
    </row>
    <row r="8" spans="1:17" s="3" customFormat="1" ht="15" customHeight="1">
      <c r="A8" s="252"/>
      <c r="B8" s="40">
        <v>1995</v>
      </c>
      <c r="C8" s="44">
        <v>2610239</v>
      </c>
      <c r="D8" s="44">
        <v>2571748</v>
      </c>
      <c r="E8" s="44">
        <v>3401114</v>
      </c>
      <c r="F8" s="44">
        <v>3077999</v>
      </c>
      <c r="G8" s="44">
        <v>3534481</v>
      </c>
      <c r="H8" s="44">
        <v>3435285</v>
      </c>
      <c r="I8" s="44">
        <v>3499068</v>
      </c>
      <c r="J8" s="44">
        <v>3665455</v>
      </c>
      <c r="K8" s="44">
        <v>3480226</v>
      </c>
      <c r="L8" s="44">
        <v>3524073</v>
      </c>
      <c r="M8" s="44">
        <v>3530382</v>
      </c>
      <c r="N8" s="44">
        <v>3091461</v>
      </c>
      <c r="O8" s="45">
        <f t="shared" si="0"/>
        <v>39421531</v>
      </c>
      <c r="Q8" s="47"/>
    </row>
    <row r="9" spans="1:17" s="3" customFormat="1" ht="15" customHeight="1">
      <c r="A9" s="252"/>
      <c r="B9" s="40">
        <v>1996</v>
      </c>
      <c r="C9" s="44">
        <v>2710347</v>
      </c>
      <c r="D9" s="44">
        <v>2703360</v>
      </c>
      <c r="E9" s="44">
        <v>3238358</v>
      </c>
      <c r="F9" s="44">
        <v>3387811</v>
      </c>
      <c r="G9" s="44">
        <v>3712475</v>
      </c>
      <c r="H9" s="44">
        <v>3211011</v>
      </c>
      <c r="I9" s="44">
        <v>3632601</v>
      </c>
      <c r="J9" s="44">
        <v>3485096</v>
      </c>
      <c r="K9" s="44">
        <v>3346822</v>
      </c>
      <c r="L9" s="44">
        <v>3853180</v>
      </c>
      <c r="M9" s="44">
        <v>3470664</v>
      </c>
      <c r="N9" s="44">
        <v>3176585</v>
      </c>
      <c r="O9" s="45">
        <f t="shared" si="0"/>
        <v>39928310</v>
      </c>
      <c r="Q9" s="47"/>
    </row>
    <row r="10" spans="1:17" s="3" customFormat="1" ht="15" customHeight="1">
      <c r="A10" s="252"/>
      <c r="B10" s="40">
        <v>1997</v>
      </c>
      <c r="C10" s="44">
        <v>2722112</v>
      </c>
      <c r="D10" s="44">
        <v>2666467</v>
      </c>
      <c r="E10" s="44">
        <v>3226215</v>
      </c>
      <c r="F10" s="44">
        <v>3836935</v>
      </c>
      <c r="G10" s="44">
        <v>3721389</v>
      </c>
      <c r="H10" s="44">
        <v>3531353</v>
      </c>
      <c r="I10" s="44">
        <v>3944450</v>
      </c>
      <c r="J10" s="44">
        <v>3696723</v>
      </c>
      <c r="K10" s="44">
        <v>4021665</v>
      </c>
      <c r="L10" s="44">
        <v>4164521</v>
      </c>
      <c r="M10" s="44">
        <v>3697412</v>
      </c>
      <c r="N10" s="44">
        <v>3572937</v>
      </c>
      <c r="O10" s="45">
        <f t="shared" si="0"/>
        <v>42802179</v>
      </c>
      <c r="Q10" s="47"/>
    </row>
    <row r="11" spans="1:17" s="3" customFormat="1" ht="15" customHeight="1">
      <c r="A11" s="252"/>
      <c r="B11" s="40">
        <v>1998</v>
      </c>
      <c r="C11" s="44">
        <v>3058996</v>
      </c>
      <c r="D11" s="44">
        <v>3078057</v>
      </c>
      <c r="E11" s="44">
        <v>3941897</v>
      </c>
      <c r="F11" s="44">
        <v>3979485</v>
      </c>
      <c r="G11" s="44">
        <v>3930301</v>
      </c>
      <c r="H11" s="44">
        <v>4000521</v>
      </c>
      <c r="I11" s="44">
        <v>4255399</v>
      </c>
      <c r="J11" s="44">
        <v>4186325</v>
      </c>
      <c r="K11" s="44">
        <v>4422498</v>
      </c>
      <c r="L11" s="44">
        <v>4341711</v>
      </c>
      <c r="M11" s="44">
        <v>4207241</v>
      </c>
      <c r="N11" s="44">
        <v>3913524</v>
      </c>
      <c r="O11" s="45">
        <f t="shared" si="0"/>
        <v>47315955</v>
      </c>
      <c r="Q11" s="47"/>
    </row>
    <row r="12" spans="1:17" s="3" customFormat="1" ht="15" customHeight="1">
      <c r="A12" s="252"/>
      <c r="B12" s="40">
        <v>1999</v>
      </c>
      <c r="C12" s="44">
        <v>3097777</v>
      </c>
      <c r="D12" s="44">
        <v>3057152</v>
      </c>
      <c r="E12" s="44">
        <v>4199280</v>
      </c>
      <c r="F12" s="44">
        <v>4076186</v>
      </c>
      <c r="G12" s="44">
        <v>4111631</v>
      </c>
      <c r="H12" s="44">
        <v>3969969</v>
      </c>
      <c r="I12" s="44">
        <v>4025929</v>
      </c>
      <c r="J12" s="44">
        <v>4125125</v>
      </c>
      <c r="K12" s="44">
        <v>4218890</v>
      </c>
      <c r="L12" s="44">
        <v>3957270</v>
      </c>
      <c r="M12" s="44">
        <v>4110584</v>
      </c>
      <c r="N12" s="44">
        <v>3749234</v>
      </c>
      <c r="O12" s="45">
        <f t="shared" si="0"/>
        <v>46699027</v>
      </c>
      <c r="Q12" s="47"/>
    </row>
    <row r="13" spans="1:17" s="3" customFormat="1" ht="15" customHeight="1">
      <c r="A13" s="252"/>
      <c r="B13" s="40">
        <v>2000</v>
      </c>
      <c r="C13" s="44">
        <v>2946341</v>
      </c>
      <c r="D13" s="44">
        <v>3131473</v>
      </c>
      <c r="E13" s="44">
        <v>3998727</v>
      </c>
      <c r="F13" s="44">
        <v>3520590</v>
      </c>
      <c r="G13" s="44">
        <v>3889745</v>
      </c>
      <c r="H13" s="44">
        <v>3803391</v>
      </c>
      <c r="I13" s="44">
        <v>3830653</v>
      </c>
      <c r="J13" s="44">
        <v>4126100</v>
      </c>
      <c r="K13" s="44">
        <v>3902860</v>
      </c>
      <c r="L13" s="44">
        <v>3916433</v>
      </c>
      <c r="M13" s="44">
        <v>3722257</v>
      </c>
      <c r="N13" s="44">
        <v>3410964</v>
      </c>
      <c r="O13" s="45">
        <f t="shared" si="0"/>
        <v>44199534</v>
      </c>
      <c r="Q13" s="47"/>
    </row>
    <row r="14" spans="1:17" s="3" customFormat="1" ht="15" customHeight="1">
      <c r="A14" s="252"/>
      <c r="B14" s="40">
        <v>2001</v>
      </c>
      <c r="C14" s="44">
        <v>2871783</v>
      </c>
      <c r="D14" s="44">
        <v>2809929</v>
      </c>
      <c r="E14" s="44">
        <v>3481488</v>
      </c>
      <c r="F14" s="44">
        <v>3307687</v>
      </c>
      <c r="G14" s="44">
        <v>3672208</v>
      </c>
      <c r="H14" s="44">
        <v>3483424</v>
      </c>
      <c r="I14" s="44">
        <v>3479025</v>
      </c>
      <c r="J14" s="44">
        <v>3690946</v>
      </c>
      <c r="K14" s="44">
        <v>3485466</v>
      </c>
      <c r="L14" s="44">
        <v>3620370</v>
      </c>
      <c r="M14" s="44">
        <v>3547949</v>
      </c>
      <c r="N14" s="44">
        <v>2819823</v>
      </c>
      <c r="O14" s="45">
        <f t="shared" ref="O14:O21" si="1">SUM(C14:N14)</f>
        <v>40270098</v>
      </c>
      <c r="Q14" s="47"/>
    </row>
    <row r="15" spans="1:17" s="3" customFormat="1" ht="15" customHeight="1">
      <c r="A15" s="252"/>
      <c r="B15" s="40">
        <v>2002</v>
      </c>
      <c r="C15" s="44">
        <v>2627032</v>
      </c>
      <c r="D15" s="44">
        <v>2531122</v>
      </c>
      <c r="E15" s="44">
        <v>2863680</v>
      </c>
      <c r="F15" s="44">
        <v>3159949</v>
      </c>
      <c r="G15" s="44">
        <v>3303534</v>
      </c>
      <c r="H15" s="44">
        <v>2962670</v>
      </c>
      <c r="I15" s="44">
        <v>3255418</v>
      </c>
      <c r="J15" s="44">
        <v>3194897</v>
      </c>
      <c r="K15" s="44">
        <v>3161961</v>
      </c>
      <c r="L15" s="44">
        <v>3189005</v>
      </c>
      <c r="M15" s="44">
        <v>3055792</v>
      </c>
      <c r="N15" s="44">
        <v>2808065</v>
      </c>
      <c r="O15" s="45">
        <f t="shared" si="1"/>
        <v>36113125</v>
      </c>
      <c r="Q15" s="47"/>
    </row>
    <row r="16" spans="1:17" s="3" customFormat="1" ht="15" customHeight="1">
      <c r="A16" s="252"/>
      <c r="B16" s="40">
        <v>2003</v>
      </c>
      <c r="C16" s="44">
        <v>2356950</v>
      </c>
      <c r="D16" s="44">
        <v>2374631</v>
      </c>
      <c r="E16" s="44">
        <v>2847409</v>
      </c>
      <c r="F16" s="44">
        <v>3122264</v>
      </c>
      <c r="G16" s="44">
        <v>3198651</v>
      </c>
      <c r="H16" s="44">
        <v>3093600</v>
      </c>
      <c r="I16" s="44">
        <v>3201296</v>
      </c>
      <c r="J16" s="44">
        <v>3131778</v>
      </c>
      <c r="K16" s="44">
        <v>3276593</v>
      </c>
      <c r="L16" s="44">
        <v>3352936</v>
      </c>
      <c r="M16" s="44">
        <v>3061512</v>
      </c>
      <c r="N16" s="50">
        <v>2981203</v>
      </c>
      <c r="O16" s="45">
        <f t="shared" si="1"/>
        <v>35998823</v>
      </c>
      <c r="Q16" s="47"/>
    </row>
    <row r="17" spans="1:17" s="3" customFormat="1" ht="15" customHeight="1">
      <c r="A17" s="252"/>
      <c r="B17" s="40">
        <v>2004</v>
      </c>
      <c r="C17" s="44">
        <v>2337310</v>
      </c>
      <c r="D17" s="44">
        <v>2544213</v>
      </c>
      <c r="E17" s="44">
        <v>3328790</v>
      </c>
      <c r="F17" s="44">
        <v>2894131</v>
      </c>
      <c r="G17" s="44">
        <v>3204453</v>
      </c>
      <c r="H17" s="44">
        <v>3317645</v>
      </c>
      <c r="I17" s="44">
        <v>3358621</v>
      </c>
      <c r="J17" s="44">
        <v>3375124</v>
      </c>
      <c r="K17" s="44">
        <v>3436648</v>
      </c>
      <c r="L17" s="44">
        <v>3302675</v>
      </c>
      <c r="M17" s="44">
        <v>3354037</v>
      </c>
      <c r="N17" s="50">
        <v>2893289</v>
      </c>
      <c r="O17" s="45">
        <f t="shared" si="1"/>
        <v>37346936</v>
      </c>
      <c r="Q17" s="47"/>
    </row>
    <row r="18" spans="1:17" s="3" customFormat="1" ht="15" customHeight="1">
      <c r="A18" s="252"/>
      <c r="B18" s="40">
        <v>2005</v>
      </c>
      <c r="C18" s="44">
        <v>2424950</v>
      </c>
      <c r="D18" s="44">
        <v>2080277</v>
      </c>
      <c r="E18" s="44">
        <v>3232549</v>
      </c>
      <c r="F18" s="44">
        <v>3452782</v>
      </c>
      <c r="G18" s="44">
        <v>3505683</v>
      </c>
      <c r="H18" s="44">
        <v>3466281</v>
      </c>
      <c r="I18" s="44">
        <v>3419864</v>
      </c>
      <c r="J18" s="44">
        <v>3617126</v>
      </c>
      <c r="K18" s="44">
        <v>3564319</v>
      </c>
      <c r="L18" s="44">
        <v>3368920</v>
      </c>
      <c r="M18" s="44">
        <v>3304189</v>
      </c>
      <c r="N18" s="50">
        <v>3217598</v>
      </c>
      <c r="O18" s="45">
        <f t="shared" si="1"/>
        <v>38654538</v>
      </c>
      <c r="Q18" s="47"/>
    </row>
    <row r="19" spans="1:17" s="3" customFormat="1" ht="15" customHeight="1">
      <c r="A19" s="65"/>
      <c r="B19" s="40">
        <v>2006</v>
      </c>
      <c r="C19" s="44">
        <v>2685739</v>
      </c>
      <c r="D19" s="44">
        <v>2694968</v>
      </c>
      <c r="E19" s="44">
        <v>3492154</v>
      </c>
      <c r="F19" s="44">
        <v>2973227</v>
      </c>
      <c r="G19" s="44">
        <v>3640143</v>
      </c>
      <c r="H19" s="44">
        <v>3563383</v>
      </c>
      <c r="I19" s="44">
        <v>3574317</v>
      </c>
      <c r="J19" s="44">
        <v>3763033</v>
      </c>
      <c r="K19" s="44">
        <v>3674805</v>
      </c>
      <c r="L19" s="44">
        <v>3500481</v>
      </c>
      <c r="M19" s="44">
        <v>3646612</v>
      </c>
      <c r="N19" s="50">
        <v>3181455</v>
      </c>
      <c r="O19" s="45">
        <f>SUM(C19:N19)</f>
        <v>40390317</v>
      </c>
      <c r="Q19" s="47"/>
    </row>
    <row r="20" spans="1:17" s="3" customFormat="1" ht="15" customHeight="1">
      <c r="A20" s="65"/>
      <c r="B20" s="40">
        <v>2007</v>
      </c>
      <c r="C20" s="44">
        <v>2745481</v>
      </c>
      <c r="D20" s="50">
        <v>2653580</v>
      </c>
      <c r="E20" s="44">
        <v>3294319</v>
      </c>
      <c r="F20" s="44">
        <v>2946946</v>
      </c>
      <c r="G20" s="44">
        <v>3052215</v>
      </c>
      <c r="H20" s="44">
        <v>3362104</v>
      </c>
      <c r="I20" s="44">
        <v>3419670</v>
      </c>
      <c r="J20" s="44">
        <v>3555800</v>
      </c>
      <c r="K20" s="44">
        <v>3103408</v>
      </c>
      <c r="L20" s="44">
        <v>3345034</v>
      </c>
      <c r="M20" s="44">
        <v>3280410</v>
      </c>
      <c r="N20" s="50">
        <v>2903606</v>
      </c>
      <c r="O20" s="45">
        <f t="shared" si="1"/>
        <v>37662573</v>
      </c>
      <c r="Q20" s="47"/>
    </row>
    <row r="21" spans="1:17" s="3" customFormat="1" ht="15" customHeight="1">
      <c r="A21" s="65"/>
      <c r="B21" s="40">
        <v>2008</v>
      </c>
      <c r="C21" s="44">
        <v>3000274</v>
      </c>
      <c r="D21" s="50">
        <v>2923122</v>
      </c>
      <c r="E21" s="44">
        <v>3018716</v>
      </c>
      <c r="F21" s="44">
        <v>3759508</v>
      </c>
      <c r="G21" s="44">
        <v>4129578</v>
      </c>
      <c r="H21" s="44">
        <v>3857489</v>
      </c>
      <c r="I21" s="44">
        <v>4291356</v>
      </c>
      <c r="J21" s="44">
        <v>4083902</v>
      </c>
      <c r="K21" s="44">
        <v>4450151</v>
      </c>
      <c r="L21" s="44">
        <v>4338556</v>
      </c>
      <c r="M21" s="44">
        <v>4067464</v>
      </c>
      <c r="N21" s="50">
        <v>3550634</v>
      </c>
      <c r="O21" s="45">
        <f t="shared" si="1"/>
        <v>45470750</v>
      </c>
      <c r="Q21" s="47"/>
    </row>
    <row r="22" spans="1:17" s="3" customFormat="1" ht="15" customHeight="1">
      <c r="A22" s="65"/>
      <c r="B22" s="40">
        <v>2009</v>
      </c>
      <c r="C22" s="44">
        <v>3358917</v>
      </c>
      <c r="D22" s="50">
        <v>3433073</v>
      </c>
      <c r="E22" s="44">
        <v>4344006</v>
      </c>
      <c r="F22" s="44">
        <v>4420833</v>
      </c>
      <c r="G22" s="44">
        <v>4298677</v>
      </c>
      <c r="H22" s="44">
        <v>4442396</v>
      </c>
      <c r="I22" s="44">
        <v>3813964</v>
      </c>
      <c r="J22" s="44">
        <v>4293091</v>
      </c>
      <c r="K22" s="44">
        <v>4492577</v>
      </c>
      <c r="L22" s="44">
        <v>4415075</v>
      </c>
      <c r="M22" s="44">
        <v>3820337</v>
      </c>
      <c r="N22" s="50">
        <v>3981823</v>
      </c>
      <c r="O22" s="45">
        <f t="shared" ref="O22:O40" si="2">SUM(C22:N22)</f>
        <v>49114769</v>
      </c>
      <c r="Q22" s="47"/>
    </row>
    <row r="23" spans="1:17" s="3" customFormat="1" ht="15" customHeight="1">
      <c r="A23" s="65"/>
      <c r="B23" s="40">
        <v>2010</v>
      </c>
      <c r="C23" s="44">
        <v>3221968</v>
      </c>
      <c r="D23" s="50">
        <v>3335755</v>
      </c>
      <c r="E23" s="44">
        <v>4467167</v>
      </c>
      <c r="F23" s="44">
        <v>4371793</v>
      </c>
      <c r="G23" s="44">
        <v>4254514</v>
      </c>
      <c r="H23" s="44">
        <v>4435151</v>
      </c>
      <c r="I23" s="44">
        <v>4460665</v>
      </c>
      <c r="J23" s="44">
        <v>4637966</v>
      </c>
      <c r="K23" s="44">
        <v>4603717</v>
      </c>
      <c r="L23" s="44">
        <v>4211089</v>
      </c>
      <c r="M23" s="44">
        <v>4714739</v>
      </c>
      <c r="N23" s="50">
        <v>4143503</v>
      </c>
      <c r="O23" s="45">
        <f t="shared" si="2"/>
        <v>50858027</v>
      </c>
      <c r="Q23" s="47"/>
    </row>
    <row r="24" spans="1:17" s="3" customFormat="1" ht="15" customHeight="1">
      <c r="A24" s="65"/>
      <c r="B24" s="40">
        <v>2011</v>
      </c>
      <c r="C24" s="44">
        <v>3523564</v>
      </c>
      <c r="D24" s="50">
        <v>3610118</v>
      </c>
      <c r="E24" s="44">
        <v>3825835</v>
      </c>
      <c r="F24" s="44">
        <v>3863246</v>
      </c>
      <c r="G24" s="44">
        <v>4327525</v>
      </c>
      <c r="H24" s="44">
        <v>4333745</v>
      </c>
      <c r="I24" s="44">
        <v>4182256</v>
      </c>
      <c r="J24" s="44">
        <v>4547996</v>
      </c>
      <c r="K24" s="44">
        <v>4746324</v>
      </c>
      <c r="L24" s="44">
        <v>4560994</v>
      </c>
      <c r="M24" s="44">
        <v>4180009</v>
      </c>
      <c r="N24" s="50">
        <v>3982166</v>
      </c>
      <c r="O24" s="45">
        <f t="shared" si="2"/>
        <v>49683778</v>
      </c>
      <c r="Q24" s="47"/>
    </row>
    <row r="25" spans="1:17" s="3" customFormat="1" ht="15" customHeight="1">
      <c r="A25" s="65"/>
      <c r="B25" s="40">
        <v>2012</v>
      </c>
      <c r="C25" s="110">
        <v>2789447</v>
      </c>
      <c r="D25" s="50">
        <v>2663679</v>
      </c>
      <c r="E25" s="44">
        <v>3493034</v>
      </c>
      <c r="F25" s="44">
        <v>2950147</v>
      </c>
      <c r="G25" s="44">
        <v>3428970</v>
      </c>
      <c r="H25" s="44">
        <v>3502481</v>
      </c>
      <c r="I25" s="44">
        <v>3550961</v>
      </c>
      <c r="J25" s="44">
        <v>2524374</v>
      </c>
      <c r="K25" s="44">
        <v>3284105</v>
      </c>
      <c r="L25" s="44">
        <v>3649440</v>
      </c>
      <c r="M25" s="44">
        <v>3293200</v>
      </c>
      <c r="N25" s="50">
        <v>2893371</v>
      </c>
      <c r="O25" s="45">
        <f t="shared" si="2"/>
        <v>38023209</v>
      </c>
      <c r="Q25" s="47"/>
    </row>
    <row r="26" spans="1:17" s="3" customFormat="1" ht="15" customHeight="1">
      <c r="A26" s="65"/>
      <c r="B26" s="40">
        <v>2013</v>
      </c>
      <c r="C26" s="144">
        <v>922575</v>
      </c>
      <c r="D26" s="144">
        <v>27</v>
      </c>
      <c r="E26" s="144">
        <v>2515062</v>
      </c>
      <c r="F26" s="44">
        <v>3349466</v>
      </c>
      <c r="G26" s="44">
        <v>3825144</v>
      </c>
      <c r="H26" s="44">
        <v>3400865</v>
      </c>
      <c r="I26" s="44">
        <v>3814589</v>
      </c>
      <c r="J26" s="44">
        <v>3714037</v>
      </c>
      <c r="K26" s="44">
        <v>3344395</v>
      </c>
      <c r="L26" s="44">
        <v>4104643</v>
      </c>
      <c r="M26" s="44">
        <v>3501088</v>
      </c>
      <c r="N26" s="50">
        <v>3386802</v>
      </c>
      <c r="O26" s="45">
        <f t="shared" si="2"/>
        <v>35878693</v>
      </c>
      <c r="Q26" s="47"/>
    </row>
    <row r="27" spans="1:17" s="3" customFormat="1" ht="15" customHeight="1">
      <c r="A27" s="160"/>
      <c r="B27" s="40">
        <v>2014</v>
      </c>
      <c r="C27" s="110">
        <v>3017621</v>
      </c>
      <c r="D27" s="110">
        <v>3091491</v>
      </c>
      <c r="E27" s="110">
        <v>3507696</v>
      </c>
      <c r="F27" s="44">
        <v>3544209</v>
      </c>
      <c r="G27" s="44">
        <v>3952281</v>
      </c>
      <c r="H27" s="44">
        <v>3616723</v>
      </c>
      <c r="I27" s="44">
        <v>3999218</v>
      </c>
      <c r="J27" s="44">
        <v>3879716</v>
      </c>
      <c r="K27" s="44">
        <v>4320595</v>
      </c>
      <c r="L27" s="44">
        <v>4349780</v>
      </c>
      <c r="M27" s="44">
        <v>3981891</v>
      </c>
      <c r="N27" s="50">
        <v>3953634</v>
      </c>
      <c r="O27" s="45">
        <f>SUM(C27:N27)</f>
        <v>45214855</v>
      </c>
      <c r="Q27" s="47"/>
    </row>
    <row r="28" spans="1:17" s="3" customFormat="1" ht="15" customHeight="1">
      <c r="A28" s="180"/>
      <c r="B28" s="40">
        <v>2015</v>
      </c>
      <c r="C28" s="110">
        <v>3326515</v>
      </c>
      <c r="D28" s="110">
        <v>3278087</v>
      </c>
      <c r="E28" s="110">
        <v>4063720</v>
      </c>
      <c r="F28" s="44">
        <v>4504382</v>
      </c>
      <c r="G28" s="44">
        <v>4485431</v>
      </c>
      <c r="H28" s="44">
        <v>4652983</v>
      </c>
      <c r="I28" s="44">
        <v>4713636</v>
      </c>
      <c r="J28" s="44">
        <v>4444527</v>
      </c>
      <c r="K28" s="44">
        <v>4783224</v>
      </c>
      <c r="L28" s="44">
        <v>4824133</v>
      </c>
      <c r="M28" s="44">
        <v>4530522</v>
      </c>
      <c r="N28" s="50">
        <v>4098034</v>
      </c>
      <c r="O28" s="45">
        <f>SUM(C28:N28)</f>
        <v>51705194</v>
      </c>
      <c r="Q28" s="47"/>
    </row>
    <row r="29" spans="1:17" s="3" customFormat="1" ht="15" customHeight="1">
      <c r="A29" s="198"/>
      <c r="B29" s="199">
        <v>2016</v>
      </c>
      <c r="C29" s="110">
        <v>3530572</v>
      </c>
      <c r="D29" s="110">
        <v>3616109</v>
      </c>
      <c r="E29" s="110">
        <v>4612528</v>
      </c>
      <c r="F29" s="44">
        <v>4864267</v>
      </c>
      <c r="G29" s="44">
        <v>5004666</v>
      </c>
      <c r="H29" s="44">
        <v>4905005</v>
      </c>
      <c r="I29" s="44">
        <v>4703001</v>
      </c>
      <c r="J29" s="44">
        <v>5352302</v>
      </c>
      <c r="K29" s="44">
        <v>5310639</v>
      </c>
      <c r="L29" s="44">
        <v>5079996</v>
      </c>
      <c r="M29" s="44">
        <v>4936255</v>
      </c>
      <c r="N29" s="50">
        <v>4420916</v>
      </c>
      <c r="O29" s="45">
        <f>SUM(C29:N29)</f>
        <v>56336256</v>
      </c>
      <c r="Q29" s="47"/>
    </row>
    <row r="30" spans="1:17" s="3" customFormat="1" ht="15" customHeight="1">
      <c r="A30" s="227"/>
      <c r="B30" s="228">
        <v>2017</v>
      </c>
      <c r="C30" s="110">
        <v>3835676</v>
      </c>
      <c r="D30" s="110">
        <v>3551080</v>
      </c>
      <c r="E30" s="110">
        <v>5215779</v>
      </c>
      <c r="F30" s="44">
        <v>4557977</v>
      </c>
      <c r="G30" s="44">
        <v>5290243</v>
      </c>
      <c r="H30" s="44">
        <v>5228714</v>
      </c>
      <c r="I30" s="44">
        <v>5080835</v>
      </c>
      <c r="J30" s="44">
        <v>5566350</v>
      </c>
      <c r="K30" s="44">
        <v>5393395</v>
      </c>
      <c r="L30" s="44">
        <v>5492176</v>
      </c>
      <c r="M30" s="44">
        <v>5466318</v>
      </c>
      <c r="N30" s="50">
        <v>4848949</v>
      </c>
      <c r="O30" s="45">
        <f>SUM(C30:N30)</f>
        <v>59527492</v>
      </c>
      <c r="Q30" s="47"/>
    </row>
    <row r="31" spans="1:17" s="3" customFormat="1" ht="15" customHeight="1" thickBot="1">
      <c r="A31" s="62"/>
      <c r="B31" s="41">
        <v>2018</v>
      </c>
      <c r="C31" s="138">
        <v>4331319</v>
      </c>
      <c r="D31" s="138">
        <v>4073235</v>
      </c>
      <c r="E31" s="138">
        <v>5353824</v>
      </c>
      <c r="F31" s="46">
        <v>5294626</v>
      </c>
      <c r="G31" s="46">
        <v>5425508</v>
      </c>
      <c r="H31" s="46">
        <v>5373423</v>
      </c>
      <c r="I31" s="46"/>
      <c r="J31" s="46"/>
      <c r="K31" s="46"/>
      <c r="L31" s="46"/>
      <c r="M31" s="46"/>
      <c r="N31" s="49"/>
      <c r="O31" s="61">
        <f>SUM(C31:N31)</f>
        <v>29851935</v>
      </c>
      <c r="Q31" s="47"/>
    </row>
    <row r="32" spans="1:17" s="3" customFormat="1" ht="15" customHeight="1">
      <c r="A32" s="251" t="s">
        <v>46</v>
      </c>
      <c r="B32" s="36">
        <v>1993</v>
      </c>
      <c r="C32" s="37">
        <v>2680562</v>
      </c>
      <c r="D32" s="38">
        <v>2746271</v>
      </c>
      <c r="E32" s="38">
        <v>3719981</v>
      </c>
      <c r="F32" s="38">
        <v>3225394</v>
      </c>
      <c r="G32" s="38">
        <v>3624653</v>
      </c>
      <c r="H32" s="38">
        <v>3910545</v>
      </c>
      <c r="I32" s="38">
        <v>4014934</v>
      </c>
      <c r="J32" s="38">
        <v>3743251</v>
      </c>
      <c r="K32" s="38">
        <v>4038405</v>
      </c>
      <c r="L32" s="38">
        <v>3789602</v>
      </c>
      <c r="M32" s="38">
        <v>3943467</v>
      </c>
      <c r="N32" s="38">
        <v>3726559</v>
      </c>
      <c r="O32" s="39">
        <f t="shared" si="2"/>
        <v>43163624</v>
      </c>
      <c r="Q32" s="47"/>
    </row>
    <row r="33" spans="1:17" s="3" customFormat="1" ht="15" customHeight="1">
      <c r="A33" s="252"/>
      <c r="B33" s="40">
        <v>1994</v>
      </c>
      <c r="C33" s="44">
        <v>2858461</v>
      </c>
      <c r="D33" s="44">
        <v>2883188</v>
      </c>
      <c r="E33" s="44">
        <v>4021797</v>
      </c>
      <c r="F33" s="44">
        <v>4083335</v>
      </c>
      <c r="G33" s="44">
        <v>4496969</v>
      </c>
      <c r="H33" s="44">
        <f>4560200-252976</f>
        <v>4307224</v>
      </c>
      <c r="I33" s="44">
        <v>4623708</v>
      </c>
      <c r="J33" s="44">
        <v>4807732</v>
      </c>
      <c r="K33" s="44">
        <v>4808430</v>
      </c>
      <c r="L33" s="44">
        <v>4554213</v>
      </c>
      <c r="M33" s="44">
        <v>4657430</v>
      </c>
      <c r="N33" s="44">
        <v>4316255</v>
      </c>
      <c r="O33" s="45">
        <f t="shared" si="2"/>
        <v>50418742</v>
      </c>
      <c r="Q33" s="47"/>
    </row>
    <row r="34" spans="1:17" s="3" customFormat="1" ht="15" customHeight="1">
      <c r="A34" s="252"/>
      <c r="B34" s="40">
        <v>1995</v>
      </c>
      <c r="C34" s="44">
        <v>3436610</v>
      </c>
      <c r="D34" s="44">
        <v>3367104</v>
      </c>
      <c r="E34" s="44">
        <v>4376004</v>
      </c>
      <c r="F34" s="44">
        <v>4096370</v>
      </c>
      <c r="G34" s="44">
        <v>4766175</v>
      </c>
      <c r="H34" s="44">
        <v>4727306</v>
      </c>
      <c r="I34" s="44">
        <v>4969500</v>
      </c>
      <c r="J34" s="44">
        <v>5254901</v>
      </c>
      <c r="K34" s="44">
        <v>4941977</v>
      </c>
      <c r="L34" s="44">
        <v>4913012</v>
      </c>
      <c r="M34" s="44">
        <v>5033713</v>
      </c>
      <c r="N34" s="44">
        <v>4513683</v>
      </c>
      <c r="O34" s="45">
        <f t="shared" si="2"/>
        <v>54396355</v>
      </c>
      <c r="Q34" s="47"/>
    </row>
    <row r="35" spans="1:17" s="3" customFormat="1" ht="15" customHeight="1">
      <c r="A35" s="252"/>
      <c r="B35" s="40">
        <v>1996</v>
      </c>
      <c r="C35" s="44">
        <v>3855301</v>
      </c>
      <c r="D35" s="44">
        <v>3918502</v>
      </c>
      <c r="E35" s="44">
        <v>4692890</v>
      </c>
      <c r="F35" s="44">
        <v>4911258</v>
      </c>
      <c r="G35" s="44">
        <v>5433140</v>
      </c>
      <c r="H35" s="44">
        <v>4863209</v>
      </c>
      <c r="I35" s="44">
        <v>5617881</v>
      </c>
      <c r="J35" s="44">
        <v>5328866</v>
      </c>
      <c r="K35" s="44">
        <v>5078392</v>
      </c>
      <c r="L35" s="44">
        <v>5787645</v>
      </c>
      <c r="M35" s="44">
        <v>5195854</v>
      </c>
      <c r="N35" s="44">
        <v>4802404</v>
      </c>
      <c r="O35" s="45">
        <f t="shared" si="2"/>
        <v>59485342</v>
      </c>
      <c r="Q35" s="47"/>
    </row>
    <row r="36" spans="1:17" s="3" customFormat="1" ht="15" customHeight="1">
      <c r="A36" s="252"/>
      <c r="B36" s="40">
        <v>1997</v>
      </c>
      <c r="C36" s="44">
        <v>3969668</v>
      </c>
      <c r="D36" s="44">
        <v>3950066</v>
      </c>
      <c r="E36" s="44">
        <v>4707188</v>
      </c>
      <c r="F36" s="44">
        <v>5516313</v>
      </c>
      <c r="G36" s="44">
        <v>5451783</v>
      </c>
      <c r="H36" s="44">
        <v>5207277</v>
      </c>
      <c r="I36" s="44">
        <v>5974092</v>
      </c>
      <c r="J36" s="44">
        <v>5489525</v>
      </c>
      <c r="K36" s="44">
        <v>6019143</v>
      </c>
      <c r="L36" s="44">
        <v>6177101</v>
      </c>
      <c r="M36" s="44">
        <v>5510975</v>
      </c>
      <c r="N36" s="44">
        <v>5416300</v>
      </c>
      <c r="O36" s="45">
        <f t="shared" si="2"/>
        <v>63389431</v>
      </c>
      <c r="Q36" s="47"/>
    </row>
    <row r="37" spans="1:17" s="3" customFormat="1" ht="15" customHeight="1">
      <c r="A37" s="252"/>
      <c r="B37" s="40">
        <v>1998</v>
      </c>
      <c r="C37" s="44">
        <v>4476111</v>
      </c>
      <c r="D37" s="44">
        <v>4501715</v>
      </c>
      <c r="E37" s="44">
        <v>5831020</v>
      </c>
      <c r="F37" s="44">
        <v>5945960</v>
      </c>
      <c r="G37" s="44">
        <v>5884533</v>
      </c>
      <c r="H37" s="44">
        <v>6046065</v>
      </c>
      <c r="I37" s="44">
        <v>6561409</v>
      </c>
      <c r="J37" s="44">
        <v>6357551</v>
      </c>
      <c r="K37" s="44">
        <v>6638145</v>
      </c>
      <c r="L37" s="44">
        <v>6579757</v>
      </c>
      <c r="M37" s="44">
        <v>6541353</v>
      </c>
      <c r="N37" s="44">
        <v>6202457</v>
      </c>
      <c r="O37" s="45">
        <f t="shared" si="2"/>
        <v>71566076</v>
      </c>
      <c r="Q37" s="47"/>
    </row>
    <row r="38" spans="1:17" s="3" customFormat="1" ht="15" customHeight="1">
      <c r="A38" s="252"/>
      <c r="B38" s="40">
        <v>1999</v>
      </c>
      <c r="C38" s="44">
        <v>4901029</v>
      </c>
      <c r="D38" s="44">
        <v>4992596</v>
      </c>
      <c r="E38" s="44">
        <v>6497309</v>
      </c>
      <c r="F38" s="44">
        <v>6393103</v>
      </c>
      <c r="G38" s="44">
        <v>6419965</v>
      </c>
      <c r="H38" s="44">
        <v>6326881</v>
      </c>
      <c r="I38" s="44">
        <v>6746965</v>
      </c>
      <c r="J38" s="44">
        <v>6635932</v>
      </c>
      <c r="K38" s="44">
        <v>6853687</v>
      </c>
      <c r="L38" s="44">
        <v>6396231</v>
      </c>
      <c r="M38" s="44">
        <v>6544803</v>
      </c>
      <c r="N38" s="44">
        <v>6137319</v>
      </c>
      <c r="O38" s="45">
        <f t="shared" si="2"/>
        <v>74845820</v>
      </c>
      <c r="Q38" s="47"/>
    </row>
    <row r="39" spans="1:17" s="3" customFormat="1" ht="15" customHeight="1">
      <c r="A39" s="252"/>
      <c r="B39" s="40">
        <v>2000</v>
      </c>
      <c r="C39" s="44">
        <v>4663212</v>
      </c>
      <c r="D39" s="44">
        <v>4961021</v>
      </c>
      <c r="E39" s="44">
        <v>6287113</v>
      </c>
      <c r="F39" s="44">
        <v>5646881</v>
      </c>
      <c r="G39" s="44">
        <v>6198760</v>
      </c>
      <c r="H39" s="44">
        <v>6142344</v>
      </c>
      <c r="I39" s="44">
        <v>6491428</v>
      </c>
      <c r="J39" s="44">
        <v>6691502</v>
      </c>
      <c r="K39" s="44">
        <v>6268318</v>
      </c>
      <c r="L39" s="44">
        <v>6268283</v>
      </c>
      <c r="M39" s="44">
        <v>5867551</v>
      </c>
      <c r="N39" s="44">
        <v>5521556</v>
      </c>
      <c r="O39" s="45">
        <f t="shared" si="2"/>
        <v>71007969</v>
      </c>
      <c r="Q39" s="47"/>
    </row>
    <row r="40" spans="1:17" s="3" customFormat="1" ht="15" customHeight="1">
      <c r="A40" s="252"/>
      <c r="B40" s="40">
        <v>2001</v>
      </c>
      <c r="C40" s="44">
        <v>4527782</v>
      </c>
      <c r="D40" s="44">
        <v>4447119</v>
      </c>
      <c r="E40" s="44">
        <v>5601056</v>
      </c>
      <c r="F40" s="44">
        <v>5281902</v>
      </c>
      <c r="G40" s="44">
        <v>5755730</v>
      </c>
      <c r="H40" s="44">
        <v>5499864</v>
      </c>
      <c r="I40" s="44">
        <v>5697795</v>
      </c>
      <c r="J40" s="44">
        <v>5894748</v>
      </c>
      <c r="K40" s="44">
        <v>5517310</v>
      </c>
      <c r="L40" s="44">
        <v>5784301</v>
      </c>
      <c r="M40" s="44">
        <v>5607213</v>
      </c>
      <c r="N40" s="44">
        <v>4537543</v>
      </c>
      <c r="O40" s="45">
        <f t="shared" si="2"/>
        <v>64152363</v>
      </c>
      <c r="Q40" s="47"/>
    </row>
    <row r="41" spans="1:17" s="3" customFormat="1" ht="15" customHeight="1">
      <c r="A41" s="252"/>
      <c r="B41" s="40">
        <v>2002</v>
      </c>
      <c r="C41" s="44">
        <v>4062804</v>
      </c>
      <c r="D41" s="44">
        <v>4026071</v>
      </c>
      <c r="E41" s="44">
        <v>4597066</v>
      </c>
      <c r="F41" s="44">
        <v>5100991</v>
      </c>
      <c r="G41" s="44">
        <v>5341233</v>
      </c>
      <c r="H41" s="44">
        <v>4885180</v>
      </c>
      <c r="I41" s="44">
        <v>5563498</v>
      </c>
      <c r="J41" s="44">
        <v>5441303</v>
      </c>
      <c r="K41" s="44">
        <v>5282815</v>
      </c>
      <c r="L41" s="44">
        <v>5355313</v>
      </c>
      <c r="M41" s="44">
        <v>5184131</v>
      </c>
      <c r="N41" s="44">
        <v>4908101</v>
      </c>
      <c r="O41" s="45">
        <f t="shared" ref="O41:O47" si="3">SUM(C41:N41)</f>
        <v>59748506</v>
      </c>
      <c r="Q41" s="47"/>
    </row>
    <row r="42" spans="1:17" s="3" customFormat="1" ht="15" customHeight="1">
      <c r="A42" s="252"/>
      <c r="B42" s="40">
        <v>2003</v>
      </c>
      <c r="C42" s="44">
        <v>4018603</v>
      </c>
      <c r="D42" s="44">
        <v>4085715</v>
      </c>
      <c r="E42" s="44">
        <v>4874826</v>
      </c>
      <c r="F42" s="44">
        <v>5392740</v>
      </c>
      <c r="G42" s="44">
        <v>5559066</v>
      </c>
      <c r="H42" s="44">
        <v>5398857</v>
      </c>
      <c r="I42" s="44">
        <v>5793871</v>
      </c>
      <c r="J42" s="44">
        <v>5784538</v>
      </c>
      <c r="K42" s="44">
        <v>6051172</v>
      </c>
      <c r="L42" s="44">
        <v>6127232</v>
      </c>
      <c r="M42" s="44">
        <v>5600567</v>
      </c>
      <c r="N42" s="50">
        <v>5599078</v>
      </c>
      <c r="O42" s="45">
        <f t="shared" si="3"/>
        <v>64286265</v>
      </c>
      <c r="Q42" s="47"/>
    </row>
    <row r="43" spans="1:17" s="3" customFormat="1" ht="15" customHeight="1">
      <c r="A43" s="252"/>
      <c r="B43" s="40">
        <v>2004</v>
      </c>
      <c r="C43" s="44">
        <v>4375909</v>
      </c>
      <c r="D43" s="44">
        <v>4763705</v>
      </c>
      <c r="E43" s="44">
        <v>6188261</v>
      </c>
      <c r="F43" s="44">
        <v>5350919</v>
      </c>
      <c r="G43" s="44">
        <v>6008076</v>
      </c>
      <c r="H43" s="44">
        <v>6303156</v>
      </c>
      <c r="I43" s="44">
        <v>6534552</v>
      </c>
      <c r="J43" s="44">
        <v>6407861</v>
      </c>
      <c r="K43" s="44">
        <v>6615590</v>
      </c>
      <c r="L43" s="44">
        <v>6357699</v>
      </c>
      <c r="M43" s="44">
        <v>6386525</v>
      </c>
      <c r="N43" s="50">
        <v>5682043</v>
      </c>
      <c r="O43" s="45">
        <f t="shared" si="3"/>
        <v>70974296</v>
      </c>
      <c r="Q43" s="47"/>
    </row>
    <row r="44" spans="1:17" s="3" customFormat="1" ht="15" customHeight="1">
      <c r="A44" s="252"/>
      <c r="B44" s="40">
        <v>2005</v>
      </c>
      <c r="C44" s="44">
        <v>4630872</v>
      </c>
      <c r="D44" s="44">
        <v>4004119</v>
      </c>
      <c r="E44" s="44">
        <v>6141203</v>
      </c>
      <c r="F44" s="44">
        <v>6588116</v>
      </c>
      <c r="G44" s="44">
        <v>6680511</v>
      </c>
      <c r="H44" s="44">
        <v>6649686</v>
      </c>
      <c r="I44" s="44">
        <v>6821393</v>
      </c>
      <c r="J44" s="44">
        <v>7066532</v>
      </c>
      <c r="K44" s="44">
        <v>7079705</v>
      </c>
      <c r="L44" s="44">
        <v>6547424</v>
      </c>
      <c r="M44" s="44">
        <v>6641168</v>
      </c>
      <c r="N44" s="50">
        <v>6461525</v>
      </c>
      <c r="O44" s="45">
        <f t="shared" si="3"/>
        <v>75312254</v>
      </c>
      <c r="Q44" s="47"/>
    </row>
    <row r="45" spans="1:17" s="3" customFormat="1" ht="15" customHeight="1">
      <c r="A45" s="65"/>
      <c r="B45" s="40">
        <v>2006</v>
      </c>
      <c r="C45" s="44">
        <v>5283971</v>
      </c>
      <c r="D45" s="44">
        <v>5328078</v>
      </c>
      <c r="E45" s="44">
        <v>6809349</v>
      </c>
      <c r="F45" s="44">
        <v>5882384</v>
      </c>
      <c r="G45" s="44">
        <v>7080591</v>
      </c>
      <c r="H45" s="44">
        <v>6812304</v>
      </c>
      <c r="I45" s="44">
        <v>7111751</v>
      </c>
      <c r="J45" s="44">
        <v>7413567</v>
      </c>
      <c r="K45" s="44">
        <v>7083063</v>
      </c>
      <c r="L45" s="44">
        <v>7138415</v>
      </c>
      <c r="M45" s="44">
        <v>7215487</v>
      </c>
      <c r="N45" s="50">
        <v>6264386</v>
      </c>
      <c r="O45" s="45">
        <f t="shared" si="3"/>
        <v>79423346</v>
      </c>
      <c r="Q45" s="47"/>
    </row>
    <row r="46" spans="1:17" s="3" customFormat="1" ht="15" customHeight="1">
      <c r="A46" s="65"/>
      <c r="B46" s="40">
        <v>2007</v>
      </c>
      <c r="C46" s="44">
        <v>5397792</v>
      </c>
      <c r="D46" s="50">
        <v>5348263</v>
      </c>
      <c r="E46" s="44">
        <v>6729552</v>
      </c>
      <c r="F46" s="44">
        <v>6152066</v>
      </c>
      <c r="G46" s="44">
        <v>6017673</v>
      </c>
      <c r="H46" s="44">
        <v>6779602</v>
      </c>
      <c r="I46" s="44">
        <v>7222540</v>
      </c>
      <c r="J46" s="44">
        <v>7481451</v>
      </c>
      <c r="K46" s="44">
        <v>6569902</v>
      </c>
      <c r="L46" s="44">
        <v>7164710</v>
      </c>
      <c r="M46" s="44">
        <v>6881057</v>
      </c>
      <c r="N46" s="50">
        <v>5840661</v>
      </c>
      <c r="O46" s="45">
        <f t="shared" si="3"/>
        <v>77585269</v>
      </c>
      <c r="Q46" s="47"/>
    </row>
    <row r="47" spans="1:17" s="3" customFormat="1" ht="15" customHeight="1">
      <c r="A47" s="65"/>
      <c r="B47" s="40">
        <v>2008</v>
      </c>
      <c r="C47" s="44">
        <v>5032280</v>
      </c>
      <c r="D47" s="50">
        <v>5320491</v>
      </c>
      <c r="E47" s="44">
        <v>5724411</v>
      </c>
      <c r="F47" s="44">
        <v>6672616</v>
      </c>
      <c r="G47" s="44">
        <v>7465804</v>
      </c>
      <c r="H47" s="44">
        <v>7069322</v>
      </c>
      <c r="I47" s="44">
        <v>7952844</v>
      </c>
      <c r="J47" s="44">
        <v>7648152</v>
      </c>
      <c r="K47" s="44">
        <v>8098182</v>
      </c>
      <c r="L47" s="44">
        <v>7898284</v>
      </c>
      <c r="M47" s="44">
        <v>7338906</v>
      </c>
      <c r="N47" s="50">
        <v>6759388</v>
      </c>
      <c r="O47" s="45">
        <f t="shared" si="3"/>
        <v>82980680</v>
      </c>
      <c r="Q47" s="47"/>
    </row>
    <row r="48" spans="1:17" s="3" customFormat="1" ht="15" customHeight="1">
      <c r="A48" s="65"/>
      <c r="B48" s="40">
        <v>2009</v>
      </c>
      <c r="C48" s="44">
        <v>5828793</v>
      </c>
      <c r="D48" s="50">
        <v>5889452</v>
      </c>
      <c r="E48" s="44">
        <v>7324592</v>
      </c>
      <c r="F48" s="44">
        <v>7165535</v>
      </c>
      <c r="G48" s="44">
        <v>7187249</v>
      </c>
      <c r="H48" s="44">
        <v>7585606</v>
      </c>
      <c r="I48" s="44">
        <v>6633022</v>
      </c>
      <c r="J48" s="44">
        <v>7497879</v>
      </c>
      <c r="K48" s="44">
        <v>7690398</v>
      </c>
      <c r="L48" s="44">
        <v>7619012</v>
      </c>
      <c r="M48" s="44">
        <v>6738854</v>
      </c>
      <c r="N48" s="50">
        <v>7071029</v>
      </c>
      <c r="O48" s="45">
        <f t="shared" ref="O48:O66" si="4">SUM(C48:N48)</f>
        <v>84231421</v>
      </c>
      <c r="Q48" s="47"/>
    </row>
    <row r="49" spans="1:17" s="3" customFormat="1" ht="15" customHeight="1">
      <c r="A49" s="65"/>
      <c r="B49" s="40">
        <v>2010</v>
      </c>
      <c r="C49" s="44">
        <v>5429265</v>
      </c>
      <c r="D49" s="50">
        <v>5547937</v>
      </c>
      <c r="E49" s="44">
        <v>7318728</v>
      </c>
      <c r="F49" s="44">
        <v>6907448</v>
      </c>
      <c r="G49" s="44">
        <v>6887118</v>
      </c>
      <c r="H49" s="44">
        <v>7396539</v>
      </c>
      <c r="I49" s="44">
        <v>7683479</v>
      </c>
      <c r="J49" s="44">
        <v>7881651</v>
      </c>
      <c r="K49" s="44">
        <v>8101275</v>
      </c>
      <c r="L49" s="44">
        <v>6768838</v>
      </c>
      <c r="M49" s="44">
        <v>7804107</v>
      </c>
      <c r="N49" s="50">
        <v>7010053</v>
      </c>
      <c r="O49" s="45">
        <f t="shared" si="4"/>
        <v>84736438</v>
      </c>
      <c r="Q49" s="47"/>
    </row>
    <row r="50" spans="1:17" s="3" customFormat="1" ht="15" customHeight="1">
      <c r="A50" s="65"/>
      <c r="B50" s="40">
        <v>2011</v>
      </c>
      <c r="C50" s="44">
        <v>5773534</v>
      </c>
      <c r="D50" s="50">
        <v>5896177</v>
      </c>
      <c r="E50" s="44">
        <v>6715787</v>
      </c>
      <c r="F50" s="44">
        <v>7029332</v>
      </c>
      <c r="G50" s="44">
        <v>7605746</v>
      </c>
      <c r="H50" s="44">
        <v>7691144</v>
      </c>
      <c r="I50" s="44">
        <v>7723983</v>
      </c>
      <c r="J50" s="44">
        <v>8053686</v>
      </c>
      <c r="K50" s="44">
        <v>8246357</v>
      </c>
      <c r="L50" s="44">
        <v>7952991</v>
      </c>
      <c r="M50" s="44">
        <v>8133367</v>
      </c>
      <c r="N50" s="50">
        <v>7227622</v>
      </c>
      <c r="O50" s="45">
        <f t="shared" si="4"/>
        <v>88049726</v>
      </c>
      <c r="Q50" s="47"/>
    </row>
    <row r="51" spans="1:17" s="3" customFormat="1" ht="15" customHeight="1">
      <c r="A51" s="65"/>
      <c r="B51" s="40">
        <v>2012</v>
      </c>
      <c r="C51" s="110">
        <v>5063472</v>
      </c>
      <c r="D51" s="50">
        <v>4891598</v>
      </c>
      <c r="E51" s="44">
        <v>6451031</v>
      </c>
      <c r="F51" s="44">
        <v>5602358</v>
      </c>
      <c r="G51" s="44">
        <v>6270910</v>
      </c>
      <c r="H51" s="44">
        <v>6588931</v>
      </c>
      <c r="I51" s="44">
        <v>6885200</v>
      </c>
      <c r="J51" s="44">
        <v>4793656</v>
      </c>
      <c r="K51" s="44">
        <v>6192621</v>
      </c>
      <c r="L51" s="44">
        <v>6841266</v>
      </c>
      <c r="M51" s="44">
        <v>6073463</v>
      </c>
      <c r="N51" s="50">
        <v>5496086</v>
      </c>
      <c r="O51" s="45">
        <f t="shared" si="4"/>
        <v>71150592</v>
      </c>
      <c r="Q51" s="47"/>
    </row>
    <row r="52" spans="1:17" s="3" customFormat="1" ht="15" customHeight="1">
      <c r="A52" s="65"/>
      <c r="B52" s="40">
        <v>2013</v>
      </c>
      <c r="C52" s="110">
        <v>5087541</v>
      </c>
      <c r="D52" s="110">
        <v>4957261</v>
      </c>
      <c r="E52" s="44">
        <v>6247649</v>
      </c>
      <c r="F52" s="44">
        <v>6564966</v>
      </c>
      <c r="G52" s="44">
        <v>7206379</v>
      </c>
      <c r="H52" s="44">
        <v>6385566</v>
      </c>
      <c r="I52" s="44">
        <v>7420520</v>
      </c>
      <c r="J52" s="44">
        <v>6754793</v>
      </c>
      <c r="K52" s="44">
        <v>6978524</v>
      </c>
      <c r="L52" s="44">
        <v>7212995</v>
      </c>
      <c r="M52" s="44">
        <v>6569846</v>
      </c>
      <c r="N52" s="50">
        <v>5945403</v>
      </c>
      <c r="O52" s="45">
        <f t="shared" si="4"/>
        <v>77331443</v>
      </c>
      <c r="Q52" s="47"/>
    </row>
    <row r="53" spans="1:17" s="3" customFormat="1" ht="15" customHeight="1">
      <c r="A53" s="160"/>
      <c r="B53" s="40">
        <v>2014</v>
      </c>
      <c r="C53" s="110">
        <v>5077875</v>
      </c>
      <c r="D53" s="110">
        <v>5068549</v>
      </c>
      <c r="E53" s="110">
        <v>5825712</v>
      </c>
      <c r="F53" s="44">
        <v>5957096</v>
      </c>
      <c r="G53" s="44">
        <v>5815488</v>
      </c>
      <c r="H53" s="44">
        <v>5171064</v>
      </c>
      <c r="I53" s="44">
        <v>5975492</v>
      </c>
      <c r="J53" s="44">
        <v>5515501</v>
      </c>
      <c r="K53" s="44">
        <v>6239041</v>
      </c>
      <c r="L53" s="44">
        <v>6400594</v>
      </c>
      <c r="M53" s="44">
        <v>5538006</v>
      </c>
      <c r="N53" s="50">
        <v>5384831</v>
      </c>
      <c r="O53" s="45">
        <f>SUM(C53:N53)</f>
        <v>67969249</v>
      </c>
      <c r="Q53" s="47"/>
    </row>
    <row r="54" spans="1:17" s="3" customFormat="1" ht="15" customHeight="1">
      <c r="A54" s="180"/>
      <c r="B54" s="40">
        <v>2015</v>
      </c>
      <c r="C54" s="110">
        <v>4223640</v>
      </c>
      <c r="D54" s="110">
        <v>4582098</v>
      </c>
      <c r="E54" s="110">
        <v>5877128</v>
      </c>
      <c r="F54" s="44">
        <v>6661674</v>
      </c>
      <c r="G54" s="44">
        <v>6540824</v>
      </c>
      <c r="H54" s="44">
        <v>7107113</v>
      </c>
      <c r="I54" s="44">
        <v>7548434</v>
      </c>
      <c r="J54" s="44">
        <v>7211587</v>
      </c>
      <c r="K54" s="44">
        <v>7641012</v>
      </c>
      <c r="L54" s="44">
        <v>7179203</v>
      </c>
      <c r="M54" s="44">
        <v>6829360</v>
      </c>
      <c r="N54" s="50">
        <v>6290031</v>
      </c>
      <c r="O54" s="45">
        <f>SUM(C54:N54)</f>
        <v>77692104</v>
      </c>
      <c r="Q54" s="47"/>
    </row>
    <row r="55" spans="1:17" s="3" customFormat="1" ht="15" customHeight="1">
      <c r="A55" s="198"/>
      <c r="B55" s="199">
        <v>2016</v>
      </c>
      <c r="C55" s="110">
        <v>5259406</v>
      </c>
      <c r="D55" s="110">
        <v>5456896</v>
      </c>
      <c r="E55" s="110">
        <v>6712966</v>
      </c>
      <c r="F55" s="44">
        <v>7196739</v>
      </c>
      <c r="G55" s="44">
        <v>7260627</v>
      </c>
      <c r="H55" s="44">
        <v>6878044</v>
      </c>
      <c r="I55" s="44">
        <v>7280529</v>
      </c>
      <c r="J55" s="44">
        <v>7986689</v>
      </c>
      <c r="K55" s="44">
        <v>7618331</v>
      </c>
      <c r="L55" s="44">
        <v>7566055</v>
      </c>
      <c r="M55" s="44">
        <v>7372966</v>
      </c>
      <c r="N55" s="50">
        <v>6462800</v>
      </c>
      <c r="O55" s="45">
        <f>SUM(C55:N55)</f>
        <v>83052048</v>
      </c>
      <c r="Q55" s="47"/>
    </row>
    <row r="56" spans="1:17" s="3" customFormat="1" ht="15" customHeight="1">
      <c r="A56" s="227"/>
      <c r="B56" s="228">
        <v>2017</v>
      </c>
      <c r="C56" s="110">
        <v>5623777</v>
      </c>
      <c r="D56" s="110">
        <v>5272473</v>
      </c>
      <c r="E56" s="110">
        <v>7441374</v>
      </c>
      <c r="F56" s="44">
        <v>6584342</v>
      </c>
      <c r="G56" s="44">
        <v>7488147</v>
      </c>
      <c r="H56" s="44">
        <v>7465466</v>
      </c>
      <c r="I56" s="44">
        <v>7616159</v>
      </c>
      <c r="J56" s="44">
        <v>7928283</v>
      </c>
      <c r="K56" s="44">
        <v>7787874</v>
      </c>
      <c r="L56" s="44">
        <v>7970392</v>
      </c>
      <c r="M56" s="44">
        <v>7837729</v>
      </c>
      <c r="N56" s="50">
        <v>6470395</v>
      </c>
      <c r="O56" s="45">
        <f>SUM(C56:N56)</f>
        <v>85486411</v>
      </c>
      <c r="Q56" s="47"/>
    </row>
    <row r="57" spans="1:17" s="3" customFormat="1" ht="15" customHeight="1" thickBot="1">
      <c r="A57" s="62"/>
      <c r="B57" s="41">
        <v>2018</v>
      </c>
      <c r="C57" s="138">
        <v>6170677</v>
      </c>
      <c r="D57" s="138">
        <v>5827155</v>
      </c>
      <c r="E57" s="138">
        <v>7627534</v>
      </c>
      <c r="F57" s="46">
        <v>7407945</v>
      </c>
      <c r="G57" s="46">
        <v>7529296</v>
      </c>
      <c r="H57" s="46">
        <v>7684462</v>
      </c>
      <c r="I57" s="46"/>
      <c r="J57" s="46"/>
      <c r="K57" s="46"/>
      <c r="L57" s="46"/>
      <c r="M57" s="46"/>
      <c r="N57" s="49"/>
      <c r="O57" s="61">
        <f>SUM(C57:N57)</f>
        <v>42247069</v>
      </c>
      <c r="Q57" s="47"/>
    </row>
    <row r="58" spans="1:17" s="3" customFormat="1" ht="15" customHeight="1">
      <c r="A58" s="251" t="s">
        <v>47</v>
      </c>
      <c r="B58" s="36">
        <v>1993</v>
      </c>
      <c r="C58" s="37">
        <v>1608943</v>
      </c>
      <c r="D58" s="38">
        <v>1747277</v>
      </c>
      <c r="E58" s="38">
        <v>2152450</v>
      </c>
      <c r="F58" s="38">
        <v>1832025</v>
      </c>
      <c r="G58" s="38">
        <v>2086870</v>
      </c>
      <c r="H58" s="38">
        <v>2257432</v>
      </c>
      <c r="I58" s="38">
        <v>2502872</v>
      </c>
      <c r="J58" s="38">
        <v>2463819</v>
      </c>
      <c r="K58" s="38">
        <v>2553884</v>
      </c>
      <c r="L58" s="38">
        <v>2439137</v>
      </c>
      <c r="M58" s="38">
        <v>2586654</v>
      </c>
      <c r="N58" s="38">
        <v>2533712</v>
      </c>
      <c r="O58" s="39">
        <f t="shared" si="4"/>
        <v>26765075</v>
      </c>
      <c r="Q58" s="47"/>
    </row>
    <row r="59" spans="1:17" s="3" customFormat="1" ht="15" customHeight="1">
      <c r="A59" s="252"/>
      <c r="B59" s="40">
        <v>1994</v>
      </c>
      <c r="C59" s="44">
        <v>2047924</v>
      </c>
      <c r="D59" s="44">
        <v>1964037</v>
      </c>
      <c r="E59" s="44">
        <v>2520614</v>
      </c>
      <c r="F59" s="44">
        <v>2505933</v>
      </c>
      <c r="G59" s="44">
        <v>2834267</v>
      </c>
      <c r="H59" s="44">
        <f>2870297-164996</f>
        <v>2705301</v>
      </c>
      <c r="I59" s="44">
        <v>2975591</v>
      </c>
      <c r="J59" s="44">
        <v>3143261</v>
      </c>
      <c r="K59" s="44">
        <v>3066410</v>
      </c>
      <c r="L59" s="44">
        <v>2960804</v>
      </c>
      <c r="M59" s="44">
        <v>3109378</v>
      </c>
      <c r="N59" s="44">
        <v>2907133</v>
      </c>
      <c r="O59" s="45">
        <f t="shared" si="4"/>
        <v>32740653</v>
      </c>
      <c r="Q59" s="47"/>
    </row>
    <row r="60" spans="1:17" s="3" customFormat="1" ht="15" customHeight="1">
      <c r="A60" s="252"/>
      <c r="B60" s="40">
        <v>1995</v>
      </c>
      <c r="C60" s="44">
        <v>2502188</v>
      </c>
      <c r="D60" s="44">
        <v>2435908</v>
      </c>
      <c r="E60" s="44">
        <v>3023504</v>
      </c>
      <c r="F60" s="44">
        <v>2884492</v>
      </c>
      <c r="G60" s="44">
        <v>3220297</v>
      </c>
      <c r="H60" s="44">
        <v>3235186</v>
      </c>
      <c r="I60" s="44">
        <v>3454188</v>
      </c>
      <c r="J60" s="44">
        <v>3604461</v>
      </c>
      <c r="K60" s="44">
        <v>3422108</v>
      </c>
      <c r="L60" s="44">
        <v>3492261</v>
      </c>
      <c r="M60" s="44">
        <v>3441196</v>
      </c>
      <c r="N60" s="44">
        <v>3087223</v>
      </c>
      <c r="O60" s="45">
        <f t="shared" si="4"/>
        <v>37803012</v>
      </c>
      <c r="Q60" s="47"/>
    </row>
    <row r="61" spans="1:17" s="3" customFormat="1" ht="15" customHeight="1">
      <c r="A61" s="252"/>
      <c r="B61" s="40">
        <v>1996</v>
      </c>
      <c r="C61" s="44">
        <v>2790762</v>
      </c>
      <c r="D61" s="44">
        <v>2780068</v>
      </c>
      <c r="E61" s="44">
        <v>3184836</v>
      </c>
      <c r="F61" s="44">
        <v>3321484</v>
      </c>
      <c r="G61" s="44">
        <v>3608929</v>
      </c>
      <c r="H61" s="44">
        <v>3228902</v>
      </c>
      <c r="I61" s="44">
        <v>3809849</v>
      </c>
      <c r="J61" s="44">
        <v>3631073</v>
      </c>
      <c r="K61" s="44">
        <v>3497921</v>
      </c>
      <c r="L61" s="44">
        <v>4008076</v>
      </c>
      <c r="M61" s="44">
        <v>3672365</v>
      </c>
      <c r="N61" s="44">
        <v>3445751</v>
      </c>
      <c r="O61" s="45">
        <f t="shared" si="4"/>
        <v>40980016</v>
      </c>
      <c r="Q61" s="47"/>
    </row>
    <row r="62" spans="1:17" s="3" customFormat="1" ht="15" customHeight="1">
      <c r="A62" s="252"/>
      <c r="B62" s="40">
        <v>1997</v>
      </c>
      <c r="C62" s="44">
        <v>3117563</v>
      </c>
      <c r="D62" s="44">
        <v>3045085</v>
      </c>
      <c r="E62" s="44">
        <v>3509647</v>
      </c>
      <c r="F62" s="44">
        <v>3988151</v>
      </c>
      <c r="G62" s="44">
        <v>4003547</v>
      </c>
      <c r="H62" s="44">
        <v>3860967</v>
      </c>
      <c r="I62" s="44">
        <v>4477167</v>
      </c>
      <c r="J62" s="44">
        <v>4154870</v>
      </c>
      <c r="K62" s="44">
        <v>4484113</v>
      </c>
      <c r="L62" s="44">
        <v>4673877</v>
      </c>
      <c r="M62" s="44">
        <v>4131995</v>
      </c>
      <c r="N62" s="44">
        <v>4044904</v>
      </c>
      <c r="O62" s="45">
        <f t="shared" si="4"/>
        <v>47491886</v>
      </c>
      <c r="Q62" s="47"/>
    </row>
    <row r="63" spans="1:17" s="3" customFormat="1" ht="15" customHeight="1">
      <c r="A63" s="252"/>
      <c r="B63" s="40">
        <v>1998</v>
      </c>
      <c r="C63" s="44">
        <v>3760831</v>
      </c>
      <c r="D63" s="44">
        <v>3615316</v>
      </c>
      <c r="E63" s="44">
        <v>4433917</v>
      </c>
      <c r="F63" s="44">
        <v>4347526</v>
      </c>
      <c r="G63" s="44">
        <v>4363688</v>
      </c>
      <c r="H63" s="44">
        <v>4425052</v>
      </c>
      <c r="I63" s="44">
        <v>4864354</v>
      </c>
      <c r="J63" s="44">
        <v>4696373</v>
      </c>
      <c r="K63" s="44">
        <v>4703278</v>
      </c>
      <c r="L63" s="44">
        <v>4778192</v>
      </c>
      <c r="M63" s="44">
        <v>4635578</v>
      </c>
      <c r="N63" s="44">
        <v>4386988</v>
      </c>
      <c r="O63" s="45">
        <f t="shared" si="4"/>
        <v>53011093</v>
      </c>
      <c r="Q63" s="47"/>
    </row>
    <row r="64" spans="1:17" s="3" customFormat="1" ht="15" customHeight="1">
      <c r="A64" s="252"/>
      <c r="B64" s="40">
        <v>1999</v>
      </c>
      <c r="C64" s="44">
        <v>3756336</v>
      </c>
      <c r="D64" s="44">
        <v>3749760</v>
      </c>
      <c r="E64" s="44">
        <v>4614422</v>
      </c>
      <c r="F64" s="44">
        <v>4550691</v>
      </c>
      <c r="G64" s="44">
        <v>4576487</v>
      </c>
      <c r="H64" s="44">
        <v>4506437</v>
      </c>
      <c r="I64" s="44">
        <v>4780176</v>
      </c>
      <c r="J64" s="44">
        <v>4714589</v>
      </c>
      <c r="K64" s="44">
        <v>4905129</v>
      </c>
      <c r="L64" s="44">
        <v>4685719</v>
      </c>
      <c r="M64" s="44">
        <v>4784636</v>
      </c>
      <c r="N64" s="44">
        <v>4435332</v>
      </c>
      <c r="O64" s="45">
        <f t="shared" si="4"/>
        <v>54059714</v>
      </c>
      <c r="Q64" s="47"/>
    </row>
    <row r="65" spans="1:17" s="3" customFormat="1" ht="15" customHeight="1">
      <c r="A65" s="252"/>
      <c r="B65" s="40">
        <v>2000</v>
      </c>
      <c r="C65" s="44">
        <v>3667772</v>
      </c>
      <c r="D65" s="44">
        <v>3799682</v>
      </c>
      <c r="E65" s="44">
        <v>4546730</v>
      </c>
      <c r="F65" s="44">
        <v>4232702</v>
      </c>
      <c r="G65" s="44">
        <v>4638580</v>
      </c>
      <c r="H65" s="44">
        <v>4473080</v>
      </c>
      <c r="I65" s="44">
        <v>4763555</v>
      </c>
      <c r="J65" s="44">
        <v>4909877</v>
      </c>
      <c r="K65" s="44">
        <v>4769364</v>
      </c>
      <c r="L65" s="44">
        <v>4712081</v>
      </c>
      <c r="M65" s="44">
        <v>4479929</v>
      </c>
      <c r="N65" s="44">
        <v>4062081</v>
      </c>
      <c r="O65" s="45">
        <f t="shared" si="4"/>
        <v>53055433</v>
      </c>
      <c r="Q65" s="47"/>
    </row>
    <row r="66" spans="1:17" s="3" customFormat="1" ht="15" customHeight="1">
      <c r="A66" s="252"/>
      <c r="B66" s="40">
        <v>2001</v>
      </c>
      <c r="C66" s="44">
        <v>3623152</v>
      </c>
      <c r="D66" s="44">
        <v>3530889</v>
      </c>
      <c r="E66" s="44">
        <v>4270165</v>
      </c>
      <c r="F66" s="44">
        <v>3983442</v>
      </c>
      <c r="G66" s="44">
        <v>4284206</v>
      </c>
      <c r="H66" s="44">
        <v>4002440</v>
      </c>
      <c r="I66" s="44">
        <v>4163336</v>
      </c>
      <c r="J66" s="44">
        <v>4366390</v>
      </c>
      <c r="K66" s="44">
        <v>4176506</v>
      </c>
      <c r="L66" s="44">
        <v>4297511</v>
      </c>
      <c r="M66" s="44">
        <v>4116752</v>
      </c>
      <c r="N66" s="44">
        <v>3199527</v>
      </c>
      <c r="O66" s="45">
        <f t="shared" si="4"/>
        <v>48014316</v>
      </c>
      <c r="Q66" s="47"/>
    </row>
    <row r="67" spans="1:17" s="3" customFormat="1" ht="15" customHeight="1">
      <c r="A67" s="252"/>
      <c r="B67" s="40">
        <v>2002</v>
      </c>
      <c r="C67" s="44">
        <v>3106631</v>
      </c>
      <c r="D67" s="44">
        <v>2993240</v>
      </c>
      <c r="E67" s="44">
        <v>3261590</v>
      </c>
      <c r="F67" s="44">
        <v>3485113</v>
      </c>
      <c r="G67" s="44">
        <v>3672002</v>
      </c>
      <c r="H67" s="44">
        <v>3391138</v>
      </c>
      <c r="I67" s="44">
        <v>3814164</v>
      </c>
      <c r="J67" s="44">
        <v>3771208</v>
      </c>
      <c r="K67" s="44">
        <v>3657520</v>
      </c>
      <c r="L67" s="44">
        <v>3716916</v>
      </c>
      <c r="M67" s="44">
        <v>3598593</v>
      </c>
      <c r="N67" s="44">
        <v>3395336</v>
      </c>
      <c r="O67" s="45">
        <f t="shared" ref="O67:O73" si="5">SUM(C67:N67)</f>
        <v>41863451</v>
      </c>
      <c r="Q67" s="47"/>
    </row>
    <row r="68" spans="1:17" s="3" customFormat="1" ht="15" customHeight="1">
      <c r="A68" s="252"/>
      <c r="B68" s="40">
        <v>2003</v>
      </c>
      <c r="C68" s="44">
        <v>3007342</v>
      </c>
      <c r="D68" s="44">
        <v>2956640</v>
      </c>
      <c r="E68" s="44">
        <v>3314553</v>
      </c>
      <c r="F68" s="44">
        <v>3651475</v>
      </c>
      <c r="G68" s="44">
        <v>3721587</v>
      </c>
      <c r="H68" s="44">
        <v>3600447</v>
      </c>
      <c r="I68" s="44">
        <v>3894337</v>
      </c>
      <c r="J68" s="44">
        <v>3750270</v>
      </c>
      <c r="K68" s="44">
        <v>3860761</v>
      </c>
      <c r="L68" s="44">
        <v>3956239</v>
      </c>
      <c r="M68" s="44">
        <v>3678627</v>
      </c>
      <c r="N68" s="50">
        <v>3660773</v>
      </c>
      <c r="O68" s="45">
        <f t="shared" si="5"/>
        <v>43053051</v>
      </c>
      <c r="Q68" s="47"/>
    </row>
    <row r="69" spans="1:17" s="3" customFormat="1" ht="15" customHeight="1">
      <c r="A69" s="252"/>
      <c r="B69" s="40">
        <v>2004</v>
      </c>
      <c r="C69" s="44">
        <v>3089775</v>
      </c>
      <c r="D69" s="44">
        <v>3215401</v>
      </c>
      <c r="E69" s="44">
        <v>3903581</v>
      </c>
      <c r="F69" s="44">
        <v>3416786</v>
      </c>
      <c r="G69" s="44">
        <v>3760077</v>
      </c>
      <c r="H69" s="44">
        <v>3631605</v>
      </c>
      <c r="I69" s="44">
        <v>3942631</v>
      </c>
      <c r="J69" s="44">
        <v>3944114</v>
      </c>
      <c r="K69" s="44">
        <v>4064379</v>
      </c>
      <c r="L69" s="44">
        <v>3964113</v>
      </c>
      <c r="M69" s="44">
        <v>3991252</v>
      </c>
      <c r="N69" s="50">
        <v>3581851</v>
      </c>
      <c r="O69" s="45">
        <f t="shared" si="5"/>
        <v>44505565</v>
      </c>
      <c r="Q69" s="47"/>
    </row>
    <row r="70" spans="1:17" s="3" customFormat="1" ht="15" customHeight="1">
      <c r="A70" s="252"/>
      <c r="B70" s="40">
        <v>2005</v>
      </c>
      <c r="C70" s="44">
        <v>3206338</v>
      </c>
      <c r="D70" s="44">
        <v>2626921</v>
      </c>
      <c r="E70" s="44">
        <v>3840648</v>
      </c>
      <c r="F70" s="44">
        <v>4026484</v>
      </c>
      <c r="G70" s="44">
        <v>4137601</v>
      </c>
      <c r="H70" s="44">
        <v>4071305</v>
      </c>
      <c r="I70" s="44">
        <v>4131877</v>
      </c>
      <c r="J70" s="44">
        <v>4214357</v>
      </c>
      <c r="K70" s="44">
        <v>4257698</v>
      </c>
      <c r="L70" s="44">
        <v>4113358</v>
      </c>
      <c r="M70" s="44">
        <v>4121532</v>
      </c>
      <c r="N70" s="50">
        <v>4022217</v>
      </c>
      <c r="O70" s="45">
        <f t="shared" si="5"/>
        <v>46770336</v>
      </c>
      <c r="Q70" s="47"/>
    </row>
    <row r="71" spans="1:17" s="3" customFormat="1" ht="15" customHeight="1">
      <c r="A71" s="65"/>
      <c r="B71" s="40">
        <v>2006</v>
      </c>
      <c r="C71" s="44">
        <v>3603412</v>
      </c>
      <c r="D71" s="44">
        <v>3523388</v>
      </c>
      <c r="E71" s="44">
        <v>4278753</v>
      </c>
      <c r="F71" s="44">
        <v>3501427</v>
      </c>
      <c r="G71" s="44">
        <v>4358913</v>
      </c>
      <c r="H71" s="44">
        <v>4260044</v>
      </c>
      <c r="I71" s="44">
        <v>4428294</v>
      </c>
      <c r="J71" s="44">
        <v>4485376</v>
      </c>
      <c r="K71" s="44">
        <v>4433908</v>
      </c>
      <c r="L71" s="44">
        <v>4549440</v>
      </c>
      <c r="M71" s="44">
        <v>4693699</v>
      </c>
      <c r="N71" s="50">
        <v>4134362</v>
      </c>
      <c r="O71" s="45">
        <f t="shared" si="5"/>
        <v>50251016</v>
      </c>
      <c r="Q71" s="47"/>
    </row>
    <row r="72" spans="1:17" s="3" customFormat="1" ht="15" customHeight="1">
      <c r="A72" s="65"/>
      <c r="B72" s="40">
        <v>2007</v>
      </c>
      <c r="C72" s="44">
        <v>3867781</v>
      </c>
      <c r="D72" s="50">
        <v>3698099</v>
      </c>
      <c r="E72" s="44">
        <v>4432787</v>
      </c>
      <c r="F72" s="44">
        <v>4129507</v>
      </c>
      <c r="G72" s="44">
        <v>4036737</v>
      </c>
      <c r="H72" s="44">
        <v>4499910</v>
      </c>
      <c r="I72" s="44">
        <v>4740719</v>
      </c>
      <c r="J72" s="44">
        <v>4966339</v>
      </c>
      <c r="K72" s="44">
        <v>4338531</v>
      </c>
      <c r="L72" s="44">
        <v>4800958</v>
      </c>
      <c r="M72" s="44">
        <v>4832237</v>
      </c>
      <c r="N72" s="50">
        <v>4129102</v>
      </c>
      <c r="O72" s="45">
        <f t="shared" si="5"/>
        <v>52472707</v>
      </c>
      <c r="Q72" s="47"/>
    </row>
    <row r="73" spans="1:17" s="3" customFormat="1" ht="15" customHeight="1">
      <c r="A73" s="65"/>
      <c r="B73" s="40">
        <v>2008</v>
      </c>
      <c r="C73" s="44">
        <v>4007639</v>
      </c>
      <c r="D73" s="50">
        <v>4011249</v>
      </c>
      <c r="E73" s="44">
        <v>4202096</v>
      </c>
      <c r="F73" s="44">
        <v>4705964</v>
      </c>
      <c r="G73" s="44">
        <v>4873166</v>
      </c>
      <c r="H73" s="44">
        <v>4565833</v>
      </c>
      <c r="I73" s="44">
        <v>5070217</v>
      </c>
      <c r="J73" s="44">
        <v>4978694</v>
      </c>
      <c r="K73" s="44">
        <v>5165171</v>
      </c>
      <c r="L73" s="44">
        <v>5157478</v>
      </c>
      <c r="M73" s="44">
        <v>4796711</v>
      </c>
      <c r="N73" s="50">
        <v>4357265</v>
      </c>
      <c r="O73" s="45">
        <f t="shared" si="5"/>
        <v>55891483</v>
      </c>
      <c r="Q73" s="47"/>
    </row>
    <row r="74" spans="1:17" s="3" customFormat="1" ht="15" customHeight="1">
      <c r="A74" s="65"/>
      <c r="B74" s="40">
        <v>2009</v>
      </c>
      <c r="C74" s="44">
        <v>4173346</v>
      </c>
      <c r="D74" s="50">
        <v>3898828</v>
      </c>
      <c r="E74" s="44">
        <v>4747829</v>
      </c>
      <c r="F74" s="44">
        <v>4746235</v>
      </c>
      <c r="G74" s="44">
        <v>4671682</v>
      </c>
      <c r="H74" s="44">
        <v>4805913</v>
      </c>
      <c r="I74" s="44">
        <v>4378029</v>
      </c>
      <c r="J74" s="44">
        <v>4729150</v>
      </c>
      <c r="K74" s="44">
        <v>4873547</v>
      </c>
      <c r="L74" s="44">
        <v>4904220</v>
      </c>
      <c r="M74" s="44">
        <v>4363897</v>
      </c>
      <c r="N74" s="50">
        <v>4626783</v>
      </c>
      <c r="O74" s="45">
        <f t="shared" ref="O74:O92" si="6">SUM(C74:N74)</f>
        <v>54919459</v>
      </c>
      <c r="Q74" s="47"/>
    </row>
    <row r="75" spans="1:17" s="3" customFormat="1" ht="15" customHeight="1">
      <c r="A75" s="65"/>
      <c r="B75" s="40">
        <v>2010</v>
      </c>
      <c r="C75" s="44">
        <v>3869637</v>
      </c>
      <c r="D75" s="50">
        <v>3776980</v>
      </c>
      <c r="E75" s="44">
        <v>4735548</v>
      </c>
      <c r="F75" s="44">
        <v>4662661</v>
      </c>
      <c r="G75" s="44">
        <v>4758640</v>
      </c>
      <c r="H75" s="44">
        <v>4974413</v>
      </c>
      <c r="I75" s="44">
        <v>5014360</v>
      </c>
      <c r="J75" s="44">
        <v>5166576</v>
      </c>
      <c r="K75" s="44">
        <v>5317462</v>
      </c>
      <c r="L75" s="44">
        <v>4749099</v>
      </c>
      <c r="M75" s="44">
        <v>5288420</v>
      </c>
      <c r="N75" s="50">
        <v>4910421</v>
      </c>
      <c r="O75" s="45">
        <f t="shared" si="6"/>
        <v>57224217</v>
      </c>
      <c r="Q75" s="47"/>
    </row>
    <row r="76" spans="1:17" s="3" customFormat="1" ht="15" customHeight="1">
      <c r="A76" s="65"/>
      <c r="B76" s="40">
        <v>2011</v>
      </c>
      <c r="C76" s="44">
        <v>4161220</v>
      </c>
      <c r="D76" s="50">
        <v>4073081</v>
      </c>
      <c r="E76" s="44">
        <v>4585435</v>
      </c>
      <c r="F76" s="44">
        <v>4912696</v>
      </c>
      <c r="G76" s="44">
        <v>5245687</v>
      </c>
      <c r="H76" s="44">
        <v>5174618</v>
      </c>
      <c r="I76" s="44">
        <v>5091879</v>
      </c>
      <c r="J76" s="44">
        <v>5202110</v>
      </c>
      <c r="K76" s="44">
        <v>5229543</v>
      </c>
      <c r="L76" s="44">
        <v>5045813</v>
      </c>
      <c r="M76" s="44">
        <v>5080248</v>
      </c>
      <c r="N76" s="50">
        <v>4543332</v>
      </c>
      <c r="O76" s="45">
        <f t="shared" si="6"/>
        <v>58345662</v>
      </c>
      <c r="Q76" s="47"/>
    </row>
    <row r="77" spans="1:17" s="3" customFormat="1" ht="15" customHeight="1">
      <c r="A77" s="65"/>
      <c r="B77" s="40">
        <v>2012</v>
      </c>
      <c r="C77" s="110">
        <v>3202906</v>
      </c>
      <c r="D77" s="50">
        <v>3130409</v>
      </c>
      <c r="E77" s="44">
        <v>3939581</v>
      </c>
      <c r="F77" s="44">
        <v>3178735</v>
      </c>
      <c r="G77" s="44">
        <v>3645525</v>
      </c>
      <c r="H77" s="44">
        <v>3792374</v>
      </c>
      <c r="I77" s="44">
        <v>3933061</v>
      </c>
      <c r="J77" s="44">
        <v>2641591</v>
      </c>
      <c r="K77" s="44">
        <v>3539682</v>
      </c>
      <c r="L77" s="44">
        <v>4001038</v>
      </c>
      <c r="M77" s="44">
        <v>3518658</v>
      </c>
      <c r="N77" s="50">
        <v>3250779</v>
      </c>
      <c r="O77" s="45">
        <f t="shared" si="6"/>
        <v>41774339</v>
      </c>
      <c r="Q77" s="47"/>
    </row>
    <row r="78" spans="1:17" s="3" customFormat="1" ht="15" customHeight="1">
      <c r="A78" s="65"/>
      <c r="B78" s="40">
        <v>2013</v>
      </c>
      <c r="C78" s="110">
        <v>3003820</v>
      </c>
      <c r="D78" s="110">
        <v>2771047</v>
      </c>
      <c r="E78" s="44">
        <v>3572450</v>
      </c>
      <c r="F78" s="44">
        <v>3908208</v>
      </c>
      <c r="G78" s="44">
        <v>4331084</v>
      </c>
      <c r="H78" s="44">
        <v>3811732</v>
      </c>
      <c r="I78" s="44">
        <v>4287006</v>
      </c>
      <c r="J78" s="44">
        <v>3946778</v>
      </c>
      <c r="K78" s="44">
        <v>3784788</v>
      </c>
      <c r="L78" s="44">
        <v>4039525</v>
      </c>
      <c r="M78" s="44">
        <v>3437191</v>
      </c>
      <c r="N78" s="50">
        <v>3125142</v>
      </c>
      <c r="O78" s="45">
        <f t="shared" si="6"/>
        <v>44018771</v>
      </c>
      <c r="Q78" s="47"/>
    </row>
    <row r="79" spans="1:17" s="3" customFormat="1" ht="15" customHeight="1">
      <c r="A79" s="160"/>
      <c r="B79" s="40">
        <v>2014</v>
      </c>
      <c r="C79" s="110">
        <v>2902692</v>
      </c>
      <c r="D79" s="110">
        <v>2983123</v>
      </c>
      <c r="E79" s="110">
        <v>3204901</v>
      </c>
      <c r="F79" s="44">
        <v>3235534</v>
      </c>
      <c r="G79" s="44">
        <v>3428183</v>
      </c>
      <c r="H79" s="44">
        <v>2530438</v>
      </c>
      <c r="I79" s="44">
        <v>3356162</v>
      </c>
      <c r="J79" s="44">
        <v>3378272</v>
      </c>
      <c r="K79" s="44">
        <v>3630007</v>
      </c>
      <c r="L79" s="44">
        <v>3824484</v>
      </c>
      <c r="M79" s="44">
        <v>3485679</v>
      </c>
      <c r="N79" s="50">
        <v>3418787</v>
      </c>
      <c r="O79" s="45">
        <f>SUM(C79:N79)</f>
        <v>39378262</v>
      </c>
      <c r="Q79" s="47"/>
    </row>
    <row r="80" spans="1:17" s="3" customFormat="1" ht="15" customHeight="1">
      <c r="A80" s="180"/>
      <c r="B80" s="40">
        <v>2015</v>
      </c>
      <c r="C80" s="110">
        <v>2949782</v>
      </c>
      <c r="D80" s="110">
        <v>2897061</v>
      </c>
      <c r="E80" s="110">
        <v>3436566</v>
      </c>
      <c r="F80" s="44">
        <v>3828711</v>
      </c>
      <c r="G80" s="44">
        <v>3763517</v>
      </c>
      <c r="H80" s="44">
        <v>3604044</v>
      </c>
      <c r="I80" s="44">
        <v>3998567</v>
      </c>
      <c r="J80" s="44">
        <v>3734019</v>
      </c>
      <c r="K80" s="44">
        <v>4087170</v>
      </c>
      <c r="L80" s="44">
        <v>4021191</v>
      </c>
      <c r="M80" s="44">
        <v>3657868</v>
      </c>
      <c r="N80" s="50">
        <v>3641744</v>
      </c>
      <c r="O80" s="45">
        <f>SUM(C80:N80)</f>
        <v>43620240</v>
      </c>
      <c r="Q80" s="47"/>
    </row>
    <row r="81" spans="1:17" s="3" customFormat="1" ht="15" customHeight="1">
      <c r="A81" s="198"/>
      <c r="B81" s="199">
        <v>2016</v>
      </c>
      <c r="C81" s="110">
        <v>2260731</v>
      </c>
      <c r="D81" s="110">
        <v>2298903</v>
      </c>
      <c r="E81" s="110">
        <v>3606862</v>
      </c>
      <c r="F81" s="44">
        <v>3983002</v>
      </c>
      <c r="G81" s="44">
        <v>4106539</v>
      </c>
      <c r="H81" s="44">
        <v>3982309</v>
      </c>
      <c r="I81" s="44">
        <v>4076271</v>
      </c>
      <c r="J81" s="44">
        <v>4520362</v>
      </c>
      <c r="K81" s="44">
        <v>4574391</v>
      </c>
      <c r="L81" s="44">
        <v>4310678</v>
      </c>
      <c r="M81" s="44">
        <v>4001519</v>
      </c>
      <c r="N81" s="50">
        <v>3744611</v>
      </c>
      <c r="O81" s="45">
        <f>SUM(C81:N81)</f>
        <v>45466178</v>
      </c>
      <c r="Q81" s="47"/>
    </row>
    <row r="82" spans="1:17" s="3" customFormat="1" ht="15" customHeight="1">
      <c r="A82" s="227"/>
      <c r="B82" s="228">
        <v>2017</v>
      </c>
      <c r="C82" s="144">
        <v>1237360</v>
      </c>
      <c r="D82" s="144">
        <v>1284124</v>
      </c>
      <c r="E82" s="110">
        <v>4071996</v>
      </c>
      <c r="F82" s="44">
        <v>3801033</v>
      </c>
      <c r="G82" s="44">
        <v>4462640</v>
      </c>
      <c r="H82" s="44">
        <v>4447740</v>
      </c>
      <c r="I82" s="44">
        <v>4518312</v>
      </c>
      <c r="J82" s="44">
        <v>4767926</v>
      </c>
      <c r="K82" s="44">
        <v>4680870</v>
      </c>
      <c r="L82" s="44">
        <v>4765541</v>
      </c>
      <c r="M82" s="44">
        <v>4712118</v>
      </c>
      <c r="N82" s="50">
        <v>4247409</v>
      </c>
      <c r="O82" s="45">
        <f>SUM(C82:N82)</f>
        <v>46997069</v>
      </c>
      <c r="Q82" s="47"/>
    </row>
    <row r="83" spans="1:17" s="3" customFormat="1" ht="15" customHeight="1" thickBot="1">
      <c r="A83" s="62"/>
      <c r="B83" s="41">
        <v>2018</v>
      </c>
      <c r="C83" s="138">
        <v>3897139</v>
      </c>
      <c r="D83" s="138">
        <v>3658161</v>
      </c>
      <c r="E83" s="138">
        <v>4663059</v>
      </c>
      <c r="F83" s="46">
        <v>4572615</v>
      </c>
      <c r="G83" s="46">
        <v>4619035</v>
      </c>
      <c r="H83" s="46">
        <v>4515793</v>
      </c>
      <c r="I83" s="46"/>
      <c r="J83" s="46"/>
      <c r="K83" s="46"/>
      <c r="L83" s="46"/>
      <c r="M83" s="46"/>
      <c r="N83" s="49"/>
      <c r="O83" s="61">
        <f>SUM(C83:N83)</f>
        <v>25925802</v>
      </c>
      <c r="Q83" s="47"/>
    </row>
    <row r="84" spans="1:17" s="3" customFormat="1" ht="15" customHeight="1">
      <c r="A84" s="251" t="s">
        <v>48</v>
      </c>
      <c r="B84" s="36">
        <v>1993</v>
      </c>
      <c r="C84" s="37">
        <v>1366609</v>
      </c>
      <c r="D84" s="38">
        <v>1588705</v>
      </c>
      <c r="E84" s="38">
        <v>2372459</v>
      </c>
      <c r="F84" s="38">
        <v>2138784</v>
      </c>
      <c r="G84" s="38">
        <v>2404952</v>
      </c>
      <c r="H84" s="38">
        <v>2519131</v>
      </c>
      <c r="I84" s="38">
        <v>2589594</v>
      </c>
      <c r="J84" s="38">
        <v>2696578</v>
      </c>
      <c r="K84" s="38">
        <v>2788181</v>
      </c>
      <c r="L84" s="38">
        <v>2538455</v>
      </c>
      <c r="M84" s="38">
        <v>2713790</v>
      </c>
      <c r="N84" s="38">
        <v>2542309</v>
      </c>
      <c r="O84" s="39">
        <f t="shared" si="6"/>
        <v>28259547</v>
      </c>
      <c r="Q84" s="47"/>
    </row>
    <row r="85" spans="1:17" s="3" customFormat="1" ht="15" customHeight="1">
      <c r="A85" s="252"/>
      <c r="B85" s="40">
        <v>1994</v>
      </c>
      <c r="C85" s="44">
        <v>1698158</v>
      </c>
      <c r="D85" s="44">
        <v>1880744</v>
      </c>
      <c r="E85" s="44">
        <v>2661611</v>
      </c>
      <c r="F85" s="44">
        <v>2869421</v>
      </c>
      <c r="G85" s="44">
        <v>3238424</v>
      </c>
      <c r="H85" s="44">
        <f>3226452-169347</f>
        <v>3057105</v>
      </c>
      <c r="I85" s="44">
        <v>3099639</v>
      </c>
      <c r="J85" s="44">
        <v>3365412</v>
      </c>
      <c r="K85" s="44">
        <v>3487489</v>
      </c>
      <c r="L85" s="44">
        <v>3238816</v>
      </c>
      <c r="M85" s="44">
        <v>3344917</v>
      </c>
      <c r="N85" s="44">
        <v>2920556</v>
      </c>
      <c r="O85" s="45">
        <f t="shared" si="6"/>
        <v>34862292</v>
      </c>
      <c r="Q85" s="47"/>
    </row>
    <row r="86" spans="1:17" s="3" customFormat="1" ht="15" customHeight="1">
      <c r="A86" s="252"/>
      <c r="B86" s="40">
        <v>1995</v>
      </c>
      <c r="C86" s="44">
        <v>2077231</v>
      </c>
      <c r="D86" s="44">
        <v>2281037</v>
      </c>
      <c r="E86" s="44">
        <v>3303830</v>
      </c>
      <c r="F86" s="44">
        <v>3058299</v>
      </c>
      <c r="G86" s="44">
        <v>3551851</v>
      </c>
      <c r="H86" s="44">
        <v>3495920</v>
      </c>
      <c r="I86" s="44">
        <v>3443329</v>
      </c>
      <c r="J86" s="44">
        <v>3751876</v>
      </c>
      <c r="K86" s="44">
        <v>3444991</v>
      </c>
      <c r="L86" s="44">
        <v>3583107</v>
      </c>
      <c r="M86" s="44">
        <v>3598721</v>
      </c>
      <c r="N86" s="44">
        <v>2924871</v>
      </c>
      <c r="O86" s="45">
        <f t="shared" si="6"/>
        <v>38515063</v>
      </c>
      <c r="Q86" s="47"/>
    </row>
    <row r="87" spans="1:17" s="3" customFormat="1" ht="15" customHeight="1">
      <c r="A87" s="252"/>
      <c r="B87" s="40">
        <v>1996</v>
      </c>
      <c r="C87" s="44">
        <v>2206692</v>
      </c>
      <c r="D87" s="44">
        <v>2521048</v>
      </c>
      <c r="E87" s="44">
        <v>3293454</v>
      </c>
      <c r="F87" s="44">
        <v>3554610</v>
      </c>
      <c r="G87" s="44">
        <v>3943047</v>
      </c>
      <c r="H87" s="44">
        <v>3411716</v>
      </c>
      <c r="I87" s="44">
        <v>3752734</v>
      </c>
      <c r="J87" s="44">
        <v>3778424</v>
      </c>
      <c r="K87" s="44">
        <v>3611357</v>
      </c>
      <c r="L87" s="44">
        <v>4164227</v>
      </c>
      <c r="M87" s="44">
        <v>3763278</v>
      </c>
      <c r="N87" s="44">
        <v>3214842</v>
      </c>
      <c r="O87" s="45">
        <f t="shared" si="6"/>
        <v>41215429</v>
      </c>
      <c r="Q87" s="47"/>
    </row>
    <row r="88" spans="1:17" s="3" customFormat="1" ht="15" customHeight="1">
      <c r="A88" s="252"/>
      <c r="B88" s="40">
        <v>1997</v>
      </c>
      <c r="C88" s="44">
        <v>2408639</v>
      </c>
      <c r="D88" s="44">
        <v>2730282</v>
      </c>
      <c r="E88" s="44">
        <v>3471140</v>
      </c>
      <c r="F88" s="44">
        <v>4274268</v>
      </c>
      <c r="G88" s="44">
        <v>4148102</v>
      </c>
      <c r="H88" s="44">
        <v>4289332</v>
      </c>
      <c r="I88" s="44">
        <v>4648479</v>
      </c>
      <c r="J88" s="44">
        <v>4486208</v>
      </c>
      <c r="K88" s="44">
        <v>4975931</v>
      </c>
      <c r="L88" s="44">
        <v>4982899</v>
      </c>
      <c r="M88" s="44">
        <v>4776187</v>
      </c>
      <c r="N88" s="44">
        <v>4585391</v>
      </c>
      <c r="O88" s="45">
        <f t="shared" si="6"/>
        <v>49776858</v>
      </c>
      <c r="Q88" s="47"/>
    </row>
    <row r="89" spans="1:17" s="3" customFormat="1" ht="15" customHeight="1">
      <c r="A89" s="252"/>
      <c r="B89" s="40">
        <v>1998</v>
      </c>
      <c r="C89" s="44">
        <v>3405776</v>
      </c>
      <c r="D89" s="44">
        <v>3878930</v>
      </c>
      <c r="E89" s="44">
        <v>5241494</v>
      </c>
      <c r="F89" s="44">
        <v>5343017</v>
      </c>
      <c r="G89" s="44">
        <v>5306988</v>
      </c>
      <c r="H89" s="44">
        <v>5341232</v>
      </c>
      <c r="I89" s="44">
        <v>5621169</v>
      </c>
      <c r="J89" s="44">
        <v>5610500</v>
      </c>
      <c r="K89" s="44">
        <v>5859780</v>
      </c>
      <c r="L89" s="44">
        <v>5650278</v>
      </c>
      <c r="M89" s="44">
        <v>5413224</v>
      </c>
      <c r="N89" s="44">
        <v>4747447</v>
      </c>
      <c r="O89" s="45">
        <f t="shared" si="6"/>
        <v>61419835</v>
      </c>
      <c r="Q89" s="47"/>
    </row>
    <row r="90" spans="1:17" s="3" customFormat="1" ht="15" customHeight="1">
      <c r="A90" s="252"/>
      <c r="B90" s="40">
        <v>1999</v>
      </c>
      <c r="C90" s="44">
        <v>3413706</v>
      </c>
      <c r="D90" s="44">
        <v>3904903</v>
      </c>
      <c r="E90" s="44">
        <v>5468528</v>
      </c>
      <c r="F90" s="44">
        <v>5339560</v>
      </c>
      <c r="G90" s="44">
        <v>5432480</v>
      </c>
      <c r="H90" s="44">
        <v>5438268</v>
      </c>
      <c r="I90" s="44">
        <v>5660779</v>
      </c>
      <c r="J90" s="44">
        <v>5969429</v>
      </c>
      <c r="K90" s="44">
        <v>6122306</v>
      </c>
      <c r="L90" s="44">
        <v>5816274</v>
      </c>
      <c r="M90" s="44">
        <v>6014827</v>
      </c>
      <c r="N90" s="44">
        <v>5254065</v>
      </c>
      <c r="O90" s="45">
        <f t="shared" si="6"/>
        <v>63835125</v>
      </c>
      <c r="Q90" s="47"/>
    </row>
    <row r="91" spans="1:17" s="3" customFormat="1" ht="15" customHeight="1">
      <c r="A91" s="252"/>
      <c r="B91" s="40">
        <v>2000</v>
      </c>
      <c r="C91" s="44">
        <v>3599448</v>
      </c>
      <c r="D91" s="44">
        <v>4312395</v>
      </c>
      <c r="E91" s="44">
        <v>5853782</v>
      </c>
      <c r="F91" s="44">
        <v>5390030</v>
      </c>
      <c r="G91" s="44">
        <v>6389656</v>
      </c>
      <c r="H91" s="44">
        <v>6284983</v>
      </c>
      <c r="I91" s="44">
        <v>6294340</v>
      </c>
      <c r="J91" s="44">
        <v>6917388</v>
      </c>
      <c r="K91" s="44">
        <v>6678846</v>
      </c>
      <c r="L91" s="44">
        <v>6759959</v>
      </c>
      <c r="M91" s="44">
        <v>6415090</v>
      </c>
      <c r="N91" s="44">
        <v>5488422</v>
      </c>
      <c r="O91" s="45">
        <f t="shared" si="6"/>
        <v>70384339</v>
      </c>
      <c r="Q91" s="47"/>
    </row>
    <row r="92" spans="1:17" s="3" customFormat="1" ht="15" customHeight="1">
      <c r="A92" s="252"/>
      <c r="B92" s="40">
        <v>2001</v>
      </c>
      <c r="C92" s="44">
        <v>4205761</v>
      </c>
      <c r="D92" s="44">
        <v>4445584</v>
      </c>
      <c r="E92" s="44">
        <v>5990667</v>
      </c>
      <c r="F92" s="44">
        <v>5920149</v>
      </c>
      <c r="G92" s="44">
        <v>6487648</v>
      </c>
      <c r="H92" s="44">
        <v>6094519</v>
      </c>
      <c r="I92" s="44">
        <v>5981244</v>
      </c>
      <c r="J92" s="44">
        <v>6527109</v>
      </c>
      <c r="K92" s="44">
        <v>6264091</v>
      </c>
      <c r="L92" s="44">
        <v>6558695</v>
      </c>
      <c r="M92" s="44">
        <v>6378660</v>
      </c>
      <c r="N92" s="44">
        <v>4992215</v>
      </c>
      <c r="O92" s="45">
        <f t="shared" si="6"/>
        <v>69846342</v>
      </c>
      <c r="Q92" s="47"/>
    </row>
    <row r="93" spans="1:17" s="3" customFormat="1" ht="15" customHeight="1">
      <c r="A93" s="252"/>
      <c r="B93" s="40">
        <v>2002</v>
      </c>
      <c r="C93" s="44">
        <v>4183808</v>
      </c>
      <c r="D93" s="44">
        <v>4397419</v>
      </c>
      <c r="E93" s="44">
        <v>5196573</v>
      </c>
      <c r="F93" s="44">
        <v>6043761</v>
      </c>
      <c r="G93" s="44">
        <v>6238920</v>
      </c>
      <c r="H93" s="44">
        <v>5436063</v>
      </c>
      <c r="I93" s="44">
        <v>6005895</v>
      </c>
      <c r="J93" s="44">
        <v>6068939</v>
      </c>
      <c r="K93" s="44">
        <v>6074638</v>
      </c>
      <c r="L93" s="44">
        <v>6080899</v>
      </c>
      <c r="M93" s="44">
        <v>5814591</v>
      </c>
      <c r="N93" s="44">
        <v>5112759</v>
      </c>
      <c r="O93" s="45">
        <f t="shared" ref="O93:O99" si="7">SUM(C93:N93)</f>
        <v>66654265</v>
      </c>
      <c r="Q93" s="47"/>
    </row>
    <row r="94" spans="1:17" s="3" customFormat="1" ht="15" customHeight="1">
      <c r="A94" s="252"/>
      <c r="B94" s="40">
        <v>2003</v>
      </c>
      <c r="C94" s="44">
        <v>3863784</v>
      </c>
      <c r="D94" s="44">
        <v>4262825</v>
      </c>
      <c r="E94" s="44">
        <v>5393158</v>
      </c>
      <c r="F94" s="44">
        <v>6005033</v>
      </c>
      <c r="G94" s="44">
        <v>6145697</v>
      </c>
      <c r="H94" s="44">
        <v>5897969</v>
      </c>
      <c r="I94" s="44">
        <v>5970742</v>
      </c>
      <c r="J94" s="44">
        <v>6026317</v>
      </c>
      <c r="K94" s="44">
        <v>6344885</v>
      </c>
      <c r="L94" s="44">
        <v>6411366</v>
      </c>
      <c r="M94" s="44">
        <v>5742346</v>
      </c>
      <c r="N94" s="50">
        <v>5346539</v>
      </c>
      <c r="O94" s="45">
        <f t="shared" si="7"/>
        <v>67410661</v>
      </c>
      <c r="Q94" s="47"/>
    </row>
    <row r="95" spans="1:17" s="3" customFormat="1" ht="15" customHeight="1">
      <c r="A95" s="252"/>
      <c r="B95" s="40">
        <v>2004</v>
      </c>
      <c r="C95" s="44">
        <v>3799963</v>
      </c>
      <c r="D95" s="44">
        <v>4507299</v>
      </c>
      <c r="E95" s="44">
        <v>6266662</v>
      </c>
      <c r="F95" s="44">
        <v>5498097</v>
      </c>
      <c r="G95" s="44">
        <v>6166798</v>
      </c>
      <c r="H95" s="44">
        <v>6361227</v>
      </c>
      <c r="I95" s="44">
        <v>6276500</v>
      </c>
      <c r="J95" s="44">
        <v>6405193</v>
      </c>
      <c r="K95" s="44">
        <v>6713944</v>
      </c>
      <c r="L95" s="44">
        <v>6330559</v>
      </c>
      <c r="M95" s="44">
        <v>6386518</v>
      </c>
      <c r="N95" s="50">
        <v>5277843</v>
      </c>
      <c r="O95" s="45">
        <f t="shared" si="7"/>
        <v>69990603</v>
      </c>
      <c r="Q95" s="47"/>
    </row>
    <row r="96" spans="1:17" s="3" customFormat="1" ht="15" customHeight="1">
      <c r="A96" s="252"/>
      <c r="B96" s="40">
        <v>2005</v>
      </c>
      <c r="C96" s="44">
        <v>3894438</v>
      </c>
      <c r="D96" s="44">
        <v>3698985</v>
      </c>
      <c r="E96" s="44">
        <v>6065870</v>
      </c>
      <c r="F96" s="44">
        <v>6635609</v>
      </c>
      <c r="G96" s="44">
        <v>6774937</v>
      </c>
      <c r="H96" s="44">
        <v>6617902</v>
      </c>
      <c r="I96" s="44">
        <v>6389294</v>
      </c>
      <c r="J96" s="44">
        <v>7062038</v>
      </c>
      <c r="K96" s="44">
        <v>7067698</v>
      </c>
      <c r="L96" s="44">
        <v>6480609</v>
      </c>
      <c r="M96" s="44">
        <v>6292347</v>
      </c>
      <c r="N96" s="50">
        <v>5935994</v>
      </c>
      <c r="O96" s="45">
        <f t="shared" si="7"/>
        <v>72915721</v>
      </c>
      <c r="Q96" s="47"/>
    </row>
    <row r="97" spans="1:17" s="3" customFormat="1" ht="15" customHeight="1">
      <c r="A97" s="65"/>
      <c r="B97" s="40">
        <v>2006</v>
      </c>
      <c r="C97" s="44">
        <v>4501860</v>
      </c>
      <c r="D97" s="44">
        <v>4944678</v>
      </c>
      <c r="E97" s="44">
        <v>6793450</v>
      </c>
      <c r="F97" s="44">
        <v>5787250</v>
      </c>
      <c r="G97" s="44">
        <v>7083881</v>
      </c>
      <c r="H97" s="44">
        <v>6812161</v>
      </c>
      <c r="I97" s="44">
        <v>6570200</v>
      </c>
      <c r="J97" s="44">
        <v>6973437</v>
      </c>
      <c r="K97" s="44">
        <v>6957107</v>
      </c>
      <c r="L97" s="44">
        <v>6935889</v>
      </c>
      <c r="M97" s="44">
        <v>7009986</v>
      </c>
      <c r="N97" s="50">
        <v>5830318</v>
      </c>
      <c r="O97" s="45">
        <f t="shared" si="7"/>
        <v>76200217</v>
      </c>
      <c r="Q97" s="47"/>
    </row>
    <row r="98" spans="1:17" s="3" customFormat="1" ht="15" customHeight="1">
      <c r="A98" s="65"/>
      <c r="B98" s="40">
        <v>2007</v>
      </c>
      <c r="C98" s="44">
        <v>4478252</v>
      </c>
      <c r="D98" s="50">
        <v>4876113</v>
      </c>
      <c r="E98" s="44">
        <v>6522715</v>
      </c>
      <c r="F98" s="44">
        <v>5984958</v>
      </c>
      <c r="G98" s="44">
        <v>6237459</v>
      </c>
      <c r="H98" s="44">
        <v>6681330</v>
      </c>
      <c r="I98" s="44">
        <v>6765801</v>
      </c>
      <c r="J98" s="44">
        <v>7285725</v>
      </c>
      <c r="K98" s="44">
        <v>6519843</v>
      </c>
      <c r="L98" s="44">
        <v>7071389</v>
      </c>
      <c r="M98" s="44">
        <v>7094918</v>
      </c>
      <c r="N98" s="50">
        <v>5560637</v>
      </c>
      <c r="O98" s="45">
        <f t="shared" si="7"/>
        <v>75079140</v>
      </c>
      <c r="Q98" s="47"/>
    </row>
    <row r="99" spans="1:17" s="3" customFormat="1" ht="15" customHeight="1">
      <c r="A99" s="65"/>
      <c r="B99" s="40">
        <v>2008</v>
      </c>
      <c r="C99" s="44">
        <v>4612906</v>
      </c>
      <c r="D99" s="50">
        <v>4886789</v>
      </c>
      <c r="E99" s="44">
        <v>5538572</v>
      </c>
      <c r="F99" s="44">
        <v>6770801</v>
      </c>
      <c r="G99" s="44">
        <v>7218131</v>
      </c>
      <c r="H99" s="44">
        <v>6640489</v>
      </c>
      <c r="I99" s="44">
        <v>7204684</v>
      </c>
      <c r="J99" s="44">
        <v>6698807</v>
      </c>
      <c r="K99" s="44">
        <v>7197962</v>
      </c>
      <c r="L99" s="44">
        <v>6897459</v>
      </c>
      <c r="M99" s="44">
        <v>6344717</v>
      </c>
      <c r="N99" s="50">
        <v>5604714</v>
      </c>
      <c r="O99" s="45">
        <f t="shared" si="7"/>
        <v>75616031</v>
      </c>
      <c r="Q99" s="47"/>
    </row>
    <row r="100" spans="1:17" s="3" customFormat="1" ht="15" customHeight="1">
      <c r="A100" s="65"/>
      <c r="B100" s="40">
        <v>2009</v>
      </c>
      <c r="C100" s="44">
        <v>4459096</v>
      </c>
      <c r="D100" s="50">
        <v>4914778</v>
      </c>
      <c r="E100" s="44">
        <v>6463496</v>
      </c>
      <c r="F100" s="44">
        <v>6755307</v>
      </c>
      <c r="G100" s="44">
        <v>6697953</v>
      </c>
      <c r="H100" s="44">
        <v>6876470</v>
      </c>
      <c r="I100" s="44">
        <v>5558023</v>
      </c>
      <c r="J100" s="44">
        <v>6715683</v>
      </c>
      <c r="K100" s="44">
        <v>7107653</v>
      </c>
      <c r="L100" s="44">
        <v>6967901</v>
      </c>
      <c r="M100" s="44">
        <v>6117126</v>
      </c>
      <c r="N100" s="50">
        <v>5981805</v>
      </c>
      <c r="O100" s="45">
        <f t="shared" ref="O100:O118" si="8">SUM(C100:N100)</f>
        <v>74615291</v>
      </c>
      <c r="Q100" s="47"/>
    </row>
    <row r="101" spans="1:17" s="3" customFormat="1" ht="15" customHeight="1">
      <c r="A101" s="65"/>
      <c r="B101" s="40">
        <v>2010</v>
      </c>
      <c r="C101" s="44">
        <v>4239486</v>
      </c>
      <c r="D101" s="50">
        <v>4736295</v>
      </c>
      <c r="E101" s="44">
        <v>6664063</v>
      </c>
      <c r="F101" s="44">
        <v>6429258</v>
      </c>
      <c r="G101" s="44">
        <v>6437735</v>
      </c>
      <c r="H101" s="44">
        <v>6505335</v>
      </c>
      <c r="I101" s="44">
        <v>6708541</v>
      </c>
      <c r="J101" s="44">
        <v>7208916</v>
      </c>
      <c r="K101" s="44">
        <v>7392462</v>
      </c>
      <c r="L101" s="44">
        <v>6530144</v>
      </c>
      <c r="M101" s="44">
        <v>7285189</v>
      </c>
      <c r="N101" s="50">
        <v>6353059</v>
      </c>
      <c r="O101" s="45">
        <f t="shared" si="8"/>
        <v>76490483</v>
      </c>
      <c r="Q101" s="47"/>
    </row>
    <row r="102" spans="1:17" s="3" customFormat="1" ht="15" customHeight="1">
      <c r="A102" s="65"/>
      <c r="B102" s="40">
        <v>2011</v>
      </c>
      <c r="C102" s="44">
        <v>4832912</v>
      </c>
      <c r="D102" s="50">
        <v>5456029</v>
      </c>
      <c r="E102" s="44">
        <v>6543142</v>
      </c>
      <c r="F102" s="44">
        <v>7147538</v>
      </c>
      <c r="G102" s="44">
        <v>7598681</v>
      </c>
      <c r="H102" s="44">
        <v>7523886</v>
      </c>
      <c r="I102" s="44">
        <v>7199822</v>
      </c>
      <c r="J102" s="44">
        <v>7816679</v>
      </c>
      <c r="K102" s="44">
        <v>7938551</v>
      </c>
      <c r="L102" s="44">
        <v>7472847</v>
      </c>
      <c r="M102" s="44">
        <v>7465404</v>
      </c>
      <c r="N102" s="50">
        <v>6296160</v>
      </c>
      <c r="O102" s="45">
        <f t="shared" si="8"/>
        <v>83291651</v>
      </c>
      <c r="Q102" s="47"/>
    </row>
    <row r="103" spans="1:17" s="3" customFormat="1" ht="15" customHeight="1">
      <c r="A103" s="65"/>
      <c r="B103" s="40">
        <v>2012</v>
      </c>
      <c r="C103" s="110">
        <v>4182225</v>
      </c>
      <c r="D103" s="50">
        <v>4165687</v>
      </c>
      <c r="E103" s="44">
        <v>5869928</v>
      </c>
      <c r="F103" s="44">
        <v>4932088</v>
      </c>
      <c r="G103" s="44">
        <v>5679215</v>
      </c>
      <c r="H103" s="44">
        <v>5886798</v>
      </c>
      <c r="I103" s="44">
        <v>5912284</v>
      </c>
      <c r="J103" s="44">
        <v>4326757</v>
      </c>
      <c r="K103" s="44">
        <v>5712231</v>
      </c>
      <c r="L103" s="44">
        <v>6282591</v>
      </c>
      <c r="M103" s="44">
        <v>5600263</v>
      </c>
      <c r="N103" s="50">
        <v>4500017</v>
      </c>
      <c r="O103" s="45">
        <f t="shared" si="8"/>
        <v>63050084</v>
      </c>
      <c r="Q103" s="47"/>
    </row>
    <row r="104" spans="1:17" s="3" customFormat="1" ht="15" customHeight="1">
      <c r="A104" s="65"/>
      <c r="B104" s="40">
        <v>2013</v>
      </c>
      <c r="C104" s="110">
        <v>3916599</v>
      </c>
      <c r="D104" s="110">
        <v>4063033</v>
      </c>
      <c r="E104" s="44">
        <v>5665759</v>
      </c>
      <c r="F104" s="44">
        <v>6082138</v>
      </c>
      <c r="G104" s="44">
        <v>6670878</v>
      </c>
      <c r="H104" s="44">
        <v>6049729</v>
      </c>
      <c r="I104" s="44">
        <v>6606449</v>
      </c>
      <c r="J104" s="44">
        <v>6715051</v>
      </c>
      <c r="K104" s="44">
        <v>6424643</v>
      </c>
      <c r="L104" s="44">
        <v>6834048</v>
      </c>
      <c r="M104" s="44">
        <v>5988536</v>
      </c>
      <c r="N104" s="50">
        <v>5045664</v>
      </c>
      <c r="O104" s="45">
        <f t="shared" si="8"/>
        <v>70062527</v>
      </c>
      <c r="Q104" s="47"/>
    </row>
    <row r="105" spans="1:17" s="3" customFormat="1" ht="15" customHeight="1">
      <c r="A105" s="160"/>
      <c r="B105" s="40">
        <v>2014</v>
      </c>
      <c r="C105" s="110">
        <v>3737271</v>
      </c>
      <c r="D105" s="110">
        <v>4451084</v>
      </c>
      <c r="E105" s="110">
        <v>5179350</v>
      </c>
      <c r="F105" s="44">
        <v>5461125</v>
      </c>
      <c r="G105" s="44">
        <v>6078815</v>
      </c>
      <c r="H105" s="44">
        <v>5066115</v>
      </c>
      <c r="I105" s="44">
        <v>5929462</v>
      </c>
      <c r="J105" s="44">
        <v>5864719</v>
      </c>
      <c r="K105" s="44">
        <v>6381531</v>
      </c>
      <c r="L105" s="44">
        <v>6387259</v>
      </c>
      <c r="M105" s="44">
        <v>5656669</v>
      </c>
      <c r="N105" s="50">
        <v>4863423</v>
      </c>
      <c r="O105" s="45">
        <f>SUM(C105:N105)</f>
        <v>65056823</v>
      </c>
      <c r="Q105" s="47"/>
    </row>
    <row r="106" spans="1:17" s="3" customFormat="1" ht="15" customHeight="1">
      <c r="A106" s="180"/>
      <c r="B106" s="40">
        <v>2015</v>
      </c>
      <c r="C106" s="110">
        <v>4082005</v>
      </c>
      <c r="D106" s="110">
        <v>4394557</v>
      </c>
      <c r="E106" s="110">
        <v>5504427</v>
      </c>
      <c r="F106" s="44">
        <v>6201703</v>
      </c>
      <c r="G106" s="44">
        <v>6192642</v>
      </c>
      <c r="H106" s="44">
        <v>6459715</v>
      </c>
      <c r="I106" s="44">
        <v>6664529</v>
      </c>
      <c r="J106" s="44">
        <v>6464706</v>
      </c>
      <c r="K106" s="44">
        <v>6955759</v>
      </c>
      <c r="L106" s="44">
        <v>6781329</v>
      </c>
      <c r="M106" s="44">
        <v>6411323</v>
      </c>
      <c r="N106" s="50">
        <v>5440340</v>
      </c>
      <c r="O106" s="45">
        <f>SUM(C106:N106)</f>
        <v>71553035</v>
      </c>
      <c r="Q106" s="47"/>
    </row>
    <row r="107" spans="1:17" s="3" customFormat="1" ht="15" customHeight="1">
      <c r="A107" s="198"/>
      <c r="B107" s="199">
        <v>2016</v>
      </c>
      <c r="C107" s="110">
        <v>4314073</v>
      </c>
      <c r="D107" s="110">
        <v>4627118</v>
      </c>
      <c r="E107" s="110">
        <v>6306701</v>
      </c>
      <c r="F107" s="44">
        <v>6850748</v>
      </c>
      <c r="G107" s="44">
        <v>7162001</v>
      </c>
      <c r="H107" s="44">
        <v>7032494</v>
      </c>
      <c r="I107" s="44">
        <v>6869146</v>
      </c>
      <c r="J107" s="44">
        <v>7927747</v>
      </c>
      <c r="K107" s="44">
        <v>8119842</v>
      </c>
      <c r="L107" s="44">
        <v>7780710</v>
      </c>
      <c r="M107" s="44">
        <v>7529819</v>
      </c>
      <c r="N107" s="50">
        <v>5755726</v>
      </c>
      <c r="O107" s="45">
        <f>SUM(C107:N107)</f>
        <v>80276125</v>
      </c>
      <c r="Q107" s="47"/>
    </row>
    <row r="108" spans="1:17" s="3" customFormat="1" ht="15" customHeight="1">
      <c r="A108" s="227"/>
      <c r="B108" s="228">
        <v>2017</v>
      </c>
      <c r="C108" s="110">
        <v>4586962</v>
      </c>
      <c r="D108" s="110">
        <v>4601450</v>
      </c>
      <c r="E108" s="110">
        <v>7151725</v>
      </c>
      <c r="F108" s="44">
        <v>6331384</v>
      </c>
      <c r="G108" s="44">
        <v>7346719</v>
      </c>
      <c r="H108" s="44">
        <v>7006413</v>
      </c>
      <c r="I108" s="44">
        <v>6752469</v>
      </c>
      <c r="J108" s="44">
        <v>7409982</v>
      </c>
      <c r="K108" s="44">
        <v>7266355</v>
      </c>
      <c r="L108" s="44">
        <v>7337485</v>
      </c>
      <c r="M108" s="44">
        <v>7171490</v>
      </c>
      <c r="N108" s="50">
        <v>5988814</v>
      </c>
      <c r="O108" s="45">
        <f>SUM(C108:N108)</f>
        <v>78951248</v>
      </c>
      <c r="Q108" s="47"/>
    </row>
    <row r="109" spans="1:17" s="3" customFormat="1" ht="15" customHeight="1" thickBot="1">
      <c r="A109" s="62"/>
      <c r="B109" s="41">
        <v>2018</v>
      </c>
      <c r="C109" s="138">
        <v>4921470</v>
      </c>
      <c r="D109" s="138">
        <v>5023364</v>
      </c>
      <c r="E109" s="138">
        <v>6913038</v>
      </c>
      <c r="F109" s="46">
        <v>6956867</v>
      </c>
      <c r="G109" s="46">
        <v>7231717</v>
      </c>
      <c r="H109" s="46">
        <v>6931768</v>
      </c>
      <c r="I109" s="46"/>
      <c r="J109" s="46"/>
      <c r="K109" s="46"/>
      <c r="L109" s="46"/>
      <c r="M109" s="46"/>
      <c r="N109" s="49"/>
      <c r="O109" s="61">
        <f>SUM(C109:N109)</f>
        <v>37978224</v>
      </c>
      <c r="Q109" s="47"/>
    </row>
    <row r="110" spans="1:17" s="3" customFormat="1" ht="15" customHeight="1">
      <c r="A110" s="251" t="s">
        <v>49</v>
      </c>
      <c r="B110" s="36">
        <v>1993</v>
      </c>
      <c r="C110" s="37">
        <v>659341</v>
      </c>
      <c r="D110" s="38">
        <v>648521</v>
      </c>
      <c r="E110" s="38">
        <v>935598</v>
      </c>
      <c r="F110" s="38">
        <v>752239</v>
      </c>
      <c r="G110" s="38">
        <v>887656</v>
      </c>
      <c r="H110" s="38">
        <v>939479</v>
      </c>
      <c r="I110" s="38">
        <v>928963</v>
      </c>
      <c r="J110" s="38">
        <v>1010408</v>
      </c>
      <c r="K110" s="38">
        <v>1066170</v>
      </c>
      <c r="L110" s="38">
        <v>987157</v>
      </c>
      <c r="M110" s="38">
        <v>1048744</v>
      </c>
      <c r="N110" s="38">
        <v>943298</v>
      </c>
      <c r="O110" s="39">
        <f t="shared" si="8"/>
        <v>10807574</v>
      </c>
      <c r="Q110" s="47"/>
    </row>
    <row r="111" spans="1:17" s="3" customFormat="1" ht="15" customHeight="1">
      <c r="A111" s="252"/>
      <c r="B111" s="40">
        <v>1994</v>
      </c>
      <c r="C111" s="44">
        <v>771425</v>
      </c>
      <c r="D111" s="44">
        <v>784206</v>
      </c>
      <c r="E111" s="44">
        <v>1129666</v>
      </c>
      <c r="F111" s="44">
        <v>1124940</v>
      </c>
      <c r="G111" s="44">
        <v>1285939</v>
      </c>
      <c r="H111" s="44">
        <f>1308143-113473</f>
        <v>1194670</v>
      </c>
      <c r="I111" s="44">
        <v>1147092</v>
      </c>
      <c r="J111" s="44">
        <v>1318381</v>
      </c>
      <c r="K111" s="44">
        <v>1331974</v>
      </c>
      <c r="L111" s="44">
        <v>1251687</v>
      </c>
      <c r="M111" s="44">
        <v>1316795</v>
      </c>
      <c r="N111" s="44">
        <v>1149133</v>
      </c>
      <c r="O111" s="45">
        <f t="shared" si="8"/>
        <v>13805908</v>
      </c>
      <c r="Q111" s="47"/>
    </row>
    <row r="112" spans="1:17" s="3" customFormat="1" ht="15" customHeight="1">
      <c r="A112" s="252"/>
      <c r="B112" s="40">
        <v>1995</v>
      </c>
      <c r="C112" s="44">
        <v>924847</v>
      </c>
      <c r="D112" s="44">
        <v>888105</v>
      </c>
      <c r="E112" s="44">
        <v>1250684</v>
      </c>
      <c r="F112" s="44">
        <v>1165108</v>
      </c>
      <c r="G112" s="44">
        <v>1344588</v>
      </c>
      <c r="H112" s="44">
        <v>1314869</v>
      </c>
      <c r="I112" s="44">
        <v>1287705</v>
      </c>
      <c r="J112" s="44">
        <v>1379583</v>
      </c>
      <c r="K112" s="44">
        <v>1327471</v>
      </c>
      <c r="L112" s="44">
        <v>1335063</v>
      </c>
      <c r="M112" s="44">
        <v>1337455</v>
      </c>
      <c r="N112" s="44">
        <v>1092045</v>
      </c>
      <c r="O112" s="45">
        <f t="shared" si="8"/>
        <v>14647523</v>
      </c>
      <c r="Q112" s="47"/>
    </row>
    <row r="113" spans="1:17" s="3" customFormat="1" ht="15" customHeight="1">
      <c r="A113" s="252"/>
      <c r="B113" s="40">
        <v>1996</v>
      </c>
      <c r="C113" s="44">
        <v>949471</v>
      </c>
      <c r="D113" s="44">
        <v>940885</v>
      </c>
      <c r="E113" s="44">
        <v>1208764</v>
      </c>
      <c r="F113" s="44">
        <v>1276658</v>
      </c>
      <c r="G113" s="44">
        <v>1389904</v>
      </c>
      <c r="H113" s="44">
        <v>1205957</v>
      </c>
      <c r="I113" s="44">
        <v>1304875</v>
      </c>
      <c r="J113" s="44">
        <v>1307240</v>
      </c>
      <c r="K113" s="44">
        <v>1274532</v>
      </c>
      <c r="L113" s="44">
        <v>1454235</v>
      </c>
      <c r="M113" s="44">
        <v>1272754</v>
      </c>
      <c r="N113" s="44">
        <v>1100231</v>
      </c>
      <c r="O113" s="45">
        <f t="shared" si="8"/>
        <v>14685506</v>
      </c>
      <c r="Q113" s="47"/>
    </row>
    <row r="114" spans="1:17" s="3" customFormat="1" ht="15" customHeight="1">
      <c r="A114" s="252"/>
      <c r="B114" s="40">
        <v>1997</v>
      </c>
      <c r="C114" s="44">
        <v>947394</v>
      </c>
      <c r="D114" s="44">
        <v>914208</v>
      </c>
      <c r="E114" s="44">
        <v>1175870</v>
      </c>
      <c r="F114" s="44">
        <v>1443834</v>
      </c>
      <c r="G114" s="44">
        <v>1400437</v>
      </c>
      <c r="H114" s="44">
        <v>1332995</v>
      </c>
      <c r="I114" s="44">
        <v>1420320</v>
      </c>
      <c r="J114" s="44">
        <v>1366455</v>
      </c>
      <c r="K114" s="44">
        <v>1530611</v>
      </c>
      <c r="L114" s="44">
        <v>1579519</v>
      </c>
      <c r="M114" s="44">
        <v>1402260</v>
      </c>
      <c r="N114" s="44">
        <v>1273668</v>
      </c>
      <c r="O114" s="45">
        <f t="shared" si="8"/>
        <v>15787571</v>
      </c>
      <c r="Q114" s="47"/>
    </row>
    <row r="115" spans="1:17" s="3" customFormat="1" ht="15" customHeight="1">
      <c r="A115" s="252"/>
      <c r="B115" s="40">
        <v>1998</v>
      </c>
      <c r="C115" s="44">
        <v>1127058</v>
      </c>
      <c r="D115" s="44">
        <v>1120354</v>
      </c>
      <c r="E115" s="44">
        <v>1521437</v>
      </c>
      <c r="F115" s="44">
        <v>1566738</v>
      </c>
      <c r="G115" s="44">
        <v>1537547</v>
      </c>
      <c r="H115" s="44">
        <v>1564417</v>
      </c>
      <c r="I115" s="44">
        <v>1605265</v>
      </c>
      <c r="J115" s="44">
        <v>1631026</v>
      </c>
      <c r="K115" s="44">
        <v>1721433</v>
      </c>
      <c r="L115" s="44">
        <v>1678176</v>
      </c>
      <c r="M115" s="44">
        <v>1602900</v>
      </c>
      <c r="N115" s="44">
        <v>1417200</v>
      </c>
      <c r="O115" s="45">
        <f t="shared" si="8"/>
        <v>18093551</v>
      </c>
      <c r="Q115" s="47"/>
    </row>
    <row r="116" spans="1:17" s="3" customFormat="1" ht="15" customHeight="1">
      <c r="A116" s="252"/>
      <c r="B116" s="40">
        <v>1999</v>
      </c>
      <c r="C116" s="44">
        <v>1146641</v>
      </c>
      <c r="D116" s="44">
        <v>1167805</v>
      </c>
      <c r="E116" s="44">
        <v>1631474</v>
      </c>
      <c r="F116" s="44">
        <v>1609081</v>
      </c>
      <c r="G116" s="44">
        <v>1608580</v>
      </c>
      <c r="H116" s="44">
        <v>1562974</v>
      </c>
      <c r="I116" s="44">
        <v>1548925</v>
      </c>
      <c r="J116" s="44">
        <v>1638805</v>
      </c>
      <c r="K116" s="44">
        <v>1698392</v>
      </c>
      <c r="L116" s="44">
        <v>1601857</v>
      </c>
      <c r="M116" s="44">
        <v>1659015</v>
      </c>
      <c r="N116" s="44">
        <v>1444594</v>
      </c>
      <c r="O116" s="45">
        <f t="shared" si="8"/>
        <v>18318143</v>
      </c>
      <c r="Q116" s="47"/>
    </row>
    <row r="117" spans="1:17" s="3" customFormat="1" ht="15" customHeight="1">
      <c r="A117" s="252"/>
      <c r="B117" s="40">
        <v>2000</v>
      </c>
      <c r="C117" s="44">
        <v>1150224</v>
      </c>
      <c r="D117" s="44">
        <v>1179995</v>
      </c>
      <c r="E117" s="44">
        <v>1515768</v>
      </c>
      <c r="F117" s="44">
        <v>1382297</v>
      </c>
      <c r="G117" s="44">
        <v>1565523</v>
      </c>
      <c r="H117" s="44">
        <v>1522483</v>
      </c>
      <c r="I117" s="44">
        <v>1516571</v>
      </c>
      <c r="J117" s="44">
        <v>1643100</v>
      </c>
      <c r="K117" s="44">
        <v>1607039</v>
      </c>
      <c r="L117" s="44">
        <v>1604226</v>
      </c>
      <c r="M117" s="44">
        <v>1535069</v>
      </c>
      <c r="N117" s="44">
        <v>1328760</v>
      </c>
      <c r="O117" s="45">
        <f t="shared" si="8"/>
        <v>17551055</v>
      </c>
      <c r="Q117" s="47"/>
    </row>
    <row r="118" spans="1:17" s="3" customFormat="1" ht="15" customHeight="1">
      <c r="A118" s="252"/>
      <c r="B118" s="40">
        <v>2001</v>
      </c>
      <c r="C118" s="44">
        <v>1129302</v>
      </c>
      <c r="D118" s="44">
        <v>1061341</v>
      </c>
      <c r="E118" s="44">
        <v>1396970</v>
      </c>
      <c r="F118" s="44">
        <v>1347742</v>
      </c>
      <c r="G118" s="44">
        <v>1560006</v>
      </c>
      <c r="H118" s="44">
        <v>1537109</v>
      </c>
      <c r="I118" s="44">
        <v>1395869</v>
      </c>
      <c r="J118" s="44">
        <v>1503505</v>
      </c>
      <c r="K118" s="44">
        <v>1466711</v>
      </c>
      <c r="L118" s="44">
        <v>1513653</v>
      </c>
      <c r="M118" s="44">
        <v>1467047</v>
      </c>
      <c r="N118" s="44">
        <v>1162752</v>
      </c>
      <c r="O118" s="45">
        <f t="shared" si="8"/>
        <v>16542007</v>
      </c>
      <c r="Q118" s="47"/>
    </row>
    <row r="119" spans="1:17" s="3" customFormat="1" ht="15" customHeight="1">
      <c r="A119" s="252"/>
      <c r="B119" s="40">
        <v>2002</v>
      </c>
      <c r="C119" s="44">
        <v>1062801</v>
      </c>
      <c r="D119" s="44">
        <v>1008481</v>
      </c>
      <c r="E119" s="44">
        <v>1163610</v>
      </c>
      <c r="F119" s="44">
        <v>1339497</v>
      </c>
      <c r="G119" s="44">
        <v>1392382</v>
      </c>
      <c r="H119" s="44">
        <v>1253600</v>
      </c>
      <c r="I119" s="44">
        <v>1359969</v>
      </c>
      <c r="J119" s="44">
        <v>1343861</v>
      </c>
      <c r="K119" s="44">
        <v>1336251</v>
      </c>
      <c r="L119" s="44">
        <v>1343001</v>
      </c>
      <c r="M119" s="44">
        <v>1270359</v>
      </c>
      <c r="N119" s="44">
        <v>1114904</v>
      </c>
      <c r="O119" s="45">
        <f t="shared" ref="O119:O125" si="9">SUM(C119:N119)</f>
        <v>14988716</v>
      </c>
      <c r="Q119" s="47"/>
    </row>
    <row r="120" spans="1:17" s="3" customFormat="1" ht="15" customHeight="1">
      <c r="A120" s="252"/>
      <c r="B120" s="40">
        <v>2003</v>
      </c>
      <c r="C120" s="44">
        <v>950284</v>
      </c>
      <c r="D120" s="44">
        <v>938374</v>
      </c>
      <c r="E120" s="44">
        <v>1168038</v>
      </c>
      <c r="F120" s="44">
        <v>1293163</v>
      </c>
      <c r="G120" s="44">
        <v>1349044</v>
      </c>
      <c r="H120" s="44">
        <v>1303765</v>
      </c>
      <c r="I120" s="44">
        <v>1311320</v>
      </c>
      <c r="J120" s="44">
        <v>1345901</v>
      </c>
      <c r="K120" s="44">
        <v>1399131</v>
      </c>
      <c r="L120" s="44">
        <v>1404607</v>
      </c>
      <c r="M120" s="44">
        <v>1278102</v>
      </c>
      <c r="N120" s="50">
        <v>1162464</v>
      </c>
      <c r="O120" s="45">
        <f t="shared" si="9"/>
        <v>14904193</v>
      </c>
      <c r="Q120" s="47"/>
    </row>
    <row r="121" spans="1:17" s="3" customFormat="1" ht="15" customHeight="1">
      <c r="A121" s="252"/>
      <c r="B121" s="40">
        <v>2004</v>
      </c>
      <c r="C121" s="44">
        <v>920085</v>
      </c>
      <c r="D121" s="44">
        <v>997865</v>
      </c>
      <c r="E121" s="44">
        <v>1368971</v>
      </c>
      <c r="F121" s="44">
        <v>1210263</v>
      </c>
      <c r="G121" s="44">
        <v>1347810</v>
      </c>
      <c r="H121" s="44">
        <v>1405211</v>
      </c>
      <c r="I121" s="44">
        <v>1346299</v>
      </c>
      <c r="J121" s="44">
        <v>1466348</v>
      </c>
      <c r="K121" s="44">
        <v>1508616</v>
      </c>
      <c r="L121" s="44">
        <v>1421869</v>
      </c>
      <c r="M121" s="44">
        <v>1441895</v>
      </c>
      <c r="N121" s="50">
        <v>1172351</v>
      </c>
      <c r="O121" s="45">
        <f t="shared" si="9"/>
        <v>15607583</v>
      </c>
      <c r="Q121" s="47"/>
    </row>
    <row r="122" spans="1:17" s="3" customFormat="1" ht="15" customHeight="1">
      <c r="A122" s="252"/>
      <c r="B122" s="40">
        <v>2005</v>
      </c>
      <c r="C122" s="44">
        <v>997121</v>
      </c>
      <c r="D122" s="44">
        <v>836118</v>
      </c>
      <c r="E122" s="44">
        <v>1367034</v>
      </c>
      <c r="F122" s="44">
        <v>1503549</v>
      </c>
      <c r="G122" s="44">
        <v>1529391</v>
      </c>
      <c r="H122" s="44">
        <v>1526315</v>
      </c>
      <c r="I122" s="44">
        <v>1447178</v>
      </c>
      <c r="J122" s="44">
        <v>1644674</v>
      </c>
      <c r="K122" s="44">
        <v>1637274</v>
      </c>
      <c r="L122" s="44">
        <v>1524954</v>
      </c>
      <c r="M122" s="44">
        <v>1482059</v>
      </c>
      <c r="N122" s="50">
        <v>1375669</v>
      </c>
      <c r="O122" s="45">
        <f t="shared" si="9"/>
        <v>16871336</v>
      </c>
      <c r="Q122" s="47"/>
    </row>
    <row r="123" spans="1:17" s="3" customFormat="1" ht="15" customHeight="1">
      <c r="A123" s="65"/>
      <c r="B123" s="40">
        <v>2006</v>
      </c>
      <c r="C123" s="44">
        <v>1165656</v>
      </c>
      <c r="D123" s="44">
        <v>1178833</v>
      </c>
      <c r="E123" s="44">
        <v>1620632</v>
      </c>
      <c r="F123" s="44">
        <v>1378058</v>
      </c>
      <c r="G123" s="44">
        <v>1671202</v>
      </c>
      <c r="H123" s="44">
        <v>1634810</v>
      </c>
      <c r="I123" s="44">
        <v>1557785</v>
      </c>
      <c r="J123" s="44">
        <v>1665965</v>
      </c>
      <c r="K123" s="44">
        <v>1647222</v>
      </c>
      <c r="L123" s="44">
        <v>1653610</v>
      </c>
      <c r="M123" s="44">
        <v>1691527</v>
      </c>
      <c r="N123" s="50">
        <v>1385737</v>
      </c>
      <c r="O123" s="45">
        <f t="shared" si="9"/>
        <v>18251037</v>
      </c>
      <c r="Q123" s="47"/>
    </row>
    <row r="124" spans="1:17" s="3" customFormat="1" ht="15" customHeight="1">
      <c r="A124" s="65"/>
      <c r="B124" s="40">
        <v>2007</v>
      </c>
      <c r="C124" s="44">
        <v>1231030</v>
      </c>
      <c r="D124" s="76">
        <v>1214784</v>
      </c>
      <c r="E124" s="44">
        <v>1653143</v>
      </c>
      <c r="F124" s="44">
        <v>1527382</v>
      </c>
      <c r="G124" s="44">
        <v>1550153</v>
      </c>
      <c r="H124" s="44">
        <v>1720169</v>
      </c>
      <c r="I124" s="44">
        <v>1697744</v>
      </c>
      <c r="J124" s="44">
        <v>1864529</v>
      </c>
      <c r="K124" s="44">
        <v>1699837</v>
      </c>
      <c r="L124" s="44">
        <v>1884131</v>
      </c>
      <c r="M124" s="44">
        <v>1868015</v>
      </c>
      <c r="N124" s="50">
        <v>1471589</v>
      </c>
      <c r="O124" s="45">
        <f t="shared" si="9"/>
        <v>19382506</v>
      </c>
      <c r="Q124" s="47"/>
    </row>
    <row r="125" spans="1:17" s="3" customFormat="1" ht="15" customHeight="1">
      <c r="A125" s="65"/>
      <c r="B125" s="40">
        <v>2008</v>
      </c>
      <c r="C125" s="44">
        <v>1383398</v>
      </c>
      <c r="D125" s="50">
        <v>1412527</v>
      </c>
      <c r="E125" s="44">
        <v>1612102</v>
      </c>
      <c r="F125" s="44">
        <v>1937179</v>
      </c>
      <c r="G125" s="44">
        <v>1949150</v>
      </c>
      <c r="H125" s="44">
        <v>1838271</v>
      </c>
      <c r="I125" s="44">
        <v>1916463</v>
      </c>
      <c r="J125" s="44">
        <v>1933897</v>
      </c>
      <c r="K125" s="44">
        <v>2089683</v>
      </c>
      <c r="L125" s="44">
        <v>2076596</v>
      </c>
      <c r="M125" s="44">
        <v>1929625</v>
      </c>
      <c r="N125" s="50">
        <v>1647552</v>
      </c>
      <c r="O125" s="45">
        <f t="shared" si="9"/>
        <v>21726443</v>
      </c>
      <c r="Q125" s="47"/>
    </row>
    <row r="126" spans="1:17" s="3" customFormat="1" ht="15" customHeight="1">
      <c r="A126" s="65"/>
      <c r="B126" s="40">
        <v>2009</v>
      </c>
      <c r="C126" s="44">
        <v>1432607</v>
      </c>
      <c r="D126" s="50">
        <v>1439646</v>
      </c>
      <c r="E126" s="44">
        <v>1926096</v>
      </c>
      <c r="F126" s="44">
        <v>1935704</v>
      </c>
      <c r="G126" s="44">
        <v>1900509</v>
      </c>
      <c r="H126" s="44">
        <v>1964019</v>
      </c>
      <c r="I126" s="44">
        <v>1600903</v>
      </c>
      <c r="J126" s="44">
        <v>1881563</v>
      </c>
      <c r="K126" s="44">
        <v>1973191</v>
      </c>
      <c r="L126" s="44">
        <v>1897457</v>
      </c>
      <c r="M126" s="44">
        <v>1714205</v>
      </c>
      <c r="N126" s="50">
        <v>1637477</v>
      </c>
      <c r="O126" s="45">
        <f t="shared" ref="O126:O131" si="10">SUM(C126:N126)</f>
        <v>21303377</v>
      </c>
      <c r="Q126" s="47"/>
    </row>
    <row r="127" spans="1:17" s="3" customFormat="1" ht="15" customHeight="1">
      <c r="A127" s="65"/>
      <c r="B127" s="40">
        <v>2010</v>
      </c>
      <c r="C127" s="44">
        <v>1299757</v>
      </c>
      <c r="D127" s="50">
        <v>1349138</v>
      </c>
      <c r="E127" s="44">
        <v>1859415</v>
      </c>
      <c r="F127" s="44">
        <v>1791520</v>
      </c>
      <c r="G127" s="44">
        <v>1836516</v>
      </c>
      <c r="H127" s="44">
        <v>1871141</v>
      </c>
      <c r="I127" s="44">
        <v>1757642</v>
      </c>
      <c r="J127" s="44">
        <v>1979066</v>
      </c>
      <c r="K127" s="44">
        <v>2031498</v>
      </c>
      <c r="L127" s="44">
        <v>1797830</v>
      </c>
      <c r="M127" s="44">
        <v>1985280</v>
      </c>
      <c r="N127" s="50">
        <v>1765751</v>
      </c>
      <c r="O127" s="45">
        <f t="shared" si="10"/>
        <v>21324554</v>
      </c>
      <c r="Q127" s="47"/>
    </row>
    <row r="128" spans="1:17" s="3" customFormat="1" ht="15" customHeight="1">
      <c r="A128" s="65"/>
      <c r="B128" s="40">
        <v>2011</v>
      </c>
      <c r="C128" s="44">
        <v>1417531</v>
      </c>
      <c r="D128" s="50">
        <v>1456832</v>
      </c>
      <c r="E128" s="44">
        <v>1810065</v>
      </c>
      <c r="F128" s="44">
        <v>1947405</v>
      </c>
      <c r="G128" s="44">
        <v>2060867</v>
      </c>
      <c r="H128" s="44">
        <v>2011220</v>
      </c>
      <c r="I128" s="44">
        <v>1849461</v>
      </c>
      <c r="J128" s="44">
        <v>2111306</v>
      </c>
      <c r="K128" s="44">
        <v>2129563</v>
      </c>
      <c r="L128" s="44">
        <v>2037540</v>
      </c>
      <c r="M128" s="44">
        <v>2037676</v>
      </c>
      <c r="N128" s="50">
        <v>1661389</v>
      </c>
      <c r="O128" s="45">
        <f t="shared" si="10"/>
        <v>22530855</v>
      </c>
      <c r="Q128" s="47"/>
    </row>
    <row r="129" spans="1:17" s="3" customFormat="1" ht="15" customHeight="1">
      <c r="A129" s="65"/>
      <c r="B129" s="40">
        <v>2012</v>
      </c>
      <c r="C129" s="110">
        <v>1159020</v>
      </c>
      <c r="D129" s="50">
        <v>1116137</v>
      </c>
      <c r="E129" s="44">
        <v>1597942</v>
      </c>
      <c r="F129" s="44">
        <v>1339873</v>
      </c>
      <c r="G129" s="44">
        <v>1529716</v>
      </c>
      <c r="H129" s="44">
        <v>1576856</v>
      </c>
      <c r="I129" s="44">
        <v>1469917</v>
      </c>
      <c r="J129" s="44">
        <v>1118879</v>
      </c>
      <c r="K129" s="44">
        <v>1482741</v>
      </c>
      <c r="L129" s="44">
        <v>1646951</v>
      </c>
      <c r="M129" s="44">
        <v>1464669</v>
      </c>
      <c r="N129" s="50">
        <v>1157159</v>
      </c>
      <c r="O129" s="45">
        <f t="shared" si="10"/>
        <v>16659860</v>
      </c>
      <c r="Q129" s="47"/>
    </row>
    <row r="130" spans="1:17" s="3" customFormat="1" ht="15" customHeight="1">
      <c r="A130" s="65"/>
      <c r="B130" s="40">
        <v>2013</v>
      </c>
      <c r="C130" s="110">
        <v>1202561</v>
      </c>
      <c r="D130" s="110">
        <v>1192384</v>
      </c>
      <c r="E130" s="44">
        <v>1474806</v>
      </c>
      <c r="F130" s="44">
        <v>1574260</v>
      </c>
      <c r="G130" s="44">
        <v>1746166</v>
      </c>
      <c r="H130" s="44">
        <v>1537659</v>
      </c>
      <c r="I130" s="44">
        <v>1651483</v>
      </c>
      <c r="J130" s="44">
        <v>1728697</v>
      </c>
      <c r="K130" s="44">
        <v>1589480</v>
      </c>
      <c r="L130" s="44">
        <v>1797333</v>
      </c>
      <c r="M130" s="44">
        <v>1551563</v>
      </c>
      <c r="N130" s="50">
        <v>1274315</v>
      </c>
      <c r="O130" s="45">
        <f t="shared" si="10"/>
        <v>18320707</v>
      </c>
      <c r="Q130" s="47"/>
    </row>
    <row r="131" spans="1:17" s="3" customFormat="1" ht="15" customHeight="1">
      <c r="A131" s="160"/>
      <c r="B131" s="40">
        <v>2014</v>
      </c>
      <c r="C131" s="110">
        <v>1108751</v>
      </c>
      <c r="D131" s="110">
        <v>1175141</v>
      </c>
      <c r="E131" s="110">
        <v>1384961</v>
      </c>
      <c r="F131" s="44">
        <v>1425725</v>
      </c>
      <c r="G131" s="44">
        <v>1549424</v>
      </c>
      <c r="H131" s="44">
        <v>1408840</v>
      </c>
      <c r="I131" s="44">
        <v>1476279</v>
      </c>
      <c r="J131" s="44">
        <v>1480926</v>
      </c>
      <c r="K131" s="44">
        <v>1658422</v>
      </c>
      <c r="L131" s="44">
        <v>1662268</v>
      </c>
      <c r="M131" s="44">
        <v>1450315</v>
      </c>
      <c r="N131" s="50">
        <v>1307841</v>
      </c>
      <c r="O131" s="45">
        <f t="shared" si="10"/>
        <v>17088893</v>
      </c>
      <c r="Q131" s="47"/>
    </row>
    <row r="132" spans="1:17" s="3" customFormat="1" ht="15" customHeight="1">
      <c r="A132" s="180"/>
      <c r="B132" s="40">
        <v>2015</v>
      </c>
      <c r="C132" s="110">
        <v>1084237</v>
      </c>
      <c r="D132" s="110">
        <v>1112186</v>
      </c>
      <c r="E132" s="110">
        <v>1440596</v>
      </c>
      <c r="F132" s="44">
        <v>1654166</v>
      </c>
      <c r="G132" s="44">
        <v>1595565</v>
      </c>
      <c r="H132" s="44">
        <v>1656487</v>
      </c>
      <c r="I132" s="44">
        <v>1578538</v>
      </c>
      <c r="J132" s="44">
        <v>1602181</v>
      </c>
      <c r="K132" s="44">
        <v>1796673</v>
      </c>
      <c r="L132" s="44">
        <v>1732821</v>
      </c>
      <c r="M132" s="44">
        <v>1580336</v>
      </c>
      <c r="N132" s="50">
        <v>1390118</v>
      </c>
      <c r="O132" s="45">
        <f>SUM(C132:N132)</f>
        <v>18223904</v>
      </c>
      <c r="Q132" s="47"/>
    </row>
    <row r="133" spans="1:17" s="3" customFormat="1" ht="15" customHeight="1">
      <c r="A133" s="198"/>
      <c r="B133" s="199">
        <v>2016</v>
      </c>
      <c r="C133" s="110">
        <v>1069531</v>
      </c>
      <c r="D133" s="110">
        <v>1142839</v>
      </c>
      <c r="E133" s="110">
        <v>1610270</v>
      </c>
      <c r="F133" s="44">
        <v>1819926</v>
      </c>
      <c r="G133" s="44">
        <v>1891316</v>
      </c>
      <c r="H133" s="44">
        <v>1829622</v>
      </c>
      <c r="I133" s="44">
        <v>1645189</v>
      </c>
      <c r="J133" s="44">
        <v>2058656</v>
      </c>
      <c r="K133" s="44">
        <v>2061171</v>
      </c>
      <c r="L133" s="44">
        <v>1910676</v>
      </c>
      <c r="M133" s="44">
        <v>1798276</v>
      </c>
      <c r="N133" s="50">
        <v>1414913</v>
      </c>
      <c r="O133" s="45">
        <f>SUM(C133:N133)</f>
        <v>20252385</v>
      </c>
      <c r="Q133" s="47"/>
    </row>
    <row r="134" spans="1:17" s="3" customFormat="1" ht="15" customHeight="1">
      <c r="A134" s="227"/>
      <c r="B134" s="228">
        <v>2017</v>
      </c>
      <c r="C134" s="110">
        <v>1220804</v>
      </c>
      <c r="D134" s="110">
        <v>1238607</v>
      </c>
      <c r="E134" s="110">
        <v>1856631</v>
      </c>
      <c r="F134" s="44">
        <v>1653249</v>
      </c>
      <c r="G134" s="44">
        <v>1922062</v>
      </c>
      <c r="H134" s="44">
        <v>1870217</v>
      </c>
      <c r="I134" s="44">
        <v>1723568</v>
      </c>
      <c r="J134" s="44">
        <v>2025347</v>
      </c>
      <c r="K134" s="44">
        <v>1997505</v>
      </c>
      <c r="L134" s="44">
        <v>2026918</v>
      </c>
      <c r="M134" s="44">
        <v>1956881</v>
      </c>
      <c r="N134" s="50">
        <v>1624769</v>
      </c>
      <c r="O134" s="45">
        <f>SUM(C134:N134)</f>
        <v>21116558</v>
      </c>
      <c r="Q134" s="47"/>
    </row>
    <row r="135" spans="1:17" s="3" customFormat="1" ht="15" customHeight="1" thickBot="1">
      <c r="A135" s="62"/>
      <c r="B135" s="41">
        <v>2018</v>
      </c>
      <c r="C135" s="138">
        <v>1375901</v>
      </c>
      <c r="D135" s="138">
        <v>1351629</v>
      </c>
      <c r="E135" s="138">
        <v>1845454</v>
      </c>
      <c r="F135" s="46">
        <v>1923395</v>
      </c>
      <c r="G135" s="46">
        <v>1953731</v>
      </c>
      <c r="H135" s="46">
        <v>1930389</v>
      </c>
      <c r="I135" s="46"/>
      <c r="J135" s="46"/>
      <c r="K135" s="46"/>
      <c r="L135" s="46"/>
      <c r="M135" s="46"/>
      <c r="N135" s="49"/>
      <c r="O135" s="61">
        <f>SUM(C135:N135)</f>
        <v>10380499</v>
      </c>
      <c r="Q135" s="47"/>
    </row>
    <row r="136" spans="1:17" s="3" customFormat="1" ht="15" customHeight="1">
      <c r="A136" s="251"/>
      <c r="B136" s="40">
        <v>2007</v>
      </c>
      <c r="C136" s="74" t="s">
        <v>61</v>
      </c>
      <c r="D136" s="74" t="s">
        <v>61</v>
      </c>
      <c r="E136" s="74" t="s">
        <v>61</v>
      </c>
      <c r="F136" s="74" t="s">
        <v>61</v>
      </c>
      <c r="G136" s="74" t="s">
        <v>61</v>
      </c>
      <c r="H136" s="74" t="s">
        <v>61</v>
      </c>
      <c r="I136" s="74" t="s">
        <v>61</v>
      </c>
      <c r="J136" s="74" t="s">
        <v>61</v>
      </c>
      <c r="K136" s="74" t="s">
        <v>61</v>
      </c>
      <c r="L136" s="44">
        <v>67234</v>
      </c>
      <c r="M136" s="44">
        <v>211526</v>
      </c>
      <c r="N136" s="50">
        <v>193284</v>
      </c>
      <c r="O136" s="45">
        <f>SUM(L136:N136)</f>
        <v>472044</v>
      </c>
      <c r="Q136" s="47"/>
    </row>
    <row r="137" spans="1:17" s="3" customFormat="1" ht="15" customHeight="1">
      <c r="A137" s="252"/>
      <c r="B137" s="40">
        <v>2008</v>
      </c>
      <c r="C137" s="74">
        <v>175333</v>
      </c>
      <c r="D137" s="74">
        <v>172856</v>
      </c>
      <c r="E137" s="74">
        <v>192280</v>
      </c>
      <c r="F137" s="74">
        <v>236709</v>
      </c>
      <c r="G137" s="74">
        <v>297676</v>
      </c>
      <c r="H137" s="74">
        <v>247425</v>
      </c>
      <c r="I137" s="74">
        <v>286117</v>
      </c>
      <c r="J137" s="74">
        <v>285863</v>
      </c>
      <c r="K137" s="74">
        <v>305303</v>
      </c>
      <c r="L137" s="44">
        <v>310551</v>
      </c>
      <c r="M137" s="44">
        <v>297403</v>
      </c>
      <c r="N137" s="50">
        <v>283658</v>
      </c>
      <c r="O137" s="45">
        <f t="shared" ref="O137:O142" si="11">SUM(C137:N137)</f>
        <v>3091174</v>
      </c>
      <c r="Q137" s="47"/>
    </row>
    <row r="138" spans="1:17" s="3" customFormat="1" ht="15" customHeight="1">
      <c r="A138" s="65"/>
      <c r="B138" s="40">
        <v>2009</v>
      </c>
      <c r="C138" s="44">
        <v>256655</v>
      </c>
      <c r="D138" s="50">
        <v>248343</v>
      </c>
      <c r="E138" s="44">
        <v>314351</v>
      </c>
      <c r="F138" s="44">
        <v>318420</v>
      </c>
      <c r="G138" s="44">
        <v>317820</v>
      </c>
      <c r="H138" s="44">
        <v>330298</v>
      </c>
      <c r="I138" s="44">
        <v>298217</v>
      </c>
      <c r="J138" s="44">
        <v>328834</v>
      </c>
      <c r="K138" s="44">
        <v>324182</v>
      </c>
      <c r="L138" s="44">
        <v>325106</v>
      </c>
      <c r="M138" s="44">
        <v>291786</v>
      </c>
      <c r="N138" s="50">
        <v>324525</v>
      </c>
      <c r="O138" s="45">
        <f t="shared" si="11"/>
        <v>3678537</v>
      </c>
      <c r="Q138" s="47"/>
    </row>
    <row r="139" spans="1:17" s="3" customFormat="1" ht="15" customHeight="1">
      <c r="A139" s="65" t="s">
        <v>98</v>
      </c>
      <c r="B139" s="40">
        <v>2010</v>
      </c>
      <c r="C139" s="44">
        <v>255146</v>
      </c>
      <c r="D139" s="50">
        <v>243586</v>
      </c>
      <c r="E139" s="44">
        <v>316007</v>
      </c>
      <c r="F139" s="44">
        <v>301660</v>
      </c>
      <c r="G139" s="44">
        <v>312436</v>
      </c>
      <c r="H139" s="44">
        <v>337630</v>
      </c>
      <c r="I139" s="44">
        <v>341509</v>
      </c>
      <c r="J139" s="44">
        <v>353430</v>
      </c>
      <c r="K139" s="44">
        <v>362235</v>
      </c>
      <c r="L139" s="44">
        <v>330977</v>
      </c>
      <c r="M139" s="44">
        <v>363934</v>
      </c>
      <c r="N139" s="50">
        <v>523264</v>
      </c>
      <c r="O139" s="45">
        <f t="shared" si="11"/>
        <v>4041814</v>
      </c>
      <c r="Q139" s="47"/>
    </row>
    <row r="140" spans="1:17" s="3" customFormat="1" ht="15" customHeight="1">
      <c r="A140" s="65"/>
      <c r="B140" s="40">
        <v>2011</v>
      </c>
      <c r="C140" s="44">
        <v>471198</v>
      </c>
      <c r="D140" s="50">
        <v>479420</v>
      </c>
      <c r="E140" s="44">
        <v>563979</v>
      </c>
      <c r="F140" s="44">
        <v>611507</v>
      </c>
      <c r="G140" s="44">
        <v>658661</v>
      </c>
      <c r="H140" s="44">
        <v>686719</v>
      </c>
      <c r="I140" s="44">
        <v>709078</v>
      </c>
      <c r="J140" s="44">
        <v>747351</v>
      </c>
      <c r="K140" s="44">
        <v>744598</v>
      </c>
      <c r="L140" s="44">
        <v>778898</v>
      </c>
      <c r="M140" s="44">
        <v>733670</v>
      </c>
      <c r="N140" s="50">
        <v>720900</v>
      </c>
      <c r="O140" s="45">
        <f t="shared" si="11"/>
        <v>7905979</v>
      </c>
      <c r="Q140" s="47"/>
    </row>
    <row r="141" spans="1:17" s="3" customFormat="1" ht="15" customHeight="1">
      <c r="A141" s="65"/>
      <c r="B141" s="40">
        <v>2012</v>
      </c>
      <c r="C141" s="110">
        <v>459531</v>
      </c>
      <c r="D141" s="50">
        <v>398715</v>
      </c>
      <c r="E141" s="44">
        <v>492320</v>
      </c>
      <c r="F141" s="44">
        <v>450176</v>
      </c>
      <c r="G141" s="44">
        <v>495404</v>
      </c>
      <c r="H141" s="44">
        <v>535522</v>
      </c>
      <c r="I141" s="44">
        <v>519540</v>
      </c>
      <c r="J141" s="44">
        <v>353141</v>
      </c>
      <c r="K141" s="44">
        <v>465949</v>
      </c>
      <c r="L141" s="44">
        <v>525961</v>
      </c>
      <c r="M141" s="44">
        <v>484438</v>
      </c>
      <c r="N141" s="140">
        <v>467988</v>
      </c>
      <c r="O141" s="45">
        <f t="shared" si="11"/>
        <v>5648685</v>
      </c>
      <c r="Q141" s="47"/>
    </row>
    <row r="142" spans="1:17" s="3" customFormat="1" ht="15" customHeight="1">
      <c r="A142" s="65"/>
      <c r="B142" s="40">
        <v>2013</v>
      </c>
      <c r="C142" s="110">
        <v>385828</v>
      </c>
      <c r="D142" s="110">
        <v>357064</v>
      </c>
      <c r="E142" s="44">
        <v>503229</v>
      </c>
      <c r="F142" s="44">
        <v>547300</v>
      </c>
      <c r="G142" s="44">
        <v>616430</v>
      </c>
      <c r="H142" s="44">
        <v>572549</v>
      </c>
      <c r="I142" s="44">
        <v>579394</v>
      </c>
      <c r="J142" s="44">
        <v>591961</v>
      </c>
      <c r="K142" s="44">
        <v>557098</v>
      </c>
      <c r="L142" s="44">
        <v>644989</v>
      </c>
      <c r="M142" s="44">
        <v>563376</v>
      </c>
      <c r="N142" s="50">
        <v>547966</v>
      </c>
      <c r="O142" s="45">
        <f t="shared" si="11"/>
        <v>6467184</v>
      </c>
      <c r="Q142" s="47"/>
    </row>
    <row r="143" spans="1:17" s="3" customFormat="1" ht="15" customHeight="1">
      <c r="A143" s="160"/>
      <c r="B143" s="40">
        <v>2014</v>
      </c>
      <c r="C143" s="110">
        <v>469361</v>
      </c>
      <c r="D143" s="110">
        <v>473156</v>
      </c>
      <c r="E143" s="110">
        <v>541761</v>
      </c>
      <c r="F143" s="44">
        <v>542615</v>
      </c>
      <c r="G143" s="44">
        <v>550041</v>
      </c>
      <c r="H143" s="44">
        <v>493117</v>
      </c>
      <c r="I143" s="44">
        <v>600786</v>
      </c>
      <c r="J143" s="44">
        <v>590544</v>
      </c>
      <c r="K143" s="44">
        <v>651947</v>
      </c>
      <c r="L143" s="44">
        <v>664249</v>
      </c>
      <c r="M143" s="44">
        <v>621573</v>
      </c>
      <c r="N143" s="50">
        <v>631038</v>
      </c>
      <c r="O143" s="45">
        <f>SUM(C143:N143)</f>
        <v>6830188</v>
      </c>
      <c r="Q143" s="47"/>
    </row>
    <row r="144" spans="1:17" s="3" customFormat="1" ht="15" customHeight="1">
      <c r="A144" s="180"/>
      <c r="B144" s="40">
        <v>2015</v>
      </c>
      <c r="C144" s="110">
        <v>520717</v>
      </c>
      <c r="D144" s="110">
        <v>518719</v>
      </c>
      <c r="E144" s="110">
        <v>649852</v>
      </c>
      <c r="F144" s="44">
        <v>724433</v>
      </c>
      <c r="G144" s="44">
        <v>727417</v>
      </c>
      <c r="H144" s="44">
        <v>780763</v>
      </c>
      <c r="I144" s="44">
        <v>831076</v>
      </c>
      <c r="J144" s="44">
        <v>813545</v>
      </c>
      <c r="K144" s="44">
        <v>859307</v>
      </c>
      <c r="L144" s="44">
        <v>838411</v>
      </c>
      <c r="M144" s="44">
        <v>800205</v>
      </c>
      <c r="N144" s="50">
        <v>877002</v>
      </c>
      <c r="O144" s="45">
        <f>SUM(C144:N144)</f>
        <v>8941447</v>
      </c>
      <c r="Q144" s="47"/>
    </row>
    <row r="145" spans="1:17" s="3" customFormat="1" ht="15" customHeight="1">
      <c r="A145" s="198"/>
      <c r="B145" s="199">
        <v>2016</v>
      </c>
      <c r="C145" s="110">
        <v>857051</v>
      </c>
      <c r="D145" s="110">
        <v>891916</v>
      </c>
      <c r="E145" s="110">
        <v>1166619</v>
      </c>
      <c r="F145" s="44">
        <v>1316554</v>
      </c>
      <c r="G145" s="44">
        <v>1399954</v>
      </c>
      <c r="H145" s="202">
        <v>1183633</v>
      </c>
      <c r="I145" s="202">
        <v>1415645</v>
      </c>
      <c r="J145" s="44">
        <v>1865595</v>
      </c>
      <c r="K145" s="44">
        <v>2010998</v>
      </c>
      <c r="L145" s="44">
        <v>1915050</v>
      </c>
      <c r="M145" s="44">
        <v>1818028</v>
      </c>
      <c r="N145" s="50">
        <v>1626681</v>
      </c>
      <c r="O145" s="45">
        <f>SUM(C145:N145)</f>
        <v>17467724</v>
      </c>
      <c r="Q145" s="47"/>
    </row>
    <row r="146" spans="1:17" s="3" customFormat="1" ht="15" customHeight="1">
      <c r="A146" s="227"/>
      <c r="B146" s="228">
        <v>2017</v>
      </c>
      <c r="C146" s="110">
        <v>1431236</v>
      </c>
      <c r="D146" s="110">
        <v>1382102</v>
      </c>
      <c r="E146" s="110">
        <v>2005672</v>
      </c>
      <c r="F146" s="44">
        <v>1843754</v>
      </c>
      <c r="G146" s="44">
        <v>2098277</v>
      </c>
      <c r="H146" s="44">
        <v>2140056</v>
      </c>
      <c r="I146" s="44">
        <v>2159513</v>
      </c>
      <c r="J146" s="44">
        <v>2431083</v>
      </c>
      <c r="K146" s="44">
        <v>2799448</v>
      </c>
      <c r="L146" s="44">
        <v>2533998</v>
      </c>
      <c r="M146" s="44">
        <v>2516278</v>
      </c>
      <c r="N146" s="44">
        <v>2310638</v>
      </c>
      <c r="O146" s="45">
        <f>SUM(C146:N146)</f>
        <v>25652055</v>
      </c>
      <c r="Q146" s="47"/>
    </row>
    <row r="147" spans="1:17" s="3" customFormat="1" ht="15" customHeight="1" thickBot="1">
      <c r="A147" s="62"/>
      <c r="B147" s="41">
        <v>2018</v>
      </c>
      <c r="C147" s="138">
        <v>2004940</v>
      </c>
      <c r="D147" s="138">
        <v>1941044</v>
      </c>
      <c r="E147" s="138">
        <v>2585066</v>
      </c>
      <c r="F147" s="46">
        <v>2623209</v>
      </c>
      <c r="G147" s="46">
        <v>2720726</v>
      </c>
      <c r="H147" s="46">
        <v>2771143</v>
      </c>
      <c r="I147" s="46"/>
      <c r="J147" s="46"/>
      <c r="K147" s="46"/>
      <c r="L147" s="46"/>
      <c r="M147" s="46"/>
      <c r="N147" s="46"/>
      <c r="O147" s="61">
        <f>SUM(C147:N147)</f>
        <v>14646128</v>
      </c>
      <c r="Q147" s="47"/>
    </row>
    <row r="148" spans="1:17" s="3" customFormat="1" ht="15" customHeight="1">
      <c r="A148" s="254" t="s">
        <v>52</v>
      </c>
      <c r="B148" s="36">
        <v>1993</v>
      </c>
      <c r="C148" s="37">
        <f t="shared" ref="C148:C162" si="12">+C6+C32+C58+C84+C110</f>
        <v>8357420</v>
      </c>
      <c r="D148" s="38">
        <f t="shared" ref="D148:O148" si="13">+D6+D32+D58+D84+D110</f>
        <v>8872000</v>
      </c>
      <c r="E148" s="38">
        <f t="shared" si="13"/>
        <v>12118797</v>
      </c>
      <c r="F148" s="38">
        <f t="shared" si="13"/>
        <v>10516731</v>
      </c>
      <c r="G148" s="38">
        <f t="shared" si="13"/>
        <v>11892115</v>
      </c>
      <c r="H148" s="38">
        <f t="shared" si="13"/>
        <v>12587557</v>
      </c>
      <c r="I148" s="38">
        <f t="shared" si="13"/>
        <v>13056551</v>
      </c>
      <c r="J148" s="38">
        <f t="shared" si="13"/>
        <v>13001146</v>
      </c>
      <c r="K148" s="38">
        <f t="shared" si="13"/>
        <v>13649770</v>
      </c>
      <c r="L148" s="38">
        <f t="shared" si="13"/>
        <v>12754867</v>
      </c>
      <c r="M148" s="38">
        <f t="shared" si="13"/>
        <v>13500661</v>
      </c>
      <c r="N148" s="38">
        <f t="shared" si="13"/>
        <v>12811584</v>
      </c>
      <c r="O148" s="39">
        <f t="shared" si="13"/>
        <v>143119199</v>
      </c>
      <c r="Q148" s="47"/>
    </row>
    <row r="149" spans="1:17" s="3" customFormat="1" ht="15" customHeight="1">
      <c r="A149" s="255"/>
      <c r="B149" s="40">
        <v>1994</v>
      </c>
      <c r="C149" s="44">
        <f t="shared" si="12"/>
        <v>9673060</v>
      </c>
      <c r="D149" s="44">
        <f t="shared" ref="D149:O149" si="14">+D7+D33+D59+D85+D111</f>
        <v>9810349</v>
      </c>
      <c r="E149" s="44">
        <f t="shared" si="14"/>
        <v>13428996</v>
      </c>
      <c r="F149" s="44">
        <f t="shared" si="14"/>
        <v>13675275</v>
      </c>
      <c r="G149" s="44">
        <f t="shared" si="14"/>
        <v>15379596</v>
      </c>
      <c r="H149" s="44">
        <f t="shared" ref="H149:H162" si="15">+H7+H33+H59+H85+H111</f>
        <v>14592810</v>
      </c>
      <c r="I149" s="44">
        <f t="shared" si="14"/>
        <v>15136568</v>
      </c>
      <c r="J149" s="44">
        <f t="shared" si="14"/>
        <v>16246807</v>
      </c>
      <c r="K149" s="44">
        <f t="shared" si="14"/>
        <v>16310981</v>
      </c>
      <c r="L149" s="44">
        <f t="shared" si="14"/>
        <v>15410922</v>
      </c>
      <c r="M149" s="44">
        <f t="shared" si="14"/>
        <v>15959578</v>
      </c>
      <c r="N149" s="44">
        <f t="shared" si="14"/>
        <v>14506960</v>
      </c>
      <c r="O149" s="45">
        <f t="shared" si="14"/>
        <v>170131902</v>
      </c>
      <c r="Q149" s="47"/>
    </row>
    <row r="150" spans="1:17" s="3" customFormat="1" ht="15" customHeight="1">
      <c r="A150" s="255"/>
      <c r="B150" s="40">
        <v>1995</v>
      </c>
      <c r="C150" s="44">
        <f t="shared" si="12"/>
        <v>11551115</v>
      </c>
      <c r="D150" s="44">
        <f t="shared" ref="D150:O150" si="16">+D8+D34+D60+D86+D112</f>
        <v>11543902</v>
      </c>
      <c r="E150" s="44">
        <f t="shared" si="16"/>
        <v>15355136</v>
      </c>
      <c r="F150" s="44">
        <f t="shared" si="16"/>
        <v>14282268</v>
      </c>
      <c r="G150" s="44">
        <f t="shared" si="16"/>
        <v>16417392</v>
      </c>
      <c r="H150" s="44">
        <f t="shared" si="15"/>
        <v>16208566</v>
      </c>
      <c r="I150" s="44">
        <f t="shared" si="16"/>
        <v>16653790</v>
      </c>
      <c r="J150" s="44">
        <f t="shared" si="16"/>
        <v>17656276</v>
      </c>
      <c r="K150" s="44">
        <f t="shared" si="16"/>
        <v>16616773</v>
      </c>
      <c r="L150" s="44">
        <f t="shared" si="16"/>
        <v>16847516</v>
      </c>
      <c r="M150" s="44">
        <f t="shared" si="16"/>
        <v>16941467</v>
      </c>
      <c r="N150" s="44">
        <f t="shared" si="16"/>
        <v>14709283</v>
      </c>
      <c r="O150" s="45">
        <f t="shared" si="16"/>
        <v>184783484</v>
      </c>
      <c r="Q150" s="47"/>
    </row>
    <row r="151" spans="1:17" s="3" customFormat="1" ht="15" customHeight="1">
      <c r="A151" s="255"/>
      <c r="B151" s="40">
        <v>1996</v>
      </c>
      <c r="C151" s="44">
        <f t="shared" si="12"/>
        <v>12512573</v>
      </c>
      <c r="D151" s="44">
        <f t="shared" ref="D151:O151" si="17">+D9+D35+D61+D87+D113</f>
        <v>12863863</v>
      </c>
      <c r="E151" s="44">
        <f t="shared" si="17"/>
        <v>15618302</v>
      </c>
      <c r="F151" s="44">
        <f t="shared" si="17"/>
        <v>16451821</v>
      </c>
      <c r="G151" s="44">
        <f t="shared" si="17"/>
        <v>18087495</v>
      </c>
      <c r="H151" s="44">
        <f t="shared" si="15"/>
        <v>15920795</v>
      </c>
      <c r="I151" s="44">
        <f t="shared" si="17"/>
        <v>18117940</v>
      </c>
      <c r="J151" s="44">
        <f t="shared" si="17"/>
        <v>17530699</v>
      </c>
      <c r="K151" s="44">
        <f t="shared" si="17"/>
        <v>16809024</v>
      </c>
      <c r="L151" s="44">
        <f t="shared" si="17"/>
        <v>19267363</v>
      </c>
      <c r="M151" s="44">
        <f t="shared" si="17"/>
        <v>17374915</v>
      </c>
      <c r="N151" s="44">
        <f t="shared" si="17"/>
        <v>15739813</v>
      </c>
      <c r="O151" s="45">
        <f t="shared" si="17"/>
        <v>196294603</v>
      </c>
      <c r="Q151" s="47"/>
    </row>
    <row r="152" spans="1:17" s="3" customFormat="1" ht="15" customHeight="1">
      <c r="A152" s="255"/>
      <c r="B152" s="40">
        <v>1997</v>
      </c>
      <c r="C152" s="44">
        <f t="shared" si="12"/>
        <v>13165376</v>
      </c>
      <c r="D152" s="44">
        <f t="shared" ref="D152:O152" si="18">+D10+D36+D62+D88+D114</f>
        <v>13306108</v>
      </c>
      <c r="E152" s="44">
        <f t="shared" si="18"/>
        <v>16090060</v>
      </c>
      <c r="F152" s="44">
        <f t="shared" si="18"/>
        <v>19059501</v>
      </c>
      <c r="G152" s="44">
        <f t="shared" si="18"/>
        <v>18725258</v>
      </c>
      <c r="H152" s="44">
        <f t="shared" si="15"/>
        <v>18221924</v>
      </c>
      <c r="I152" s="44">
        <f t="shared" si="18"/>
        <v>20464508</v>
      </c>
      <c r="J152" s="44">
        <f t="shared" si="18"/>
        <v>19193781</v>
      </c>
      <c r="K152" s="44">
        <f t="shared" si="18"/>
        <v>21031463</v>
      </c>
      <c r="L152" s="44">
        <f t="shared" si="18"/>
        <v>21577917</v>
      </c>
      <c r="M152" s="44">
        <f t="shared" si="18"/>
        <v>19518829</v>
      </c>
      <c r="N152" s="44">
        <f t="shared" si="18"/>
        <v>18893200</v>
      </c>
      <c r="O152" s="45">
        <f t="shared" si="18"/>
        <v>219247925</v>
      </c>
      <c r="Q152" s="47"/>
    </row>
    <row r="153" spans="1:17" s="3" customFormat="1" ht="15" customHeight="1">
      <c r="A153" s="255" t="s">
        <v>52</v>
      </c>
      <c r="B153" s="40">
        <v>1998</v>
      </c>
      <c r="C153" s="44">
        <f t="shared" si="12"/>
        <v>15828772</v>
      </c>
      <c r="D153" s="44">
        <f t="shared" ref="D153:O153" si="19">+D11+D37+D63+D89+D115</f>
        <v>16194372</v>
      </c>
      <c r="E153" s="44">
        <f t="shared" si="19"/>
        <v>20969765</v>
      </c>
      <c r="F153" s="44">
        <f t="shared" si="19"/>
        <v>21182726</v>
      </c>
      <c r="G153" s="44">
        <f t="shared" si="19"/>
        <v>21023057</v>
      </c>
      <c r="H153" s="44">
        <f t="shared" si="15"/>
        <v>21377287</v>
      </c>
      <c r="I153" s="44">
        <f t="shared" si="19"/>
        <v>22907596</v>
      </c>
      <c r="J153" s="44">
        <f t="shared" si="19"/>
        <v>22481775</v>
      </c>
      <c r="K153" s="44">
        <f t="shared" si="19"/>
        <v>23345134</v>
      </c>
      <c r="L153" s="44">
        <f t="shared" si="19"/>
        <v>23028114</v>
      </c>
      <c r="M153" s="44">
        <f t="shared" si="19"/>
        <v>22400296</v>
      </c>
      <c r="N153" s="44">
        <f t="shared" si="19"/>
        <v>20667616</v>
      </c>
      <c r="O153" s="45">
        <f t="shared" si="19"/>
        <v>251406510</v>
      </c>
      <c r="Q153" s="47"/>
    </row>
    <row r="154" spans="1:17" s="3" customFormat="1" ht="15" customHeight="1">
      <c r="A154" s="255"/>
      <c r="B154" s="40">
        <v>1999</v>
      </c>
      <c r="C154" s="44">
        <f t="shared" si="12"/>
        <v>16315489</v>
      </c>
      <c r="D154" s="44">
        <f t="shared" ref="D154:O154" si="20">+D12+D38+D64+D90+D116</f>
        <v>16872216</v>
      </c>
      <c r="E154" s="44">
        <f t="shared" si="20"/>
        <v>22411013</v>
      </c>
      <c r="F154" s="44">
        <f t="shared" si="20"/>
        <v>21968621</v>
      </c>
      <c r="G154" s="44">
        <f t="shared" si="20"/>
        <v>22149143</v>
      </c>
      <c r="H154" s="44">
        <f t="shared" si="15"/>
        <v>21804529</v>
      </c>
      <c r="I154" s="44">
        <f t="shared" si="20"/>
        <v>22762774</v>
      </c>
      <c r="J154" s="44">
        <f t="shared" si="20"/>
        <v>23083880</v>
      </c>
      <c r="K154" s="44">
        <f t="shared" si="20"/>
        <v>23798404</v>
      </c>
      <c r="L154" s="44">
        <f t="shared" si="20"/>
        <v>22457351</v>
      </c>
      <c r="M154" s="44">
        <f t="shared" si="20"/>
        <v>23113865</v>
      </c>
      <c r="N154" s="44">
        <f t="shared" si="20"/>
        <v>21020544</v>
      </c>
      <c r="O154" s="45">
        <f t="shared" si="20"/>
        <v>257757829</v>
      </c>
      <c r="Q154" s="47"/>
    </row>
    <row r="155" spans="1:17" s="3" customFormat="1" ht="15" customHeight="1">
      <c r="A155" s="255"/>
      <c r="B155" s="40">
        <v>2000</v>
      </c>
      <c r="C155" s="44">
        <f t="shared" si="12"/>
        <v>16026997</v>
      </c>
      <c r="D155" s="44">
        <f t="shared" ref="D155:O155" si="21">+D13+D39+D65+D91+D117</f>
        <v>17384566</v>
      </c>
      <c r="E155" s="44">
        <f t="shared" si="21"/>
        <v>22202120</v>
      </c>
      <c r="F155" s="44">
        <f t="shared" si="21"/>
        <v>20172500</v>
      </c>
      <c r="G155" s="44">
        <f t="shared" si="21"/>
        <v>22682264</v>
      </c>
      <c r="H155" s="44">
        <f t="shared" si="15"/>
        <v>22226281</v>
      </c>
      <c r="I155" s="44">
        <f t="shared" si="21"/>
        <v>22896547</v>
      </c>
      <c r="J155" s="44">
        <f t="shared" si="21"/>
        <v>24287967</v>
      </c>
      <c r="K155" s="44">
        <f t="shared" si="21"/>
        <v>23226427</v>
      </c>
      <c r="L155" s="44">
        <f t="shared" si="21"/>
        <v>23260982</v>
      </c>
      <c r="M155" s="44">
        <f t="shared" si="21"/>
        <v>22019896</v>
      </c>
      <c r="N155" s="44">
        <f t="shared" si="21"/>
        <v>19811783</v>
      </c>
      <c r="O155" s="45">
        <f t="shared" si="21"/>
        <v>256198330</v>
      </c>
      <c r="Q155" s="47"/>
    </row>
    <row r="156" spans="1:17" s="3" customFormat="1" ht="15" customHeight="1">
      <c r="A156" s="255"/>
      <c r="B156" s="40">
        <v>2001</v>
      </c>
      <c r="C156" s="44">
        <f t="shared" si="12"/>
        <v>16357780</v>
      </c>
      <c r="D156" s="44">
        <f t="shared" ref="D156:N156" si="22">+D14+D40+D66+D92+D118</f>
        <v>16294862</v>
      </c>
      <c r="E156" s="44">
        <f t="shared" si="22"/>
        <v>20740346</v>
      </c>
      <c r="F156" s="44">
        <f t="shared" si="22"/>
        <v>19840922</v>
      </c>
      <c r="G156" s="44">
        <f t="shared" si="22"/>
        <v>21759798</v>
      </c>
      <c r="H156" s="44">
        <f t="shared" si="15"/>
        <v>20617356</v>
      </c>
      <c r="I156" s="44">
        <f t="shared" si="22"/>
        <v>20717269</v>
      </c>
      <c r="J156" s="44">
        <f t="shared" si="22"/>
        <v>21982698</v>
      </c>
      <c r="K156" s="44">
        <f t="shared" si="22"/>
        <v>20910084</v>
      </c>
      <c r="L156" s="44">
        <f t="shared" si="22"/>
        <v>21774530</v>
      </c>
      <c r="M156" s="44">
        <f t="shared" si="22"/>
        <v>21117621</v>
      </c>
      <c r="N156" s="44">
        <f t="shared" si="22"/>
        <v>16711860</v>
      </c>
      <c r="O156" s="45">
        <f>SUM(C156:N156)</f>
        <v>238825126</v>
      </c>
      <c r="Q156" s="47"/>
    </row>
    <row r="157" spans="1:17" s="3" customFormat="1" ht="15" customHeight="1">
      <c r="A157" s="255"/>
      <c r="B157" s="40">
        <v>2002</v>
      </c>
      <c r="C157" s="44">
        <f t="shared" si="12"/>
        <v>15043076</v>
      </c>
      <c r="D157" s="44">
        <f t="shared" ref="D157:N157" si="23">+D15+D41+D67+D93+D119</f>
        <v>14956333</v>
      </c>
      <c r="E157" s="44">
        <f t="shared" si="23"/>
        <v>17082519</v>
      </c>
      <c r="F157" s="44">
        <f t="shared" si="23"/>
        <v>19129311</v>
      </c>
      <c r="G157" s="44">
        <f t="shared" si="23"/>
        <v>19948071</v>
      </c>
      <c r="H157" s="44">
        <f t="shared" si="15"/>
        <v>17928651</v>
      </c>
      <c r="I157" s="44">
        <f t="shared" si="23"/>
        <v>19998944</v>
      </c>
      <c r="J157" s="44">
        <f t="shared" si="23"/>
        <v>19820208</v>
      </c>
      <c r="K157" s="44">
        <f t="shared" si="23"/>
        <v>19513185</v>
      </c>
      <c r="L157" s="44">
        <f t="shared" si="23"/>
        <v>19685134</v>
      </c>
      <c r="M157" s="44">
        <f t="shared" si="23"/>
        <v>18923466</v>
      </c>
      <c r="N157" s="44">
        <f t="shared" si="23"/>
        <v>17339165</v>
      </c>
      <c r="O157" s="45">
        <f t="shared" ref="O157:O163" si="24">SUM(C157:N157)</f>
        <v>219368063</v>
      </c>
      <c r="Q157" s="47"/>
    </row>
    <row r="158" spans="1:17" s="3" customFormat="1" ht="15" customHeight="1">
      <c r="A158" s="255"/>
      <c r="B158" s="40">
        <v>2003</v>
      </c>
      <c r="C158" s="44">
        <f t="shared" si="12"/>
        <v>14196963</v>
      </c>
      <c r="D158" s="44">
        <f t="shared" ref="D158:N158" si="25">+D16+D42+D68+D94+D120</f>
        <v>14618185</v>
      </c>
      <c r="E158" s="44">
        <f t="shared" si="25"/>
        <v>17597984</v>
      </c>
      <c r="F158" s="44">
        <f t="shared" si="25"/>
        <v>19464675</v>
      </c>
      <c r="G158" s="44">
        <f t="shared" si="25"/>
        <v>19974045</v>
      </c>
      <c r="H158" s="44">
        <f t="shared" si="15"/>
        <v>19294638</v>
      </c>
      <c r="I158" s="44">
        <f t="shared" si="25"/>
        <v>20171566</v>
      </c>
      <c r="J158" s="44">
        <f t="shared" si="25"/>
        <v>20038804</v>
      </c>
      <c r="K158" s="44">
        <f t="shared" si="25"/>
        <v>20932542</v>
      </c>
      <c r="L158" s="44">
        <f t="shared" si="25"/>
        <v>21252380</v>
      </c>
      <c r="M158" s="44">
        <f t="shared" si="25"/>
        <v>19361154</v>
      </c>
      <c r="N158" s="50">
        <f t="shared" si="25"/>
        <v>18750057</v>
      </c>
      <c r="O158" s="45">
        <f t="shared" si="24"/>
        <v>225652993</v>
      </c>
      <c r="Q158" s="47"/>
    </row>
    <row r="159" spans="1:17" s="3" customFormat="1" ht="15" customHeight="1">
      <c r="A159" s="255"/>
      <c r="B159" s="40">
        <v>2004</v>
      </c>
      <c r="C159" s="44">
        <f t="shared" si="12"/>
        <v>14523042</v>
      </c>
      <c r="D159" s="44">
        <f t="shared" ref="D159:N159" si="26">+D17+D43+D69+D95+D121</f>
        <v>16028483</v>
      </c>
      <c r="E159" s="44">
        <f t="shared" si="26"/>
        <v>21056265</v>
      </c>
      <c r="F159" s="44">
        <f t="shared" si="26"/>
        <v>18370196</v>
      </c>
      <c r="G159" s="44">
        <f t="shared" si="26"/>
        <v>20487214</v>
      </c>
      <c r="H159" s="44">
        <f t="shared" si="15"/>
        <v>21018844</v>
      </c>
      <c r="I159" s="44">
        <f t="shared" si="26"/>
        <v>21458603</v>
      </c>
      <c r="J159" s="44">
        <f t="shared" si="26"/>
        <v>21598640</v>
      </c>
      <c r="K159" s="44">
        <f t="shared" si="26"/>
        <v>22339177</v>
      </c>
      <c r="L159" s="44">
        <f t="shared" si="26"/>
        <v>21376915</v>
      </c>
      <c r="M159" s="44">
        <f t="shared" si="26"/>
        <v>21560227</v>
      </c>
      <c r="N159" s="44">
        <f t="shared" si="26"/>
        <v>18607377</v>
      </c>
      <c r="O159" s="45">
        <f t="shared" si="24"/>
        <v>238424983</v>
      </c>
      <c r="Q159" s="47"/>
    </row>
    <row r="160" spans="1:17" s="3" customFormat="1" ht="15" customHeight="1">
      <c r="A160" s="255"/>
      <c r="B160" s="40">
        <v>2005</v>
      </c>
      <c r="C160" s="44">
        <f t="shared" si="12"/>
        <v>15153719</v>
      </c>
      <c r="D160" s="44">
        <f t="shared" ref="D160:N160" si="27">+D18+D44+D70+D96+D122</f>
        <v>13246420</v>
      </c>
      <c r="E160" s="44">
        <f t="shared" si="27"/>
        <v>20647304</v>
      </c>
      <c r="F160" s="44">
        <f t="shared" si="27"/>
        <v>22206540</v>
      </c>
      <c r="G160" s="44">
        <f t="shared" si="27"/>
        <v>22628123</v>
      </c>
      <c r="H160" s="44">
        <f t="shared" si="15"/>
        <v>22331489</v>
      </c>
      <c r="I160" s="44">
        <f t="shared" si="27"/>
        <v>22209606</v>
      </c>
      <c r="J160" s="44">
        <f t="shared" si="27"/>
        <v>23604727</v>
      </c>
      <c r="K160" s="44">
        <f t="shared" si="27"/>
        <v>23606694</v>
      </c>
      <c r="L160" s="44">
        <f t="shared" si="27"/>
        <v>22035265</v>
      </c>
      <c r="M160" s="44">
        <f t="shared" si="27"/>
        <v>21841295</v>
      </c>
      <c r="N160" s="44">
        <f t="shared" si="27"/>
        <v>21013003</v>
      </c>
      <c r="O160" s="45">
        <f t="shared" si="24"/>
        <v>250524185</v>
      </c>
      <c r="Q160" s="47"/>
    </row>
    <row r="161" spans="1:17" s="3" customFormat="1" ht="15" customHeight="1">
      <c r="A161" s="64"/>
      <c r="B161" s="40">
        <v>2006</v>
      </c>
      <c r="C161" s="44">
        <f t="shared" si="12"/>
        <v>17240638</v>
      </c>
      <c r="D161" s="44">
        <f t="shared" ref="D161:N161" si="28">+D19+D45+D71+D97+D123</f>
        <v>17669945</v>
      </c>
      <c r="E161" s="44">
        <f t="shared" si="28"/>
        <v>22994338</v>
      </c>
      <c r="F161" s="44">
        <f t="shared" si="28"/>
        <v>19522346</v>
      </c>
      <c r="G161" s="44">
        <f t="shared" si="28"/>
        <v>23834730</v>
      </c>
      <c r="H161" s="44">
        <f t="shared" si="15"/>
        <v>23082702</v>
      </c>
      <c r="I161" s="44">
        <f t="shared" si="28"/>
        <v>23242347</v>
      </c>
      <c r="J161" s="44">
        <f t="shared" si="28"/>
        <v>24301378</v>
      </c>
      <c r="K161" s="44">
        <f t="shared" si="28"/>
        <v>23796105</v>
      </c>
      <c r="L161" s="44">
        <f t="shared" si="28"/>
        <v>23777835</v>
      </c>
      <c r="M161" s="44">
        <f t="shared" si="28"/>
        <v>24257311</v>
      </c>
      <c r="N161" s="44">
        <f t="shared" si="28"/>
        <v>20796258</v>
      </c>
      <c r="O161" s="45">
        <f t="shared" si="24"/>
        <v>264515933</v>
      </c>
      <c r="Q161" s="47"/>
    </row>
    <row r="162" spans="1:17" s="3" customFormat="1" ht="15" customHeight="1">
      <c r="A162" s="64"/>
      <c r="B162" s="40">
        <v>2007</v>
      </c>
      <c r="C162" s="44">
        <f t="shared" si="12"/>
        <v>17720336</v>
      </c>
      <c r="D162" s="50">
        <f t="shared" ref="D162:K162" si="29">+D20+D46+D72+D98+D124</f>
        <v>17790839</v>
      </c>
      <c r="E162" s="44">
        <f t="shared" si="29"/>
        <v>22632516</v>
      </c>
      <c r="F162" s="44">
        <f t="shared" si="29"/>
        <v>20740859</v>
      </c>
      <c r="G162" s="44">
        <f t="shared" si="29"/>
        <v>20894237</v>
      </c>
      <c r="H162" s="44">
        <f t="shared" si="15"/>
        <v>23043115</v>
      </c>
      <c r="I162" s="44">
        <f t="shared" si="29"/>
        <v>23846474</v>
      </c>
      <c r="J162" s="44">
        <f t="shared" si="29"/>
        <v>25153844</v>
      </c>
      <c r="K162" s="44">
        <f t="shared" si="29"/>
        <v>22231521</v>
      </c>
      <c r="L162" s="44">
        <f>+L20+L46+L72+L98+L124+L136</f>
        <v>24333456</v>
      </c>
      <c r="M162" s="44">
        <f>+M20+M46+M72+M98+M124+M136</f>
        <v>24168163</v>
      </c>
      <c r="N162" s="44">
        <f>+N20+N46+N72+N98+N124+N136</f>
        <v>20098879</v>
      </c>
      <c r="O162" s="45">
        <f t="shared" si="24"/>
        <v>262654239</v>
      </c>
      <c r="Q162" s="47"/>
    </row>
    <row r="163" spans="1:17" s="3" customFormat="1" ht="15" customHeight="1">
      <c r="A163" s="65"/>
      <c r="B163" s="40">
        <v>2008</v>
      </c>
      <c r="C163" s="44">
        <f t="shared" ref="C163:C173" si="30">+C137+C125+C99+C73+C47+C21</f>
        <v>18211830</v>
      </c>
      <c r="D163" s="50">
        <f t="shared" ref="D163:N163" si="31">+D137+D125+D99+D73+D47+D21</f>
        <v>18727034</v>
      </c>
      <c r="E163" s="44">
        <f t="shared" si="31"/>
        <v>20288177</v>
      </c>
      <c r="F163" s="44">
        <f t="shared" si="31"/>
        <v>24082777</v>
      </c>
      <c r="G163" s="44">
        <f t="shared" si="31"/>
        <v>25933505</v>
      </c>
      <c r="H163" s="44">
        <f t="shared" si="31"/>
        <v>24218829</v>
      </c>
      <c r="I163" s="44">
        <f t="shared" si="31"/>
        <v>26721681</v>
      </c>
      <c r="J163" s="44">
        <f t="shared" si="31"/>
        <v>25629315</v>
      </c>
      <c r="K163" s="44">
        <f t="shared" si="31"/>
        <v>27306452</v>
      </c>
      <c r="L163" s="44">
        <f t="shared" si="31"/>
        <v>26678924</v>
      </c>
      <c r="M163" s="44">
        <f t="shared" si="31"/>
        <v>24774826</v>
      </c>
      <c r="N163" s="50">
        <f t="shared" si="31"/>
        <v>22203211</v>
      </c>
      <c r="O163" s="45">
        <f t="shared" si="24"/>
        <v>284776561</v>
      </c>
      <c r="Q163" s="47"/>
    </row>
    <row r="164" spans="1:17" s="3" customFormat="1" ht="15" customHeight="1">
      <c r="A164" s="65"/>
      <c r="B164" s="40">
        <v>2009</v>
      </c>
      <c r="C164" s="44">
        <f t="shared" si="30"/>
        <v>19509414</v>
      </c>
      <c r="D164" s="50">
        <f t="shared" ref="D164:N164" si="32">+D138+D126+D100+D74+D48+D22</f>
        <v>19824120</v>
      </c>
      <c r="E164" s="44">
        <f t="shared" si="32"/>
        <v>25120370</v>
      </c>
      <c r="F164" s="44">
        <f t="shared" si="32"/>
        <v>25342034</v>
      </c>
      <c r="G164" s="44">
        <f t="shared" si="32"/>
        <v>25073890</v>
      </c>
      <c r="H164" s="44">
        <f t="shared" si="32"/>
        <v>26004702</v>
      </c>
      <c r="I164" s="44">
        <f t="shared" si="32"/>
        <v>22282158</v>
      </c>
      <c r="J164" s="44">
        <f t="shared" si="32"/>
        <v>25446200</v>
      </c>
      <c r="K164" s="44">
        <f t="shared" si="32"/>
        <v>26461548</v>
      </c>
      <c r="L164" s="44">
        <f t="shared" si="32"/>
        <v>26128771</v>
      </c>
      <c r="M164" s="44">
        <f t="shared" si="32"/>
        <v>23046205</v>
      </c>
      <c r="N164" s="50">
        <f t="shared" si="32"/>
        <v>23623442</v>
      </c>
      <c r="O164" s="45">
        <f t="shared" ref="O164:O182" si="33">SUM(C164:N164)</f>
        <v>287862854</v>
      </c>
      <c r="Q164" s="47"/>
    </row>
    <row r="165" spans="1:17" s="3" customFormat="1" ht="15" customHeight="1">
      <c r="A165" s="65"/>
      <c r="B165" s="40">
        <v>2010</v>
      </c>
      <c r="C165" s="44">
        <f t="shared" si="30"/>
        <v>18315259</v>
      </c>
      <c r="D165" s="50">
        <f t="shared" ref="D165:N165" si="34">+D139+D127+D101+D75+D49+D23</f>
        <v>18989691</v>
      </c>
      <c r="E165" s="44">
        <f t="shared" si="34"/>
        <v>25360928</v>
      </c>
      <c r="F165" s="44">
        <f t="shared" si="34"/>
        <v>24464340</v>
      </c>
      <c r="G165" s="44">
        <f t="shared" si="34"/>
        <v>24486959</v>
      </c>
      <c r="H165" s="44">
        <f t="shared" si="34"/>
        <v>25520209</v>
      </c>
      <c r="I165" s="44">
        <f t="shared" si="34"/>
        <v>25966196</v>
      </c>
      <c r="J165" s="44">
        <f t="shared" si="34"/>
        <v>27227605</v>
      </c>
      <c r="K165" s="44">
        <f t="shared" si="34"/>
        <v>27808649</v>
      </c>
      <c r="L165" s="44">
        <f t="shared" si="34"/>
        <v>24387977</v>
      </c>
      <c r="M165" s="44">
        <f t="shared" si="34"/>
        <v>27441669</v>
      </c>
      <c r="N165" s="50">
        <f t="shared" si="34"/>
        <v>24706051</v>
      </c>
      <c r="O165" s="45">
        <f t="shared" si="33"/>
        <v>294675533</v>
      </c>
      <c r="Q165" s="47"/>
    </row>
    <row r="166" spans="1:17" s="3" customFormat="1" ht="15" customHeight="1">
      <c r="A166" s="65"/>
      <c r="B166" s="40">
        <v>2011</v>
      </c>
      <c r="C166" s="44">
        <f t="shared" si="30"/>
        <v>20179959</v>
      </c>
      <c r="D166" s="50">
        <f t="shared" ref="D166:N166" si="35">+D140+D128+D102+D76+D50+D24</f>
        <v>20971657</v>
      </c>
      <c r="E166" s="44">
        <f t="shared" si="35"/>
        <v>24044243</v>
      </c>
      <c r="F166" s="44">
        <f t="shared" si="35"/>
        <v>25511724</v>
      </c>
      <c r="G166" s="44">
        <f t="shared" si="35"/>
        <v>27497167</v>
      </c>
      <c r="H166" s="44">
        <f t="shared" si="35"/>
        <v>27421332</v>
      </c>
      <c r="I166" s="44">
        <f t="shared" si="35"/>
        <v>26756479</v>
      </c>
      <c r="J166" s="44">
        <f t="shared" si="35"/>
        <v>28479128</v>
      </c>
      <c r="K166" s="44">
        <f t="shared" si="35"/>
        <v>29034936</v>
      </c>
      <c r="L166" s="44">
        <f t="shared" si="35"/>
        <v>27849083</v>
      </c>
      <c r="M166" s="44">
        <f t="shared" si="35"/>
        <v>27630374</v>
      </c>
      <c r="N166" s="50">
        <f t="shared" si="35"/>
        <v>24431569</v>
      </c>
      <c r="O166" s="45">
        <f t="shared" si="33"/>
        <v>309807651</v>
      </c>
      <c r="Q166" s="47"/>
    </row>
    <row r="167" spans="1:17" s="3" customFormat="1" ht="15" customHeight="1">
      <c r="A167" s="65"/>
      <c r="B167" s="40">
        <v>2012</v>
      </c>
      <c r="C167" s="110">
        <f t="shared" si="30"/>
        <v>16856601</v>
      </c>
      <c r="D167" s="50">
        <f t="shared" ref="D167:N167" si="36">+D141+D129+D103+D77+D51+D25</f>
        <v>16366225</v>
      </c>
      <c r="E167" s="44">
        <f t="shared" si="36"/>
        <v>21843836</v>
      </c>
      <c r="F167" s="44">
        <f t="shared" si="36"/>
        <v>18453377</v>
      </c>
      <c r="G167" s="44">
        <f t="shared" si="36"/>
        <v>21049740</v>
      </c>
      <c r="H167" s="44">
        <f t="shared" si="36"/>
        <v>21882962</v>
      </c>
      <c r="I167" s="44">
        <f t="shared" si="36"/>
        <v>22270963</v>
      </c>
      <c r="J167" s="44">
        <f t="shared" si="36"/>
        <v>15758398</v>
      </c>
      <c r="K167" s="44">
        <f t="shared" si="36"/>
        <v>20677329</v>
      </c>
      <c r="L167" s="44">
        <f t="shared" si="36"/>
        <v>22947247</v>
      </c>
      <c r="M167" s="44">
        <f t="shared" si="36"/>
        <v>20434691</v>
      </c>
      <c r="N167" s="50">
        <f t="shared" si="36"/>
        <v>17765400</v>
      </c>
      <c r="O167" s="45">
        <f t="shared" si="33"/>
        <v>236306769</v>
      </c>
      <c r="Q167" s="47"/>
    </row>
    <row r="168" spans="1:17" s="3" customFormat="1" ht="15" customHeight="1">
      <c r="A168" s="65"/>
      <c r="B168" s="40">
        <v>2013</v>
      </c>
      <c r="C168" s="110">
        <f t="shared" si="30"/>
        <v>14518924</v>
      </c>
      <c r="D168" s="110">
        <f t="shared" ref="D168:N168" si="37">+D142+D130+D104+D78+D52+D26</f>
        <v>13340816</v>
      </c>
      <c r="E168" s="44">
        <f t="shared" si="37"/>
        <v>19978955</v>
      </c>
      <c r="F168" s="44">
        <f t="shared" si="37"/>
        <v>22026338</v>
      </c>
      <c r="G168" s="44">
        <f t="shared" si="37"/>
        <v>24396081</v>
      </c>
      <c r="H168" s="44">
        <f t="shared" si="37"/>
        <v>21758100</v>
      </c>
      <c r="I168" s="44">
        <f t="shared" si="37"/>
        <v>24359441</v>
      </c>
      <c r="J168" s="44">
        <f t="shared" si="37"/>
        <v>23451317</v>
      </c>
      <c r="K168" s="44">
        <f t="shared" si="37"/>
        <v>22678928</v>
      </c>
      <c r="L168" s="44">
        <f t="shared" si="37"/>
        <v>24633533</v>
      </c>
      <c r="M168" s="44">
        <f t="shared" si="37"/>
        <v>21611600</v>
      </c>
      <c r="N168" s="50">
        <f t="shared" si="37"/>
        <v>19325292</v>
      </c>
      <c r="O168" s="45">
        <f t="shared" si="33"/>
        <v>252079325</v>
      </c>
      <c r="Q168" s="47"/>
    </row>
    <row r="169" spans="1:17" s="3" customFormat="1" ht="15" customHeight="1">
      <c r="A169" s="160"/>
      <c r="B169" s="40">
        <v>2014</v>
      </c>
      <c r="C169" s="110">
        <f t="shared" si="30"/>
        <v>16313571</v>
      </c>
      <c r="D169" s="110">
        <f t="shared" ref="D169:N169" si="38">+D143+D131+D105+D79+D53+D27</f>
        <v>17242544</v>
      </c>
      <c r="E169" s="110">
        <f t="shared" si="38"/>
        <v>19644381</v>
      </c>
      <c r="F169" s="44">
        <f t="shared" si="38"/>
        <v>20166304</v>
      </c>
      <c r="G169" s="44">
        <f t="shared" si="38"/>
        <v>21374232</v>
      </c>
      <c r="H169" s="44">
        <f t="shared" si="38"/>
        <v>18286297</v>
      </c>
      <c r="I169" s="44">
        <f t="shared" si="38"/>
        <v>21337399</v>
      </c>
      <c r="J169" s="44">
        <f t="shared" si="38"/>
        <v>20709678</v>
      </c>
      <c r="K169" s="44">
        <f t="shared" si="38"/>
        <v>22881543</v>
      </c>
      <c r="L169" s="44">
        <f t="shared" si="38"/>
        <v>23288634</v>
      </c>
      <c r="M169" s="44">
        <f t="shared" si="38"/>
        <v>20734133</v>
      </c>
      <c r="N169" s="44">
        <f t="shared" si="38"/>
        <v>19559554</v>
      </c>
      <c r="O169" s="45">
        <f>SUM(C169:N169)</f>
        <v>241538270</v>
      </c>
      <c r="Q169" s="47"/>
    </row>
    <row r="170" spans="1:17" s="3" customFormat="1" ht="15" customHeight="1">
      <c r="A170" s="180"/>
      <c r="B170" s="40">
        <v>2015</v>
      </c>
      <c r="C170" s="110">
        <f t="shared" si="30"/>
        <v>16186896</v>
      </c>
      <c r="D170" s="110">
        <f t="shared" ref="D170:N170" si="39">+D144+D132+D106+D80+D54+D28</f>
        <v>16782708</v>
      </c>
      <c r="E170" s="110">
        <f t="shared" si="39"/>
        <v>20972289</v>
      </c>
      <c r="F170" s="44">
        <f t="shared" si="39"/>
        <v>23575069</v>
      </c>
      <c r="G170" s="44">
        <f t="shared" si="39"/>
        <v>23305396</v>
      </c>
      <c r="H170" s="44">
        <f t="shared" si="39"/>
        <v>24261105</v>
      </c>
      <c r="I170" s="44">
        <f t="shared" si="39"/>
        <v>25334780</v>
      </c>
      <c r="J170" s="44">
        <f t="shared" si="39"/>
        <v>24270565</v>
      </c>
      <c r="K170" s="44">
        <f t="shared" si="39"/>
        <v>26123145</v>
      </c>
      <c r="L170" s="44">
        <f t="shared" si="39"/>
        <v>25377088</v>
      </c>
      <c r="M170" s="44">
        <f t="shared" si="39"/>
        <v>23809614</v>
      </c>
      <c r="N170" s="50">
        <f t="shared" si="39"/>
        <v>21737269</v>
      </c>
      <c r="O170" s="45">
        <f>SUM(C170:N170)</f>
        <v>271735924</v>
      </c>
      <c r="Q170" s="47"/>
    </row>
    <row r="171" spans="1:17" s="3" customFormat="1" ht="15" customHeight="1">
      <c r="A171" s="198"/>
      <c r="B171" s="199">
        <v>2016</v>
      </c>
      <c r="C171" s="110">
        <f t="shared" si="30"/>
        <v>17291364</v>
      </c>
      <c r="D171" s="110">
        <f t="shared" ref="D171:N171" si="40">+D145+D133+D107+D81+D55+D29</f>
        <v>18033781</v>
      </c>
      <c r="E171" s="110">
        <f t="shared" si="40"/>
        <v>24015946</v>
      </c>
      <c r="F171" s="44">
        <f t="shared" si="40"/>
        <v>26031236</v>
      </c>
      <c r="G171" s="44">
        <f t="shared" si="40"/>
        <v>26825103</v>
      </c>
      <c r="H171" s="44">
        <f t="shared" si="40"/>
        <v>25811107</v>
      </c>
      <c r="I171" s="44">
        <f t="shared" si="40"/>
        <v>25989781</v>
      </c>
      <c r="J171" s="44">
        <f t="shared" si="40"/>
        <v>29711351</v>
      </c>
      <c r="K171" s="44">
        <f t="shared" si="40"/>
        <v>29695372</v>
      </c>
      <c r="L171" s="44">
        <f t="shared" si="40"/>
        <v>28563165</v>
      </c>
      <c r="M171" s="44">
        <f t="shared" si="40"/>
        <v>27456863</v>
      </c>
      <c r="N171" s="50">
        <f t="shared" si="40"/>
        <v>23425647</v>
      </c>
      <c r="O171" s="45">
        <f>SUM(C171:N171)</f>
        <v>302850716</v>
      </c>
      <c r="Q171" s="47"/>
    </row>
    <row r="172" spans="1:17" s="3" customFormat="1" ht="15" customHeight="1">
      <c r="A172" s="227"/>
      <c r="B172" s="228">
        <v>2017</v>
      </c>
      <c r="C172" s="110">
        <f t="shared" si="30"/>
        <v>17935815</v>
      </c>
      <c r="D172" s="110">
        <f t="shared" ref="D172:N173" si="41">+D146+D134+D108+D82+D56+D30</f>
        <v>17329836</v>
      </c>
      <c r="E172" s="110">
        <f t="shared" si="41"/>
        <v>27743177</v>
      </c>
      <c r="F172" s="44">
        <f t="shared" si="41"/>
        <v>24771739</v>
      </c>
      <c r="G172" s="44">
        <f t="shared" si="41"/>
        <v>28608088</v>
      </c>
      <c r="H172" s="44">
        <f t="shared" si="41"/>
        <v>28158606</v>
      </c>
      <c r="I172" s="44">
        <f t="shared" si="41"/>
        <v>27850856</v>
      </c>
      <c r="J172" s="44">
        <f t="shared" si="41"/>
        <v>30128971</v>
      </c>
      <c r="K172" s="44">
        <f t="shared" si="41"/>
        <v>29925447</v>
      </c>
      <c r="L172" s="44">
        <f t="shared" si="41"/>
        <v>30126510</v>
      </c>
      <c r="M172" s="44">
        <f t="shared" si="41"/>
        <v>29660814</v>
      </c>
      <c r="N172" s="50">
        <f t="shared" si="41"/>
        <v>25490974</v>
      </c>
      <c r="O172" s="45">
        <f>SUM(C172:N172)</f>
        <v>317730833</v>
      </c>
      <c r="Q172" s="47"/>
    </row>
    <row r="173" spans="1:17" s="3" customFormat="1" ht="15" customHeight="1" thickBot="1">
      <c r="A173" s="62"/>
      <c r="B173" s="41">
        <v>2018</v>
      </c>
      <c r="C173" s="138">
        <f t="shared" si="30"/>
        <v>22701446</v>
      </c>
      <c r="D173" s="138">
        <f t="shared" si="41"/>
        <v>21874588</v>
      </c>
      <c r="E173" s="138">
        <f t="shared" si="41"/>
        <v>28987975</v>
      </c>
      <c r="F173" s="46">
        <f t="shared" si="41"/>
        <v>28778657</v>
      </c>
      <c r="G173" s="46">
        <f t="shared" si="41"/>
        <v>29480013</v>
      </c>
      <c r="H173" s="46">
        <f t="shared" si="41"/>
        <v>29206978</v>
      </c>
      <c r="I173" s="46">
        <f t="shared" si="41"/>
        <v>0</v>
      </c>
      <c r="J173" s="46">
        <f t="shared" si="41"/>
        <v>0</v>
      </c>
      <c r="K173" s="46">
        <f t="shared" si="41"/>
        <v>0</v>
      </c>
      <c r="L173" s="46">
        <f t="shared" si="41"/>
        <v>0</v>
      </c>
      <c r="M173" s="46">
        <f t="shared" si="41"/>
        <v>0</v>
      </c>
      <c r="N173" s="49">
        <f t="shared" si="41"/>
        <v>0</v>
      </c>
      <c r="O173" s="61">
        <f>SUM(C173:N173)</f>
        <v>161029657</v>
      </c>
      <c r="Q173" s="47"/>
    </row>
    <row r="174" spans="1:17" s="3" customFormat="1" ht="15" customHeight="1">
      <c r="A174" s="254" t="s">
        <v>62</v>
      </c>
      <c r="B174" s="36">
        <v>1993</v>
      </c>
      <c r="C174" s="37">
        <v>163482</v>
      </c>
      <c r="D174" s="38">
        <v>142383</v>
      </c>
      <c r="E174" s="38">
        <v>192525</v>
      </c>
      <c r="F174" s="38">
        <v>166188</v>
      </c>
      <c r="G174" s="38">
        <v>185942</v>
      </c>
      <c r="H174" s="38">
        <v>167374</v>
      </c>
      <c r="I174" s="38">
        <v>197448</v>
      </c>
      <c r="J174" s="38">
        <v>195402</v>
      </c>
      <c r="K174" s="38">
        <v>192515</v>
      </c>
      <c r="L174" s="38">
        <v>194328</v>
      </c>
      <c r="M174" s="38">
        <v>195903</v>
      </c>
      <c r="N174" s="38">
        <v>207040</v>
      </c>
      <c r="O174" s="39">
        <f t="shared" si="33"/>
        <v>2200530</v>
      </c>
      <c r="Q174" s="47"/>
    </row>
    <row r="175" spans="1:17" s="3" customFormat="1" ht="15" customHeight="1">
      <c r="A175" s="255"/>
      <c r="B175" s="40">
        <v>1994</v>
      </c>
      <c r="C175" s="74" t="s">
        <v>89</v>
      </c>
      <c r="D175" s="74" t="s">
        <v>89</v>
      </c>
      <c r="E175" s="74" t="s">
        <v>89</v>
      </c>
      <c r="F175" s="74" t="s">
        <v>89</v>
      </c>
      <c r="G175" s="74" t="s">
        <v>89</v>
      </c>
      <c r="H175" s="74" t="s">
        <v>89</v>
      </c>
      <c r="I175" s="44">
        <v>168389</v>
      </c>
      <c r="J175" s="44">
        <v>174331</v>
      </c>
      <c r="K175" s="44">
        <v>158821</v>
      </c>
      <c r="L175" s="44">
        <v>157782</v>
      </c>
      <c r="M175" s="44">
        <v>167199</v>
      </c>
      <c r="N175" s="44">
        <v>195923</v>
      </c>
      <c r="O175" s="45">
        <f t="shared" si="33"/>
        <v>1022445</v>
      </c>
      <c r="Q175" s="47"/>
    </row>
    <row r="176" spans="1:17" s="3" customFormat="1" ht="15" customHeight="1">
      <c r="A176" s="255"/>
      <c r="B176" s="40">
        <v>1995</v>
      </c>
      <c r="C176" s="44">
        <v>147602</v>
      </c>
      <c r="D176" s="44">
        <v>151739</v>
      </c>
      <c r="E176" s="44">
        <v>200674</v>
      </c>
      <c r="F176" s="44">
        <v>197328</v>
      </c>
      <c r="G176" s="44">
        <v>195010</v>
      </c>
      <c r="H176" s="44">
        <v>187089</v>
      </c>
      <c r="I176" s="44">
        <v>220387</v>
      </c>
      <c r="J176" s="44">
        <v>225295</v>
      </c>
      <c r="K176" s="44">
        <v>219170</v>
      </c>
      <c r="L176" s="44">
        <v>235216</v>
      </c>
      <c r="M176" s="44">
        <v>225651</v>
      </c>
      <c r="N176" s="44">
        <v>231430</v>
      </c>
      <c r="O176" s="45">
        <f t="shared" si="33"/>
        <v>2436591</v>
      </c>
      <c r="Q176" s="47"/>
    </row>
    <row r="177" spans="1:17" s="3" customFormat="1" ht="15" customHeight="1">
      <c r="A177" s="255"/>
      <c r="B177" s="40">
        <v>1996</v>
      </c>
      <c r="C177" s="44">
        <v>200343</v>
      </c>
      <c r="D177" s="44">
        <v>179368</v>
      </c>
      <c r="E177" s="44">
        <v>226103</v>
      </c>
      <c r="F177" s="44">
        <v>222670</v>
      </c>
      <c r="G177" s="44">
        <v>226460</v>
      </c>
      <c r="H177" s="44">
        <v>213658</v>
      </c>
      <c r="I177" s="44">
        <v>222829</v>
      </c>
      <c r="J177" s="44">
        <v>215118</v>
      </c>
      <c r="K177" s="44">
        <v>200949</v>
      </c>
      <c r="L177" s="44">
        <v>226742</v>
      </c>
      <c r="M177" s="44">
        <v>222239</v>
      </c>
      <c r="N177" s="44">
        <f>155772+71931</f>
        <v>227703</v>
      </c>
      <c r="O177" s="45">
        <f t="shared" si="33"/>
        <v>2584182</v>
      </c>
      <c r="Q177" s="47"/>
    </row>
    <row r="178" spans="1:17" s="3" customFormat="1" ht="15" customHeight="1">
      <c r="A178" s="255" t="s">
        <v>44</v>
      </c>
      <c r="B178" s="40">
        <v>1997</v>
      </c>
      <c r="C178" s="44">
        <v>195283</v>
      </c>
      <c r="D178" s="44">
        <v>190976</v>
      </c>
      <c r="E178" s="44">
        <v>236902</v>
      </c>
      <c r="F178" s="44">
        <v>229612</v>
      </c>
      <c r="G178" s="44">
        <v>219926</v>
      </c>
      <c r="H178" s="44">
        <v>214704</v>
      </c>
      <c r="I178" s="44">
        <v>219462</v>
      </c>
      <c r="J178" s="44">
        <v>232386</v>
      </c>
      <c r="K178" s="44">
        <v>219535</v>
      </c>
      <c r="L178" s="44">
        <v>223983</v>
      </c>
      <c r="M178" s="44">
        <v>196112</v>
      </c>
      <c r="N178" s="44">
        <v>238250</v>
      </c>
      <c r="O178" s="45">
        <f t="shared" si="33"/>
        <v>2617131</v>
      </c>
      <c r="Q178" s="47"/>
    </row>
    <row r="179" spans="1:17" s="3" customFormat="1" ht="15" customHeight="1">
      <c r="A179" s="255" t="s">
        <v>50</v>
      </c>
      <c r="B179" s="40">
        <v>1998</v>
      </c>
      <c r="C179" s="44">
        <v>197305</v>
      </c>
      <c r="D179" s="44">
        <f>119383+69655</f>
        <v>189038</v>
      </c>
      <c r="E179" s="44">
        <v>237845</v>
      </c>
      <c r="F179" s="44">
        <v>200730</v>
      </c>
      <c r="G179" s="44">
        <v>201985</v>
      </c>
      <c r="H179" s="44">
        <v>209175</v>
      </c>
      <c r="I179" s="44">
        <v>229429</v>
      </c>
      <c r="J179" s="44">
        <v>209484</v>
      </c>
      <c r="K179" s="44">
        <f>135391+88014</f>
        <v>223405</v>
      </c>
      <c r="L179" s="44">
        <v>222985</v>
      </c>
      <c r="M179" s="44">
        <f>151363+90950</f>
        <v>242313</v>
      </c>
      <c r="N179" s="44">
        <f>149712+86784</f>
        <v>236496</v>
      </c>
      <c r="O179" s="45">
        <f t="shared" si="33"/>
        <v>2600190</v>
      </c>
      <c r="Q179" s="47"/>
    </row>
    <row r="180" spans="1:17" s="3" customFormat="1" ht="15" customHeight="1">
      <c r="A180" s="255"/>
      <c r="B180" s="40">
        <v>1999</v>
      </c>
      <c r="C180" s="44">
        <v>208551</v>
      </c>
      <c r="D180" s="44">
        <v>203274</v>
      </c>
      <c r="E180" s="44">
        <v>250174</v>
      </c>
      <c r="F180" s="44">
        <v>223706</v>
      </c>
      <c r="G180" s="44">
        <v>223779</v>
      </c>
      <c r="H180" s="44">
        <v>207688</v>
      </c>
      <c r="I180" s="44">
        <v>204149</v>
      </c>
      <c r="J180" s="44">
        <f>130932+85234</f>
        <v>216166</v>
      </c>
      <c r="K180" s="44">
        <v>206956</v>
      </c>
      <c r="L180" s="44">
        <v>201461</v>
      </c>
      <c r="M180" s="44">
        <v>206494</v>
      </c>
      <c r="N180" s="44">
        <v>200406</v>
      </c>
      <c r="O180" s="45">
        <f t="shared" si="33"/>
        <v>2552804</v>
      </c>
      <c r="Q180" s="47"/>
    </row>
    <row r="181" spans="1:17" s="3" customFormat="1" ht="15" customHeight="1">
      <c r="A181" s="255"/>
      <c r="B181" s="40">
        <v>2000</v>
      </c>
      <c r="C181" s="44">
        <v>170516</v>
      </c>
      <c r="D181" s="44">
        <v>170399</v>
      </c>
      <c r="E181" s="44">
        <v>202040</v>
      </c>
      <c r="F181" s="44">
        <v>175617</v>
      </c>
      <c r="G181" s="44">
        <v>190345</v>
      </c>
      <c r="H181" s="44">
        <v>177980</v>
      </c>
      <c r="I181" s="44">
        <f>111296+73989</f>
        <v>185285</v>
      </c>
      <c r="J181" s="44">
        <v>254555</v>
      </c>
      <c r="K181" s="44">
        <v>267615</v>
      </c>
      <c r="L181" s="44">
        <v>289169</v>
      </c>
      <c r="M181" s="44">
        <v>278980</v>
      </c>
      <c r="N181" s="44">
        <f>185792+77979</f>
        <v>263771</v>
      </c>
      <c r="O181" s="45">
        <f t="shared" si="33"/>
        <v>2626272</v>
      </c>
      <c r="Q181" s="47"/>
    </row>
    <row r="182" spans="1:17" s="3" customFormat="1" ht="15" customHeight="1">
      <c r="A182" s="255"/>
      <c r="B182" s="40">
        <v>2001</v>
      </c>
      <c r="C182" s="44">
        <v>273417</v>
      </c>
      <c r="D182" s="44">
        <v>237652</v>
      </c>
      <c r="E182" s="44">
        <f>187555+77734</f>
        <v>265289</v>
      </c>
      <c r="F182" s="44">
        <f>171381+75974</f>
        <v>247355</v>
      </c>
      <c r="G182" s="44">
        <f>156846+77785</f>
        <v>234631</v>
      </c>
      <c r="H182" s="44">
        <f>158442+74746</f>
        <v>233188</v>
      </c>
      <c r="I182" s="44">
        <f>173877+82862</f>
        <v>256739</v>
      </c>
      <c r="J182" s="44">
        <f>167948+83797</f>
        <v>251745</v>
      </c>
      <c r="K182" s="44">
        <f>151267+77068</f>
        <v>228335</v>
      </c>
      <c r="L182" s="44">
        <f>174419+83813</f>
        <v>258232</v>
      </c>
      <c r="M182" s="44">
        <v>233315</v>
      </c>
      <c r="N182" s="44">
        <f>132398+66313</f>
        <v>198711</v>
      </c>
      <c r="O182" s="45">
        <f t="shared" si="33"/>
        <v>2918609</v>
      </c>
      <c r="Q182" s="47"/>
    </row>
    <row r="183" spans="1:17" s="3" customFormat="1" ht="15" customHeight="1">
      <c r="A183" s="255"/>
      <c r="B183" s="40">
        <v>2002</v>
      </c>
      <c r="C183" s="44">
        <v>189118</v>
      </c>
      <c r="D183" s="44">
        <f>115050+62035</f>
        <v>177085</v>
      </c>
      <c r="E183" s="44">
        <v>228211</v>
      </c>
      <c r="F183" s="44">
        <v>246464</v>
      </c>
      <c r="G183" s="44">
        <f>150393+75042</f>
        <v>225435</v>
      </c>
      <c r="H183" s="44">
        <f>147111+70270</f>
        <v>217381</v>
      </c>
      <c r="I183" s="44">
        <f>163809+82698</f>
        <v>246507</v>
      </c>
      <c r="J183" s="44">
        <f>167770+82216</f>
        <v>249986</v>
      </c>
      <c r="K183" s="44">
        <f>153231+77083</f>
        <v>230314</v>
      </c>
      <c r="L183" s="44">
        <f>155718+77734</f>
        <v>233452</v>
      </c>
      <c r="M183" s="44">
        <v>218873</v>
      </c>
      <c r="N183" s="44">
        <f>161934+74301</f>
        <v>236235</v>
      </c>
      <c r="O183" s="45">
        <f t="shared" ref="O183:O189" si="42">SUM(C183:N183)</f>
        <v>2699061</v>
      </c>
      <c r="Q183" s="47"/>
    </row>
    <row r="184" spans="1:17" s="3" customFormat="1" ht="15" customHeight="1">
      <c r="A184" s="255"/>
      <c r="B184" s="40">
        <v>2003</v>
      </c>
      <c r="C184" s="44">
        <f>141516+71025</f>
        <v>212541</v>
      </c>
      <c r="D184" s="44">
        <f>137395+67549</f>
        <v>204944</v>
      </c>
      <c r="E184" s="44">
        <v>249427</v>
      </c>
      <c r="F184" s="44">
        <f>167068+77342</f>
        <v>244410</v>
      </c>
      <c r="G184" s="44">
        <f>161755+77669</f>
        <v>239424</v>
      </c>
      <c r="H184" s="44">
        <f>161028+75285</f>
        <v>236313</v>
      </c>
      <c r="I184" s="44">
        <f>170375+85737</f>
        <v>256112</v>
      </c>
      <c r="J184" s="44">
        <f>170241+82549</f>
        <v>252790</v>
      </c>
      <c r="K184" s="44">
        <f>163569+80798</f>
        <v>244367</v>
      </c>
      <c r="L184" s="44">
        <f>168651+81495</f>
        <v>250146</v>
      </c>
      <c r="M184" s="44">
        <f>160242+75414</f>
        <v>235656</v>
      </c>
      <c r="N184" s="50">
        <f>151969+72587</f>
        <v>224556</v>
      </c>
      <c r="O184" s="45">
        <f t="shared" si="42"/>
        <v>2850686</v>
      </c>
      <c r="Q184" s="47"/>
    </row>
    <row r="185" spans="1:17" s="3" customFormat="1" ht="15" customHeight="1">
      <c r="A185" s="255"/>
      <c r="B185" s="40">
        <v>2004</v>
      </c>
      <c r="C185" s="44">
        <f>141667+64395</f>
        <v>206062</v>
      </c>
      <c r="D185" s="44">
        <f>141353+67375</f>
        <v>208728</v>
      </c>
      <c r="E185" s="44">
        <f>160084+73953</f>
        <v>234037</v>
      </c>
      <c r="F185" s="44">
        <f>132471+61471</f>
        <v>193942</v>
      </c>
      <c r="G185" s="44">
        <v>222888</v>
      </c>
      <c r="H185" s="44">
        <v>229674</v>
      </c>
      <c r="I185" s="44">
        <v>241468</v>
      </c>
      <c r="J185" s="44">
        <v>244727</v>
      </c>
      <c r="K185" s="44">
        <f>162666+80466</f>
        <v>243132</v>
      </c>
      <c r="L185" s="44">
        <f>170439+77613</f>
        <v>248052</v>
      </c>
      <c r="M185" s="44">
        <f>164621+77389</f>
        <v>242010</v>
      </c>
      <c r="N185" s="50">
        <f>175241+71285</f>
        <v>246526</v>
      </c>
      <c r="O185" s="45">
        <f t="shared" si="42"/>
        <v>2761246</v>
      </c>
      <c r="Q185" s="47"/>
    </row>
    <row r="186" spans="1:17" s="3" customFormat="1" ht="15" customHeight="1">
      <c r="A186" s="255"/>
      <c r="B186" s="40">
        <v>2005</v>
      </c>
      <c r="C186" s="44">
        <f>150888+65963</f>
        <v>216851</v>
      </c>
      <c r="D186" s="44">
        <f>123129+53529</f>
        <v>176658</v>
      </c>
      <c r="E186" s="44">
        <v>262316</v>
      </c>
      <c r="F186" s="44">
        <v>241216</v>
      </c>
      <c r="G186" s="44">
        <f>163916+77602</f>
        <v>241518</v>
      </c>
      <c r="H186" s="44">
        <v>229655</v>
      </c>
      <c r="I186" s="44">
        <v>247600</v>
      </c>
      <c r="J186" s="44">
        <v>245696</v>
      </c>
      <c r="K186" s="44">
        <v>235984</v>
      </c>
      <c r="L186" s="44">
        <v>232215</v>
      </c>
      <c r="M186" s="44">
        <v>215346</v>
      </c>
      <c r="N186" s="50">
        <v>249793</v>
      </c>
      <c r="O186" s="45">
        <f t="shared" si="42"/>
        <v>2794848</v>
      </c>
      <c r="Q186" s="47"/>
    </row>
    <row r="187" spans="1:17" s="3" customFormat="1" ht="15" customHeight="1">
      <c r="A187" s="64"/>
      <c r="B187" s="40">
        <v>2006</v>
      </c>
      <c r="C187" s="44">
        <v>223015</v>
      </c>
      <c r="D187" s="44">
        <v>209038</v>
      </c>
      <c r="E187" s="44">
        <v>241408</v>
      </c>
      <c r="F187" s="44">
        <v>204938</v>
      </c>
      <c r="G187" s="44">
        <v>229035</v>
      </c>
      <c r="H187" s="44">
        <f>148500+71370</f>
        <v>219870</v>
      </c>
      <c r="I187" s="44">
        <v>234591</v>
      </c>
      <c r="J187" s="44">
        <v>236460</v>
      </c>
      <c r="K187" s="44">
        <v>233632</v>
      </c>
      <c r="L187" s="44">
        <v>232681</v>
      </c>
      <c r="M187" s="44">
        <v>236542</v>
      </c>
      <c r="N187" s="50">
        <v>239557</v>
      </c>
      <c r="O187" s="45">
        <f t="shared" si="42"/>
        <v>2740767</v>
      </c>
      <c r="Q187" s="47"/>
    </row>
    <row r="188" spans="1:17" s="3" customFormat="1" ht="15" customHeight="1">
      <c r="A188" s="64"/>
      <c r="B188" s="40">
        <v>2007</v>
      </c>
      <c r="C188" s="44">
        <v>223520</v>
      </c>
      <c r="D188" s="50">
        <v>206868</v>
      </c>
      <c r="E188" s="44">
        <v>235347</v>
      </c>
      <c r="F188" s="44">
        <v>211530</v>
      </c>
      <c r="G188" s="44">
        <v>191225</v>
      </c>
      <c r="H188" s="44">
        <v>193545</v>
      </c>
      <c r="I188" s="44">
        <v>197606</v>
      </c>
      <c r="J188" s="44">
        <v>198321</v>
      </c>
      <c r="K188" s="44">
        <v>183152</v>
      </c>
      <c r="L188" s="44">
        <v>186856</v>
      </c>
      <c r="M188" s="44">
        <v>189280</v>
      </c>
      <c r="N188" s="50">
        <v>193142</v>
      </c>
      <c r="O188" s="45">
        <f t="shared" si="42"/>
        <v>2410392</v>
      </c>
      <c r="Q188" s="47"/>
    </row>
    <row r="189" spans="1:17" s="3" customFormat="1" ht="15" customHeight="1">
      <c r="A189" s="65"/>
      <c r="B189" s="40">
        <v>2008</v>
      </c>
      <c r="C189" s="44">
        <v>176863</v>
      </c>
      <c r="D189" s="50">
        <v>156967</v>
      </c>
      <c r="E189" s="44">
        <v>181194</v>
      </c>
      <c r="F189" s="44">
        <v>166880</v>
      </c>
      <c r="G189" s="44">
        <v>164829</v>
      </c>
      <c r="H189" s="44">
        <v>152811</v>
      </c>
      <c r="I189" s="44">
        <v>164210</v>
      </c>
      <c r="J189" s="44">
        <v>160080</v>
      </c>
      <c r="K189" s="44">
        <v>153792</v>
      </c>
      <c r="L189" s="44">
        <v>154401</v>
      </c>
      <c r="M189" s="44">
        <v>138768</v>
      </c>
      <c r="N189" s="50">
        <v>135600</v>
      </c>
      <c r="O189" s="45">
        <f t="shared" si="42"/>
        <v>1906395</v>
      </c>
      <c r="Q189" s="47"/>
    </row>
    <row r="190" spans="1:17" s="3" customFormat="1" ht="15" customHeight="1">
      <c r="A190" s="65"/>
      <c r="B190" s="40">
        <v>2009</v>
      </c>
      <c r="C190" s="44">
        <v>121022</v>
      </c>
      <c r="D190" s="50">
        <v>94860</v>
      </c>
      <c r="E190" s="44">
        <v>110102</v>
      </c>
      <c r="F190" s="44">
        <v>102588</v>
      </c>
      <c r="G190" s="44">
        <v>102185</v>
      </c>
      <c r="H190" s="44">
        <v>109298</v>
      </c>
      <c r="I190" s="44">
        <v>98586</v>
      </c>
      <c r="J190" s="44">
        <v>106828</v>
      </c>
      <c r="K190" s="44">
        <v>102321</v>
      </c>
      <c r="L190" s="44">
        <v>99710</v>
      </c>
      <c r="M190" s="44">
        <v>87268</v>
      </c>
      <c r="N190" s="50">
        <v>96702</v>
      </c>
      <c r="O190" s="45">
        <f t="shared" ref="O190:O195" si="43">SUM(C190:N190)</f>
        <v>1231470</v>
      </c>
      <c r="Q190" s="47"/>
    </row>
    <row r="191" spans="1:17" s="3" customFormat="1" ht="15" customHeight="1">
      <c r="A191" s="65"/>
      <c r="B191" s="40">
        <v>2010</v>
      </c>
      <c r="C191" s="44">
        <v>85206</v>
      </c>
      <c r="D191" s="50">
        <v>73456</v>
      </c>
      <c r="E191" s="44">
        <v>78195</v>
      </c>
      <c r="F191" s="44">
        <v>73971</v>
      </c>
      <c r="G191" s="44">
        <v>90790</v>
      </c>
      <c r="H191" s="44">
        <v>93668</v>
      </c>
      <c r="I191" s="44">
        <v>90148</v>
      </c>
      <c r="J191" s="44">
        <v>89837</v>
      </c>
      <c r="K191" s="44">
        <v>91946</v>
      </c>
      <c r="L191" s="44">
        <v>91083</v>
      </c>
      <c r="M191" s="44">
        <v>107032</v>
      </c>
      <c r="N191" s="50">
        <v>96616</v>
      </c>
      <c r="O191" s="45">
        <f t="shared" si="43"/>
        <v>1061948</v>
      </c>
      <c r="Q191" s="47"/>
    </row>
    <row r="192" spans="1:17" s="3" customFormat="1" ht="15" customHeight="1">
      <c r="A192" s="65"/>
      <c r="B192" s="40">
        <v>2011</v>
      </c>
      <c r="C192" s="44">
        <v>81674</v>
      </c>
      <c r="D192" s="50">
        <v>75639</v>
      </c>
      <c r="E192" s="44">
        <v>83657</v>
      </c>
      <c r="F192" s="44">
        <v>79669</v>
      </c>
      <c r="G192" s="44">
        <v>75300</v>
      </c>
      <c r="H192" s="44">
        <v>66401</v>
      </c>
      <c r="I192" s="44">
        <v>64432</v>
      </c>
      <c r="J192" s="44">
        <v>62669</v>
      </c>
      <c r="K192" s="44">
        <v>73254</v>
      </c>
      <c r="L192" s="44">
        <v>66789</v>
      </c>
      <c r="M192" s="44">
        <v>65548</v>
      </c>
      <c r="N192" s="50">
        <v>65238</v>
      </c>
      <c r="O192" s="45">
        <f t="shared" si="43"/>
        <v>860270</v>
      </c>
      <c r="Q192" s="47"/>
    </row>
    <row r="193" spans="1:30" s="3" customFormat="1" ht="15" customHeight="1">
      <c r="A193" s="65"/>
      <c r="B193" s="40">
        <v>2012</v>
      </c>
      <c r="C193" s="110">
        <v>43247</v>
      </c>
      <c r="D193" s="50">
        <v>38401</v>
      </c>
      <c r="E193" s="44">
        <v>32962</v>
      </c>
      <c r="F193" s="44">
        <v>29791</v>
      </c>
      <c r="G193" s="44">
        <v>29480</v>
      </c>
      <c r="H193" s="44">
        <v>34096</v>
      </c>
      <c r="I193" s="44">
        <v>36556</v>
      </c>
      <c r="J193" s="44">
        <v>16730</v>
      </c>
      <c r="K193" s="44">
        <v>21830</v>
      </c>
      <c r="L193" s="44">
        <v>21791</v>
      </c>
      <c r="M193" s="44">
        <v>18933</v>
      </c>
      <c r="N193" s="50">
        <v>17939</v>
      </c>
      <c r="O193" s="45">
        <f t="shared" si="43"/>
        <v>341756</v>
      </c>
      <c r="Q193" s="47"/>
    </row>
    <row r="194" spans="1:30" s="3" customFormat="1" ht="15" customHeight="1">
      <c r="A194" s="65"/>
      <c r="B194" s="40">
        <v>2013</v>
      </c>
      <c r="C194" s="110">
        <v>16077</v>
      </c>
      <c r="D194" s="110">
        <v>13173</v>
      </c>
      <c r="E194" s="44">
        <v>15494</v>
      </c>
      <c r="F194" s="44">
        <v>13190</v>
      </c>
      <c r="G194" s="44">
        <v>12634</v>
      </c>
      <c r="H194" s="44">
        <v>11105</v>
      </c>
      <c r="I194" s="44">
        <v>15624</v>
      </c>
      <c r="J194" s="44">
        <v>29860</v>
      </c>
      <c r="K194" s="44">
        <v>26884</v>
      </c>
      <c r="L194" s="44">
        <v>22984</v>
      </c>
      <c r="M194" s="44">
        <v>26580</v>
      </c>
      <c r="N194" s="50">
        <v>27977</v>
      </c>
      <c r="O194" s="45">
        <f t="shared" si="43"/>
        <v>231582</v>
      </c>
      <c r="Q194" s="47"/>
    </row>
    <row r="195" spans="1:30" s="3" customFormat="1" ht="15" customHeight="1">
      <c r="A195" s="160"/>
      <c r="B195" s="40">
        <v>2014</v>
      </c>
      <c r="C195" s="110">
        <v>29308</v>
      </c>
      <c r="D195" s="110">
        <v>26360</v>
      </c>
      <c r="E195" s="110">
        <v>29865</v>
      </c>
      <c r="F195" s="44">
        <v>23831</v>
      </c>
      <c r="G195" s="44">
        <v>29498</v>
      </c>
      <c r="H195" s="44">
        <v>24738</v>
      </c>
      <c r="I195" s="44">
        <v>26550</v>
      </c>
      <c r="J195" s="44">
        <v>24633</v>
      </c>
      <c r="K195" s="44">
        <v>22870</v>
      </c>
      <c r="L195" s="44">
        <v>53986</v>
      </c>
      <c r="M195" s="44">
        <v>67912</v>
      </c>
      <c r="N195" s="50">
        <v>68261</v>
      </c>
      <c r="O195" s="45">
        <f t="shared" si="43"/>
        <v>427812</v>
      </c>
      <c r="Q195" s="47"/>
    </row>
    <row r="196" spans="1:30" s="3" customFormat="1" ht="15" customHeight="1">
      <c r="A196" s="180"/>
      <c r="B196" s="40">
        <v>2015</v>
      </c>
      <c r="C196" s="110">
        <v>56337</v>
      </c>
      <c r="D196" s="110">
        <v>55144</v>
      </c>
      <c r="E196" s="110">
        <v>88705</v>
      </c>
      <c r="F196" s="44">
        <v>112094</v>
      </c>
      <c r="G196" s="44">
        <v>100676</v>
      </c>
      <c r="H196" s="44">
        <v>84741</v>
      </c>
      <c r="I196" s="44">
        <v>84551</v>
      </c>
      <c r="J196" s="44">
        <v>66529</v>
      </c>
      <c r="K196" s="44">
        <v>71052</v>
      </c>
      <c r="L196" s="44">
        <v>102736</v>
      </c>
      <c r="M196" s="44">
        <v>94059</v>
      </c>
      <c r="N196" s="50">
        <v>70662</v>
      </c>
      <c r="O196" s="45">
        <f>SUM(C196:N196)</f>
        <v>987286</v>
      </c>
      <c r="Q196" s="47"/>
    </row>
    <row r="197" spans="1:30" s="3" customFormat="1" ht="15" customHeight="1">
      <c r="A197" s="198"/>
      <c r="B197" s="199">
        <v>2016</v>
      </c>
      <c r="C197" s="110">
        <v>85184</v>
      </c>
      <c r="D197" s="110">
        <v>78898</v>
      </c>
      <c r="E197" s="110">
        <v>87225</v>
      </c>
      <c r="F197" s="44">
        <v>93464</v>
      </c>
      <c r="G197" s="44">
        <v>101073</v>
      </c>
      <c r="H197" s="44">
        <v>84055</v>
      </c>
      <c r="I197" s="44">
        <v>81387</v>
      </c>
      <c r="J197" s="44">
        <v>90897</v>
      </c>
      <c r="K197" s="44">
        <v>101571</v>
      </c>
      <c r="L197" s="44">
        <v>97176</v>
      </c>
      <c r="M197" s="44">
        <v>99303</v>
      </c>
      <c r="N197" s="50">
        <v>92985</v>
      </c>
      <c r="O197" s="45">
        <f>SUM(C197:N197)</f>
        <v>1093218</v>
      </c>
      <c r="Q197" s="47"/>
    </row>
    <row r="198" spans="1:30" s="3" customFormat="1" ht="15" customHeight="1">
      <c r="A198" s="227"/>
      <c r="B198" s="228">
        <v>2017</v>
      </c>
      <c r="C198" s="110">
        <v>81414</v>
      </c>
      <c r="D198" s="110">
        <v>77441</v>
      </c>
      <c r="E198" s="110">
        <v>104177</v>
      </c>
      <c r="F198" s="44">
        <v>101171</v>
      </c>
      <c r="G198" s="44">
        <v>105524</v>
      </c>
      <c r="H198" s="44">
        <v>105840</v>
      </c>
      <c r="I198" s="44">
        <v>101866</v>
      </c>
      <c r="J198" s="44">
        <v>108577</v>
      </c>
      <c r="K198" s="44">
        <v>106218</v>
      </c>
      <c r="L198" s="44">
        <v>112854</v>
      </c>
      <c r="M198" s="44">
        <v>158159</v>
      </c>
      <c r="N198" s="50">
        <v>122070</v>
      </c>
      <c r="O198" s="45">
        <f>SUM(C198:N198)</f>
        <v>1285311</v>
      </c>
      <c r="Q198" s="47"/>
    </row>
    <row r="199" spans="1:30" s="3" customFormat="1" ht="15" customHeight="1" thickBot="1">
      <c r="A199" s="62"/>
      <c r="B199" s="41">
        <v>2018</v>
      </c>
      <c r="C199" s="138">
        <v>95274</v>
      </c>
      <c r="D199" s="138">
        <v>88631</v>
      </c>
      <c r="E199" s="138">
        <v>105500</v>
      </c>
      <c r="F199" s="46">
        <v>104755</v>
      </c>
      <c r="G199" s="46">
        <v>102880</v>
      </c>
      <c r="H199" s="46">
        <v>95453</v>
      </c>
      <c r="I199" s="46"/>
      <c r="J199" s="46"/>
      <c r="K199" s="46"/>
      <c r="L199" s="46"/>
      <c r="M199" s="46"/>
      <c r="N199" s="49"/>
      <c r="O199" s="61">
        <f>SUM(C199:N199)</f>
        <v>592493</v>
      </c>
      <c r="Q199" s="47"/>
    </row>
    <row r="200" spans="1:30" s="3" customFormat="1" ht="15" customHeight="1" thickBot="1">
      <c r="A200" s="42"/>
      <c r="B200" s="42"/>
      <c r="C200" s="43"/>
      <c r="D200" s="43"/>
      <c r="E200" s="43"/>
      <c r="F200" s="43"/>
      <c r="G200" s="43"/>
      <c r="H200" s="43"/>
      <c r="I200" s="43"/>
      <c r="J200" s="43"/>
      <c r="K200" s="43"/>
      <c r="L200" s="43"/>
      <c r="M200" s="43"/>
      <c r="N200" s="43"/>
      <c r="O200" s="43"/>
      <c r="Q200" s="47"/>
    </row>
    <row r="201" spans="1:30" s="3" customFormat="1" ht="15" customHeight="1">
      <c r="A201" s="254" t="s">
        <v>87</v>
      </c>
      <c r="B201" s="36">
        <v>1993</v>
      </c>
      <c r="C201" s="37">
        <f>+C148+C174</f>
        <v>8520902</v>
      </c>
      <c r="D201" s="38">
        <f t="shared" ref="D201:O201" si="44">+D148+D174</f>
        <v>9014383</v>
      </c>
      <c r="E201" s="38">
        <f t="shared" si="44"/>
        <v>12311322</v>
      </c>
      <c r="F201" s="38">
        <f t="shared" si="44"/>
        <v>10682919</v>
      </c>
      <c r="G201" s="38">
        <f t="shared" si="44"/>
        <v>12078057</v>
      </c>
      <c r="H201" s="38">
        <f t="shared" si="44"/>
        <v>12754931</v>
      </c>
      <c r="I201" s="38">
        <f t="shared" si="44"/>
        <v>13253999</v>
      </c>
      <c r="J201" s="38">
        <f t="shared" si="44"/>
        <v>13196548</v>
      </c>
      <c r="K201" s="38">
        <f t="shared" si="44"/>
        <v>13842285</v>
      </c>
      <c r="L201" s="38">
        <f t="shared" si="44"/>
        <v>12949195</v>
      </c>
      <c r="M201" s="38">
        <f t="shared" si="44"/>
        <v>13696564</v>
      </c>
      <c r="N201" s="38">
        <f t="shared" si="44"/>
        <v>13018624</v>
      </c>
      <c r="O201" s="39">
        <f t="shared" si="44"/>
        <v>145319729</v>
      </c>
      <c r="P201" s="20"/>
      <c r="Q201" s="47"/>
    </row>
    <row r="202" spans="1:30" s="3" customFormat="1" ht="15" customHeight="1">
      <c r="A202" s="255"/>
      <c r="B202" s="40">
        <v>1994</v>
      </c>
      <c r="C202" s="44">
        <f t="shared" ref="C202:H202" si="45">+C149</f>
        <v>9673060</v>
      </c>
      <c r="D202" s="44">
        <f t="shared" si="45"/>
        <v>9810349</v>
      </c>
      <c r="E202" s="44">
        <f t="shared" si="45"/>
        <v>13428996</v>
      </c>
      <c r="F202" s="44">
        <f t="shared" si="45"/>
        <v>13675275</v>
      </c>
      <c r="G202" s="44">
        <f t="shared" si="45"/>
        <v>15379596</v>
      </c>
      <c r="H202" s="44">
        <f t="shared" si="45"/>
        <v>14592810</v>
      </c>
      <c r="I202" s="44">
        <f t="shared" ref="I202:O202" si="46">+I149+I175</f>
        <v>15304957</v>
      </c>
      <c r="J202" s="44">
        <f t="shared" si="46"/>
        <v>16421138</v>
      </c>
      <c r="K202" s="44">
        <f t="shared" si="46"/>
        <v>16469802</v>
      </c>
      <c r="L202" s="44">
        <f t="shared" si="46"/>
        <v>15568704</v>
      </c>
      <c r="M202" s="44">
        <f t="shared" si="46"/>
        <v>16126777</v>
      </c>
      <c r="N202" s="44">
        <f t="shared" si="46"/>
        <v>14702883</v>
      </c>
      <c r="O202" s="45">
        <f t="shared" si="46"/>
        <v>171154347</v>
      </c>
      <c r="P202" s="20"/>
      <c r="Q202" s="47"/>
    </row>
    <row r="203" spans="1:30" s="3" customFormat="1" ht="15" customHeight="1">
      <c r="A203" s="255"/>
      <c r="B203" s="40">
        <v>1995</v>
      </c>
      <c r="C203" s="44">
        <f t="shared" ref="C203:C215" si="47">+C150+C176</f>
        <v>11698717</v>
      </c>
      <c r="D203" s="44">
        <f t="shared" ref="D203:O203" si="48">+D150+D176</f>
        <v>11695641</v>
      </c>
      <c r="E203" s="44">
        <f t="shared" si="48"/>
        <v>15555810</v>
      </c>
      <c r="F203" s="44">
        <f t="shared" si="48"/>
        <v>14479596</v>
      </c>
      <c r="G203" s="44">
        <f t="shared" si="48"/>
        <v>16612402</v>
      </c>
      <c r="H203" s="44">
        <f t="shared" si="48"/>
        <v>16395655</v>
      </c>
      <c r="I203" s="44">
        <f t="shared" si="48"/>
        <v>16874177</v>
      </c>
      <c r="J203" s="44">
        <f t="shared" si="48"/>
        <v>17881571</v>
      </c>
      <c r="K203" s="44">
        <f t="shared" si="48"/>
        <v>16835943</v>
      </c>
      <c r="L203" s="44">
        <f t="shared" si="48"/>
        <v>17082732</v>
      </c>
      <c r="M203" s="44">
        <f t="shared" si="48"/>
        <v>17167118</v>
      </c>
      <c r="N203" s="44">
        <f t="shared" si="48"/>
        <v>14940713</v>
      </c>
      <c r="O203" s="45">
        <f t="shared" si="48"/>
        <v>187220075</v>
      </c>
      <c r="P203" s="20"/>
      <c r="Q203" s="47"/>
    </row>
    <row r="204" spans="1:30" s="3" customFormat="1" ht="15" customHeight="1">
      <c r="A204" s="255"/>
      <c r="B204" s="40">
        <v>1996</v>
      </c>
      <c r="C204" s="44">
        <f t="shared" si="47"/>
        <v>12712916</v>
      </c>
      <c r="D204" s="44">
        <f t="shared" ref="D204:O204" si="49">+D151+D177</f>
        <v>13043231</v>
      </c>
      <c r="E204" s="44">
        <f t="shared" si="49"/>
        <v>15844405</v>
      </c>
      <c r="F204" s="44">
        <f t="shared" si="49"/>
        <v>16674491</v>
      </c>
      <c r="G204" s="44">
        <f t="shared" si="49"/>
        <v>18313955</v>
      </c>
      <c r="H204" s="44">
        <f t="shared" ref="H204:H215" si="50">+H151+H177</f>
        <v>16134453</v>
      </c>
      <c r="I204" s="44">
        <f t="shared" si="49"/>
        <v>18340769</v>
      </c>
      <c r="J204" s="44">
        <f t="shared" si="49"/>
        <v>17745817</v>
      </c>
      <c r="K204" s="44">
        <f t="shared" si="49"/>
        <v>17009973</v>
      </c>
      <c r="L204" s="44">
        <f t="shared" si="49"/>
        <v>19494105</v>
      </c>
      <c r="M204" s="44">
        <f t="shared" si="49"/>
        <v>17597154</v>
      </c>
      <c r="N204" s="44">
        <f t="shared" si="49"/>
        <v>15967516</v>
      </c>
      <c r="O204" s="45">
        <f t="shared" si="49"/>
        <v>198878785</v>
      </c>
      <c r="P204" s="20"/>
      <c r="Q204" s="47"/>
      <c r="U204" s="130"/>
      <c r="V204" s="130"/>
      <c r="W204" s="130"/>
      <c r="X204" s="130"/>
      <c r="Y204" s="130"/>
      <c r="Z204" s="130"/>
      <c r="AA204" s="130"/>
      <c r="AB204" s="130"/>
      <c r="AC204" s="130"/>
      <c r="AD204" s="130"/>
    </row>
    <row r="205" spans="1:30" s="3" customFormat="1" ht="15" customHeight="1">
      <c r="A205" s="255" t="s">
        <v>51</v>
      </c>
      <c r="B205" s="40">
        <v>1997</v>
      </c>
      <c r="C205" s="44">
        <f t="shared" si="47"/>
        <v>13360659</v>
      </c>
      <c r="D205" s="44">
        <f t="shared" ref="D205:O205" si="51">+D152+D178</f>
        <v>13497084</v>
      </c>
      <c r="E205" s="44">
        <f t="shared" si="51"/>
        <v>16326962</v>
      </c>
      <c r="F205" s="44">
        <f t="shared" si="51"/>
        <v>19289113</v>
      </c>
      <c r="G205" s="44">
        <f t="shared" si="51"/>
        <v>18945184</v>
      </c>
      <c r="H205" s="44">
        <f t="shared" si="50"/>
        <v>18436628</v>
      </c>
      <c r="I205" s="44">
        <f t="shared" si="51"/>
        <v>20683970</v>
      </c>
      <c r="J205" s="44">
        <f t="shared" si="51"/>
        <v>19426167</v>
      </c>
      <c r="K205" s="44">
        <f t="shared" si="51"/>
        <v>21250998</v>
      </c>
      <c r="L205" s="44">
        <f t="shared" si="51"/>
        <v>21801900</v>
      </c>
      <c r="M205" s="44">
        <f t="shared" si="51"/>
        <v>19714941</v>
      </c>
      <c r="N205" s="44">
        <f t="shared" si="51"/>
        <v>19131450</v>
      </c>
      <c r="O205" s="45">
        <f t="shared" si="51"/>
        <v>221865056</v>
      </c>
      <c r="P205" s="20"/>
      <c r="Q205" s="47"/>
      <c r="U205" s="130"/>
      <c r="V205" s="130"/>
      <c r="W205" s="130"/>
      <c r="X205" s="130"/>
      <c r="Y205" s="130"/>
      <c r="Z205" s="130"/>
      <c r="AA205" s="130"/>
      <c r="AB205" s="130"/>
      <c r="AC205" s="130"/>
      <c r="AD205" s="130"/>
    </row>
    <row r="206" spans="1:30" s="3" customFormat="1" ht="15" customHeight="1">
      <c r="A206" s="255" t="s">
        <v>50</v>
      </c>
      <c r="B206" s="40">
        <v>1998</v>
      </c>
      <c r="C206" s="44">
        <f t="shared" si="47"/>
        <v>16026077</v>
      </c>
      <c r="D206" s="44">
        <f t="shared" ref="D206:O206" si="52">+D153+D179</f>
        <v>16383410</v>
      </c>
      <c r="E206" s="44">
        <f t="shared" si="52"/>
        <v>21207610</v>
      </c>
      <c r="F206" s="44">
        <f t="shared" si="52"/>
        <v>21383456</v>
      </c>
      <c r="G206" s="44">
        <f t="shared" si="52"/>
        <v>21225042</v>
      </c>
      <c r="H206" s="44">
        <f t="shared" si="50"/>
        <v>21586462</v>
      </c>
      <c r="I206" s="44">
        <f t="shared" si="52"/>
        <v>23137025</v>
      </c>
      <c r="J206" s="44">
        <f t="shared" si="52"/>
        <v>22691259</v>
      </c>
      <c r="K206" s="44">
        <f t="shared" si="52"/>
        <v>23568539</v>
      </c>
      <c r="L206" s="44">
        <f t="shared" si="52"/>
        <v>23251099</v>
      </c>
      <c r="M206" s="44">
        <f t="shared" si="52"/>
        <v>22642609</v>
      </c>
      <c r="N206" s="44">
        <f t="shared" si="52"/>
        <v>20904112</v>
      </c>
      <c r="O206" s="45">
        <f t="shared" si="52"/>
        <v>254006700</v>
      </c>
      <c r="P206" s="20"/>
      <c r="Q206" s="47"/>
      <c r="U206" s="130"/>
      <c r="V206" s="130"/>
      <c r="W206" s="130"/>
      <c r="X206" s="130"/>
      <c r="Y206" s="130"/>
      <c r="Z206" s="130"/>
      <c r="AA206" s="130"/>
      <c r="AB206" s="130"/>
      <c r="AC206" s="130"/>
      <c r="AD206" s="130"/>
    </row>
    <row r="207" spans="1:30" s="3" customFormat="1" ht="15" customHeight="1">
      <c r="A207" s="255"/>
      <c r="B207" s="40">
        <v>1999</v>
      </c>
      <c r="C207" s="44">
        <f t="shared" si="47"/>
        <v>16524040</v>
      </c>
      <c r="D207" s="44">
        <f t="shared" ref="D207:O207" si="53">+D154+D180</f>
        <v>17075490</v>
      </c>
      <c r="E207" s="44">
        <f t="shared" si="53"/>
        <v>22661187</v>
      </c>
      <c r="F207" s="44">
        <f t="shared" si="53"/>
        <v>22192327</v>
      </c>
      <c r="G207" s="44">
        <f t="shared" si="53"/>
        <v>22372922</v>
      </c>
      <c r="H207" s="44">
        <f t="shared" si="50"/>
        <v>22012217</v>
      </c>
      <c r="I207" s="44">
        <f t="shared" si="53"/>
        <v>22966923</v>
      </c>
      <c r="J207" s="44">
        <f t="shared" si="53"/>
        <v>23300046</v>
      </c>
      <c r="K207" s="44">
        <f t="shared" si="53"/>
        <v>24005360</v>
      </c>
      <c r="L207" s="44">
        <f t="shared" si="53"/>
        <v>22658812</v>
      </c>
      <c r="M207" s="44">
        <f t="shared" si="53"/>
        <v>23320359</v>
      </c>
      <c r="N207" s="44">
        <f t="shared" si="53"/>
        <v>21220950</v>
      </c>
      <c r="O207" s="45">
        <f t="shared" si="53"/>
        <v>260310633</v>
      </c>
      <c r="P207" s="20"/>
      <c r="Q207" s="47"/>
      <c r="U207" s="130"/>
      <c r="V207" s="130"/>
      <c r="W207" s="130"/>
      <c r="X207" s="130"/>
      <c r="Y207" s="130"/>
      <c r="Z207" s="130"/>
      <c r="AA207" s="130"/>
      <c r="AB207" s="130"/>
      <c r="AC207" s="130"/>
      <c r="AD207" s="130"/>
    </row>
    <row r="208" spans="1:30" s="3" customFormat="1" ht="15" customHeight="1">
      <c r="A208" s="255"/>
      <c r="B208" s="40">
        <v>2000</v>
      </c>
      <c r="C208" s="44">
        <f t="shared" si="47"/>
        <v>16197513</v>
      </c>
      <c r="D208" s="44">
        <f t="shared" ref="D208:O208" si="54">+D155+D181</f>
        <v>17554965</v>
      </c>
      <c r="E208" s="44">
        <f t="shared" si="54"/>
        <v>22404160</v>
      </c>
      <c r="F208" s="44">
        <f t="shared" si="54"/>
        <v>20348117</v>
      </c>
      <c r="G208" s="44">
        <f t="shared" si="54"/>
        <v>22872609</v>
      </c>
      <c r="H208" s="44">
        <f t="shared" si="50"/>
        <v>22404261</v>
      </c>
      <c r="I208" s="44">
        <f t="shared" si="54"/>
        <v>23081832</v>
      </c>
      <c r="J208" s="44">
        <f t="shared" si="54"/>
        <v>24542522</v>
      </c>
      <c r="K208" s="44">
        <f t="shared" si="54"/>
        <v>23494042</v>
      </c>
      <c r="L208" s="44">
        <f t="shared" si="54"/>
        <v>23550151</v>
      </c>
      <c r="M208" s="44">
        <f t="shared" si="54"/>
        <v>22298876</v>
      </c>
      <c r="N208" s="44">
        <f t="shared" si="54"/>
        <v>20075554</v>
      </c>
      <c r="O208" s="45">
        <f t="shared" si="54"/>
        <v>258824602</v>
      </c>
      <c r="P208" s="20"/>
      <c r="Q208" s="47"/>
      <c r="U208" s="130"/>
      <c r="V208" s="130"/>
      <c r="W208" s="130"/>
      <c r="X208" s="130"/>
      <c r="Y208" s="130"/>
      <c r="Z208" s="130"/>
      <c r="AA208" s="130"/>
      <c r="AB208" s="130"/>
      <c r="AC208" s="130"/>
      <c r="AD208" s="130"/>
    </row>
    <row r="209" spans="1:30" s="3" customFormat="1" ht="15" customHeight="1">
      <c r="A209" s="255"/>
      <c r="B209" s="40">
        <v>2001</v>
      </c>
      <c r="C209" s="44">
        <f t="shared" si="47"/>
        <v>16631197</v>
      </c>
      <c r="D209" s="44">
        <f t="shared" ref="D209:O209" si="55">+D156+D182</f>
        <v>16532514</v>
      </c>
      <c r="E209" s="110">
        <f t="shared" si="55"/>
        <v>21005635</v>
      </c>
      <c r="F209" s="110">
        <f t="shared" si="55"/>
        <v>20088277</v>
      </c>
      <c r="G209" s="110">
        <f t="shared" si="55"/>
        <v>21994429</v>
      </c>
      <c r="H209" s="110">
        <f t="shared" si="50"/>
        <v>20850544</v>
      </c>
      <c r="I209" s="110">
        <f t="shared" si="55"/>
        <v>20974008</v>
      </c>
      <c r="J209" s="110">
        <f t="shared" si="55"/>
        <v>22234443</v>
      </c>
      <c r="K209" s="110">
        <f t="shared" si="55"/>
        <v>21138419</v>
      </c>
      <c r="L209" s="110">
        <f t="shared" si="55"/>
        <v>22032762</v>
      </c>
      <c r="M209" s="110">
        <f t="shared" si="55"/>
        <v>21350936</v>
      </c>
      <c r="N209" s="110">
        <f t="shared" si="55"/>
        <v>16910571</v>
      </c>
      <c r="O209" s="111">
        <f t="shared" si="55"/>
        <v>241743735</v>
      </c>
      <c r="P209" s="20"/>
      <c r="Q209" s="47"/>
      <c r="U209" s="130"/>
      <c r="V209" s="130"/>
      <c r="W209" s="130"/>
      <c r="X209" s="130"/>
      <c r="Y209" s="130"/>
      <c r="Z209" s="130"/>
      <c r="AA209" s="130"/>
      <c r="AB209" s="130"/>
      <c r="AC209" s="130"/>
      <c r="AD209" s="130"/>
    </row>
    <row r="210" spans="1:30" s="3" customFormat="1" ht="15" customHeight="1">
      <c r="A210" s="255"/>
      <c r="B210" s="40">
        <v>2002</v>
      </c>
      <c r="C210" s="44">
        <f t="shared" si="47"/>
        <v>15232194</v>
      </c>
      <c r="D210" s="44">
        <f t="shared" ref="D210:N210" si="56">+D157+D183</f>
        <v>15133418</v>
      </c>
      <c r="E210" s="110">
        <f t="shared" si="56"/>
        <v>17310730</v>
      </c>
      <c r="F210" s="110">
        <f t="shared" si="56"/>
        <v>19375775</v>
      </c>
      <c r="G210" s="110">
        <f t="shared" si="56"/>
        <v>20173506</v>
      </c>
      <c r="H210" s="110">
        <f t="shared" si="50"/>
        <v>18146032</v>
      </c>
      <c r="I210" s="110">
        <f t="shared" si="56"/>
        <v>20245451</v>
      </c>
      <c r="J210" s="110">
        <f t="shared" si="56"/>
        <v>20070194</v>
      </c>
      <c r="K210" s="110">
        <f t="shared" si="56"/>
        <v>19743499</v>
      </c>
      <c r="L210" s="110">
        <f t="shared" si="56"/>
        <v>19918586</v>
      </c>
      <c r="M210" s="110">
        <f t="shared" si="56"/>
        <v>19142339</v>
      </c>
      <c r="N210" s="110">
        <f t="shared" si="56"/>
        <v>17575400</v>
      </c>
      <c r="O210" s="111">
        <f t="shared" ref="O210:O216" si="57">SUM(C210:N210)</f>
        <v>222067124</v>
      </c>
      <c r="P210" s="20"/>
      <c r="Q210" s="47"/>
      <c r="U210" s="130"/>
      <c r="V210" s="130"/>
      <c r="W210" s="130"/>
      <c r="X210" s="130"/>
      <c r="Y210" s="130"/>
      <c r="Z210" s="130"/>
      <c r="AA210" s="130"/>
      <c r="AB210" s="130"/>
      <c r="AC210" s="130"/>
      <c r="AD210" s="130"/>
    </row>
    <row r="211" spans="1:30" s="3" customFormat="1" ht="15" customHeight="1">
      <c r="A211" s="255"/>
      <c r="B211" s="40">
        <v>2003</v>
      </c>
      <c r="C211" s="44">
        <f t="shared" si="47"/>
        <v>14409504</v>
      </c>
      <c r="D211" s="44">
        <f t="shared" ref="D211:N211" si="58">+D158+D184</f>
        <v>14823129</v>
      </c>
      <c r="E211" s="110">
        <f t="shared" si="58"/>
        <v>17847411</v>
      </c>
      <c r="F211" s="110">
        <f t="shared" si="58"/>
        <v>19709085</v>
      </c>
      <c r="G211" s="110">
        <f t="shared" si="58"/>
        <v>20213469</v>
      </c>
      <c r="H211" s="110">
        <f t="shared" si="50"/>
        <v>19530951</v>
      </c>
      <c r="I211" s="110">
        <f t="shared" si="58"/>
        <v>20427678</v>
      </c>
      <c r="J211" s="110">
        <f t="shared" si="58"/>
        <v>20291594</v>
      </c>
      <c r="K211" s="110">
        <f t="shared" si="58"/>
        <v>21176909</v>
      </c>
      <c r="L211" s="110">
        <f t="shared" si="58"/>
        <v>21502526</v>
      </c>
      <c r="M211" s="110">
        <f t="shared" si="58"/>
        <v>19596810</v>
      </c>
      <c r="N211" s="110">
        <f t="shared" si="58"/>
        <v>18974613</v>
      </c>
      <c r="O211" s="111">
        <f t="shared" si="57"/>
        <v>228503679</v>
      </c>
      <c r="P211" s="20"/>
      <c r="Q211" s="47"/>
      <c r="U211" s="130"/>
      <c r="V211" s="130"/>
      <c r="W211" s="130"/>
      <c r="X211" s="130"/>
      <c r="Y211" s="130"/>
      <c r="Z211" s="130"/>
      <c r="AA211" s="130"/>
      <c r="AB211" s="130"/>
      <c r="AC211" s="130"/>
      <c r="AD211" s="130"/>
    </row>
    <row r="212" spans="1:30" s="3" customFormat="1" ht="15" customHeight="1">
      <c r="A212" s="255"/>
      <c r="B212" s="40">
        <v>2004</v>
      </c>
      <c r="C212" s="44">
        <f t="shared" si="47"/>
        <v>14729104</v>
      </c>
      <c r="D212" s="44">
        <f t="shared" ref="D212:N212" si="59">+D159+D185</f>
        <v>16237211</v>
      </c>
      <c r="E212" s="110">
        <f t="shared" si="59"/>
        <v>21290302</v>
      </c>
      <c r="F212" s="110">
        <f t="shared" si="59"/>
        <v>18564138</v>
      </c>
      <c r="G212" s="110">
        <f t="shared" si="59"/>
        <v>20710102</v>
      </c>
      <c r="H212" s="110">
        <f t="shared" si="50"/>
        <v>21248518</v>
      </c>
      <c r="I212" s="110">
        <f t="shared" si="59"/>
        <v>21700071</v>
      </c>
      <c r="J212" s="110">
        <f t="shared" si="59"/>
        <v>21843367</v>
      </c>
      <c r="K212" s="110">
        <f t="shared" si="59"/>
        <v>22582309</v>
      </c>
      <c r="L212" s="110">
        <f t="shared" si="59"/>
        <v>21624967</v>
      </c>
      <c r="M212" s="110">
        <f t="shared" si="59"/>
        <v>21802237</v>
      </c>
      <c r="N212" s="110">
        <f t="shared" si="59"/>
        <v>18853903</v>
      </c>
      <c r="O212" s="111">
        <f t="shared" si="57"/>
        <v>241186229</v>
      </c>
      <c r="P212" s="20"/>
      <c r="Q212" s="47"/>
      <c r="U212" s="130"/>
      <c r="V212" s="130"/>
      <c r="W212" s="130"/>
      <c r="X212" s="130"/>
      <c r="Y212" s="130"/>
      <c r="Z212" s="130"/>
      <c r="AA212" s="130"/>
      <c r="AB212" s="130"/>
      <c r="AC212" s="130"/>
      <c r="AD212" s="130"/>
    </row>
    <row r="213" spans="1:30" s="3" customFormat="1" ht="15" customHeight="1">
      <c r="A213" s="255"/>
      <c r="B213" s="40">
        <v>2005</v>
      </c>
      <c r="C213" s="44">
        <f t="shared" si="47"/>
        <v>15370570</v>
      </c>
      <c r="D213" s="44">
        <f t="shared" ref="D213:N213" si="60">+D160+D186</f>
        <v>13423078</v>
      </c>
      <c r="E213" s="110">
        <f t="shared" si="60"/>
        <v>20909620</v>
      </c>
      <c r="F213" s="110">
        <f t="shared" si="60"/>
        <v>22447756</v>
      </c>
      <c r="G213" s="110">
        <f t="shared" si="60"/>
        <v>22869641</v>
      </c>
      <c r="H213" s="110">
        <f t="shared" si="50"/>
        <v>22561144</v>
      </c>
      <c r="I213" s="110">
        <f t="shared" si="60"/>
        <v>22457206</v>
      </c>
      <c r="J213" s="110">
        <f t="shared" si="60"/>
        <v>23850423</v>
      </c>
      <c r="K213" s="110">
        <f t="shared" si="60"/>
        <v>23842678</v>
      </c>
      <c r="L213" s="110">
        <f t="shared" si="60"/>
        <v>22267480</v>
      </c>
      <c r="M213" s="110">
        <f t="shared" si="60"/>
        <v>22056641</v>
      </c>
      <c r="N213" s="110">
        <f t="shared" si="60"/>
        <v>21262796</v>
      </c>
      <c r="O213" s="111">
        <f t="shared" si="57"/>
        <v>253319033</v>
      </c>
      <c r="P213" s="20"/>
      <c r="Q213" s="47"/>
      <c r="U213" s="130"/>
      <c r="V213" s="130"/>
      <c r="W213" s="130"/>
      <c r="X213" s="130"/>
      <c r="Y213" s="130"/>
      <c r="Z213" s="130"/>
      <c r="AA213" s="130"/>
      <c r="AB213" s="130"/>
      <c r="AC213" s="130"/>
      <c r="AD213" s="130"/>
    </row>
    <row r="214" spans="1:30" s="3" customFormat="1" ht="15" customHeight="1">
      <c r="A214" s="64"/>
      <c r="B214" s="40">
        <v>2006</v>
      </c>
      <c r="C214" s="44">
        <f t="shared" si="47"/>
        <v>17463653</v>
      </c>
      <c r="D214" s="44">
        <f t="shared" ref="D214:N214" si="61">+D161+D187</f>
        <v>17878983</v>
      </c>
      <c r="E214" s="110">
        <f t="shared" si="61"/>
        <v>23235746</v>
      </c>
      <c r="F214" s="110">
        <f t="shared" si="61"/>
        <v>19727284</v>
      </c>
      <c r="G214" s="110">
        <f t="shared" si="61"/>
        <v>24063765</v>
      </c>
      <c r="H214" s="110">
        <f t="shared" si="50"/>
        <v>23302572</v>
      </c>
      <c r="I214" s="110">
        <f t="shared" si="61"/>
        <v>23476938</v>
      </c>
      <c r="J214" s="110">
        <f t="shared" si="61"/>
        <v>24537838</v>
      </c>
      <c r="K214" s="110">
        <f t="shared" si="61"/>
        <v>24029737</v>
      </c>
      <c r="L214" s="110">
        <f t="shared" si="61"/>
        <v>24010516</v>
      </c>
      <c r="M214" s="110">
        <f t="shared" si="61"/>
        <v>24493853</v>
      </c>
      <c r="N214" s="110">
        <f t="shared" si="61"/>
        <v>21035815</v>
      </c>
      <c r="O214" s="111">
        <f t="shared" si="57"/>
        <v>267256700</v>
      </c>
      <c r="P214" s="20"/>
      <c r="Q214" s="47"/>
      <c r="U214" s="130"/>
      <c r="V214" s="130"/>
      <c r="W214" s="130"/>
      <c r="X214" s="130"/>
      <c r="Y214" s="130"/>
      <c r="Z214" s="130"/>
      <c r="AA214" s="130"/>
      <c r="AB214" s="130"/>
      <c r="AC214" s="130"/>
      <c r="AD214" s="130"/>
    </row>
    <row r="215" spans="1:30" s="3" customFormat="1" ht="15" customHeight="1">
      <c r="A215" s="64"/>
      <c r="B215" s="40">
        <v>2007</v>
      </c>
      <c r="C215" s="44">
        <f t="shared" si="47"/>
        <v>17943856</v>
      </c>
      <c r="D215" s="50">
        <f t="shared" ref="D215:N215" si="62">+D162+D188</f>
        <v>17997707</v>
      </c>
      <c r="E215" s="110">
        <f t="shared" si="62"/>
        <v>22867863</v>
      </c>
      <c r="F215" s="110">
        <f t="shared" si="62"/>
        <v>20952389</v>
      </c>
      <c r="G215" s="110">
        <f t="shared" si="62"/>
        <v>21085462</v>
      </c>
      <c r="H215" s="110">
        <f t="shared" si="50"/>
        <v>23236660</v>
      </c>
      <c r="I215" s="110">
        <f t="shared" si="62"/>
        <v>24044080</v>
      </c>
      <c r="J215" s="110">
        <f t="shared" si="62"/>
        <v>25352165</v>
      </c>
      <c r="K215" s="110">
        <f t="shared" si="62"/>
        <v>22414673</v>
      </c>
      <c r="L215" s="110">
        <f t="shared" si="62"/>
        <v>24520312</v>
      </c>
      <c r="M215" s="110">
        <f t="shared" si="62"/>
        <v>24357443</v>
      </c>
      <c r="N215" s="110">
        <f t="shared" si="62"/>
        <v>20292021</v>
      </c>
      <c r="O215" s="111">
        <f t="shared" si="57"/>
        <v>265064631</v>
      </c>
      <c r="P215" s="20"/>
      <c r="Q215" s="47"/>
      <c r="U215" s="130"/>
      <c r="V215" s="130"/>
      <c r="W215" s="130"/>
      <c r="X215" s="130"/>
      <c r="Y215" s="130"/>
      <c r="Z215" s="130"/>
      <c r="AA215" s="130"/>
      <c r="AB215" s="130"/>
      <c r="AC215" s="130"/>
      <c r="AD215" s="130"/>
    </row>
    <row r="216" spans="1:30" s="3" customFormat="1" ht="15" customHeight="1">
      <c r="A216" s="65"/>
      <c r="B216" s="40">
        <v>2008</v>
      </c>
      <c r="C216" s="44">
        <f t="shared" ref="C216:C226" si="63">+C189+C163</f>
        <v>18388693</v>
      </c>
      <c r="D216" s="50">
        <f t="shared" ref="D216:N216" si="64">+D189+D163</f>
        <v>18884001</v>
      </c>
      <c r="E216" s="110">
        <f t="shared" si="64"/>
        <v>20469371</v>
      </c>
      <c r="F216" s="110">
        <f t="shared" si="64"/>
        <v>24249657</v>
      </c>
      <c r="G216" s="110">
        <f t="shared" si="64"/>
        <v>26098334</v>
      </c>
      <c r="H216" s="110">
        <f t="shared" si="64"/>
        <v>24371640</v>
      </c>
      <c r="I216" s="110">
        <f t="shared" si="64"/>
        <v>26885891</v>
      </c>
      <c r="J216" s="110">
        <f t="shared" si="64"/>
        <v>25789395</v>
      </c>
      <c r="K216" s="110">
        <f t="shared" si="64"/>
        <v>27460244</v>
      </c>
      <c r="L216" s="110">
        <f t="shared" si="64"/>
        <v>26833325</v>
      </c>
      <c r="M216" s="110">
        <f t="shared" si="64"/>
        <v>24913594</v>
      </c>
      <c r="N216" s="110">
        <f t="shared" si="64"/>
        <v>22338811</v>
      </c>
      <c r="O216" s="111">
        <f t="shared" si="57"/>
        <v>286682956</v>
      </c>
      <c r="Q216" s="47"/>
    </row>
    <row r="217" spans="1:30" s="3" customFormat="1" ht="15" customHeight="1">
      <c r="A217" s="65"/>
      <c r="B217" s="40">
        <v>2009</v>
      </c>
      <c r="C217" s="44">
        <f t="shared" si="63"/>
        <v>19630436</v>
      </c>
      <c r="D217" s="50">
        <f t="shared" ref="D217:N217" si="65">+D190+D164</f>
        <v>19918980</v>
      </c>
      <c r="E217" s="110">
        <f t="shared" si="65"/>
        <v>25230472</v>
      </c>
      <c r="F217" s="110">
        <f t="shared" si="65"/>
        <v>25444622</v>
      </c>
      <c r="G217" s="110">
        <f t="shared" si="65"/>
        <v>25176075</v>
      </c>
      <c r="H217" s="110">
        <f t="shared" si="65"/>
        <v>26114000</v>
      </c>
      <c r="I217" s="110">
        <f t="shared" si="65"/>
        <v>22380744</v>
      </c>
      <c r="J217" s="110">
        <f t="shared" si="65"/>
        <v>25553028</v>
      </c>
      <c r="K217" s="110">
        <f t="shared" si="65"/>
        <v>26563869</v>
      </c>
      <c r="L217" s="110">
        <f t="shared" si="65"/>
        <v>26228481</v>
      </c>
      <c r="M217" s="110">
        <f t="shared" si="65"/>
        <v>23133473</v>
      </c>
      <c r="N217" s="110">
        <f t="shared" si="65"/>
        <v>23720144</v>
      </c>
      <c r="O217" s="111">
        <f t="shared" ref="O217:O222" si="66">SUM(C217:N217)</f>
        <v>289094324</v>
      </c>
      <c r="Q217" s="47"/>
    </row>
    <row r="218" spans="1:30" s="3" customFormat="1" ht="15" customHeight="1">
      <c r="A218" s="65"/>
      <c r="B218" s="40">
        <v>2010</v>
      </c>
      <c r="C218" s="44">
        <f t="shared" si="63"/>
        <v>18400465</v>
      </c>
      <c r="D218" s="50">
        <f t="shared" ref="D218:N218" si="67">+D191+D165</f>
        <v>19063147</v>
      </c>
      <c r="E218" s="44">
        <f t="shared" si="67"/>
        <v>25439123</v>
      </c>
      <c r="F218" s="44">
        <f t="shared" si="67"/>
        <v>24538311</v>
      </c>
      <c r="G218" s="44">
        <f t="shared" si="67"/>
        <v>24577749</v>
      </c>
      <c r="H218" s="44">
        <f t="shared" si="67"/>
        <v>25613877</v>
      </c>
      <c r="I218" s="44">
        <f t="shared" si="67"/>
        <v>26056344</v>
      </c>
      <c r="J218" s="44">
        <f t="shared" si="67"/>
        <v>27317442</v>
      </c>
      <c r="K218" s="44">
        <f t="shared" si="67"/>
        <v>27900595</v>
      </c>
      <c r="L218" s="44">
        <f t="shared" si="67"/>
        <v>24479060</v>
      </c>
      <c r="M218" s="44">
        <f t="shared" si="67"/>
        <v>27548701</v>
      </c>
      <c r="N218" s="50">
        <f t="shared" si="67"/>
        <v>24802667</v>
      </c>
      <c r="O218" s="45">
        <f t="shared" si="66"/>
        <v>295737481</v>
      </c>
      <c r="Q218" s="47"/>
    </row>
    <row r="219" spans="1:30" s="3" customFormat="1" ht="15" customHeight="1">
      <c r="A219" s="65"/>
      <c r="B219" s="40">
        <v>2011</v>
      </c>
      <c r="C219" s="44">
        <f t="shared" si="63"/>
        <v>20261633</v>
      </c>
      <c r="D219" s="50">
        <f t="shared" ref="D219:N219" si="68">+D192+D166</f>
        <v>21047296</v>
      </c>
      <c r="E219" s="44">
        <f t="shared" si="68"/>
        <v>24127900</v>
      </c>
      <c r="F219" s="44">
        <f t="shared" si="68"/>
        <v>25591393</v>
      </c>
      <c r="G219" s="44">
        <f t="shared" si="68"/>
        <v>27572467</v>
      </c>
      <c r="H219" s="44">
        <f t="shared" si="68"/>
        <v>27487733</v>
      </c>
      <c r="I219" s="44">
        <f t="shared" si="68"/>
        <v>26820911</v>
      </c>
      <c r="J219" s="44">
        <f t="shared" si="68"/>
        <v>28541797</v>
      </c>
      <c r="K219" s="44">
        <f t="shared" si="68"/>
        <v>29108190</v>
      </c>
      <c r="L219" s="44">
        <f t="shared" si="68"/>
        <v>27915872</v>
      </c>
      <c r="M219" s="44">
        <f t="shared" si="68"/>
        <v>27695922</v>
      </c>
      <c r="N219" s="50">
        <f t="shared" si="68"/>
        <v>24496807</v>
      </c>
      <c r="O219" s="45">
        <f t="shared" si="66"/>
        <v>310667921</v>
      </c>
      <c r="Q219" s="47"/>
    </row>
    <row r="220" spans="1:30" s="3" customFormat="1" ht="15" customHeight="1">
      <c r="A220" s="65"/>
      <c r="B220" s="40">
        <v>2012</v>
      </c>
      <c r="C220" s="50">
        <f t="shared" si="63"/>
        <v>16899848</v>
      </c>
      <c r="D220" s="50">
        <f t="shared" ref="D220:N220" si="69">+D193+D167</f>
        <v>16404626</v>
      </c>
      <c r="E220" s="50">
        <f t="shared" si="69"/>
        <v>21876798</v>
      </c>
      <c r="F220" s="50">
        <f t="shared" si="69"/>
        <v>18483168</v>
      </c>
      <c r="G220" s="50">
        <f t="shared" si="69"/>
        <v>21079220</v>
      </c>
      <c r="H220" s="50">
        <f t="shared" si="69"/>
        <v>21917058</v>
      </c>
      <c r="I220" s="50">
        <f t="shared" si="69"/>
        <v>22307519</v>
      </c>
      <c r="J220" s="50">
        <f t="shared" si="69"/>
        <v>15775128</v>
      </c>
      <c r="K220" s="50">
        <f t="shared" si="69"/>
        <v>20699159</v>
      </c>
      <c r="L220" s="50">
        <f t="shared" si="69"/>
        <v>22969038</v>
      </c>
      <c r="M220" s="50">
        <f t="shared" si="69"/>
        <v>20453624</v>
      </c>
      <c r="N220" s="50">
        <f t="shared" si="69"/>
        <v>17783339</v>
      </c>
      <c r="O220" s="45">
        <f t="shared" si="66"/>
        <v>236648525</v>
      </c>
      <c r="Q220" s="47"/>
    </row>
    <row r="221" spans="1:30" s="3" customFormat="1" ht="15" customHeight="1">
      <c r="A221" s="65"/>
      <c r="B221" s="40">
        <v>2013</v>
      </c>
      <c r="C221" s="144">
        <f t="shared" si="63"/>
        <v>14535001</v>
      </c>
      <c r="D221" s="144">
        <f t="shared" ref="D221:N221" si="70">+D194+D168</f>
        <v>13353989</v>
      </c>
      <c r="E221" s="144">
        <f t="shared" si="70"/>
        <v>19994449</v>
      </c>
      <c r="F221" s="44">
        <f t="shared" si="70"/>
        <v>22039528</v>
      </c>
      <c r="G221" s="44">
        <f t="shared" si="70"/>
        <v>24408715</v>
      </c>
      <c r="H221" s="44">
        <f t="shared" si="70"/>
        <v>21769205</v>
      </c>
      <c r="I221" s="44">
        <f t="shared" si="70"/>
        <v>24375065</v>
      </c>
      <c r="J221" s="44">
        <f t="shared" si="70"/>
        <v>23481177</v>
      </c>
      <c r="K221" s="44">
        <f t="shared" si="70"/>
        <v>22705812</v>
      </c>
      <c r="L221" s="44">
        <f t="shared" si="70"/>
        <v>24656517</v>
      </c>
      <c r="M221" s="44">
        <f t="shared" si="70"/>
        <v>21638180</v>
      </c>
      <c r="N221" s="50">
        <f t="shared" si="70"/>
        <v>19353269</v>
      </c>
      <c r="O221" s="45">
        <f t="shared" si="66"/>
        <v>252310907</v>
      </c>
      <c r="Q221" s="47"/>
    </row>
    <row r="222" spans="1:30" s="3" customFormat="1" ht="15" customHeight="1">
      <c r="A222" s="160"/>
      <c r="B222" s="40">
        <v>2014</v>
      </c>
      <c r="C222" s="110">
        <f t="shared" si="63"/>
        <v>16342879</v>
      </c>
      <c r="D222" s="110">
        <f t="shared" ref="D222:N222" si="71">+D195+D169</f>
        <v>17268904</v>
      </c>
      <c r="E222" s="110">
        <f t="shared" si="71"/>
        <v>19674246</v>
      </c>
      <c r="F222" s="44">
        <f t="shared" si="71"/>
        <v>20190135</v>
      </c>
      <c r="G222" s="44">
        <f t="shared" si="71"/>
        <v>21403730</v>
      </c>
      <c r="H222" s="44">
        <f t="shared" si="71"/>
        <v>18311035</v>
      </c>
      <c r="I222" s="44">
        <f t="shared" si="71"/>
        <v>21363949</v>
      </c>
      <c r="J222" s="44">
        <f t="shared" si="71"/>
        <v>20734311</v>
      </c>
      <c r="K222" s="44">
        <f t="shared" si="71"/>
        <v>22904413</v>
      </c>
      <c r="L222" s="44">
        <f t="shared" si="71"/>
        <v>23342620</v>
      </c>
      <c r="M222" s="44">
        <f t="shared" si="71"/>
        <v>20802045</v>
      </c>
      <c r="N222" s="44">
        <f t="shared" si="71"/>
        <v>19627815</v>
      </c>
      <c r="O222" s="45">
        <f t="shared" si="66"/>
        <v>241966082</v>
      </c>
      <c r="Q222" s="47"/>
    </row>
    <row r="223" spans="1:30" s="3" customFormat="1" ht="15" customHeight="1">
      <c r="A223" s="180"/>
      <c r="B223" s="40">
        <v>2015</v>
      </c>
      <c r="C223" s="110">
        <f t="shared" si="63"/>
        <v>16243233</v>
      </c>
      <c r="D223" s="110">
        <f t="shared" ref="D223:N223" si="72">+D196+D170</f>
        <v>16837852</v>
      </c>
      <c r="E223" s="110">
        <f t="shared" si="72"/>
        <v>21060994</v>
      </c>
      <c r="F223" s="44">
        <f t="shared" si="72"/>
        <v>23687163</v>
      </c>
      <c r="G223" s="44">
        <f t="shared" si="72"/>
        <v>23406072</v>
      </c>
      <c r="H223" s="44">
        <f t="shared" si="72"/>
        <v>24345846</v>
      </c>
      <c r="I223" s="44">
        <f t="shared" si="72"/>
        <v>25419331</v>
      </c>
      <c r="J223" s="44">
        <f t="shared" si="72"/>
        <v>24337094</v>
      </c>
      <c r="K223" s="44">
        <f t="shared" si="72"/>
        <v>26194197</v>
      </c>
      <c r="L223" s="44">
        <f t="shared" si="72"/>
        <v>25479824</v>
      </c>
      <c r="M223" s="44">
        <f t="shared" si="72"/>
        <v>23903673</v>
      </c>
      <c r="N223" s="50">
        <f t="shared" si="72"/>
        <v>21807931</v>
      </c>
      <c r="O223" s="45">
        <f>SUM(C223:N223)</f>
        <v>272723210</v>
      </c>
      <c r="P223" s="3">
        <f>+O223/1001000</f>
        <v>272.45075924075923</v>
      </c>
      <c r="Q223" s="47"/>
    </row>
    <row r="224" spans="1:30" s="3" customFormat="1" ht="15" customHeight="1">
      <c r="A224" s="198"/>
      <c r="B224" s="199">
        <v>2016</v>
      </c>
      <c r="C224" s="110">
        <f t="shared" si="63"/>
        <v>17376548</v>
      </c>
      <c r="D224" s="110">
        <f t="shared" ref="D224:N224" si="73">+D197+D171</f>
        <v>18112679</v>
      </c>
      <c r="E224" s="110">
        <f t="shared" si="73"/>
        <v>24103171</v>
      </c>
      <c r="F224" s="110">
        <f t="shared" si="73"/>
        <v>26124700</v>
      </c>
      <c r="G224" s="44">
        <f t="shared" si="73"/>
        <v>26926176</v>
      </c>
      <c r="H224" s="44">
        <f t="shared" si="73"/>
        <v>25895162</v>
      </c>
      <c r="I224" s="44">
        <f t="shared" si="73"/>
        <v>26071168</v>
      </c>
      <c r="J224" s="44">
        <f t="shared" si="73"/>
        <v>29802248</v>
      </c>
      <c r="K224" s="44">
        <f t="shared" si="73"/>
        <v>29796943</v>
      </c>
      <c r="L224" s="44">
        <f t="shared" si="73"/>
        <v>28660341</v>
      </c>
      <c r="M224" s="44">
        <f t="shared" si="73"/>
        <v>27556166</v>
      </c>
      <c r="N224" s="50">
        <f t="shared" si="73"/>
        <v>23518632</v>
      </c>
      <c r="O224" s="45">
        <f>SUM(C224:N224)</f>
        <v>303943934</v>
      </c>
      <c r="Q224" s="47"/>
    </row>
    <row r="225" spans="1:30" s="3" customFormat="1" ht="15" customHeight="1">
      <c r="A225" s="227"/>
      <c r="B225" s="228">
        <v>2017</v>
      </c>
      <c r="C225" s="110">
        <f t="shared" si="63"/>
        <v>18017229</v>
      </c>
      <c r="D225" s="110">
        <f t="shared" ref="D225:N226" si="74">+D198+D172</f>
        <v>17407277</v>
      </c>
      <c r="E225" s="110">
        <f t="shared" si="74"/>
        <v>27847354</v>
      </c>
      <c r="F225" s="110">
        <f t="shared" si="74"/>
        <v>24872910</v>
      </c>
      <c r="G225" s="44">
        <f t="shared" si="74"/>
        <v>28713612</v>
      </c>
      <c r="H225" s="44">
        <f t="shared" si="74"/>
        <v>28264446</v>
      </c>
      <c r="I225" s="44">
        <f t="shared" si="74"/>
        <v>27952722</v>
      </c>
      <c r="J225" s="44">
        <f t="shared" si="74"/>
        <v>30237548</v>
      </c>
      <c r="K225" s="44">
        <f t="shared" si="74"/>
        <v>30031665</v>
      </c>
      <c r="L225" s="44">
        <f t="shared" si="74"/>
        <v>30239364</v>
      </c>
      <c r="M225" s="44">
        <f t="shared" si="74"/>
        <v>29818973</v>
      </c>
      <c r="N225" s="50">
        <f t="shared" si="74"/>
        <v>25613044</v>
      </c>
      <c r="O225" s="45">
        <f>SUM(C225:N225)</f>
        <v>319016144</v>
      </c>
      <c r="Q225" s="47"/>
    </row>
    <row r="226" spans="1:30" s="3" customFormat="1" ht="15" customHeight="1" thickBot="1">
      <c r="A226" s="62"/>
      <c r="B226" s="41">
        <v>2018</v>
      </c>
      <c r="C226" s="138">
        <f t="shared" si="63"/>
        <v>22796720</v>
      </c>
      <c r="D226" s="138">
        <f t="shared" si="74"/>
        <v>21963219</v>
      </c>
      <c r="E226" s="138">
        <f t="shared" si="74"/>
        <v>29093475</v>
      </c>
      <c r="F226" s="138">
        <f t="shared" si="74"/>
        <v>28883412</v>
      </c>
      <c r="G226" s="46">
        <f t="shared" si="74"/>
        <v>29582893</v>
      </c>
      <c r="H226" s="46">
        <f t="shared" si="74"/>
        <v>29302431</v>
      </c>
      <c r="I226" s="46">
        <f t="shared" si="74"/>
        <v>0</v>
      </c>
      <c r="J226" s="46">
        <f t="shared" si="74"/>
        <v>0</v>
      </c>
      <c r="K226" s="46">
        <f t="shared" si="74"/>
        <v>0</v>
      </c>
      <c r="L226" s="46">
        <f t="shared" si="74"/>
        <v>0</v>
      </c>
      <c r="M226" s="46">
        <f t="shared" si="74"/>
        <v>0</v>
      </c>
      <c r="N226" s="49">
        <f t="shared" si="74"/>
        <v>0</v>
      </c>
      <c r="O226" s="61">
        <f>SUM(C226:N226)</f>
        <v>161622150</v>
      </c>
      <c r="Q226" s="47"/>
    </row>
    <row r="227" spans="1:30" s="3" customFormat="1" ht="14.1" customHeight="1">
      <c r="A227" s="69" t="s">
        <v>83</v>
      </c>
      <c r="C227" s="20"/>
      <c r="D227" s="20"/>
      <c r="E227" s="20"/>
      <c r="F227" s="75" t="s">
        <v>88</v>
      </c>
      <c r="G227" s="20"/>
      <c r="H227" s="20"/>
      <c r="I227" s="20"/>
      <c r="J227" s="20"/>
      <c r="K227" s="20"/>
      <c r="L227" s="20"/>
      <c r="M227" s="20"/>
      <c r="N227" s="20"/>
      <c r="O227" s="20"/>
      <c r="U227" s="130"/>
      <c r="V227" s="130"/>
      <c r="W227" s="130"/>
      <c r="X227" s="130"/>
      <c r="Y227" s="130"/>
      <c r="Z227" s="130"/>
      <c r="AA227" s="130"/>
      <c r="AB227" s="130"/>
      <c r="AC227" s="130"/>
      <c r="AD227" s="130"/>
    </row>
    <row r="228" spans="1:30" s="3" customFormat="1" ht="14.1" customHeight="1">
      <c r="A228" s="70" t="s">
        <v>81</v>
      </c>
      <c r="B228" s="72"/>
      <c r="U228" s="130"/>
      <c r="V228" s="130"/>
      <c r="W228" s="130"/>
      <c r="X228" s="130"/>
      <c r="Y228" s="130"/>
      <c r="Z228" s="130"/>
      <c r="AA228" s="130"/>
      <c r="AB228" s="130"/>
      <c r="AC228" s="130"/>
      <c r="AD228" s="130"/>
    </row>
    <row r="229" spans="1:30" s="130" customFormat="1" ht="14.1" customHeight="1">
      <c r="A229" s="68" t="s">
        <v>80</v>
      </c>
      <c r="B229" s="3"/>
      <c r="C229" s="3"/>
      <c r="D229" s="3"/>
      <c r="E229" s="3"/>
      <c r="F229" s="3"/>
      <c r="G229" s="3"/>
      <c r="H229" s="3"/>
      <c r="I229" s="3"/>
      <c r="J229" s="3"/>
      <c r="K229" s="3"/>
      <c r="L229" s="3"/>
      <c r="M229" s="3"/>
      <c r="N229" s="3"/>
      <c r="O229" s="3"/>
    </row>
    <row r="230" spans="1:30" ht="15">
      <c r="A230" s="73"/>
      <c r="B230" s="3"/>
      <c r="C230" s="20"/>
      <c r="D230" s="20"/>
      <c r="E230" s="20"/>
      <c r="F230" s="20"/>
      <c r="G230" s="20"/>
      <c r="H230" s="20"/>
      <c r="I230" s="20"/>
      <c r="J230" s="20"/>
      <c r="K230" s="20"/>
      <c r="L230" s="20"/>
      <c r="M230" s="20"/>
      <c r="N230" s="20"/>
      <c r="O230" s="20"/>
    </row>
    <row r="231" spans="1:30" ht="21.95" customHeight="1">
      <c r="A231" s="253" t="s">
        <v>53</v>
      </c>
      <c r="B231" s="253"/>
      <c r="C231" s="253"/>
      <c r="D231" s="253"/>
      <c r="E231" s="253"/>
      <c r="F231" s="253"/>
      <c r="G231" s="253"/>
      <c r="H231" s="253"/>
      <c r="I231" s="253"/>
      <c r="J231" s="253"/>
      <c r="K231" s="253"/>
      <c r="L231" s="253"/>
      <c r="M231" s="253"/>
      <c r="N231" s="253"/>
      <c r="O231" s="253"/>
    </row>
    <row r="232" spans="1:30" ht="21.95" customHeight="1">
      <c r="A232" s="253" t="s">
        <v>104</v>
      </c>
      <c r="B232" s="253"/>
      <c r="C232" s="253"/>
      <c r="D232" s="253"/>
      <c r="E232" s="253"/>
      <c r="F232" s="253"/>
      <c r="G232" s="253"/>
      <c r="H232" s="253"/>
      <c r="I232" s="253"/>
      <c r="J232" s="253"/>
      <c r="K232" s="253"/>
      <c r="L232" s="253"/>
      <c r="M232" s="253"/>
      <c r="N232" s="253"/>
      <c r="O232" s="253"/>
      <c r="P232" s="127"/>
    </row>
    <row r="233" spans="1:30" ht="14.1" customHeight="1">
      <c r="A233" s="21"/>
      <c r="B233" s="21"/>
      <c r="C233" s="21"/>
      <c r="D233" s="21"/>
      <c r="E233" s="21"/>
      <c r="F233" s="21"/>
      <c r="G233" s="21"/>
      <c r="H233" s="21"/>
      <c r="I233" s="21"/>
      <c r="J233" s="21"/>
      <c r="K233" s="21"/>
      <c r="L233" s="21"/>
      <c r="M233" s="21"/>
      <c r="N233" s="21"/>
      <c r="O233" s="21"/>
    </row>
    <row r="234" spans="1:30" ht="14.1" customHeight="1" thickBot="1">
      <c r="A234" s="2"/>
      <c r="C234" s="2"/>
      <c r="D234" s="2"/>
      <c r="E234" s="2"/>
      <c r="F234" s="2"/>
      <c r="G234" s="2"/>
      <c r="H234" s="2"/>
      <c r="I234" s="2"/>
      <c r="J234" s="2"/>
      <c r="K234" s="2"/>
      <c r="L234" s="2"/>
      <c r="M234" s="2"/>
      <c r="N234" s="2"/>
      <c r="O234" s="2"/>
    </row>
    <row r="235" spans="1:30" ht="27.95" customHeight="1" thickBot="1">
      <c r="A235" s="33" t="s">
        <v>24</v>
      </c>
      <c r="B235" s="34" t="s">
        <v>4</v>
      </c>
      <c r="C235" s="34" t="s">
        <v>5</v>
      </c>
      <c r="D235" s="34" t="s">
        <v>6</v>
      </c>
      <c r="E235" s="34" t="s">
        <v>7</v>
      </c>
      <c r="F235" s="34" t="s">
        <v>8</v>
      </c>
      <c r="G235" s="34" t="s">
        <v>9</v>
      </c>
      <c r="H235" s="34" t="s">
        <v>10</v>
      </c>
      <c r="I235" s="34" t="s">
        <v>11</v>
      </c>
      <c r="J235" s="34" t="s">
        <v>12</v>
      </c>
      <c r="K235" s="34" t="s">
        <v>13</v>
      </c>
      <c r="L235" s="34" t="s">
        <v>14</v>
      </c>
      <c r="M235" s="34" t="s">
        <v>15</v>
      </c>
      <c r="N235" s="34" t="s">
        <v>16</v>
      </c>
      <c r="O235" s="35" t="s">
        <v>17</v>
      </c>
    </row>
    <row r="236" spans="1:30" ht="15" customHeight="1">
      <c r="A236" s="251" t="s">
        <v>45</v>
      </c>
      <c r="B236" s="36">
        <v>1993</v>
      </c>
      <c r="C236" s="86" t="s">
        <v>89</v>
      </c>
      <c r="D236" s="86" t="s">
        <v>89</v>
      </c>
      <c r="E236" s="86" t="s">
        <v>89</v>
      </c>
      <c r="F236" s="86" t="s">
        <v>89</v>
      </c>
      <c r="G236" s="86" t="s">
        <v>89</v>
      </c>
      <c r="H236" s="86" t="s">
        <v>89</v>
      </c>
      <c r="I236" s="86" t="s">
        <v>89</v>
      </c>
      <c r="J236" s="86" t="s">
        <v>89</v>
      </c>
      <c r="K236" s="86" t="s">
        <v>89</v>
      </c>
      <c r="L236" s="86" t="s">
        <v>89</v>
      </c>
      <c r="M236" s="86" t="s">
        <v>89</v>
      </c>
      <c r="N236" s="86" t="s">
        <v>89</v>
      </c>
      <c r="O236" s="203" t="s">
        <v>89</v>
      </c>
    </row>
    <row r="237" spans="1:30" ht="15" customHeight="1">
      <c r="A237" s="252"/>
      <c r="B237" s="40">
        <v>1994</v>
      </c>
      <c r="C237" s="51">
        <f t="shared" ref="C237:O237" si="75">+C7/C6-1</f>
        <v>0.12494190644795578</v>
      </c>
      <c r="D237" s="51">
        <f t="shared" si="75"/>
        <v>7.3298194585718734E-2</v>
      </c>
      <c r="E237" s="51">
        <f t="shared" si="75"/>
        <v>5.3431752753029027E-2</v>
      </c>
      <c r="F237" s="51">
        <f t="shared" si="75"/>
        <v>0.20377652203470875</v>
      </c>
      <c r="G237" s="51">
        <f t="shared" si="75"/>
        <v>0.22022732812924173</v>
      </c>
      <c r="H237" s="51">
        <f t="shared" si="75"/>
        <v>0.12412824175861292</v>
      </c>
      <c r="I237" s="51">
        <f t="shared" si="75"/>
        <v>8.9514295136594146E-2</v>
      </c>
      <c r="J237" s="51">
        <f t="shared" si="75"/>
        <v>0.17004071795768838</v>
      </c>
      <c r="K237" s="51">
        <f t="shared" si="75"/>
        <v>0.12910746675907636</v>
      </c>
      <c r="L237" s="51">
        <f t="shared" si="75"/>
        <v>0.13493879052802926</v>
      </c>
      <c r="M237" s="51">
        <f t="shared" si="75"/>
        <v>0.10070180666744388</v>
      </c>
      <c r="N237" s="51">
        <f t="shared" si="75"/>
        <v>4.833372802219138E-2</v>
      </c>
      <c r="O237" s="52">
        <f t="shared" si="75"/>
        <v>0.12252385673763433</v>
      </c>
    </row>
    <row r="238" spans="1:30" ht="15" customHeight="1">
      <c r="A238" s="252"/>
      <c r="B238" s="40">
        <v>1995</v>
      </c>
      <c r="C238" s="51">
        <f t="shared" ref="C238:O238" si="76">+C8/C7-1</f>
        <v>0.13632322954413678</v>
      </c>
      <c r="D238" s="51">
        <f t="shared" si="76"/>
        <v>0.11903972458134149</v>
      </c>
      <c r="E238" s="51">
        <f t="shared" si="76"/>
        <v>9.8796630254565976E-2</v>
      </c>
      <c r="F238" s="51">
        <f t="shared" si="76"/>
        <v>-4.4141534962282014E-3</v>
      </c>
      <c r="G238" s="51">
        <f t="shared" si="76"/>
        <v>2.9750309095042393E-3</v>
      </c>
      <c r="H238" s="51">
        <f t="shared" ref="H238:H253" si="77">+H8/H7-1</f>
        <v>3.2078918194627715E-2</v>
      </c>
      <c r="I238" s="51">
        <f t="shared" si="76"/>
        <v>6.3372615663456866E-2</v>
      </c>
      <c r="J238" s="51">
        <f t="shared" si="76"/>
        <v>1.4793380215674334E-2</v>
      </c>
      <c r="K238" s="51">
        <f t="shared" si="76"/>
        <v>-3.7728545366770283E-2</v>
      </c>
      <c r="L238" s="51">
        <f t="shared" si="76"/>
        <v>3.4847868181201447E-2</v>
      </c>
      <c r="M238" s="51">
        <f t="shared" si="76"/>
        <v>-1.9144403745274818E-4</v>
      </c>
      <c r="N238" s="51">
        <f t="shared" si="76"/>
        <v>-3.8091616900801872E-2</v>
      </c>
      <c r="O238" s="52">
        <f t="shared" si="76"/>
        <v>2.9167059464096257E-2</v>
      </c>
    </row>
    <row r="239" spans="1:30" ht="15" customHeight="1">
      <c r="A239" s="252"/>
      <c r="B239" s="40">
        <v>1996</v>
      </c>
      <c r="C239" s="51">
        <f t="shared" ref="C239:O239" si="78">+C9/C8-1</f>
        <v>3.8352043625123899E-2</v>
      </c>
      <c r="D239" s="51">
        <f t="shared" si="78"/>
        <v>5.1176087237163159E-2</v>
      </c>
      <c r="E239" s="51">
        <f t="shared" si="78"/>
        <v>-4.7853732629955958E-2</v>
      </c>
      <c r="F239" s="51">
        <f t="shared" si="78"/>
        <v>0.10065370391608308</v>
      </c>
      <c r="G239" s="51">
        <f t="shared" si="78"/>
        <v>5.0359303105604436E-2</v>
      </c>
      <c r="H239" s="51">
        <f t="shared" si="77"/>
        <v>-6.5285413000668036E-2</v>
      </c>
      <c r="I239" s="51">
        <f t="shared" si="78"/>
        <v>3.8162447828964829E-2</v>
      </c>
      <c r="J239" s="51">
        <f t="shared" si="78"/>
        <v>-4.9205078223576559E-2</v>
      </c>
      <c r="K239" s="51">
        <f t="shared" si="78"/>
        <v>-3.8331993382038965E-2</v>
      </c>
      <c r="L239" s="51">
        <f t="shared" si="78"/>
        <v>9.3388247065256502E-2</v>
      </c>
      <c r="M239" s="51">
        <f t="shared" si="78"/>
        <v>-1.691544994281069E-2</v>
      </c>
      <c r="N239" s="51">
        <f t="shared" si="78"/>
        <v>2.7535200993963782E-2</v>
      </c>
      <c r="O239" s="52">
        <f t="shared" si="78"/>
        <v>1.2855386057938789E-2</v>
      </c>
    </row>
    <row r="240" spans="1:30" ht="15" customHeight="1">
      <c r="A240" s="252"/>
      <c r="B240" s="40">
        <v>1997</v>
      </c>
      <c r="C240" s="51">
        <f t="shared" ref="C240:O240" si="79">+C10/C9-1</f>
        <v>4.3407726021797988E-3</v>
      </c>
      <c r="D240" s="51">
        <f t="shared" si="79"/>
        <v>-1.3647091027462088E-2</v>
      </c>
      <c r="E240" s="51">
        <f t="shared" si="79"/>
        <v>-3.7497398372878799E-3</v>
      </c>
      <c r="F240" s="51">
        <f t="shared" si="79"/>
        <v>0.13257055957371877</v>
      </c>
      <c r="G240" s="51">
        <f t="shared" si="79"/>
        <v>2.4010936100580249E-3</v>
      </c>
      <c r="H240" s="51">
        <f t="shared" si="77"/>
        <v>9.9763594705841951E-2</v>
      </c>
      <c r="I240" s="51">
        <f t="shared" si="79"/>
        <v>8.5847303350959914E-2</v>
      </c>
      <c r="J240" s="51">
        <f t="shared" si="79"/>
        <v>6.072343487812093E-2</v>
      </c>
      <c r="K240" s="51">
        <f t="shared" si="79"/>
        <v>0.20163695589427832</v>
      </c>
      <c r="L240" s="51">
        <f t="shared" si="79"/>
        <v>8.0801052637042625E-2</v>
      </c>
      <c r="M240" s="51">
        <f t="shared" si="79"/>
        <v>6.5332743244520319E-2</v>
      </c>
      <c r="N240" s="51">
        <f t="shared" si="79"/>
        <v>0.12477298734332631</v>
      </c>
      <c r="O240" s="52">
        <f t="shared" si="79"/>
        <v>7.1975723490425692E-2</v>
      </c>
    </row>
    <row r="241" spans="1:256" ht="15" customHeight="1">
      <c r="A241" s="252"/>
      <c r="B241" s="40">
        <v>1998</v>
      </c>
      <c r="C241" s="51">
        <f t="shared" ref="C241:O241" si="80">+C11/C10-1</f>
        <v>0.12375831707145046</v>
      </c>
      <c r="D241" s="51">
        <f t="shared" si="80"/>
        <v>0.15435780754083961</v>
      </c>
      <c r="E241" s="51">
        <f t="shared" si="80"/>
        <v>0.22183332480941287</v>
      </c>
      <c r="F241" s="51">
        <f t="shared" si="80"/>
        <v>3.7152049748041094E-2</v>
      </c>
      <c r="G241" s="51">
        <f t="shared" si="80"/>
        <v>5.613817851345293E-2</v>
      </c>
      <c r="H241" s="51">
        <f t="shared" si="77"/>
        <v>0.13285785929642269</v>
      </c>
      <c r="I241" s="51">
        <f t="shared" si="80"/>
        <v>7.8832029814042581E-2</v>
      </c>
      <c r="J241" s="51">
        <f t="shared" si="80"/>
        <v>0.13244216566943212</v>
      </c>
      <c r="K241" s="51">
        <f t="shared" si="80"/>
        <v>9.9668420915217881E-2</v>
      </c>
      <c r="L241" s="51">
        <f t="shared" si="80"/>
        <v>4.2547510265886546E-2</v>
      </c>
      <c r="M241" s="51">
        <f t="shared" si="80"/>
        <v>0.13788806873564541</v>
      </c>
      <c r="N241" s="51">
        <f t="shared" si="80"/>
        <v>9.5324098913582844E-2</v>
      </c>
      <c r="O241" s="52">
        <f t="shared" si="80"/>
        <v>0.10545668714669887</v>
      </c>
    </row>
    <row r="242" spans="1:256" ht="15" customHeight="1">
      <c r="A242" s="252"/>
      <c r="B242" s="40">
        <v>1999</v>
      </c>
      <c r="C242" s="51">
        <f>+C12/C11-1</f>
        <v>1.2677689019534588E-2</v>
      </c>
      <c r="D242" s="51">
        <f>+D12/D11-1</f>
        <v>-6.7916221174592062E-3</v>
      </c>
      <c r="E242" s="51">
        <f>+E12/E11-1</f>
        <v>6.5294197184756486E-2</v>
      </c>
      <c r="F242" s="51">
        <f>+F12/F11-1</f>
        <v>2.4299877999288899E-2</v>
      </c>
      <c r="G242" s="51">
        <f>+G12/G11-1</f>
        <v>4.6136415506089712E-2</v>
      </c>
      <c r="H242" s="51">
        <f t="shared" si="77"/>
        <v>-7.6370052800622812E-3</v>
      </c>
      <c r="I242" s="51">
        <f t="shared" ref="I242:O242" si="81">+I12/I11-1</f>
        <v>-5.3924438107918915E-2</v>
      </c>
      <c r="J242" s="51">
        <f t="shared" si="81"/>
        <v>-1.4619027428591891E-2</v>
      </c>
      <c r="K242" s="51">
        <f t="shared" si="81"/>
        <v>-4.6039138966258442E-2</v>
      </c>
      <c r="L242" s="51">
        <f t="shared" si="81"/>
        <v>-8.8545967246553281E-2</v>
      </c>
      <c r="M242" s="51">
        <f t="shared" si="81"/>
        <v>-2.2973963221978533E-2</v>
      </c>
      <c r="N242" s="51">
        <f t="shared" si="81"/>
        <v>-4.1980067069986027E-2</v>
      </c>
      <c r="O242" s="52">
        <f t="shared" si="81"/>
        <v>-1.3038477190199349E-2</v>
      </c>
    </row>
    <row r="243" spans="1:256" ht="15" customHeight="1">
      <c r="A243" s="252"/>
      <c r="B243" s="40">
        <v>2000</v>
      </c>
      <c r="C243" s="51">
        <f t="shared" ref="C243:N243" si="82">+C13/C12-1</f>
        <v>-4.8885378127605739E-2</v>
      </c>
      <c r="D243" s="51">
        <f t="shared" si="82"/>
        <v>2.431053477223255E-2</v>
      </c>
      <c r="E243" s="51">
        <f t="shared" si="82"/>
        <v>-4.7758901525975839E-2</v>
      </c>
      <c r="F243" s="51">
        <f t="shared" si="82"/>
        <v>-0.13630290668777134</v>
      </c>
      <c r="G243" s="51">
        <f t="shared" si="82"/>
        <v>-5.3965445829161185E-2</v>
      </c>
      <c r="H243" s="51">
        <f t="shared" si="77"/>
        <v>-4.1959521598279537E-2</v>
      </c>
      <c r="I243" s="51">
        <f t="shared" si="82"/>
        <v>-4.8504581178654638E-2</v>
      </c>
      <c r="J243" s="51">
        <f t="shared" si="82"/>
        <v>2.3635647404618432E-4</v>
      </c>
      <c r="K243" s="51">
        <f t="shared" si="82"/>
        <v>-7.4908328968046112E-2</v>
      </c>
      <c r="L243" s="51">
        <f t="shared" si="82"/>
        <v>-1.0319487929810189E-2</v>
      </c>
      <c r="M243" s="51">
        <f t="shared" si="82"/>
        <v>-9.4470031508904873E-2</v>
      </c>
      <c r="N243" s="51">
        <f t="shared" si="82"/>
        <v>-9.0223763040663818E-2</v>
      </c>
      <c r="O243" s="52">
        <f>+O13/O12-1</f>
        <v>-5.3523449214477159E-2</v>
      </c>
    </row>
    <row r="244" spans="1:256" ht="15" customHeight="1">
      <c r="A244" s="252"/>
      <c r="B244" s="40">
        <v>2001</v>
      </c>
      <c r="C244" s="51">
        <f t="shared" ref="C244:N244" si="83">+C14/C13-1</f>
        <v>-2.5305285437089542E-2</v>
      </c>
      <c r="D244" s="51">
        <f t="shared" si="83"/>
        <v>-0.10268138987626585</v>
      </c>
      <c r="E244" s="51">
        <f t="shared" si="83"/>
        <v>-0.12935091592899439</v>
      </c>
      <c r="F244" s="51">
        <f t="shared" si="83"/>
        <v>-6.047367060634723E-2</v>
      </c>
      <c r="G244" s="51">
        <f t="shared" si="83"/>
        <v>-5.5925774054597421E-2</v>
      </c>
      <c r="H244" s="51">
        <f t="shared" si="77"/>
        <v>-8.4126770032321163E-2</v>
      </c>
      <c r="I244" s="51">
        <f t="shared" si="83"/>
        <v>-9.1793226898912561E-2</v>
      </c>
      <c r="J244" s="51">
        <f t="shared" si="83"/>
        <v>-0.10546375511984685</v>
      </c>
      <c r="K244" s="51">
        <f t="shared" si="83"/>
        <v>-0.10694567573523006</v>
      </c>
      <c r="L244" s="51">
        <f t="shared" si="83"/>
        <v>-7.5595063160789455E-2</v>
      </c>
      <c r="M244" s="51">
        <f t="shared" si="83"/>
        <v>-4.6828577392694859E-2</v>
      </c>
      <c r="N244" s="51">
        <f t="shared" si="83"/>
        <v>-0.17330613867516631</v>
      </c>
      <c r="O244" s="52">
        <f>+O14/O13-1</f>
        <v>-8.8902204263058504E-2</v>
      </c>
    </row>
    <row r="245" spans="1:256" ht="15" customHeight="1">
      <c r="A245" s="252"/>
      <c r="B245" s="40">
        <v>2002</v>
      </c>
      <c r="C245" s="51">
        <f t="shared" ref="C245:N245" si="84">+C15/C14-1</f>
        <v>-8.5226146961661087E-2</v>
      </c>
      <c r="D245" s="51">
        <f t="shared" si="84"/>
        <v>-9.9222079988497969E-2</v>
      </c>
      <c r="E245" s="51">
        <f t="shared" si="84"/>
        <v>-0.17745515710523774</v>
      </c>
      <c r="F245" s="51">
        <f t="shared" si="84"/>
        <v>-4.4665048416007935E-2</v>
      </c>
      <c r="G245" s="51">
        <f t="shared" si="84"/>
        <v>-0.10039572921795281</v>
      </c>
      <c r="H245" s="51">
        <f t="shared" si="77"/>
        <v>-0.14949486482265728</v>
      </c>
      <c r="I245" s="51">
        <f t="shared" si="84"/>
        <v>-6.4272892548918215E-2</v>
      </c>
      <c r="J245" s="51">
        <f t="shared" si="84"/>
        <v>-0.13439616835358736</v>
      </c>
      <c r="K245" s="51">
        <f t="shared" si="84"/>
        <v>-9.2815422672319903E-2</v>
      </c>
      <c r="L245" s="51">
        <f t="shared" si="84"/>
        <v>-0.11914942395390526</v>
      </c>
      <c r="M245" s="51">
        <f t="shared" si="84"/>
        <v>-0.13871591728065991</v>
      </c>
      <c r="N245" s="51">
        <f t="shared" si="84"/>
        <v>-4.1697652654084649E-3</v>
      </c>
      <c r="O245" s="52">
        <f>+O15/O14-1</f>
        <v>-0.10322728789982083</v>
      </c>
    </row>
    <row r="246" spans="1:256" ht="15" customHeight="1">
      <c r="A246" s="252"/>
      <c r="B246" s="40">
        <v>2003</v>
      </c>
      <c r="C246" s="51">
        <f t="shared" ref="C246:N246" si="85">+C16/C15-1</f>
        <v>-0.10280879715207125</v>
      </c>
      <c r="D246" s="51">
        <f t="shared" si="85"/>
        <v>-6.1826731386318001E-2</v>
      </c>
      <c r="E246" s="51">
        <f t="shared" si="85"/>
        <v>-5.6818499273662004E-3</v>
      </c>
      <c r="F246" s="51">
        <f t="shared" si="85"/>
        <v>-1.1925825385156519E-2</v>
      </c>
      <c r="G246" s="51">
        <f t="shared" si="85"/>
        <v>-3.174872727206679E-2</v>
      </c>
      <c r="H246" s="51">
        <f t="shared" si="77"/>
        <v>4.4193244607060533E-2</v>
      </c>
      <c r="I246" s="51">
        <f t="shared" si="85"/>
        <v>-1.662520757703001E-2</v>
      </c>
      <c r="J246" s="51">
        <f t="shared" si="85"/>
        <v>-1.9756192453152632E-2</v>
      </c>
      <c r="K246" s="51">
        <f t="shared" si="85"/>
        <v>3.6253451576411022E-2</v>
      </c>
      <c r="L246" s="51">
        <f t="shared" si="85"/>
        <v>5.1405062080492225E-2</v>
      </c>
      <c r="M246" s="51">
        <f t="shared" si="85"/>
        <v>1.8718551524450344E-3</v>
      </c>
      <c r="N246" s="53">
        <f t="shared" si="85"/>
        <v>6.1657404654094528E-2</v>
      </c>
      <c r="O246" s="52">
        <f>+O16/O15-1</f>
        <v>-3.1651096381163368E-3</v>
      </c>
    </row>
    <row r="247" spans="1:256" ht="15" customHeight="1">
      <c r="A247" s="252"/>
      <c r="B247" s="40">
        <v>2004</v>
      </c>
      <c r="C247" s="51">
        <f t="shared" ref="C247:C253" si="86">+C17/C16-1</f>
        <v>-8.3328029869110809E-3</v>
      </c>
      <c r="D247" s="51">
        <f t="shared" ref="D247:O247" si="87">+D17/D16-1</f>
        <v>7.141404285550057E-2</v>
      </c>
      <c r="E247" s="51">
        <f t="shared" si="87"/>
        <v>0.16905930970928318</v>
      </c>
      <c r="F247" s="51">
        <f t="shared" si="87"/>
        <v>-7.3066531209404428E-2</v>
      </c>
      <c r="G247" s="51">
        <f t="shared" si="87"/>
        <v>1.8138896678630001E-3</v>
      </c>
      <c r="H247" s="51">
        <f t="shared" si="77"/>
        <v>7.2422097232997196E-2</v>
      </c>
      <c r="I247" s="51">
        <f t="shared" si="87"/>
        <v>4.9144159115558139E-2</v>
      </c>
      <c r="J247" s="51">
        <f t="shared" si="87"/>
        <v>7.7702187064344841E-2</v>
      </c>
      <c r="K247" s="51">
        <f t="shared" si="87"/>
        <v>4.884799546358054E-2</v>
      </c>
      <c r="L247" s="51">
        <f t="shared" si="87"/>
        <v>-1.4990145949699052E-2</v>
      </c>
      <c r="M247" s="51">
        <f t="shared" si="87"/>
        <v>9.5549192686489537E-2</v>
      </c>
      <c r="N247" s="51">
        <f t="shared" si="87"/>
        <v>-2.948943765318901E-2</v>
      </c>
      <c r="O247" s="52">
        <f t="shared" si="87"/>
        <v>3.7448807701296216E-2</v>
      </c>
    </row>
    <row r="248" spans="1:256" ht="15" customHeight="1">
      <c r="A248" s="252"/>
      <c r="B248" s="40">
        <v>2005</v>
      </c>
      <c r="C248" s="51">
        <f t="shared" si="86"/>
        <v>3.7496095939349106E-2</v>
      </c>
      <c r="D248" s="51">
        <f t="shared" ref="D248:O248" si="88">+D18/D17-1</f>
        <v>-0.18234951240324615</v>
      </c>
      <c r="E248" s="51">
        <f t="shared" si="88"/>
        <v>-2.8911706656172376E-2</v>
      </c>
      <c r="F248" s="51">
        <f t="shared" si="88"/>
        <v>0.19302892647222958</v>
      </c>
      <c r="G248" s="51">
        <f t="shared" si="88"/>
        <v>9.4003563166630943E-2</v>
      </c>
      <c r="H248" s="51">
        <f t="shared" si="77"/>
        <v>4.4801659008121719E-2</v>
      </c>
      <c r="I248" s="51">
        <f t="shared" si="88"/>
        <v>1.8234567103582178E-2</v>
      </c>
      <c r="J248" s="51">
        <f t="shared" si="88"/>
        <v>7.170166192412486E-2</v>
      </c>
      <c r="K248" s="51">
        <f t="shared" si="88"/>
        <v>3.7149862307690462E-2</v>
      </c>
      <c r="L248" s="51">
        <f t="shared" si="88"/>
        <v>2.0057983301414728E-2</v>
      </c>
      <c r="M248" s="51">
        <f t="shared" si="88"/>
        <v>-1.4862090072351619E-2</v>
      </c>
      <c r="N248" s="51">
        <f t="shared" si="88"/>
        <v>0.11209008156461375</v>
      </c>
      <c r="O248" s="52">
        <f t="shared" si="88"/>
        <v>3.5012296591077741E-2</v>
      </c>
    </row>
    <row r="249" spans="1:256" ht="15" customHeight="1">
      <c r="A249" s="65"/>
      <c r="B249" s="40">
        <v>2006</v>
      </c>
      <c r="C249" s="51">
        <f t="shared" si="86"/>
        <v>0.10754407307367164</v>
      </c>
      <c r="D249" s="51">
        <f t="shared" ref="D249:O249" si="89">+D19/D18-1</f>
        <v>0.29548516856168683</v>
      </c>
      <c r="E249" s="51">
        <f t="shared" si="89"/>
        <v>8.0309687494296345E-2</v>
      </c>
      <c r="F249" s="51">
        <f t="shared" si="89"/>
        <v>-0.13888945204186076</v>
      </c>
      <c r="G249" s="51">
        <f t="shared" si="89"/>
        <v>3.8354865514081071E-2</v>
      </c>
      <c r="H249" s="51">
        <f t="shared" si="77"/>
        <v>2.8013308788294999E-2</v>
      </c>
      <c r="I249" s="51">
        <f t="shared" si="89"/>
        <v>4.5163491881548445E-2</v>
      </c>
      <c r="J249" s="51">
        <f t="shared" si="89"/>
        <v>4.0337826218937334E-2</v>
      </c>
      <c r="K249" s="51">
        <f t="shared" si="89"/>
        <v>3.0997786673976124E-2</v>
      </c>
      <c r="L249" s="51">
        <f t="shared" si="89"/>
        <v>3.9051387388243208E-2</v>
      </c>
      <c r="M249" s="51">
        <f t="shared" si="89"/>
        <v>0.10363299435958417</v>
      </c>
      <c r="N249" s="51">
        <f t="shared" si="89"/>
        <v>-1.1232913496341035E-2</v>
      </c>
      <c r="O249" s="52">
        <f t="shared" si="89"/>
        <v>4.490492164205917E-2</v>
      </c>
      <c r="IV249" s="51"/>
    </row>
    <row r="250" spans="1:256" ht="15" customHeight="1">
      <c r="A250" s="65"/>
      <c r="B250" s="40">
        <v>2007</v>
      </c>
      <c r="C250" s="51">
        <f t="shared" si="86"/>
        <v>2.2244157008555199E-2</v>
      </c>
      <c r="D250" s="51">
        <f t="shared" ref="D250:O250" si="90">+D20/D19-1</f>
        <v>-1.5357510738531976E-2</v>
      </c>
      <c r="E250" s="51">
        <f t="shared" si="90"/>
        <v>-5.6651281701780576E-2</v>
      </c>
      <c r="F250" s="51">
        <f t="shared" si="90"/>
        <v>-8.839217456319326E-3</v>
      </c>
      <c r="G250" s="51">
        <f t="shared" si="90"/>
        <v>-0.1615123361911881</v>
      </c>
      <c r="H250" s="51">
        <f t="shared" si="77"/>
        <v>-5.6485367977565093E-2</v>
      </c>
      <c r="I250" s="51">
        <f t="shared" si="90"/>
        <v>-4.3266168053924692E-2</v>
      </c>
      <c r="J250" s="51">
        <f t="shared" si="90"/>
        <v>-5.5070736823195521E-2</v>
      </c>
      <c r="K250" s="51">
        <f t="shared" si="90"/>
        <v>-0.15549042738322172</v>
      </c>
      <c r="L250" s="51">
        <f t="shared" si="90"/>
        <v>-4.4407325736091741E-2</v>
      </c>
      <c r="M250" s="51">
        <f t="shared" si="90"/>
        <v>-0.10042252918599515</v>
      </c>
      <c r="N250" s="51">
        <f t="shared" si="90"/>
        <v>-8.7333939974005625E-2</v>
      </c>
      <c r="O250" s="52">
        <f t="shared" si="90"/>
        <v>-6.7534602414732192E-2</v>
      </c>
      <c r="IV250" s="51"/>
    </row>
    <row r="251" spans="1:256" ht="15" customHeight="1">
      <c r="A251" s="65"/>
      <c r="B251" s="40">
        <v>2008</v>
      </c>
      <c r="C251" s="51">
        <f t="shared" si="86"/>
        <v>9.2804503108927072E-2</v>
      </c>
      <c r="D251" s="51">
        <f t="shared" ref="D251:G253" si="91">+D21/D20-1</f>
        <v>0.10157673784095445</v>
      </c>
      <c r="E251" s="51">
        <f t="shared" si="91"/>
        <v>-8.3660082706015992E-2</v>
      </c>
      <c r="F251" s="51">
        <f t="shared" si="91"/>
        <v>0.27573019661710796</v>
      </c>
      <c r="G251" s="51">
        <f t="shared" si="91"/>
        <v>0.35297742786795827</v>
      </c>
      <c r="H251" s="51">
        <f t="shared" si="77"/>
        <v>0.14734374665388095</v>
      </c>
      <c r="I251" s="51">
        <f t="shared" ref="I251:O251" si="92">+I21/I20-1</f>
        <v>0.25490354332435583</v>
      </c>
      <c r="J251" s="51">
        <f t="shared" si="92"/>
        <v>0.14851847685471631</v>
      </c>
      <c r="K251" s="51">
        <f t="shared" si="92"/>
        <v>0.4339561540087542</v>
      </c>
      <c r="L251" s="51">
        <f t="shared" si="92"/>
        <v>0.29701402138214439</v>
      </c>
      <c r="M251" s="51">
        <f t="shared" si="92"/>
        <v>0.23992549711773825</v>
      </c>
      <c r="N251" s="51">
        <f t="shared" si="92"/>
        <v>0.22283601838541456</v>
      </c>
      <c r="O251" s="52">
        <f t="shared" si="92"/>
        <v>0.20731926626468145</v>
      </c>
      <c r="IV251" s="77"/>
    </row>
    <row r="252" spans="1:256" ht="15" customHeight="1">
      <c r="A252" s="65"/>
      <c r="B252" s="40">
        <v>2009</v>
      </c>
      <c r="C252" s="51">
        <f t="shared" si="86"/>
        <v>0.11953674897692679</v>
      </c>
      <c r="D252" s="51">
        <f t="shared" si="91"/>
        <v>0.17445423078475675</v>
      </c>
      <c r="E252" s="51">
        <f t="shared" si="91"/>
        <v>0.43902440640325224</v>
      </c>
      <c r="F252" s="51">
        <f t="shared" si="91"/>
        <v>0.17590732617140326</v>
      </c>
      <c r="G252" s="51">
        <f t="shared" si="91"/>
        <v>4.0948251855274398E-2</v>
      </c>
      <c r="H252" s="51">
        <f t="shared" si="77"/>
        <v>0.15162894826142082</v>
      </c>
      <c r="I252" s="51">
        <f t="shared" ref="I252:N252" si="93">+I22/I21-1</f>
        <v>-0.11124502371744505</v>
      </c>
      <c r="J252" s="51">
        <f t="shared" si="93"/>
        <v>5.1222825621182855E-2</v>
      </c>
      <c r="K252" s="51">
        <f t="shared" si="93"/>
        <v>9.533609084275918E-3</v>
      </c>
      <c r="L252" s="51">
        <f t="shared" si="93"/>
        <v>1.7636974145314621E-2</v>
      </c>
      <c r="M252" s="51">
        <f t="shared" si="93"/>
        <v>-6.0757022065837551E-2</v>
      </c>
      <c r="N252" s="51">
        <f t="shared" si="93"/>
        <v>0.12144000198274441</v>
      </c>
      <c r="O252" s="52">
        <f>+O22/O21-1</f>
        <v>8.0139848144136661E-2</v>
      </c>
      <c r="IV252" s="77"/>
    </row>
    <row r="253" spans="1:256" ht="15" customHeight="1">
      <c r="A253" s="65"/>
      <c r="B253" s="40">
        <v>2010</v>
      </c>
      <c r="C253" s="51">
        <f t="shared" si="86"/>
        <v>-4.077177256836062E-2</v>
      </c>
      <c r="D253" s="51">
        <f t="shared" si="91"/>
        <v>-2.8347197976856253E-2</v>
      </c>
      <c r="E253" s="51">
        <f t="shared" si="91"/>
        <v>2.8351940582034274E-2</v>
      </c>
      <c r="F253" s="51">
        <f t="shared" si="91"/>
        <v>-1.109293203339734E-2</v>
      </c>
      <c r="G253" s="51">
        <f t="shared" si="91"/>
        <v>-1.0273626048200368E-2</v>
      </c>
      <c r="H253" s="51">
        <f t="shared" si="77"/>
        <v>-1.6308766710576572E-3</v>
      </c>
      <c r="I253" s="51">
        <f t="shared" ref="I253:N253" si="94">+I23/I22-1</f>
        <v>0.16956138023326917</v>
      </c>
      <c r="J253" s="51">
        <f t="shared" si="94"/>
        <v>8.0332562249437522E-2</v>
      </c>
      <c r="K253" s="51">
        <f t="shared" si="94"/>
        <v>2.4738585448841555E-2</v>
      </c>
      <c r="L253" s="51">
        <f t="shared" si="94"/>
        <v>-4.6202159646212104E-2</v>
      </c>
      <c r="M253" s="51">
        <f t="shared" si="94"/>
        <v>0.23411599552604923</v>
      </c>
      <c r="N253" s="51">
        <f t="shared" si="94"/>
        <v>4.0604517076725966E-2</v>
      </c>
      <c r="O253" s="52">
        <f>+O23/O22-1</f>
        <v>3.5493559992107571E-2</v>
      </c>
      <c r="IV253" s="77"/>
    </row>
    <row r="254" spans="1:256" ht="15" customHeight="1">
      <c r="A254" s="65"/>
      <c r="B254" s="40">
        <v>2011</v>
      </c>
      <c r="C254" s="51">
        <f t="shared" ref="C254:O254" si="95">+C24/C23-1</f>
        <v>9.3606143822657417E-2</v>
      </c>
      <c r="D254" s="51">
        <f t="shared" si="95"/>
        <v>8.2249145995434425E-2</v>
      </c>
      <c r="E254" s="51">
        <f t="shared" si="95"/>
        <v>-0.14356570954253556</v>
      </c>
      <c r="F254" s="51">
        <f t="shared" si="95"/>
        <v>-0.11632458352900055</v>
      </c>
      <c r="G254" s="51">
        <f t="shared" si="95"/>
        <v>1.7160832001022808E-2</v>
      </c>
      <c r="H254" s="51">
        <f t="shared" si="95"/>
        <v>-2.2864159529179529E-2</v>
      </c>
      <c r="I254" s="51">
        <f t="shared" si="95"/>
        <v>-6.2414236442324134E-2</v>
      </c>
      <c r="J254" s="51">
        <f t="shared" si="95"/>
        <v>-1.9398589812861911E-2</v>
      </c>
      <c r="K254" s="51">
        <f t="shared" si="95"/>
        <v>3.0976491387285643E-2</v>
      </c>
      <c r="L254" s="51">
        <f t="shared" si="95"/>
        <v>8.3091333381935195E-2</v>
      </c>
      <c r="M254" s="51">
        <f t="shared" si="95"/>
        <v>-0.11341667057285676</v>
      </c>
      <c r="N254" s="51">
        <f t="shared" si="95"/>
        <v>-3.8937343595503604E-2</v>
      </c>
      <c r="O254" s="52">
        <f t="shared" si="95"/>
        <v>-2.3088764336060441E-2</v>
      </c>
      <c r="IV254" s="77"/>
    </row>
    <row r="255" spans="1:256" ht="15" customHeight="1">
      <c r="A255" s="65"/>
      <c r="B255" s="40">
        <v>2012</v>
      </c>
      <c r="C255" s="51">
        <f t="shared" ref="C255:O255" si="96">+C25/C24-1</f>
        <v>-0.20834501657980387</v>
      </c>
      <c r="D255" s="51">
        <f t="shared" si="96"/>
        <v>-0.26216289883045374</v>
      </c>
      <c r="E255" s="51">
        <f t="shared" si="96"/>
        <v>-8.6987807890303692E-2</v>
      </c>
      <c r="F255" s="51">
        <f t="shared" si="96"/>
        <v>-0.23635538611830564</v>
      </c>
      <c r="G255" s="51">
        <f t="shared" si="96"/>
        <v>-0.20763715980843556</v>
      </c>
      <c r="H255" s="51">
        <f t="shared" si="96"/>
        <v>-0.1918119317126411</v>
      </c>
      <c r="I255" s="51">
        <f t="shared" si="96"/>
        <v>-0.15094604443152215</v>
      </c>
      <c r="J255" s="51">
        <f t="shared" si="96"/>
        <v>-0.44494806064033476</v>
      </c>
      <c r="K255" s="51">
        <f t="shared" si="96"/>
        <v>-0.30807399579126915</v>
      </c>
      <c r="L255" s="51">
        <f t="shared" si="96"/>
        <v>-0.19985862730799475</v>
      </c>
      <c r="M255" s="51">
        <f t="shared" si="96"/>
        <v>-0.21215480636524942</v>
      </c>
      <c r="N255" s="51">
        <f t="shared" si="96"/>
        <v>-0.27341778318633625</v>
      </c>
      <c r="O255" s="52">
        <f t="shared" si="96"/>
        <v>-0.23469569886573438</v>
      </c>
      <c r="IV255" s="51" t="e">
        <f>+IV25/IV23-1</f>
        <v>#DIV/0!</v>
      </c>
    </row>
    <row r="256" spans="1:256" ht="15" customHeight="1">
      <c r="A256" s="65"/>
      <c r="B256" s="40">
        <v>2013</v>
      </c>
      <c r="C256" s="51">
        <f t="shared" ref="C256:H261" si="97">+C26/C25-1</f>
        <v>-0.66926240218939448</v>
      </c>
      <c r="D256" s="82" t="s">
        <v>75</v>
      </c>
      <c r="E256" s="51">
        <f t="shared" ref="E256:O256" si="98">+E26/E25-1</f>
        <v>-0.27997780725867538</v>
      </c>
      <c r="F256" s="51">
        <f t="shared" si="98"/>
        <v>0.13535562804158574</v>
      </c>
      <c r="G256" s="51">
        <f t="shared" si="98"/>
        <v>0.11553731878669105</v>
      </c>
      <c r="H256" s="51">
        <f t="shared" si="98"/>
        <v>-2.9012577084643665E-2</v>
      </c>
      <c r="I256" s="51">
        <f t="shared" si="98"/>
        <v>7.4241311014117128E-2</v>
      </c>
      <c r="J256" s="51">
        <f t="shared" si="98"/>
        <v>0.47127050112225843</v>
      </c>
      <c r="K256" s="51">
        <f t="shared" si="98"/>
        <v>1.8358121923629067E-2</v>
      </c>
      <c r="L256" s="51">
        <f t="shared" si="98"/>
        <v>0.12473228769345424</v>
      </c>
      <c r="M256" s="51">
        <f t="shared" si="98"/>
        <v>6.3126442366087776E-2</v>
      </c>
      <c r="N256" s="51">
        <f t="shared" si="98"/>
        <v>0.17053844805937435</v>
      </c>
      <c r="O256" s="52">
        <f t="shared" si="98"/>
        <v>-5.6400184424202582E-2</v>
      </c>
      <c r="IV256" s="51" t="e">
        <f>+IV26/IV24-1</f>
        <v>#DIV/0!</v>
      </c>
    </row>
    <row r="257" spans="1:256" ht="15" customHeight="1">
      <c r="A257" s="160"/>
      <c r="B257" s="40">
        <v>2014</v>
      </c>
      <c r="C257" s="51">
        <f t="shared" si="97"/>
        <v>2.2708679511150853</v>
      </c>
      <c r="D257" s="82" t="s">
        <v>75</v>
      </c>
      <c r="E257" s="51">
        <f t="shared" ref="E257:N257" si="99">+E27/E26-1</f>
        <v>0.39467575749623673</v>
      </c>
      <c r="F257" s="51">
        <f t="shared" si="99"/>
        <v>5.814150673570051E-2</v>
      </c>
      <c r="G257" s="51">
        <f t="shared" si="99"/>
        <v>3.3237180090474938E-2</v>
      </c>
      <c r="H257" s="51">
        <f t="shared" si="99"/>
        <v>6.3471499162712997E-2</v>
      </c>
      <c r="I257" s="51">
        <f t="shared" si="99"/>
        <v>4.8400758246825548E-2</v>
      </c>
      <c r="J257" s="51">
        <f t="shared" si="99"/>
        <v>4.4608871694062247E-2</v>
      </c>
      <c r="K257" s="51">
        <f t="shared" si="99"/>
        <v>0.29189135852672909</v>
      </c>
      <c r="L257" s="51">
        <f t="shared" si="99"/>
        <v>5.9721880806686389E-2</v>
      </c>
      <c r="M257" s="51">
        <f t="shared" si="99"/>
        <v>0.1373295958284968</v>
      </c>
      <c r="N257" s="51">
        <f t="shared" si="99"/>
        <v>0.1673649655338576</v>
      </c>
      <c r="O257" s="52">
        <f>+O27/O26-1</f>
        <v>0.26021466278049754</v>
      </c>
      <c r="IV257" s="77"/>
    </row>
    <row r="258" spans="1:256" ht="15" customHeight="1">
      <c r="A258" s="180"/>
      <c r="B258" s="40">
        <v>2015</v>
      </c>
      <c r="C258" s="51">
        <f t="shared" si="97"/>
        <v>0.10236341807006255</v>
      </c>
      <c r="D258" s="51">
        <f>+D28/D27-1</f>
        <v>6.0357930849548103E-2</v>
      </c>
      <c r="E258" s="51">
        <f t="shared" ref="E258:N258" si="100">+E28/E27-1</f>
        <v>0.15851544717672228</v>
      </c>
      <c r="F258" s="51">
        <f t="shared" si="100"/>
        <v>0.27091319953196891</v>
      </c>
      <c r="G258" s="51">
        <f t="shared" si="100"/>
        <v>0.13489678491989809</v>
      </c>
      <c r="H258" s="51">
        <f t="shared" si="100"/>
        <v>0.28651903947302571</v>
      </c>
      <c r="I258" s="51">
        <f t="shared" si="100"/>
        <v>0.17863942400739341</v>
      </c>
      <c r="J258" s="51">
        <f t="shared" si="100"/>
        <v>0.14558050125318456</v>
      </c>
      <c r="K258" s="51">
        <f t="shared" si="100"/>
        <v>0.10707529865678223</v>
      </c>
      <c r="L258" s="51">
        <f t="shared" si="100"/>
        <v>0.10905218194943189</v>
      </c>
      <c r="M258" s="51">
        <f t="shared" si="100"/>
        <v>0.13778152139272515</v>
      </c>
      <c r="N258" s="51">
        <f t="shared" si="100"/>
        <v>3.6523360533625482E-2</v>
      </c>
      <c r="O258" s="52">
        <f>+O28/O27-1</f>
        <v>0.14354439486757165</v>
      </c>
      <c r="IV258" s="77"/>
    </row>
    <row r="259" spans="1:256" ht="15" customHeight="1">
      <c r="A259" s="198"/>
      <c r="B259" s="199">
        <v>2016</v>
      </c>
      <c r="C259" s="51">
        <f t="shared" si="97"/>
        <v>6.134257623969841E-2</v>
      </c>
      <c r="D259" s="51">
        <f>+D29/D28-1</f>
        <v>0.10311562810871089</v>
      </c>
      <c r="E259" s="51">
        <f t="shared" ref="E259:N260" si="101">+E29/E28-1</f>
        <v>0.13505064325298011</v>
      </c>
      <c r="F259" s="51">
        <f t="shared" si="101"/>
        <v>7.9896642869099477E-2</v>
      </c>
      <c r="G259" s="51">
        <f t="shared" si="101"/>
        <v>0.11576033607472724</v>
      </c>
      <c r="H259" s="51">
        <f t="shared" si="101"/>
        <v>5.4163533372032502E-2</v>
      </c>
      <c r="I259" s="51">
        <f t="shared" si="101"/>
        <v>-2.256220039052681E-3</v>
      </c>
      <c r="J259" s="51">
        <f t="shared" si="101"/>
        <v>0.20424558113833036</v>
      </c>
      <c r="K259" s="51">
        <f t="shared" si="101"/>
        <v>0.11026349591823426</v>
      </c>
      <c r="L259" s="51">
        <f t="shared" si="101"/>
        <v>5.3038131411385248E-2</v>
      </c>
      <c r="M259" s="51">
        <f t="shared" si="101"/>
        <v>8.9555464028206799E-2</v>
      </c>
      <c r="N259" s="51">
        <f t="shared" si="101"/>
        <v>7.8789487837338523E-2</v>
      </c>
      <c r="O259" s="52">
        <f>+O29/O28-1</f>
        <v>8.9566669066167615E-2</v>
      </c>
      <c r="IV259" s="77"/>
    </row>
    <row r="260" spans="1:256" ht="15" customHeight="1">
      <c r="A260" s="227"/>
      <c r="B260" s="228">
        <v>2017</v>
      </c>
      <c r="C260" s="51">
        <f t="shared" si="97"/>
        <v>8.6417724946552532E-2</v>
      </c>
      <c r="D260" s="51">
        <f>+D30/D29-1</f>
        <v>-1.7983141548000958E-2</v>
      </c>
      <c r="E260" s="51">
        <f t="shared" si="101"/>
        <v>0.13078533073403564</v>
      </c>
      <c r="F260" s="51">
        <f t="shared" si="101"/>
        <v>-6.2967349448539767E-2</v>
      </c>
      <c r="G260" s="51">
        <f t="shared" si="101"/>
        <v>5.7062149601991408E-2</v>
      </c>
      <c r="H260" s="51">
        <f t="shared" si="101"/>
        <v>6.5995651380579723E-2</v>
      </c>
      <c r="I260" s="51">
        <f t="shared" si="101"/>
        <v>8.0338915513732623E-2</v>
      </c>
      <c r="J260" s="51">
        <f t="shared" si="101"/>
        <v>3.9991764291327447E-2</v>
      </c>
      <c r="K260" s="51">
        <f t="shared" si="101"/>
        <v>1.5583058837175701E-2</v>
      </c>
      <c r="L260" s="51">
        <f t="shared" si="101"/>
        <v>8.1137859163668669E-2</v>
      </c>
      <c r="M260" s="51">
        <f t="shared" si="101"/>
        <v>0.10738160812194675</v>
      </c>
      <c r="N260" s="51">
        <f t="shared" si="101"/>
        <v>9.6819980293676666E-2</v>
      </c>
      <c r="O260" s="52">
        <f>+O30/O29-1</f>
        <v>5.6646220863523444E-2</v>
      </c>
      <c r="IV260" s="77"/>
    </row>
    <row r="261" spans="1:256" ht="15" customHeight="1" thickBot="1">
      <c r="A261" s="62"/>
      <c r="B261" s="41">
        <v>2018</v>
      </c>
      <c r="C261" s="51">
        <f t="shared" si="97"/>
        <v>0.12921920412464449</v>
      </c>
      <c r="D261" s="51">
        <f t="shared" si="97"/>
        <v>0.14704118183763804</v>
      </c>
      <c r="E261" s="51">
        <f t="shared" si="97"/>
        <v>2.6466803904076519E-2</v>
      </c>
      <c r="F261" s="51">
        <f t="shared" si="97"/>
        <v>0.16161753339255558</v>
      </c>
      <c r="G261" s="51">
        <f t="shared" si="97"/>
        <v>2.5568768769222983E-2</v>
      </c>
      <c r="H261" s="51">
        <f t="shared" si="97"/>
        <v>2.7675830041574256E-2</v>
      </c>
      <c r="I261" s="51"/>
      <c r="J261" s="51"/>
      <c r="K261" s="51"/>
      <c r="L261" s="51"/>
      <c r="M261" s="51"/>
      <c r="N261" s="51"/>
      <c r="O261" s="52"/>
      <c r="IV261" s="77"/>
    </row>
    <row r="262" spans="1:256" ht="15" customHeight="1">
      <c r="A262" s="251" t="s">
        <v>46</v>
      </c>
      <c r="B262" s="36">
        <v>1993</v>
      </c>
      <c r="C262" s="86" t="s">
        <v>89</v>
      </c>
      <c r="D262" s="86" t="s">
        <v>89</v>
      </c>
      <c r="E262" s="86" t="s">
        <v>89</v>
      </c>
      <c r="F262" s="86" t="s">
        <v>89</v>
      </c>
      <c r="G262" s="86" t="s">
        <v>89</v>
      </c>
      <c r="H262" s="86" t="s">
        <v>89</v>
      </c>
      <c r="I262" s="86" t="s">
        <v>89</v>
      </c>
      <c r="J262" s="86" t="s">
        <v>89</v>
      </c>
      <c r="K262" s="86" t="s">
        <v>89</v>
      </c>
      <c r="L262" s="86" t="s">
        <v>89</v>
      </c>
      <c r="M262" s="86" t="s">
        <v>89</v>
      </c>
      <c r="N262" s="86" t="s">
        <v>89</v>
      </c>
      <c r="O262" s="203" t="s">
        <v>89</v>
      </c>
    </row>
    <row r="263" spans="1:256" ht="15" customHeight="1">
      <c r="A263" s="252"/>
      <c r="B263" s="199">
        <v>1994</v>
      </c>
      <c r="C263" s="51">
        <f t="shared" ref="C263:N263" si="102">+C33/C32-1</f>
        <v>6.6366306767013716E-2</v>
      </c>
      <c r="D263" s="51">
        <f t="shared" si="102"/>
        <v>4.9855604199294135E-2</v>
      </c>
      <c r="E263" s="51">
        <f t="shared" si="102"/>
        <v>8.1133747726130911E-2</v>
      </c>
      <c r="F263" s="51">
        <f t="shared" si="102"/>
        <v>0.2659957202127865</v>
      </c>
      <c r="G263" s="51">
        <f t="shared" si="102"/>
        <v>0.24066193370786104</v>
      </c>
      <c r="H263" s="51">
        <f t="shared" si="102"/>
        <v>0.1014382905707516</v>
      </c>
      <c r="I263" s="51">
        <f t="shared" si="102"/>
        <v>0.15162739910543976</v>
      </c>
      <c r="J263" s="51">
        <f t="shared" si="102"/>
        <v>0.28437339628039915</v>
      </c>
      <c r="K263" s="51">
        <f t="shared" si="102"/>
        <v>0.19067552660022957</v>
      </c>
      <c r="L263" s="51">
        <f t="shared" si="102"/>
        <v>0.20176551521769315</v>
      </c>
      <c r="M263" s="51">
        <f t="shared" si="102"/>
        <v>0.18104956881850409</v>
      </c>
      <c r="N263" s="51">
        <f t="shared" si="102"/>
        <v>0.15824142325399926</v>
      </c>
      <c r="O263" s="52">
        <f t="shared" ref="O263:O286" si="103">+O33/O32-1</f>
        <v>0.16808407931641689</v>
      </c>
    </row>
    <row r="264" spans="1:256" ht="15" customHeight="1">
      <c r="A264" s="252"/>
      <c r="B264" s="199">
        <v>1995</v>
      </c>
      <c r="C264" s="51">
        <f t="shared" ref="C264:N264" si="104">+C34/C33-1</f>
        <v>0.20225883788514176</v>
      </c>
      <c r="D264" s="51">
        <f t="shared" si="104"/>
        <v>0.16784059867063816</v>
      </c>
      <c r="E264" s="51">
        <f t="shared" si="104"/>
        <v>8.8071824609745386E-2</v>
      </c>
      <c r="F264" s="51">
        <f t="shared" si="104"/>
        <v>3.1922435950026973E-3</v>
      </c>
      <c r="G264" s="51">
        <f t="shared" si="104"/>
        <v>5.986387720262254E-2</v>
      </c>
      <c r="H264" s="51">
        <f t="shared" si="104"/>
        <v>9.7529638579279876E-2</v>
      </c>
      <c r="I264" s="51">
        <f t="shared" si="104"/>
        <v>7.4786729611818092E-2</v>
      </c>
      <c r="J264" s="51">
        <f t="shared" si="104"/>
        <v>9.3010384106268829E-2</v>
      </c>
      <c r="K264" s="51">
        <f t="shared" si="104"/>
        <v>2.7773514431945534E-2</v>
      </c>
      <c r="L264" s="51">
        <f t="shared" si="104"/>
        <v>7.8783974311258609E-2</v>
      </c>
      <c r="M264" s="51">
        <f t="shared" si="104"/>
        <v>8.0791981844064109E-2</v>
      </c>
      <c r="N264" s="51">
        <f t="shared" si="104"/>
        <v>4.5740578348591576E-2</v>
      </c>
      <c r="O264" s="52">
        <f t="shared" si="103"/>
        <v>7.8891555842468319E-2</v>
      </c>
    </row>
    <row r="265" spans="1:256" ht="15" customHeight="1">
      <c r="A265" s="252"/>
      <c r="B265" s="199">
        <v>1996</v>
      </c>
      <c r="C265" s="51">
        <f t="shared" ref="C265:N265" si="105">+C35/C34-1</f>
        <v>0.1218325617396212</v>
      </c>
      <c r="D265" s="51">
        <f t="shared" si="105"/>
        <v>0.16376031153180892</v>
      </c>
      <c r="E265" s="51">
        <f t="shared" si="105"/>
        <v>7.2414467628457269E-2</v>
      </c>
      <c r="F265" s="51">
        <f t="shared" si="105"/>
        <v>0.19892929593762276</v>
      </c>
      <c r="G265" s="51">
        <f t="shared" si="105"/>
        <v>0.13993716135055889</v>
      </c>
      <c r="H265" s="51">
        <f t="shared" si="105"/>
        <v>2.874850919318539E-2</v>
      </c>
      <c r="I265" s="51">
        <f t="shared" si="105"/>
        <v>0.13047207968608521</v>
      </c>
      <c r="J265" s="51">
        <f t="shared" si="105"/>
        <v>1.4075431677970762E-2</v>
      </c>
      <c r="K265" s="51">
        <f t="shared" si="105"/>
        <v>2.76033255516972E-2</v>
      </c>
      <c r="L265" s="51">
        <f t="shared" si="105"/>
        <v>0.17802378663027896</v>
      </c>
      <c r="M265" s="51">
        <f t="shared" si="105"/>
        <v>3.2211014016889639E-2</v>
      </c>
      <c r="N265" s="51">
        <f t="shared" si="105"/>
        <v>6.396572377812082E-2</v>
      </c>
      <c r="O265" s="52">
        <f t="shared" si="103"/>
        <v>9.355382359718778E-2</v>
      </c>
    </row>
    <row r="266" spans="1:256" ht="15" customHeight="1">
      <c r="A266" s="252"/>
      <c r="B266" s="199">
        <v>1997</v>
      </c>
      <c r="C266" s="51">
        <f t="shared" ref="C266:N266" si="106">+C36/C35-1</f>
        <v>2.9664869228109625E-2</v>
      </c>
      <c r="D266" s="51">
        <f t="shared" si="106"/>
        <v>8.0551190225244262E-3</v>
      </c>
      <c r="E266" s="51">
        <f t="shared" si="106"/>
        <v>3.0467366590736233E-3</v>
      </c>
      <c r="F266" s="51">
        <f t="shared" si="106"/>
        <v>0.12319755956620493</v>
      </c>
      <c r="G266" s="51">
        <f t="shared" si="106"/>
        <v>3.4313490909492206E-3</v>
      </c>
      <c r="H266" s="51">
        <f t="shared" si="106"/>
        <v>7.0749169941082046E-2</v>
      </c>
      <c r="I266" s="51">
        <f t="shared" si="106"/>
        <v>6.3406647453016607E-2</v>
      </c>
      <c r="J266" s="51">
        <f t="shared" si="106"/>
        <v>3.0148815901919868E-2</v>
      </c>
      <c r="K266" s="51">
        <f t="shared" si="106"/>
        <v>0.18524584159710389</v>
      </c>
      <c r="L266" s="51">
        <f t="shared" si="106"/>
        <v>6.7290927484322305E-2</v>
      </c>
      <c r="M266" s="51">
        <f t="shared" si="106"/>
        <v>6.0648547861429591E-2</v>
      </c>
      <c r="N266" s="51">
        <f t="shared" si="106"/>
        <v>0.1278309779851925</v>
      </c>
      <c r="O266" s="52">
        <f t="shared" si="103"/>
        <v>6.56311095933515E-2</v>
      </c>
    </row>
    <row r="267" spans="1:256" ht="15" customHeight="1">
      <c r="A267" s="252"/>
      <c r="B267" s="199">
        <v>1998</v>
      </c>
      <c r="C267" s="51">
        <f t="shared" ref="C267:N267" si="107">+C37/C36-1</f>
        <v>0.12757817530332516</v>
      </c>
      <c r="D267" s="51">
        <f t="shared" si="107"/>
        <v>0.13965564119688123</v>
      </c>
      <c r="E267" s="51">
        <f t="shared" si="107"/>
        <v>0.23874805935093302</v>
      </c>
      <c r="F267" s="51">
        <f t="shared" si="107"/>
        <v>7.7886624634968982E-2</v>
      </c>
      <c r="G267" s="51">
        <f t="shared" si="107"/>
        <v>7.9377700836588794E-2</v>
      </c>
      <c r="H267" s="51">
        <f t="shared" si="107"/>
        <v>0.16107996559430204</v>
      </c>
      <c r="I267" s="51">
        <f t="shared" si="107"/>
        <v>9.8310672149006129E-2</v>
      </c>
      <c r="J267" s="51">
        <f t="shared" si="107"/>
        <v>0.15812406355741171</v>
      </c>
      <c r="K267" s="51">
        <f t="shared" si="107"/>
        <v>0.10283889251343581</v>
      </c>
      <c r="L267" s="51">
        <f t="shared" si="107"/>
        <v>6.5185270566241238E-2</v>
      </c>
      <c r="M267" s="51">
        <f t="shared" si="107"/>
        <v>0.18696836766633851</v>
      </c>
      <c r="N267" s="51">
        <f t="shared" si="107"/>
        <v>0.14514650222476599</v>
      </c>
      <c r="O267" s="52">
        <f t="shared" si="103"/>
        <v>0.12899066722968366</v>
      </c>
    </row>
    <row r="268" spans="1:256" ht="15" customHeight="1">
      <c r="A268" s="252"/>
      <c r="B268" s="199">
        <v>1999</v>
      </c>
      <c r="C268" s="51">
        <f t="shared" ref="C268:N268" si="108">+C38/C37-1</f>
        <v>9.493017487725397E-2</v>
      </c>
      <c r="D268" s="51">
        <f t="shared" si="108"/>
        <v>0.10904310912618853</v>
      </c>
      <c r="E268" s="51">
        <f t="shared" si="108"/>
        <v>0.11426628617291668</v>
      </c>
      <c r="F268" s="51">
        <f t="shared" si="108"/>
        <v>7.52011449791119E-2</v>
      </c>
      <c r="G268" s="51">
        <f t="shared" si="108"/>
        <v>9.0989718300500622E-2</v>
      </c>
      <c r="H268" s="51">
        <f t="shared" si="108"/>
        <v>4.6446076911180967E-2</v>
      </c>
      <c r="I268" s="51">
        <f t="shared" si="108"/>
        <v>2.8279901466285562E-2</v>
      </c>
      <c r="J268" s="51">
        <f t="shared" si="108"/>
        <v>4.378745840969267E-2</v>
      </c>
      <c r="K268" s="51">
        <f t="shared" si="108"/>
        <v>3.2470215700319827E-2</v>
      </c>
      <c r="L268" s="51">
        <f t="shared" si="108"/>
        <v>-2.7892519434988272E-2</v>
      </c>
      <c r="M268" s="51">
        <f t="shared" si="108"/>
        <v>5.2741382402077264E-4</v>
      </c>
      <c r="N268" s="51">
        <f t="shared" si="108"/>
        <v>-1.0501967204286977E-2</v>
      </c>
      <c r="O268" s="52">
        <f t="shared" si="103"/>
        <v>4.5828193793942207E-2</v>
      </c>
    </row>
    <row r="269" spans="1:256" ht="15" customHeight="1">
      <c r="A269" s="252"/>
      <c r="B269" s="199">
        <v>2000</v>
      </c>
      <c r="C269" s="51">
        <f t="shared" ref="C269:N269" si="109">+C39/C38-1</f>
        <v>-4.8523891615413817E-2</v>
      </c>
      <c r="D269" s="51">
        <f t="shared" si="109"/>
        <v>-6.3243651198695572E-3</v>
      </c>
      <c r="E269" s="51">
        <f t="shared" si="109"/>
        <v>-3.2351239567026902E-2</v>
      </c>
      <c r="F269" s="51">
        <f t="shared" si="109"/>
        <v>-0.11672297474325066</v>
      </c>
      <c r="G269" s="51">
        <f t="shared" si="109"/>
        <v>-3.4455795319756399E-2</v>
      </c>
      <c r="H269" s="51">
        <f t="shared" si="109"/>
        <v>-2.9167136223994139E-2</v>
      </c>
      <c r="I269" s="51">
        <f t="shared" si="109"/>
        <v>-3.7874362769037662E-2</v>
      </c>
      <c r="J269" s="51">
        <f t="shared" si="109"/>
        <v>8.3741063048867748E-3</v>
      </c>
      <c r="K269" s="51">
        <f t="shared" si="109"/>
        <v>-8.540935703658481E-2</v>
      </c>
      <c r="L269" s="51">
        <f t="shared" si="109"/>
        <v>-2.0003655277615828E-2</v>
      </c>
      <c r="M269" s="51">
        <f t="shared" si="109"/>
        <v>-0.10347935606312364</v>
      </c>
      <c r="N269" s="51">
        <f t="shared" si="109"/>
        <v>-0.10033094254999619</v>
      </c>
      <c r="O269" s="52">
        <f t="shared" si="103"/>
        <v>-5.1276758007327561E-2</v>
      </c>
    </row>
    <row r="270" spans="1:256" ht="15" customHeight="1">
      <c r="A270" s="252"/>
      <c r="B270" s="199">
        <v>2001</v>
      </c>
      <c r="C270" s="51">
        <f t="shared" ref="C270:N270" si="110">+C40/C39-1</f>
        <v>-2.9042213821717788E-2</v>
      </c>
      <c r="D270" s="51">
        <f t="shared" si="110"/>
        <v>-0.10358795094800044</v>
      </c>
      <c r="E270" s="51">
        <f t="shared" si="110"/>
        <v>-0.10912114988230692</v>
      </c>
      <c r="F270" s="51">
        <f t="shared" si="110"/>
        <v>-6.4633733205994637E-2</v>
      </c>
      <c r="G270" s="51">
        <f t="shared" si="110"/>
        <v>-7.1470745762055587E-2</v>
      </c>
      <c r="H270" s="51">
        <f t="shared" si="110"/>
        <v>-0.10459850506581847</v>
      </c>
      <c r="I270" s="51">
        <f t="shared" si="110"/>
        <v>-0.12225861551572315</v>
      </c>
      <c r="J270" s="51">
        <f t="shared" si="110"/>
        <v>-0.11906953027885214</v>
      </c>
      <c r="K270" s="51">
        <f t="shared" si="110"/>
        <v>-0.11981013088359593</v>
      </c>
      <c r="L270" s="51">
        <f t="shared" si="110"/>
        <v>-7.7211255458631944E-2</v>
      </c>
      <c r="M270" s="51">
        <f t="shared" si="110"/>
        <v>-4.4369107315812006E-2</v>
      </c>
      <c r="N270" s="51">
        <f t="shared" si="110"/>
        <v>-0.17821298923709183</v>
      </c>
      <c r="O270" s="52">
        <f t="shared" si="103"/>
        <v>-9.6546994605633651E-2</v>
      </c>
    </row>
    <row r="271" spans="1:256" ht="15" customHeight="1">
      <c r="A271" s="252"/>
      <c r="B271" s="199">
        <v>2002</v>
      </c>
      <c r="C271" s="51">
        <f t="shared" ref="C271:N271" si="111">+C41/C40-1</f>
        <v>-0.10269443184322924</v>
      </c>
      <c r="D271" s="51">
        <f t="shared" si="111"/>
        <v>-9.467882465029609E-2</v>
      </c>
      <c r="E271" s="51">
        <f t="shared" si="111"/>
        <v>-0.1792501271188861</v>
      </c>
      <c r="F271" s="51">
        <f t="shared" si="111"/>
        <v>-3.4251108786191087E-2</v>
      </c>
      <c r="G271" s="51">
        <f t="shared" si="111"/>
        <v>-7.2014670597821628E-2</v>
      </c>
      <c r="H271" s="51">
        <f t="shared" si="111"/>
        <v>-0.11176349087904724</v>
      </c>
      <c r="I271" s="51">
        <f t="shared" si="111"/>
        <v>-2.356999505949231E-2</v>
      </c>
      <c r="J271" s="51">
        <f t="shared" si="111"/>
        <v>-7.6923559751833293E-2</v>
      </c>
      <c r="K271" s="51">
        <f t="shared" si="111"/>
        <v>-4.2501690135228976E-2</v>
      </c>
      <c r="L271" s="51">
        <f t="shared" si="111"/>
        <v>-7.4164190279862652E-2</v>
      </c>
      <c r="M271" s="51">
        <f t="shared" si="111"/>
        <v>-7.5453170764156807E-2</v>
      </c>
      <c r="N271" s="51">
        <f t="shared" si="111"/>
        <v>8.1664901026833325E-2</v>
      </c>
      <c r="O271" s="52">
        <f t="shared" si="103"/>
        <v>-6.864684002364807E-2</v>
      </c>
    </row>
    <row r="272" spans="1:256" ht="15" customHeight="1">
      <c r="A272" s="252"/>
      <c r="B272" s="199">
        <v>2003</v>
      </c>
      <c r="C272" s="51">
        <f t="shared" ref="C272:N272" si="112">+C42/C41-1</f>
        <v>-1.0879432037578018E-2</v>
      </c>
      <c r="D272" s="51">
        <f t="shared" si="112"/>
        <v>1.4814443163073898E-2</v>
      </c>
      <c r="E272" s="51">
        <f t="shared" si="112"/>
        <v>6.0421146879335641E-2</v>
      </c>
      <c r="F272" s="51">
        <f t="shared" si="112"/>
        <v>5.7194572584033265E-2</v>
      </c>
      <c r="G272" s="51">
        <f t="shared" si="112"/>
        <v>4.0783279815727935E-2</v>
      </c>
      <c r="H272" s="51">
        <f t="shared" si="112"/>
        <v>0.10515006611834155</v>
      </c>
      <c r="I272" s="51">
        <f t="shared" si="112"/>
        <v>4.1407941550441807E-2</v>
      </c>
      <c r="J272" s="51">
        <f t="shared" si="112"/>
        <v>6.3079560171525051E-2</v>
      </c>
      <c r="K272" s="51">
        <f t="shared" si="112"/>
        <v>0.14544461617527782</v>
      </c>
      <c r="L272" s="51">
        <f t="shared" si="112"/>
        <v>0.14414078131380936</v>
      </c>
      <c r="M272" s="51">
        <f t="shared" si="112"/>
        <v>8.0328988600018025E-2</v>
      </c>
      <c r="N272" s="53">
        <f t="shared" si="112"/>
        <v>0.140782962697793</v>
      </c>
      <c r="O272" s="52">
        <f t="shared" si="103"/>
        <v>7.5947656331356583E-2</v>
      </c>
    </row>
    <row r="273" spans="1:256 16384:16384" ht="15" customHeight="1">
      <c r="A273" s="252"/>
      <c r="B273" s="199">
        <v>2004</v>
      </c>
      <c r="C273" s="51">
        <f t="shared" ref="C273:N273" si="113">+C43/C42-1</f>
        <v>8.8912987921424325E-2</v>
      </c>
      <c r="D273" s="51">
        <f t="shared" si="113"/>
        <v>0.16594157938084275</v>
      </c>
      <c r="E273" s="51">
        <f t="shared" si="113"/>
        <v>0.26943218075886199</v>
      </c>
      <c r="F273" s="51">
        <f t="shared" si="113"/>
        <v>-7.7550558714123419E-3</v>
      </c>
      <c r="G273" s="51">
        <f t="shared" si="113"/>
        <v>8.0770762570546939E-2</v>
      </c>
      <c r="H273" s="51">
        <f t="shared" si="113"/>
        <v>0.16749823157012678</v>
      </c>
      <c r="I273" s="51">
        <f t="shared" si="113"/>
        <v>0.12783871094126886</v>
      </c>
      <c r="J273" s="51">
        <f t="shared" si="113"/>
        <v>0.1077567473841472</v>
      </c>
      <c r="K273" s="51">
        <f t="shared" si="113"/>
        <v>9.32741624267166E-2</v>
      </c>
      <c r="L273" s="51">
        <f t="shared" si="113"/>
        <v>3.7613558618312393E-2</v>
      </c>
      <c r="M273" s="51">
        <f t="shared" si="113"/>
        <v>0.14033543389446113</v>
      </c>
      <c r="N273" s="51">
        <f t="shared" si="113"/>
        <v>1.4817618186422798E-2</v>
      </c>
      <c r="O273" s="52">
        <f t="shared" si="103"/>
        <v>0.10403514654335577</v>
      </c>
    </row>
    <row r="274" spans="1:256 16384:16384" ht="15" customHeight="1">
      <c r="A274" s="252"/>
      <c r="B274" s="199">
        <v>2005</v>
      </c>
      <c r="C274" s="51">
        <f t="shared" ref="C274:N274" si="114">+C44/C43-1</f>
        <v>5.8265151309133678E-2</v>
      </c>
      <c r="D274" s="51">
        <f t="shared" si="114"/>
        <v>-0.15945277887694553</v>
      </c>
      <c r="E274" s="51">
        <f t="shared" si="114"/>
        <v>-7.6043980691828938E-3</v>
      </c>
      <c r="F274" s="51">
        <f t="shared" si="114"/>
        <v>0.23121205908742026</v>
      </c>
      <c r="G274" s="51">
        <f t="shared" si="114"/>
        <v>0.1119218531856121</v>
      </c>
      <c r="H274" s="51">
        <f t="shared" si="114"/>
        <v>5.4977220935036319E-2</v>
      </c>
      <c r="I274" s="51">
        <f t="shared" si="114"/>
        <v>4.3896046737404548E-2</v>
      </c>
      <c r="J274" s="51">
        <f t="shared" si="114"/>
        <v>0.10279108738469822</v>
      </c>
      <c r="K274" s="51">
        <f t="shared" si="114"/>
        <v>7.0154740544683181E-2</v>
      </c>
      <c r="L274" s="51">
        <f t="shared" si="114"/>
        <v>2.9841771370428205E-2</v>
      </c>
      <c r="M274" s="51">
        <f t="shared" si="114"/>
        <v>3.9871917826987291E-2</v>
      </c>
      <c r="N274" s="51">
        <f t="shared" si="114"/>
        <v>0.1371834039270734</v>
      </c>
      <c r="O274" s="52">
        <f t="shared" si="103"/>
        <v>6.1120127207742847E-2</v>
      </c>
    </row>
    <row r="275" spans="1:256 16384:16384" ht="15" customHeight="1">
      <c r="A275" s="198"/>
      <c r="B275" s="199">
        <v>2006</v>
      </c>
      <c r="C275" s="51">
        <f t="shared" ref="C275:N275" si="115">+C45/C44-1</f>
        <v>0.14103153790474021</v>
      </c>
      <c r="D275" s="51">
        <f t="shared" si="115"/>
        <v>0.33064926392047789</v>
      </c>
      <c r="E275" s="51">
        <f t="shared" si="115"/>
        <v>0.10879725031072907</v>
      </c>
      <c r="F275" s="51">
        <f t="shared" si="115"/>
        <v>-0.10712197538719714</v>
      </c>
      <c r="G275" s="51">
        <f t="shared" si="115"/>
        <v>5.988763434413924E-2</v>
      </c>
      <c r="H275" s="51">
        <f t="shared" si="115"/>
        <v>2.4454989303254404E-2</v>
      </c>
      <c r="I275" s="51">
        <f t="shared" si="115"/>
        <v>4.2565792646751088E-2</v>
      </c>
      <c r="J275" s="51">
        <f t="shared" si="115"/>
        <v>4.9109662278469912E-2</v>
      </c>
      <c r="K275" s="51">
        <f t="shared" si="115"/>
        <v>4.7431354837534911E-4</v>
      </c>
      <c r="L275" s="51">
        <f t="shared" si="115"/>
        <v>9.0263132493023202E-2</v>
      </c>
      <c r="M275" s="51">
        <f t="shared" si="115"/>
        <v>8.6478613400534421E-2</v>
      </c>
      <c r="N275" s="51">
        <f t="shared" si="115"/>
        <v>-3.0509670704671144E-2</v>
      </c>
      <c r="O275" s="52">
        <f t="shared" si="103"/>
        <v>5.4587291996333054E-2</v>
      </c>
    </row>
    <row r="276" spans="1:256 16384:16384" ht="15" customHeight="1">
      <c r="A276" s="198"/>
      <c r="B276" s="199">
        <v>2007</v>
      </c>
      <c r="C276" s="51">
        <f t="shared" ref="C276:N276" si="116">+C46/C45-1</f>
        <v>2.1540807093755721E-2</v>
      </c>
      <c r="D276" s="51">
        <f t="shared" si="116"/>
        <v>3.788420514864832E-3</v>
      </c>
      <c r="E276" s="51">
        <f t="shared" si="116"/>
        <v>-1.1718741395102539E-2</v>
      </c>
      <c r="F276" s="51">
        <f t="shared" si="116"/>
        <v>4.5845697934714824E-2</v>
      </c>
      <c r="G276" s="51">
        <f t="shared" si="116"/>
        <v>-0.15011713005312688</v>
      </c>
      <c r="H276" s="51">
        <f t="shared" si="116"/>
        <v>-4.8004316894841859E-3</v>
      </c>
      <c r="I276" s="51">
        <f t="shared" si="116"/>
        <v>1.557830132129201E-2</v>
      </c>
      <c r="J276" s="51">
        <f t="shared" si="116"/>
        <v>9.1567257704692206E-3</v>
      </c>
      <c r="K276" s="51">
        <f t="shared" si="116"/>
        <v>-7.2449023819214919E-2</v>
      </c>
      <c r="L276" s="51">
        <f t="shared" si="116"/>
        <v>3.6835908251342531E-3</v>
      </c>
      <c r="M276" s="51">
        <f t="shared" si="116"/>
        <v>-4.6348915880522035E-2</v>
      </c>
      <c r="N276" s="51">
        <f t="shared" si="116"/>
        <v>-6.7640308244096059E-2</v>
      </c>
      <c r="O276" s="52">
        <f t="shared" si="103"/>
        <v>-2.3142779706108119E-2</v>
      </c>
    </row>
    <row r="277" spans="1:256 16384:16384" ht="15" customHeight="1">
      <c r="A277" s="198"/>
      <c r="B277" s="199">
        <v>2008</v>
      </c>
      <c r="C277" s="51">
        <f t="shared" ref="C277:N277" si="117">+C47/C46-1</f>
        <v>-6.7715095357509192E-2</v>
      </c>
      <c r="D277" s="51">
        <f t="shared" si="117"/>
        <v>-5.1927139708723979E-3</v>
      </c>
      <c r="E277" s="51">
        <f t="shared" si="117"/>
        <v>-0.14936224580774471</v>
      </c>
      <c r="F277" s="51">
        <f t="shared" si="117"/>
        <v>8.4613851671942353E-2</v>
      </c>
      <c r="G277" s="51">
        <f t="shared" si="117"/>
        <v>0.24064634286376152</v>
      </c>
      <c r="H277" s="51">
        <f t="shared" si="117"/>
        <v>4.2734072000096823E-2</v>
      </c>
      <c r="I277" s="51">
        <f t="shared" si="117"/>
        <v>0.10111456634369631</v>
      </c>
      <c r="J277" s="51">
        <f t="shared" si="117"/>
        <v>2.228190761391069E-2</v>
      </c>
      <c r="K277" s="51">
        <f t="shared" si="117"/>
        <v>0.23261838608855956</v>
      </c>
      <c r="L277" s="51">
        <f t="shared" si="117"/>
        <v>0.10238711685469482</v>
      </c>
      <c r="M277" s="51">
        <f t="shared" si="117"/>
        <v>6.6537597348779398E-2</v>
      </c>
      <c r="N277" s="51">
        <f t="shared" si="117"/>
        <v>0.15729846330749209</v>
      </c>
      <c r="O277" s="52">
        <f t="shared" si="103"/>
        <v>6.9541693539787897E-2</v>
      </c>
      <c r="IV277" s="77"/>
    </row>
    <row r="278" spans="1:256 16384:16384" ht="15" customHeight="1">
      <c r="A278" s="198"/>
      <c r="B278" s="199">
        <v>2009</v>
      </c>
      <c r="C278" s="51">
        <f t="shared" ref="C278:N278" si="118">+C48/C47-1</f>
        <v>0.15828073954549438</v>
      </c>
      <c r="D278" s="51">
        <f t="shared" si="118"/>
        <v>0.10693768676612736</v>
      </c>
      <c r="E278" s="51">
        <f t="shared" si="118"/>
        <v>0.27953635753966655</v>
      </c>
      <c r="F278" s="51">
        <f t="shared" si="118"/>
        <v>7.3871926692619549E-2</v>
      </c>
      <c r="G278" s="51">
        <f t="shared" si="118"/>
        <v>-3.7310783942359094E-2</v>
      </c>
      <c r="H278" s="51">
        <f t="shared" si="118"/>
        <v>7.303161463008756E-2</v>
      </c>
      <c r="I278" s="51">
        <f t="shared" si="118"/>
        <v>-0.16595597750942936</v>
      </c>
      <c r="J278" s="51">
        <f t="shared" si="118"/>
        <v>-1.9648275818786032E-2</v>
      </c>
      <c r="K278" s="51">
        <f t="shared" si="118"/>
        <v>-5.0355005604961756E-2</v>
      </c>
      <c r="L278" s="51">
        <f t="shared" si="118"/>
        <v>-3.5358566493683963E-2</v>
      </c>
      <c r="M278" s="51">
        <f t="shared" si="118"/>
        <v>-8.1763140173753412E-2</v>
      </c>
      <c r="N278" s="51">
        <f t="shared" si="118"/>
        <v>4.6104913640110601E-2</v>
      </c>
      <c r="O278" s="52">
        <f t="shared" si="103"/>
        <v>1.5072677158104675E-2</v>
      </c>
      <c r="IV278" s="77"/>
    </row>
    <row r="279" spans="1:256 16384:16384" ht="15" customHeight="1">
      <c r="A279" s="198"/>
      <c r="B279" s="199">
        <v>2010</v>
      </c>
      <c r="C279" s="51">
        <f t="shared" ref="C279:N279" si="119">+C49/C48-1</f>
        <v>-6.8543864913370611E-2</v>
      </c>
      <c r="D279" s="51">
        <f t="shared" si="119"/>
        <v>-5.798756828309326E-2</v>
      </c>
      <c r="E279" s="51">
        <f t="shared" si="119"/>
        <v>-8.0059066771231979E-4</v>
      </c>
      <c r="F279" s="51">
        <f t="shared" si="119"/>
        <v>-3.6017827001054381E-2</v>
      </c>
      <c r="G279" s="51">
        <f t="shared" si="119"/>
        <v>-4.1758814812176359E-2</v>
      </c>
      <c r="H279" s="51">
        <f t="shared" si="119"/>
        <v>-2.4924442424244075E-2</v>
      </c>
      <c r="I279" s="51">
        <f t="shared" si="119"/>
        <v>0.15836778469904056</v>
      </c>
      <c r="J279" s="51">
        <f t="shared" si="119"/>
        <v>5.1184074856369444E-2</v>
      </c>
      <c r="K279" s="51">
        <f t="shared" si="119"/>
        <v>5.3427273855007229E-2</v>
      </c>
      <c r="L279" s="51">
        <f t="shared" si="119"/>
        <v>-0.11158585916389163</v>
      </c>
      <c r="M279" s="51">
        <f t="shared" si="119"/>
        <v>0.15807628418719255</v>
      </c>
      <c r="N279" s="51">
        <f t="shared" si="119"/>
        <v>-8.6233559500321633E-3</v>
      </c>
      <c r="O279" s="52">
        <f t="shared" si="103"/>
        <v>5.9955892231713381E-3</v>
      </c>
      <c r="IV279" s="77"/>
    </row>
    <row r="280" spans="1:256 16384:16384" ht="15" customHeight="1">
      <c r="A280" s="198"/>
      <c r="B280" s="199">
        <v>2011</v>
      </c>
      <c r="C280" s="51">
        <f t="shared" ref="C280:N280" si="120">+C50/C49-1</f>
        <v>6.3409872238691545E-2</v>
      </c>
      <c r="D280" s="51">
        <f t="shared" si="120"/>
        <v>6.2769278021722386E-2</v>
      </c>
      <c r="E280" s="51">
        <f t="shared" si="120"/>
        <v>-8.2383304858439921E-2</v>
      </c>
      <c r="F280" s="51">
        <f t="shared" si="120"/>
        <v>1.7645301130026603E-2</v>
      </c>
      <c r="G280" s="51">
        <f t="shared" si="120"/>
        <v>0.1043437908280358</v>
      </c>
      <c r="H280" s="51">
        <f t="shared" si="120"/>
        <v>3.9830115138985933E-2</v>
      </c>
      <c r="I280" s="51">
        <f t="shared" si="120"/>
        <v>5.271570339425713E-3</v>
      </c>
      <c r="J280" s="51">
        <f t="shared" si="120"/>
        <v>2.1827279589009985E-2</v>
      </c>
      <c r="K280" s="51">
        <f t="shared" si="120"/>
        <v>1.7908539087982955E-2</v>
      </c>
      <c r="L280" s="51">
        <f t="shared" si="120"/>
        <v>0.17494184378470878</v>
      </c>
      <c r="M280" s="51">
        <f t="shared" si="120"/>
        <v>4.2190605536289949E-2</v>
      </c>
      <c r="N280" s="51">
        <f t="shared" si="120"/>
        <v>3.1036712561231639E-2</v>
      </c>
      <c r="O280" s="52">
        <f t="shared" si="103"/>
        <v>3.9101100756677942E-2</v>
      </c>
      <c r="IV280" s="77"/>
    </row>
    <row r="281" spans="1:256 16384:16384" ht="15" customHeight="1">
      <c r="A281" s="198"/>
      <c r="B281" s="199">
        <v>2012</v>
      </c>
      <c r="C281" s="51">
        <f t="shared" ref="C281:N281" si="121">+C51/C50-1</f>
        <v>-0.12298567913517089</v>
      </c>
      <c r="D281" s="51">
        <f t="shared" si="121"/>
        <v>-0.17037802630416288</v>
      </c>
      <c r="E281" s="51">
        <f t="shared" si="121"/>
        <v>-3.9422929881486657E-2</v>
      </c>
      <c r="F281" s="51">
        <f t="shared" si="121"/>
        <v>-0.20300278888520273</v>
      </c>
      <c r="G281" s="51">
        <f t="shared" si="121"/>
        <v>-0.17550362581132739</v>
      </c>
      <c r="H281" s="51">
        <f t="shared" si="121"/>
        <v>-0.14330936984146958</v>
      </c>
      <c r="I281" s="51">
        <f t="shared" si="121"/>
        <v>-0.10859462015905519</v>
      </c>
      <c r="J281" s="51">
        <f t="shared" si="121"/>
        <v>-0.40478732346903024</v>
      </c>
      <c r="K281" s="51">
        <f t="shared" si="121"/>
        <v>-0.24904767038341902</v>
      </c>
      <c r="L281" s="51">
        <f t="shared" si="121"/>
        <v>-0.13978703106793411</v>
      </c>
      <c r="M281" s="51">
        <f t="shared" si="121"/>
        <v>-0.25326583689141291</v>
      </c>
      <c r="N281" s="51">
        <f t="shared" si="121"/>
        <v>-0.23957201967673458</v>
      </c>
      <c r="O281" s="52">
        <f t="shared" si="103"/>
        <v>-0.19192716170405799</v>
      </c>
      <c r="IV281" s="77"/>
    </row>
    <row r="282" spans="1:256 16384:16384" ht="15" customHeight="1">
      <c r="A282" s="198"/>
      <c r="B282" s="199">
        <v>2013</v>
      </c>
      <c r="C282" s="51">
        <f t="shared" ref="C282:N282" si="122">+C52/C51-1</f>
        <v>4.7534577064907158E-3</v>
      </c>
      <c r="D282" s="82">
        <f t="shared" si="122"/>
        <v>1.3423629660491265E-2</v>
      </c>
      <c r="E282" s="51">
        <f t="shared" si="122"/>
        <v>-3.1527053582597886E-2</v>
      </c>
      <c r="F282" s="51">
        <f t="shared" si="122"/>
        <v>0.17182193640606336</v>
      </c>
      <c r="G282" s="51">
        <f t="shared" si="122"/>
        <v>0.14917595691853336</v>
      </c>
      <c r="H282" s="51">
        <f t="shared" si="122"/>
        <v>-3.0864642534578102E-2</v>
      </c>
      <c r="I282" s="51">
        <f t="shared" si="122"/>
        <v>7.7749375472026871E-2</v>
      </c>
      <c r="J282" s="51">
        <f t="shared" si="122"/>
        <v>0.40911091659476617</v>
      </c>
      <c r="K282" s="51">
        <f t="shared" si="122"/>
        <v>0.1269095912699969</v>
      </c>
      <c r="L282" s="51">
        <f t="shared" si="122"/>
        <v>5.4336288049609438E-2</v>
      </c>
      <c r="M282" s="51">
        <f t="shared" si="122"/>
        <v>8.172981378169264E-2</v>
      </c>
      <c r="N282" s="51">
        <f t="shared" si="122"/>
        <v>8.1752177822544958E-2</v>
      </c>
      <c r="O282" s="52">
        <f t="shared" si="103"/>
        <v>8.6869986970733892E-2</v>
      </c>
      <c r="IV282" s="77"/>
    </row>
    <row r="283" spans="1:256 16384:16384" ht="15" customHeight="1">
      <c r="A283" s="198"/>
      <c r="B283" s="199">
        <v>2014</v>
      </c>
      <c r="C283" s="51">
        <f t="shared" ref="C283:N283" si="123">+C53/C52-1</f>
        <v>-1.899935548430931E-3</v>
      </c>
      <c r="D283" s="82">
        <f t="shared" si="123"/>
        <v>2.2449493782958019E-2</v>
      </c>
      <c r="E283" s="51">
        <f t="shared" si="123"/>
        <v>-6.753532408750873E-2</v>
      </c>
      <c r="F283" s="51">
        <f t="shared" si="123"/>
        <v>-9.25930157140189E-2</v>
      </c>
      <c r="G283" s="51">
        <f t="shared" si="123"/>
        <v>-0.19300830555817283</v>
      </c>
      <c r="H283" s="51">
        <f t="shared" si="123"/>
        <v>-0.19019488640474469</v>
      </c>
      <c r="I283" s="51">
        <f t="shared" si="123"/>
        <v>-0.19473406176386565</v>
      </c>
      <c r="J283" s="51">
        <f t="shared" si="123"/>
        <v>-0.1834685385621736</v>
      </c>
      <c r="K283" s="51">
        <f t="shared" si="123"/>
        <v>-0.10596553081998428</v>
      </c>
      <c r="L283" s="51">
        <f t="shared" si="123"/>
        <v>-0.11263019037168331</v>
      </c>
      <c r="M283" s="51">
        <f t="shared" si="123"/>
        <v>-0.15705695384640672</v>
      </c>
      <c r="N283" s="51">
        <f t="shared" si="123"/>
        <v>-9.4286627836666415E-2</v>
      </c>
      <c r="O283" s="52">
        <f t="shared" si="103"/>
        <v>-0.12106581277682871</v>
      </c>
      <c r="IV283" s="77"/>
    </row>
    <row r="284" spans="1:256 16384:16384" ht="15" customHeight="1">
      <c r="A284" s="198"/>
      <c r="B284" s="199">
        <v>2015</v>
      </c>
      <c r="C284" s="51">
        <f t="shared" ref="C284:N287" si="124">+C54/C53-1</f>
        <v>-0.16822686655343033</v>
      </c>
      <c r="D284" s="51">
        <f t="shared" si="124"/>
        <v>-9.5974410033325075E-2</v>
      </c>
      <c r="E284" s="51">
        <f t="shared" si="124"/>
        <v>8.825702334753327E-3</v>
      </c>
      <c r="F284" s="51">
        <f t="shared" si="124"/>
        <v>0.11827541473227887</v>
      </c>
      <c r="G284" s="51">
        <f t="shared" si="124"/>
        <v>0.12472487261602128</v>
      </c>
      <c r="H284" s="51">
        <f t="shared" si="124"/>
        <v>0.3744005102238146</v>
      </c>
      <c r="I284" s="51">
        <f t="shared" si="124"/>
        <v>0.26323221585770673</v>
      </c>
      <c r="J284" s="51">
        <f t="shared" si="124"/>
        <v>0.30751259042469581</v>
      </c>
      <c r="K284" s="51">
        <f t="shared" si="124"/>
        <v>0.22470937440545757</v>
      </c>
      <c r="L284" s="51">
        <f t="shared" si="124"/>
        <v>0.12164636594666067</v>
      </c>
      <c r="M284" s="51">
        <f t="shared" si="124"/>
        <v>0.23318031797004202</v>
      </c>
      <c r="N284" s="51">
        <f t="shared" si="124"/>
        <v>0.16810184015060092</v>
      </c>
      <c r="O284" s="52">
        <f t="shared" si="103"/>
        <v>0.14304785094800732</v>
      </c>
      <c r="IV284" s="77"/>
      <c r="XFD284" s="51"/>
    </row>
    <row r="285" spans="1:256 16384:16384" ht="15" customHeight="1">
      <c r="A285" s="198"/>
      <c r="B285" s="199">
        <v>2016</v>
      </c>
      <c r="C285" s="51">
        <f t="shared" si="124"/>
        <v>0.24523065412771916</v>
      </c>
      <c r="D285" s="51">
        <f t="shared" si="124"/>
        <v>0.19091647537874579</v>
      </c>
      <c r="E285" s="51">
        <f t="shared" si="124"/>
        <v>0.14221878441306712</v>
      </c>
      <c r="F285" s="51">
        <f t="shared" si="124"/>
        <v>8.0319901574289032E-2</v>
      </c>
      <c r="G285" s="51">
        <f t="shared" si="124"/>
        <v>0.1100477554509951</v>
      </c>
      <c r="H285" s="51">
        <f t="shared" si="124"/>
        <v>-3.2230949472732418E-2</v>
      </c>
      <c r="I285" s="51">
        <f t="shared" si="124"/>
        <v>-3.5491467501736151E-2</v>
      </c>
      <c r="J285" s="51">
        <f t="shared" si="124"/>
        <v>0.10748008725402602</v>
      </c>
      <c r="K285" s="51">
        <f t="shared" si="124"/>
        <v>-2.968324091102037E-3</v>
      </c>
      <c r="L285" s="51">
        <f t="shared" si="124"/>
        <v>5.3885090030188598E-2</v>
      </c>
      <c r="M285" s="51">
        <f t="shared" si="124"/>
        <v>7.9598381107453653E-2</v>
      </c>
      <c r="N285" s="51">
        <f t="shared" si="124"/>
        <v>2.7467114232028411E-2</v>
      </c>
      <c r="O285" s="52">
        <f t="shared" si="103"/>
        <v>6.8989559093418196E-2</v>
      </c>
      <c r="IV285" s="77"/>
      <c r="XFD285" s="77"/>
    </row>
    <row r="286" spans="1:256 16384:16384" ht="15" customHeight="1">
      <c r="A286" s="227"/>
      <c r="B286" s="228">
        <v>2017</v>
      </c>
      <c r="C286" s="51">
        <f t="shared" si="124"/>
        <v>6.92798768530134E-2</v>
      </c>
      <c r="D286" s="51">
        <f t="shared" si="124"/>
        <v>-3.379631937277161E-2</v>
      </c>
      <c r="E286" s="51">
        <f t="shared" si="124"/>
        <v>0.10850762539241221</v>
      </c>
      <c r="F286" s="51">
        <f t="shared" si="124"/>
        <v>-8.509367923444211E-2</v>
      </c>
      <c r="G286" s="51">
        <f t="shared" si="124"/>
        <v>3.1336136672494019E-2</v>
      </c>
      <c r="H286" s="51">
        <f t="shared" si="124"/>
        <v>8.540538560090627E-2</v>
      </c>
      <c r="I286" s="51">
        <f t="shared" si="124"/>
        <v>4.609967215294386E-2</v>
      </c>
      <c r="J286" s="51">
        <f t="shared" si="124"/>
        <v>-7.3129177810730139E-3</v>
      </c>
      <c r="K286" s="51">
        <f t="shared" si="124"/>
        <v>2.2254611935343949E-2</v>
      </c>
      <c r="L286" s="51">
        <f t="shared" si="124"/>
        <v>5.3440927934042204E-2</v>
      </c>
      <c r="M286" s="51">
        <f t="shared" si="124"/>
        <v>6.3036097006279324E-2</v>
      </c>
      <c r="N286" s="51">
        <f t="shared" si="124"/>
        <v>1.1751872253511486E-3</v>
      </c>
      <c r="O286" s="52">
        <f t="shared" si="103"/>
        <v>2.93112940453919E-2</v>
      </c>
      <c r="IV286" s="77"/>
      <c r="XFD286" s="77"/>
    </row>
    <row r="287" spans="1:256 16384:16384" ht="15" customHeight="1" thickBot="1">
      <c r="A287" s="62"/>
      <c r="B287" s="41">
        <v>2018</v>
      </c>
      <c r="C287" s="54">
        <f t="shared" si="124"/>
        <v>9.7247810501732257E-2</v>
      </c>
      <c r="D287" s="54">
        <f t="shared" si="124"/>
        <v>0.10520338368731341</v>
      </c>
      <c r="E287" s="54">
        <f t="shared" si="124"/>
        <v>2.5016885322522331E-2</v>
      </c>
      <c r="F287" s="54">
        <f t="shared" si="124"/>
        <v>0.12508508822901354</v>
      </c>
      <c r="G287" s="54">
        <f t="shared" si="124"/>
        <v>5.4952179758223085E-3</v>
      </c>
      <c r="H287" s="54">
        <f t="shared" si="124"/>
        <v>2.9334538527132858E-2</v>
      </c>
      <c r="I287" s="54"/>
      <c r="J287" s="54"/>
      <c r="K287" s="54"/>
      <c r="L287" s="54"/>
      <c r="M287" s="54"/>
      <c r="N287" s="54"/>
      <c r="O287" s="60"/>
      <c r="IV287" s="77"/>
      <c r="XFD287" s="77"/>
    </row>
    <row r="288" spans="1:256 16384:16384" ht="15" customHeight="1">
      <c r="A288" s="251" t="s">
        <v>47</v>
      </c>
      <c r="B288" s="36">
        <v>1993</v>
      </c>
      <c r="C288" s="86" t="s">
        <v>89</v>
      </c>
      <c r="D288" s="86" t="s">
        <v>89</v>
      </c>
      <c r="E288" s="86" t="s">
        <v>89</v>
      </c>
      <c r="F288" s="86" t="s">
        <v>89</v>
      </c>
      <c r="G288" s="86" t="s">
        <v>89</v>
      </c>
      <c r="H288" s="86" t="s">
        <v>89</v>
      </c>
      <c r="I288" s="86" t="s">
        <v>89</v>
      </c>
      <c r="J288" s="86" t="s">
        <v>89</v>
      </c>
      <c r="K288" s="86" t="s">
        <v>89</v>
      </c>
      <c r="L288" s="86" t="s">
        <v>89</v>
      </c>
      <c r="M288" s="86" t="s">
        <v>89</v>
      </c>
      <c r="N288" s="86" t="s">
        <v>89</v>
      </c>
      <c r="O288" s="203" t="s">
        <v>89</v>
      </c>
    </row>
    <row r="289" spans="1:256" ht="15" customHeight="1">
      <c r="A289" s="252"/>
      <c r="B289" s="40">
        <v>1994</v>
      </c>
      <c r="C289" s="51">
        <f t="shared" ref="C289:N289" si="125">+C59/C58-1</f>
        <v>0.27283813037503513</v>
      </c>
      <c r="D289" s="51">
        <f t="shared" si="125"/>
        <v>0.12405588810474821</v>
      </c>
      <c r="E289" s="51">
        <f t="shared" si="125"/>
        <v>0.17104415898162562</v>
      </c>
      <c r="F289" s="51">
        <f t="shared" si="125"/>
        <v>0.36784869202112414</v>
      </c>
      <c r="G289" s="51">
        <f t="shared" si="125"/>
        <v>0.35814257716101139</v>
      </c>
      <c r="H289" s="51">
        <f t="shared" si="125"/>
        <v>0.19839755970501005</v>
      </c>
      <c r="I289" s="51">
        <f t="shared" si="125"/>
        <v>0.18887062542551125</v>
      </c>
      <c r="J289" s="51">
        <f t="shared" si="125"/>
        <v>0.27576782223044805</v>
      </c>
      <c r="K289" s="51">
        <f t="shared" si="125"/>
        <v>0.20068491756086027</v>
      </c>
      <c r="L289" s="51">
        <f t="shared" si="125"/>
        <v>0.21387359545609774</v>
      </c>
      <c r="M289" s="51">
        <f t="shared" si="125"/>
        <v>0.2020850102101015</v>
      </c>
      <c r="N289" s="51">
        <f t="shared" si="125"/>
        <v>0.14738099673522487</v>
      </c>
      <c r="O289" s="52">
        <f t="shared" ref="O289:O312" si="126">+O59/O58-1</f>
        <v>0.2232602748170891</v>
      </c>
    </row>
    <row r="290" spans="1:256" ht="15" customHeight="1">
      <c r="A290" s="252"/>
      <c r="B290" s="40">
        <v>1995</v>
      </c>
      <c r="C290" s="51">
        <f t="shared" ref="C290:N290" si="127">+C60/C59-1</f>
        <v>0.2218168252337489</v>
      </c>
      <c r="D290" s="51">
        <f t="shared" si="127"/>
        <v>0.24025565709810959</v>
      </c>
      <c r="E290" s="51">
        <f t="shared" si="127"/>
        <v>0.19951091281727384</v>
      </c>
      <c r="F290" s="51">
        <f t="shared" si="127"/>
        <v>0.15106509232289933</v>
      </c>
      <c r="G290" s="51">
        <f t="shared" si="127"/>
        <v>0.1362010001174907</v>
      </c>
      <c r="H290" s="51">
        <f t="shared" si="127"/>
        <v>0.19586914727788152</v>
      </c>
      <c r="I290" s="51">
        <f t="shared" si="127"/>
        <v>0.16084098923541568</v>
      </c>
      <c r="J290" s="51">
        <f t="shared" si="127"/>
        <v>0.14672660017733175</v>
      </c>
      <c r="K290" s="51">
        <f t="shared" si="127"/>
        <v>0.11599818680476526</v>
      </c>
      <c r="L290" s="51">
        <f t="shared" si="127"/>
        <v>0.17949752837404964</v>
      </c>
      <c r="M290" s="51">
        <f t="shared" si="127"/>
        <v>0.10671523372198566</v>
      </c>
      <c r="N290" s="51">
        <f t="shared" si="127"/>
        <v>6.1947630190982039E-2</v>
      </c>
      <c r="O290" s="52">
        <f t="shared" si="126"/>
        <v>0.15461997657774273</v>
      </c>
    </row>
    <row r="291" spans="1:256" ht="15" customHeight="1">
      <c r="A291" s="252"/>
      <c r="B291" s="40">
        <v>1996</v>
      </c>
      <c r="C291" s="51">
        <f t="shared" ref="C291:N291" si="128">+C61/C60-1</f>
        <v>0.1153286643529583</v>
      </c>
      <c r="D291" s="51">
        <f t="shared" si="128"/>
        <v>0.14128612410649333</v>
      </c>
      <c r="E291" s="51">
        <f t="shared" si="128"/>
        <v>5.3359281151935001E-2</v>
      </c>
      <c r="F291" s="51">
        <f t="shared" si="128"/>
        <v>0.15149704003339237</v>
      </c>
      <c r="G291" s="51">
        <f t="shared" si="128"/>
        <v>0.1206820364705492</v>
      </c>
      <c r="H291" s="51">
        <f t="shared" si="128"/>
        <v>-1.9423921839424318E-3</v>
      </c>
      <c r="I291" s="51">
        <f t="shared" si="128"/>
        <v>0.10296515418384877</v>
      </c>
      <c r="J291" s="51">
        <f t="shared" si="128"/>
        <v>7.3830733638122759E-3</v>
      </c>
      <c r="K291" s="51">
        <f t="shared" si="128"/>
        <v>2.2153888772651342E-2</v>
      </c>
      <c r="L291" s="51">
        <f t="shared" si="128"/>
        <v>0.14770230518280281</v>
      </c>
      <c r="M291" s="51">
        <f t="shared" si="128"/>
        <v>6.7176934995856197E-2</v>
      </c>
      <c r="N291" s="51">
        <f t="shared" si="128"/>
        <v>0.11613284819399183</v>
      </c>
      <c r="O291" s="52">
        <f t="shared" si="126"/>
        <v>8.4041028265155138E-2</v>
      </c>
    </row>
    <row r="292" spans="1:256" ht="15" customHeight="1">
      <c r="A292" s="252"/>
      <c r="B292" s="40">
        <v>1997</v>
      </c>
      <c r="C292" s="51">
        <f t="shared" ref="C292:N292" si="129">+C62/C61-1</f>
        <v>0.1171009924887898</v>
      </c>
      <c r="D292" s="51">
        <f t="shared" si="129"/>
        <v>9.5327524362713412E-2</v>
      </c>
      <c r="E292" s="51">
        <f t="shared" si="129"/>
        <v>0.10198672710305967</v>
      </c>
      <c r="F292" s="51">
        <f t="shared" si="129"/>
        <v>0.20071359669352606</v>
      </c>
      <c r="G292" s="51">
        <f t="shared" si="129"/>
        <v>0.10934490537220332</v>
      </c>
      <c r="H292" s="51">
        <f t="shared" si="129"/>
        <v>0.1957523021757861</v>
      </c>
      <c r="I292" s="51">
        <f t="shared" si="129"/>
        <v>0.17515602324396573</v>
      </c>
      <c r="J292" s="51">
        <f t="shared" si="129"/>
        <v>0.14425405382926759</v>
      </c>
      <c r="K292" s="51">
        <f t="shared" si="129"/>
        <v>0.28193661320538688</v>
      </c>
      <c r="L292" s="51">
        <f t="shared" si="129"/>
        <v>0.16611486408940346</v>
      </c>
      <c r="M292" s="51">
        <f t="shared" si="129"/>
        <v>0.12515912770108639</v>
      </c>
      <c r="N292" s="51">
        <f t="shared" si="129"/>
        <v>0.17388168791070502</v>
      </c>
      <c r="O292" s="52">
        <f t="shared" si="126"/>
        <v>0.15890354947640817</v>
      </c>
    </row>
    <row r="293" spans="1:256" ht="15" customHeight="1">
      <c r="A293" s="252"/>
      <c r="B293" s="40">
        <v>1998</v>
      </c>
      <c r="C293" s="51">
        <f t="shared" ref="C293:N293" si="130">+C63/C62-1</f>
        <v>0.20633680859055614</v>
      </c>
      <c r="D293" s="51">
        <f t="shared" si="130"/>
        <v>0.18726275292807926</v>
      </c>
      <c r="E293" s="51">
        <f t="shared" si="130"/>
        <v>0.26335127150964177</v>
      </c>
      <c r="F293" s="51">
        <f t="shared" si="130"/>
        <v>9.0110680362905038E-2</v>
      </c>
      <c r="G293" s="51">
        <f t="shared" si="130"/>
        <v>8.9955481976357499E-2</v>
      </c>
      <c r="H293" s="51">
        <f t="shared" si="130"/>
        <v>0.14609940981106551</v>
      </c>
      <c r="I293" s="51">
        <f t="shared" si="130"/>
        <v>8.6480356886397214E-2</v>
      </c>
      <c r="J293" s="51">
        <f t="shared" si="130"/>
        <v>0.13032970947346123</v>
      </c>
      <c r="K293" s="51">
        <f t="shared" si="130"/>
        <v>4.8875886936836865E-2</v>
      </c>
      <c r="L293" s="51">
        <f t="shared" si="130"/>
        <v>2.2318730253277907E-2</v>
      </c>
      <c r="M293" s="51">
        <f t="shared" si="130"/>
        <v>0.12187405841488186</v>
      </c>
      <c r="N293" s="51">
        <f t="shared" si="130"/>
        <v>8.4571599227076799E-2</v>
      </c>
      <c r="O293" s="52">
        <f t="shared" si="126"/>
        <v>0.1162136833226628</v>
      </c>
    </row>
    <row r="294" spans="1:256" ht="15" customHeight="1">
      <c r="A294" s="252"/>
      <c r="B294" s="40">
        <v>1999</v>
      </c>
      <c r="C294" s="51">
        <f t="shared" ref="C294:N294" si="131">+C64/C63-1</f>
        <v>-1.1952145682696536E-3</v>
      </c>
      <c r="D294" s="51">
        <f t="shared" si="131"/>
        <v>3.718734406618962E-2</v>
      </c>
      <c r="E294" s="51">
        <f t="shared" si="131"/>
        <v>4.0710053886890529E-2</v>
      </c>
      <c r="F294" s="51">
        <f t="shared" si="131"/>
        <v>4.6731175385725132E-2</v>
      </c>
      <c r="G294" s="51">
        <f t="shared" si="131"/>
        <v>4.8765860437318231E-2</v>
      </c>
      <c r="H294" s="51">
        <f t="shared" si="131"/>
        <v>1.8391874264980457E-2</v>
      </c>
      <c r="I294" s="51">
        <f t="shared" si="131"/>
        <v>-1.7305072780476105E-2</v>
      </c>
      <c r="J294" s="51">
        <f t="shared" si="131"/>
        <v>3.8787379111497877E-3</v>
      </c>
      <c r="K294" s="51">
        <f t="shared" si="131"/>
        <v>4.2917088889918853E-2</v>
      </c>
      <c r="L294" s="51">
        <f t="shared" si="131"/>
        <v>-1.9353136081597389E-2</v>
      </c>
      <c r="M294" s="51">
        <f t="shared" si="131"/>
        <v>3.2155213438324282E-2</v>
      </c>
      <c r="N294" s="51">
        <f t="shared" si="131"/>
        <v>1.1019861463035685E-2</v>
      </c>
      <c r="O294" s="52">
        <f t="shared" si="126"/>
        <v>1.9781161652335566E-2</v>
      </c>
    </row>
    <row r="295" spans="1:256" ht="15" customHeight="1">
      <c r="A295" s="252"/>
      <c r="B295" s="40">
        <v>2000</v>
      </c>
      <c r="C295" s="51">
        <f t="shared" ref="C295:N295" si="132">+C65/C64-1</f>
        <v>-2.3577230577882302E-2</v>
      </c>
      <c r="D295" s="51">
        <f t="shared" si="132"/>
        <v>1.3313385389998267E-2</v>
      </c>
      <c r="E295" s="51">
        <f t="shared" si="132"/>
        <v>-1.4669659602004281E-2</v>
      </c>
      <c r="F295" s="51">
        <f t="shared" si="132"/>
        <v>-6.9877080206060982E-2</v>
      </c>
      <c r="G295" s="51">
        <f t="shared" si="132"/>
        <v>1.3567830521533208E-2</v>
      </c>
      <c r="H295" s="51">
        <f t="shared" si="132"/>
        <v>-7.4020784047352794E-3</v>
      </c>
      <c r="I295" s="51">
        <f t="shared" si="132"/>
        <v>-3.4770686267618922E-3</v>
      </c>
      <c r="J295" s="51">
        <f t="shared" si="132"/>
        <v>4.1422062453376096E-2</v>
      </c>
      <c r="K295" s="51">
        <f t="shared" si="132"/>
        <v>-2.7678171155131714E-2</v>
      </c>
      <c r="L295" s="51">
        <f t="shared" si="132"/>
        <v>5.6260309250297791E-3</v>
      </c>
      <c r="M295" s="51">
        <f t="shared" si="132"/>
        <v>-6.3684468369171632E-2</v>
      </c>
      <c r="N295" s="51">
        <f t="shared" si="132"/>
        <v>-8.415401597896166E-2</v>
      </c>
      <c r="O295" s="52">
        <f t="shared" si="126"/>
        <v>-1.8577253294384755E-2</v>
      </c>
    </row>
    <row r="296" spans="1:256" ht="15" customHeight="1">
      <c r="A296" s="252"/>
      <c r="B296" s="40">
        <v>2001</v>
      </c>
      <c r="C296" s="51">
        <f t="shared" ref="C296:N296" si="133">+C66/C65-1</f>
        <v>-1.2165423586853241E-2</v>
      </c>
      <c r="D296" s="51">
        <f t="shared" si="133"/>
        <v>-7.074091989803355E-2</v>
      </c>
      <c r="E296" s="51">
        <f t="shared" si="133"/>
        <v>-6.0827231878734844E-2</v>
      </c>
      <c r="F296" s="51">
        <f t="shared" si="133"/>
        <v>-5.8889097318923E-2</v>
      </c>
      <c r="G296" s="51">
        <f t="shared" si="133"/>
        <v>-7.6397087039568157E-2</v>
      </c>
      <c r="H296" s="51">
        <f t="shared" si="133"/>
        <v>-0.10521609271463961</v>
      </c>
      <c r="I296" s="51">
        <f t="shared" si="133"/>
        <v>-0.12600232389465427</v>
      </c>
      <c r="J296" s="51">
        <f t="shared" si="133"/>
        <v>-0.11069258965143114</v>
      </c>
      <c r="K296" s="51">
        <f t="shared" si="133"/>
        <v>-0.12430546295061562</v>
      </c>
      <c r="L296" s="51">
        <f t="shared" si="133"/>
        <v>-8.7980236332949269E-2</v>
      </c>
      <c r="M296" s="51">
        <f t="shared" si="133"/>
        <v>-8.1067579419227376E-2</v>
      </c>
      <c r="N296" s="51">
        <f t="shared" si="133"/>
        <v>-0.21234288533389656</v>
      </c>
      <c r="O296" s="52">
        <f t="shared" si="126"/>
        <v>-9.5016037283118582E-2</v>
      </c>
    </row>
    <row r="297" spans="1:256" ht="15" customHeight="1">
      <c r="A297" s="252"/>
      <c r="B297" s="40">
        <v>2002</v>
      </c>
      <c r="C297" s="51">
        <f t="shared" ref="C297:N297" si="134">+C67/C66-1</f>
        <v>-0.14256122845522357</v>
      </c>
      <c r="D297" s="51">
        <f t="shared" si="134"/>
        <v>-0.15227015066177385</v>
      </c>
      <c r="E297" s="51">
        <f t="shared" si="134"/>
        <v>-0.23619110736938742</v>
      </c>
      <c r="F297" s="51">
        <f t="shared" si="134"/>
        <v>-0.12510010187169784</v>
      </c>
      <c r="G297" s="51">
        <f t="shared" si="134"/>
        <v>-0.14289789053094082</v>
      </c>
      <c r="H297" s="51">
        <f t="shared" si="134"/>
        <v>-0.15273233327670122</v>
      </c>
      <c r="I297" s="51">
        <f t="shared" si="134"/>
        <v>-8.3868320981059452E-2</v>
      </c>
      <c r="J297" s="51">
        <f t="shared" si="134"/>
        <v>-0.1363098578001507</v>
      </c>
      <c r="K297" s="51">
        <f t="shared" si="134"/>
        <v>-0.12426319990920642</v>
      </c>
      <c r="L297" s="51">
        <f t="shared" si="134"/>
        <v>-0.13510029410046887</v>
      </c>
      <c r="M297" s="51">
        <f t="shared" si="134"/>
        <v>-0.12586597395228083</v>
      </c>
      <c r="N297" s="51">
        <f t="shared" si="134"/>
        <v>6.1199358530182657E-2</v>
      </c>
      <c r="O297" s="52">
        <f t="shared" si="126"/>
        <v>-0.12810481357268533</v>
      </c>
    </row>
    <row r="298" spans="1:256" ht="15" customHeight="1">
      <c r="A298" s="252"/>
      <c r="B298" s="40">
        <v>2003</v>
      </c>
      <c r="C298" s="51">
        <f t="shared" ref="C298:N298" si="135">+C68/C67-1</f>
        <v>-3.1960345467485496E-2</v>
      </c>
      <c r="D298" s="51">
        <f t="shared" si="135"/>
        <v>-1.2227552752201665E-2</v>
      </c>
      <c r="E298" s="51">
        <f t="shared" si="135"/>
        <v>1.6238399063033704E-2</v>
      </c>
      <c r="F298" s="51">
        <f t="shared" si="135"/>
        <v>4.7735037572669725E-2</v>
      </c>
      <c r="G298" s="51">
        <f t="shared" si="135"/>
        <v>1.3503532950145392E-2</v>
      </c>
      <c r="H298" s="51">
        <f t="shared" si="135"/>
        <v>6.1722348073124822E-2</v>
      </c>
      <c r="I298" s="51">
        <f t="shared" si="135"/>
        <v>2.1019809321256133E-2</v>
      </c>
      <c r="J298" s="51">
        <f t="shared" si="135"/>
        <v>-5.5520671360476115E-3</v>
      </c>
      <c r="K298" s="51">
        <f t="shared" si="135"/>
        <v>5.5567980489511948E-2</v>
      </c>
      <c r="L298" s="51">
        <f t="shared" si="135"/>
        <v>6.4387519115309599E-2</v>
      </c>
      <c r="M298" s="51">
        <f t="shared" si="135"/>
        <v>2.2240358940285754E-2</v>
      </c>
      <c r="N298" s="51">
        <f t="shared" si="135"/>
        <v>7.8176946258043278E-2</v>
      </c>
      <c r="O298" s="52">
        <f t="shared" si="126"/>
        <v>2.8416195310797532E-2</v>
      </c>
    </row>
    <row r="299" spans="1:256" ht="15" customHeight="1">
      <c r="A299" s="252"/>
      <c r="B299" s="40">
        <v>2004</v>
      </c>
      <c r="C299" s="51">
        <f t="shared" ref="C299:N299" si="136">+C69/C68-1</f>
        <v>2.7410583831170454E-2</v>
      </c>
      <c r="D299" s="51">
        <f t="shared" si="136"/>
        <v>8.7518602197088624E-2</v>
      </c>
      <c r="E299" s="51">
        <f t="shared" si="136"/>
        <v>0.17770963384806326</v>
      </c>
      <c r="F299" s="51">
        <f t="shared" si="136"/>
        <v>-6.4272383078071149E-2</v>
      </c>
      <c r="G299" s="51">
        <f t="shared" si="136"/>
        <v>1.0342362008465722E-2</v>
      </c>
      <c r="H299" s="51">
        <f t="shared" si="136"/>
        <v>8.6539254709205871E-3</v>
      </c>
      <c r="I299" s="51">
        <f t="shared" si="136"/>
        <v>1.2401083932900514E-2</v>
      </c>
      <c r="J299" s="51">
        <f t="shared" si="136"/>
        <v>5.1688011796483968E-2</v>
      </c>
      <c r="K299" s="51">
        <f t="shared" si="136"/>
        <v>5.274037942260601E-2</v>
      </c>
      <c r="L299" s="51">
        <f t="shared" si="136"/>
        <v>1.9902740961807996E-3</v>
      </c>
      <c r="M299" s="51">
        <f t="shared" si="136"/>
        <v>8.4984153054930456E-2</v>
      </c>
      <c r="N299" s="51">
        <f t="shared" si="136"/>
        <v>-2.1558834705129204E-2</v>
      </c>
      <c r="O299" s="52">
        <f t="shared" si="126"/>
        <v>3.3737771569313457E-2</v>
      </c>
    </row>
    <row r="300" spans="1:256" ht="15" customHeight="1">
      <c r="A300" s="252"/>
      <c r="B300" s="40">
        <v>2005</v>
      </c>
      <c r="C300" s="51">
        <f t="shared" ref="C300:N300" si="137">+C70/C69-1</f>
        <v>3.7725400716880575E-2</v>
      </c>
      <c r="D300" s="51">
        <f t="shared" si="137"/>
        <v>-0.18301916308416899</v>
      </c>
      <c r="E300" s="51">
        <f t="shared" si="137"/>
        <v>-1.6121863488934851E-2</v>
      </c>
      <c r="F300" s="51">
        <f t="shared" si="137"/>
        <v>0.17844196270998536</v>
      </c>
      <c r="G300" s="51">
        <f t="shared" si="137"/>
        <v>0.10040326301828384</v>
      </c>
      <c r="H300" s="51">
        <f t="shared" si="137"/>
        <v>0.12107594300591606</v>
      </c>
      <c r="I300" s="51">
        <f t="shared" si="137"/>
        <v>4.7999926952332128E-2</v>
      </c>
      <c r="J300" s="51">
        <f t="shared" si="137"/>
        <v>6.851804993466204E-2</v>
      </c>
      <c r="K300" s="51">
        <f t="shared" si="137"/>
        <v>4.7564215837154977E-2</v>
      </c>
      <c r="L300" s="51">
        <f t="shared" si="137"/>
        <v>3.7649027663944068E-2</v>
      </c>
      <c r="M300" s="51">
        <f t="shared" si="137"/>
        <v>3.2641386712740861E-2</v>
      </c>
      <c r="N300" s="51">
        <f t="shared" si="137"/>
        <v>0.1229436958712129</v>
      </c>
      <c r="O300" s="52">
        <f t="shared" si="126"/>
        <v>5.0887366557418101E-2</v>
      </c>
    </row>
    <row r="301" spans="1:256" ht="15" customHeight="1">
      <c r="A301" s="65"/>
      <c r="B301" s="40">
        <v>2006</v>
      </c>
      <c r="C301" s="51">
        <f t="shared" ref="C301:N301" si="138">+C71/C70-1</f>
        <v>0.12384034371922104</v>
      </c>
      <c r="D301" s="51">
        <f t="shared" si="138"/>
        <v>0.34126149967966302</v>
      </c>
      <c r="E301" s="51">
        <f t="shared" si="138"/>
        <v>0.11407059433720557</v>
      </c>
      <c r="F301" s="51">
        <f t="shared" si="138"/>
        <v>-0.13040086586709398</v>
      </c>
      <c r="G301" s="51">
        <f t="shared" si="138"/>
        <v>5.3487999447022538E-2</v>
      </c>
      <c r="H301" s="51">
        <f t="shared" si="138"/>
        <v>4.6358354385141798E-2</v>
      </c>
      <c r="I301" s="51">
        <f t="shared" si="138"/>
        <v>7.1739066772800841E-2</v>
      </c>
      <c r="J301" s="51">
        <f t="shared" si="138"/>
        <v>6.4308505425620055E-2</v>
      </c>
      <c r="K301" s="51">
        <f t="shared" si="138"/>
        <v>4.1386213864863075E-2</v>
      </c>
      <c r="L301" s="51">
        <f t="shared" si="138"/>
        <v>0.1060160579263949</v>
      </c>
      <c r="M301" s="51">
        <f t="shared" si="138"/>
        <v>0.1388238645241624</v>
      </c>
      <c r="N301" s="51">
        <f t="shared" si="138"/>
        <v>2.7881389790754607E-2</v>
      </c>
      <c r="O301" s="52">
        <f t="shared" si="126"/>
        <v>7.4420675532457237E-2</v>
      </c>
    </row>
    <row r="302" spans="1:256" ht="15" customHeight="1">
      <c r="A302" s="65"/>
      <c r="B302" s="40">
        <v>2007</v>
      </c>
      <c r="C302" s="51">
        <f t="shared" ref="C302:N302" si="139">+C72/C71-1</f>
        <v>7.3366298386085216E-2</v>
      </c>
      <c r="D302" s="51">
        <f t="shared" si="139"/>
        <v>4.9586080215973993E-2</v>
      </c>
      <c r="E302" s="51">
        <f t="shared" si="139"/>
        <v>3.5999741046047751E-2</v>
      </c>
      <c r="F302" s="51">
        <f t="shared" si="139"/>
        <v>0.17937829347863032</v>
      </c>
      <c r="G302" s="51">
        <f t="shared" si="139"/>
        <v>-7.3912005126048674E-2</v>
      </c>
      <c r="H302" s="51">
        <f t="shared" si="139"/>
        <v>5.6305991205724659E-2</v>
      </c>
      <c r="I302" s="51">
        <f t="shared" si="139"/>
        <v>7.0552000386604918E-2</v>
      </c>
      <c r="J302" s="51">
        <f t="shared" si="139"/>
        <v>0.10722913753495811</v>
      </c>
      <c r="K302" s="51">
        <f t="shared" si="139"/>
        <v>-2.1510820702639766E-2</v>
      </c>
      <c r="L302" s="51">
        <f t="shared" si="139"/>
        <v>5.5285485686150437E-2</v>
      </c>
      <c r="M302" s="51">
        <f t="shared" si="139"/>
        <v>2.951574014439351E-2</v>
      </c>
      <c r="N302" s="51">
        <f t="shared" si="139"/>
        <v>-1.2722640155845566E-3</v>
      </c>
      <c r="O302" s="52">
        <f t="shared" si="126"/>
        <v>4.4211862303440874E-2</v>
      </c>
    </row>
    <row r="303" spans="1:256" ht="15" customHeight="1">
      <c r="A303" s="65"/>
      <c r="B303" s="40">
        <v>2008</v>
      </c>
      <c r="C303" s="51">
        <f t="shared" ref="C303:N303" si="140">+C73/C72-1</f>
        <v>3.6159751547463426E-2</v>
      </c>
      <c r="D303" s="51">
        <f t="shared" si="140"/>
        <v>8.4678641648046726E-2</v>
      </c>
      <c r="E303" s="51">
        <f t="shared" si="140"/>
        <v>-5.2041977203055367E-2</v>
      </c>
      <c r="F303" s="51">
        <f t="shared" si="140"/>
        <v>0.13959462957684776</v>
      </c>
      <c r="G303" s="51">
        <f t="shared" si="140"/>
        <v>0.20720423450920888</v>
      </c>
      <c r="H303" s="51">
        <f t="shared" si="140"/>
        <v>1.4649848552526601E-2</v>
      </c>
      <c r="I303" s="51">
        <f t="shared" si="140"/>
        <v>6.9503803115097185E-2</v>
      </c>
      <c r="J303" s="51">
        <f t="shared" si="140"/>
        <v>2.4877480172014188E-3</v>
      </c>
      <c r="K303" s="51">
        <f t="shared" si="140"/>
        <v>0.19053453807290999</v>
      </c>
      <c r="L303" s="51">
        <f t="shared" si="140"/>
        <v>7.4260178905960039E-2</v>
      </c>
      <c r="M303" s="51">
        <f t="shared" si="140"/>
        <v>-7.3518745044997003E-3</v>
      </c>
      <c r="N303" s="51">
        <f t="shared" si="140"/>
        <v>5.5257293232281457E-2</v>
      </c>
      <c r="O303" s="52">
        <f t="shared" si="126"/>
        <v>6.515341394527252E-2</v>
      </c>
      <c r="IV303" s="77"/>
    </row>
    <row r="304" spans="1:256" ht="15" customHeight="1">
      <c r="A304" s="65"/>
      <c r="B304" s="40">
        <v>2009</v>
      </c>
      <c r="C304" s="51">
        <f t="shared" ref="C304:N304" si="141">+C74/C73-1</f>
        <v>4.1347786065561332E-2</v>
      </c>
      <c r="D304" s="51">
        <f t="shared" si="141"/>
        <v>-2.8026432664738588E-2</v>
      </c>
      <c r="E304" s="51">
        <f t="shared" si="141"/>
        <v>0.12987161645045719</v>
      </c>
      <c r="F304" s="51">
        <f t="shared" si="141"/>
        <v>8.5574390284328672E-3</v>
      </c>
      <c r="G304" s="51">
        <f t="shared" si="141"/>
        <v>-4.1345605710948474E-2</v>
      </c>
      <c r="H304" s="51">
        <f t="shared" si="141"/>
        <v>5.2581861842077915E-2</v>
      </c>
      <c r="I304" s="51">
        <f t="shared" si="141"/>
        <v>-0.13652038956123569</v>
      </c>
      <c r="J304" s="51">
        <f t="shared" si="141"/>
        <v>-5.0122381492013757E-2</v>
      </c>
      <c r="K304" s="51">
        <f t="shared" si="141"/>
        <v>-5.6459699010933062E-2</v>
      </c>
      <c r="L304" s="51">
        <f t="shared" si="141"/>
        <v>-4.9105008300568631E-2</v>
      </c>
      <c r="M304" s="51">
        <f t="shared" si="141"/>
        <v>-9.0231410647837684E-2</v>
      </c>
      <c r="N304" s="51">
        <f t="shared" si="141"/>
        <v>6.1854856199932806E-2</v>
      </c>
      <c r="O304" s="52">
        <f t="shared" si="126"/>
        <v>-1.7391272298142413E-2</v>
      </c>
      <c r="IV304" s="77"/>
    </row>
    <row r="305" spans="1:256" ht="15" customHeight="1">
      <c r="A305" s="65"/>
      <c r="B305" s="40">
        <v>2010</v>
      </c>
      <c r="C305" s="51">
        <f t="shared" ref="C305:N305" si="142">+C75/C74-1</f>
        <v>-7.2773501166689791E-2</v>
      </c>
      <c r="D305" s="51">
        <f t="shared" si="142"/>
        <v>-3.1252468690591173E-2</v>
      </c>
      <c r="E305" s="51">
        <f t="shared" si="142"/>
        <v>-2.5866559221067176E-3</v>
      </c>
      <c r="F305" s="51">
        <f t="shared" si="142"/>
        <v>-1.7608483355754601E-2</v>
      </c>
      <c r="G305" s="51">
        <f t="shared" si="142"/>
        <v>1.8613852569588474E-2</v>
      </c>
      <c r="H305" s="51">
        <f t="shared" si="142"/>
        <v>3.506097592694668E-2</v>
      </c>
      <c r="I305" s="51">
        <f t="shared" si="142"/>
        <v>0.14534645613357067</v>
      </c>
      <c r="J305" s="51">
        <f t="shared" si="142"/>
        <v>9.2495691614772113E-2</v>
      </c>
      <c r="K305" s="51">
        <f t="shared" si="142"/>
        <v>9.1086635668025773E-2</v>
      </c>
      <c r="L305" s="51">
        <f t="shared" si="142"/>
        <v>-3.1630106316600792E-2</v>
      </c>
      <c r="M305" s="51">
        <f t="shared" si="142"/>
        <v>0.21185720011265152</v>
      </c>
      <c r="N305" s="51">
        <f t="shared" si="142"/>
        <v>6.1303501806762917E-2</v>
      </c>
      <c r="O305" s="52">
        <f t="shared" si="126"/>
        <v>4.1966145369348951E-2</v>
      </c>
      <c r="IV305" s="77"/>
    </row>
    <row r="306" spans="1:256" ht="15" customHeight="1">
      <c r="A306" s="65"/>
      <c r="B306" s="40">
        <v>2011</v>
      </c>
      <c r="C306" s="51">
        <f t="shared" ref="C306:N306" si="143">+C76/C75-1</f>
        <v>7.5351512299474122E-2</v>
      </c>
      <c r="D306" s="51">
        <f t="shared" si="143"/>
        <v>7.8396231910150327E-2</v>
      </c>
      <c r="E306" s="51">
        <f t="shared" si="143"/>
        <v>-3.1699182438864493E-2</v>
      </c>
      <c r="F306" s="51">
        <f t="shared" si="143"/>
        <v>5.3624957937109308E-2</v>
      </c>
      <c r="G306" s="51">
        <f t="shared" si="143"/>
        <v>0.10235004118823876</v>
      </c>
      <c r="H306" s="51">
        <f t="shared" si="143"/>
        <v>4.0246959792039849E-2</v>
      </c>
      <c r="I306" s="51">
        <f t="shared" si="143"/>
        <v>1.545940060147255E-2</v>
      </c>
      <c r="J306" s="51">
        <f t="shared" si="143"/>
        <v>6.8776690790961492E-3</v>
      </c>
      <c r="K306" s="51">
        <f t="shared" si="143"/>
        <v>-1.6534015663863699E-2</v>
      </c>
      <c r="L306" s="51">
        <f t="shared" si="143"/>
        <v>6.2477956344982433E-2</v>
      </c>
      <c r="M306" s="51">
        <f t="shared" si="143"/>
        <v>-3.936374191157288E-2</v>
      </c>
      <c r="N306" s="51">
        <f t="shared" si="143"/>
        <v>-7.4757133858787239E-2</v>
      </c>
      <c r="O306" s="52">
        <f t="shared" si="126"/>
        <v>1.9597384792525929E-2</v>
      </c>
      <c r="IV306" s="77"/>
    </row>
    <row r="307" spans="1:256" ht="15" customHeight="1">
      <c r="A307" s="65"/>
      <c r="B307" s="40">
        <v>2012</v>
      </c>
      <c r="C307" s="51">
        <f t="shared" ref="C307:N307" si="144">+C77/C76-1</f>
        <v>-0.23029640345860103</v>
      </c>
      <c r="D307" s="51">
        <f t="shared" si="144"/>
        <v>-0.23143954171301773</v>
      </c>
      <c r="E307" s="51">
        <f t="shared" si="144"/>
        <v>-0.1408490143247042</v>
      </c>
      <c r="F307" s="51">
        <f t="shared" si="144"/>
        <v>-0.35295507802640347</v>
      </c>
      <c r="G307" s="51">
        <f t="shared" si="144"/>
        <v>-0.30504336228982021</v>
      </c>
      <c r="H307" s="51">
        <f t="shared" si="144"/>
        <v>-0.26712000769911903</v>
      </c>
      <c r="I307" s="51">
        <f t="shared" si="144"/>
        <v>-0.22758160592582821</v>
      </c>
      <c r="J307" s="51">
        <f t="shared" si="144"/>
        <v>-0.49220777722885523</v>
      </c>
      <c r="K307" s="51">
        <f t="shared" si="144"/>
        <v>-0.32313741372812121</v>
      </c>
      <c r="L307" s="51">
        <f t="shared" si="144"/>
        <v>-0.20705781209093554</v>
      </c>
      <c r="M307" s="51">
        <f t="shared" si="144"/>
        <v>-0.30738460012188384</v>
      </c>
      <c r="N307" s="51">
        <f t="shared" si="144"/>
        <v>-0.28449450755524797</v>
      </c>
      <c r="O307" s="52">
        <f t="shared" si="126"/>
        <v>-0.28401979567906865</v>
      </c>
      <c r="IV307" s="77"/>
    </row>
    <row r="308" spans="1:256" ht="15" customHeight="1">
      <c r="A308" s="65"/>
      <c r="B308" s="40">
        <v>2013</v>
      </c>
      <c r="C308" s="51">
        <f t="shared" ref="C308:N308" si="145">+C78/C77-1</f>
        <v>-6.2157927831787751E-2</v>
      </c>
      <c r="D308" s="51">
        <f t="shared" si="145"/>
        <v>-0.11479713992644414</v>
      </c>
      <c r="E308" s="51">
        <f t="shared" si="145"/>
        <v>-9.3190367198948354E-2</v>
      </c>
      <c r="F308" s="51">
        <f t="shared" si="145"/>
        <v>0.22948531412653139</v>
      </c>
      <c r="G308" s="51">
        <f t="shared" si="145"/>
        <v>0.18805494407527035</v>
      </c>
      <c r="H308" s="51">
        <f t="shared" si="145"/>
        <v>5.1044543602503101E-3</v>
      </c>
      <c r="I308" s="51">
        <f t="shared" si="145"/>
        <v>8.9992247768341249E-2</v>
      </c>
      <c r="J308" s="51">
        <f t="shared" si="145"/>
        <v>0.49409125031089229</v>
      </c>
      <c r="K308" s="51">
        <f t="shared" si="145"/>
        <v>6.9245203382676701E-2</v>
      </c>
      <c r="L308" s="51">
        <f t="shared" si="145"/>
        <v>9.6192538036379283E-3</v>
      </c>
      <c r="M308" s="51">
        <f t="shared" si="145"/>
        <v>-2.3152861119210777E-2</v>
      </c>
      <c r="N308" s="51">
        <f t="shared" si="145"/>
        <v>-3.8648274767371094E-2</v>
      </c>
      <c r="O308" s="52">
        <f t="shared" si="126"/>
        <v>5.3727528758743537E-2</v>
      </c>
      <c r="IV308" s="51" t="e">
        <f>+IV78/IV77-1</f>
        <v>#DIV/0!</v>
      </c>
    </row>
    <row r="309" spans="1:256" ht="15" customHeight="1">
      <c r="A309" s="160"/>
      <c r="B309" s="40">
        <v>2014</v>
      </c>
      <c r="C309" s="51">
        <f t="shared" ref="C309:N309" si="146">+C79/C78-1</f>
        <v>-3.3666464701613275E-2</v>
      </c>
      <c r="D309" s="51">
        <f t="shared" si="146"/>
        <v>7.6532805109404523E-2</v>
      </c>
      <c r="E309" s="51">
        <f t="shared" si="146"/>
        <v>-0.10288429509160379</v>
      </c>
      <c r="F309" s="51">
        <f t="shared" si="146"/>
        <v>-0.17211827006136826</v>
      </c>
      <c r="G309" s="51">
        <f t="shared" si="146"/>
        <v>-0.20846998118715776</v>
      </c>
      <c r="H309" s="51">
        <f t="shared" si="146"/>
        <v>-0.336144828650073</v>
      </c>
      <c r="I309" s="51">
        <f t="shared" si="146"/>
        <v>-0.21713148990227682</v>
      </c>
      <c r="J309" s="51">
        <f t="shared" si="146"/>
        <v>-0.14404306500137576</v>
      </c>
      <c r="K309" s="51">
        <f t="shared" si="146"/>
        <v>-4.0895553462968026E-2</v>
      </c>
      <c r="L309" s="51">
        <f t="shared" si="146"/>
        <v>-5.323422927200594E-2</v>
      </c>
      <c r="M309" s="51">
        <f t="shared" si="146"/>
        <v>1.4106868079196033E-2</v>
      </c>
      <c r="N309" s="51">
        <f t="shared" si="146"/>
        <v>9.3962130360796481E-2</v>
      </c>
      <c r="O309" s="52">
        <f t="shared" si="126"/>
        <v>-0.10542113954067456</v>
      </c>
      <c r="IV309" s="77"/>
    </row>
    <row r="310" spans="1:256" ht="15" customHeight="1">
      <c r="A310" s="180"/>
      <c r="B310" s="40">
        <v>2015</v>
      </c>
      <c r="C310" s="51">
        <f t="shared" ref="C310:N313" si="147">+C80/C79-1</f>
        <v>1.6222871734238531E-2</v>
      </c>
      <c r="D310" s="51">
        <f t="shared" si="147"/>
        <v>-2.884963174498667E-2</v>
      </c>
      <c r="E310" s="51">
        <f t="shared" si="147"/>
        <v>7.2284604111016115E-2</v>
      </c>
      <c r="F310" s="51">
        <f t="shared" si="147"/>
        <v>0.18333202494549594</v>
      </c>
      <c r="G310" s="51">
        <f t="shared" si="147"/>
        <v>9.781683183190637E-2</v>
      </c>
      <c r="H310" s="51">
        <f t="shared" si="147"/>
        <v>0.42427674576496233</v>
      </c>
      <c r="I310" s="51">
        <f t="shared" si="147"/>
        <v>0.19141060532834819</v>
      </c>
      <c r="J310" s="51">
        <f t="shared" si="147"/>
        <v>0.10530442782582328</v>
      </c>
      <c r="K310" s="51">
        <f t="shared" si="147"/>
        <v>0.12593997752621422</v>
      </c>
      <c r="L310" s="51">
        <f t="shared" si="147"/>
        <v>5.1433605160853046E-2</v>
      </c>
      <c r="M310" s="51">
        <f t="shared" si="147"/>
        <v>4.9398983670039698E-2</v>
      </c>
      <c r="N310" s="51">
        <f t="shared" si="147"/>
        <v>6.5215235696169493E-2</v>
      </c>
      <c r="O310" s="52">
        <f t="shared" si="126"/>
        <v>0.1077238502806448</v>
      </c>
      <c r="IV310" s="77"/>
    </row>
    <row r="311" spans="1:256" ht="15" customHeight="1">
      <c r="A311" s="198"/>
      <c r="B311" s="199">
        <v>2016</v>
      </c>
      <c r="C311" s="51">
        <f t="shared" si="147"/>
        <v>-0.23359387236073714</v>
      </c>
      <c r="D311" s="51">
        <f t="shared" si="147"/>
        <v>-0.20647062661089977</v>
      </c>
      <c r="E311" s="51">
        <f t="shared" si="147"/>
        <v>4.9554118850038131E-2</v>
      </c>
      <c r="F311" s="51">
        <f t="shared" si="147"/>
        <v>4.0298418971815853E-2</v>
      </c>
      <c r="G311" s="51">
        <f t="shared" si="147"/>
        <v>9.1144001740924852E-2</v>
      </c>
      <c r="H311" s="51">
        <f t="shared" si="147"/>
        <v>0.10495571086257538</v>
      </c>
      <c r="I311" s="51">
        <f t="shared" si="147"/>
        <v>1.9432961858585784E-2</v>
      </c>
      <c r="J311" s="51">
        <f t="shared" si="147"/>
        <v>0.21058891237564681</v>
      </c>
      <c r="K311" s="51">
        <f t="shared" si="147"/>
        <v>0.11920742225060366</v>
      </c>
      <c r="L311" s="51">
        <f t="shared" si="147"/>
        <v>7.1990363054130091E-2</v>
      </c>
      <c r="M311" s="51">
        <f t="shared" si="147"/>
        <v>9.3948442097965268E-2</v>
      </c>
      <c r="N311" s="51">
        <f t="shared" si="147"/>
        <v>2.8246631284351675E-2</v>
      </c>
      <c r="O311" s="52">
        <f t="shared" si="126"/>
        <v>4.2318382475658112E-2</v>
      </c>
      <c r="IV311" s="77"/>
    </row>
    <row r="312" spans="1:256" ht="15" customHeight="1">
      <c r="A312" s="227"/>
      <c r="B312" s="228">
        <v>2017</v>
      </c>
      <c r="C312" s="51">
        <f t="shared" si="147"/>
        <v>-0.45267260899240114</v>
      </c>
      <c r="D312" s="51">
        <f t="shared" si="147"/>
        <v>-0.44141879844430143</v>
      </c>
      <c r="E312" s="51">
        <f t="shared" si="147"/>
        <v>0.12895808045885859</v>
      </c>
      <c r="F312" s="51">
        <f t="shared" si="147"/>
        <v>-4.5686394332716929E-2</v>
      </c>
      <c r="G312" s="51">
        <f t="shared" si="147"/>
        <v>8.6715601629498762E-2</v>
      </c>
      <c r="H312" s="51">
        <f t="shared" si="147"/>
        <v>0.11687465739097602</v>
      </c>
      <c r="I312" s="51">
        <f t="shared" si="147"/>
        <v>0.10844249560443853</v>
      </c>
      <c r="J312" s="51">
        <f t="shared" si="147"/>
        <v>5.4766410300767898E-2</v>
      </c>
      <c r="K312" s="51">
        <f t="shared" si="147"/>
        <v>2.3277196898997099E-2</v>
      </c>
      <c r="L312" s="51">
        <f t="shared" si="147"/>
        <v>0.10552005972146383</v>
      </c>
      <c r="M312" s="51">
        <f t="shared" si="147"/>
        <v>0.17758231311659389</v>
      </c>
      <c r="N312" s="51">
        <f t="shared" si="147"/>
        <v>0.13427242509302029</v>
      </c>
      <c r="O312" s="52">
        <f t="shared" si="126"/>
        <v>3.3670985056188263E-2</v>
      </c>
      <c r="IV312" s="77"/>
    </row>
    <row r="313" spans="1:256" ht="15" customHeight="1" thickBot="1">
      <c r="A313" s="62"/>
      <c r="B313" s="41">
        <v>2018</v>
      </c>
      <c r="C313" s="54">
        <f t="shared" si="147"/>
        <v>2.1495595461304715</v>
      </c>
      <c r="D313" s="54">
        <f t="shared" si="147"/>
        <v>1.8487599328413769</v>
      </c>
      <c r="E313" s="54">
        <f t="shared" si="147"/>
        <v>0.14515313865730706</v>
      </c>
      <c r="F313" s="54">
        <f t="shared" si="147"/>
        <v>0.20299271277044961</v>
      </c>
      <c r="G313" s="54">
        <f t="shared" si="147"/>
        <v>3.5045399135937405E-2</v>
      </c>
      <c r="H313" s="54">
        <f t="shared" si="147"/>
        <v>1.5300579620211696E-2</v>
      </c>
      <c r="I313" s="54"/>
      <c r="J313" s="54"/>
      <c r="K313" s="54"/>
      <c r="L313" s="54"/>
      <c r="M313" s="54"/>
      <c r="N313" s="54"/>
      <c r="O313" s="60"/>
      <c r="IV313" s="77"/>
    </row>
    <row r="314" spans="1:256" ht="15" customHeight="1">
      <c r="A314" s="251" t="s">
        <v>48</v>
      </c>
      <c r="B314" s="36">
        <v>1993</v>
      </c>
      <c r="C314" s="86" t="s">
        <v>89</v>
      </c>
      <c r="D314" s="86" t="s">
        <v>89</v>
      </c>
      <c r="E314" s="86" t="s">
        <v>89</v>
      </c>
      <c r="F314" s="86" t="s">
        <v>89</v>
      </c>
      <c r="G314" s="86" t="s">
        <v>89</v>
      </c>
      <c r="H314" s="86" t="s">
        <v>89</v>
      </c>
      <c r="I314" s="86" t="s">
        <v>89</v>
      </c>
      <c r="J314" s="86" t="s">
        <v>89</v>
      </c>
      <c r="K314" s="86" t="s">
        <v>89</v>
      </c>
      <c r="L314" s="86" t="s">
        <v>89</v>
      </c>
      <c r="M314" s="86" t="s">
        <v>89</v>
      </c>
      <c r="N314" s="86" t="s">
        <v>89</v>
      </c>
      <c r="O314" s="203" t="s">
        <v>89</v>
      </c>
    </row>
    <row r="315" spans="1:256" ht="15" customHeight="1">
      <c r="A315" s="252"/>
      <c r="B315" s="40">
        <v>1994</v>
      </c>
      <c r="C315" s="51">
        <f t="shared" ref="C315:N315" si="148">+C85/C84-1</f>
        <v>0.24260706610303306</v>
      </c>
      <c r="D315" s="51">
        <f t="shared" si="148"/>
        <v>0.18382204374002731</v>
      </c>
      <c r="E315" s="51">
        <f t="shared" si="148"/>
        <v>0.12187860780734261</v>
      </c>
      <c r="F315" s="51">
        <f t="shared" si="148"/>
        <v>0.34161327184044765</v>
      </c>
      <c r="G315" s="51">
        <f t="shared" si="148"/>
        <v>0.34656492104624115</v>
      </c>
      <c r="H315" s="51">
        <f t="shared" si="148"/>
        <v>0.21355538874318158</v>
      </c>
      <c r="I315" s="51">
        <f t="shared" si="148"/>
        <v>0.196959446152563</v>
      </c>
      <c r="J315" s="51">
        <f t="shared" si="148"/>
        <v>0.24803065218213605</v>
      </c>
      <c r="K315" s="51">
        <f t="shared" si="148"/>
        <v>0.25081155061310589</v>
      </c>
      <c r="L315" s="51">
        <f t="shared" si="148"/>
        <v>0.27590049853158716</v>
      </c>
      <c r="M315" s="51">
        <f t="shared" si="148"/>
        <v>0.23256294702242997</v>
      </c>
      <c r="N315" s="51">
        <f t="shared" si="148"/>
        <v>0.14878089170120545</v>
      </c>
      <c r="O315" s="52">
        <f t="shared" ref="O315:O338" si="149">+O85/O84-1</f>
        <v>0.2336465266056813</v>
      </c>
    </row>
    <row r="316" spans="1:256" ht="15" customHeight="1">
      <c r="A316" s="252"/>
      <c r="B316" s="40">
        <v>1995</v>
      </c>
      <c r="C316" s="51">
        <f t="shared" ref="C316:N316" si="150">+C86/C85-1</f>
        <v>0.22322598957223061</v>
      </c>
      <c r="D316" s="51">
        <f t="shared" si="150"/>
        <v>0.21283757917079615</v>
      </c>
      <c r="E316" s="51">
        <f t="shared" si="150"/>
        <v>0.24128957988225919</v>
      </c>
      <c r="F316" s="51">
        <f t="shared" si="150"/>
        <v>6.5824429388367856E-2</v>
      </c>
      <c r="G316" s="51">
        <f t="shared" si="150"/>
        <v>9.6783805950054758E-2</v>
      </c>
      <c r="H316" s="51">
        <f t="shared" si="150"/>
        <v>0.14353939429623774</v>
      </c>
      <c r="I316" s="51">
        <f t="shared" si="150"/>
        <v>0.11088065416650128</v>
      </c>
      <c r="J316" s="51">
        <f t="shared" si="150"/>
        <v>0.11483408272152107</v>
      </c>
      <c r="K316" s="51">
        <f t="shared" si="150"/>
        <v>-1.2185844887252717E-2</v>
      </c>
      <c r="L316" s="51">
        <f t="shared" si="150"/>
        <v>0.10630150030134478</v>
      </c>
      <c r="M316" s="51">
        <f t="shared" si="150"/>
        <v>7.5877518037069436E-2</v>
      </c>
      <c r="N316" s="51">
        <f t="shared" si="150"/>
        <v>1.477458401756282E-3</v>
      </c>
      <c r="O316" s="52">
        <f t="shared" si="149"/>
        <v>0.1047771328402618</v>
      </c>
    </row>
    <row r="317" spans="1:256" ht="15" customHeight="1">
      <c r="A317" s="252"/>
      <c r="B317" s="40">
        <v>1996</v>
      </c>
      <c r="C317" s="51">
        <f t="shared" ref="C317:N317" si="151">+C87/C86-1</f>
        <v>6.2323833988612742E-2</v>
      </c>
      <c r="D317" s="51">
        <f t="shared" si="151"/>
        <v>0.10522012575859141</v>
      </c>
      <c r="E317" s="51">
        <f t="shared" si="151"/>
        <v>-3.1405974278337911E-3</v>
      </c>
      <c r="F317" s="51">
        <f t="shared" si="151"/>
        <v>0.16228334770406683</v>
      </c>
      <c r="G317" s="51">
        <f t="shared" si="151"/>
        <v>0.11013862912605288</v>
      </c>
      <c r="H317" s="51">
        <f t="shared" si="151"/>
        <v>-2.4086363532346278E-2</v>
      </c>
      <c r="I317" s="51">
        <f t="shared" si="151"/>
        <v>8.9856357031233403E-2</v>
      </c>
      <c r="J317" s="51">
        <f t="shared" si="151"/>
        <v>7.0759268163447242E-3</v>
      </c>
      <c r="K317" s="51">
        <f t="shared" si="151"/>
        <v>4.8292143578894775E-2</v>
      </c>
      <c r="L317" s="51">
        <f t="shared" si="151"/>
        <v>0.16218326720357501</v>
      </c>
      <c r="M317" s="51">
        <f t="shared" si="151"/>
        <v>4.572652339539518E-2</v>
      </c>
      <c r="N317" s="51">
        <f t="shared" si="151"/>
        <v>9.9139756932869805E-2</v>
      </c>
      <c r="O317" s="52">
        <f t="shared" si="149"/>
        <v>7.0111945552315369E-2</v>
      </c>
    </row>
    <row r="318" spans="1:256" ht="15" customHeight="1">
      <c r="A318" s="252"/>
      <c r="B318" s="40">
        <v>1997</v>
      </c>
      <c r="C318" s="51">
        <f t="shared" ref="C318:N318" si="152">+C88/C87-1</f>
        <v>9.151571673799519E-2</v>
      </c>
      <c r="D318" s="51">
        <f t="shared" si="152"/>
        <v>8.2994849760892997E-2</v>
      </c>
      <c r="E318" s="51">
        <f t="shared" si="152"/>
        <v>5.3951262109627196E-2</v>
      </c>
      <c r="F318" s="51">
        <f t="shared" si="152"/>
        <v>0.20245765358224954</v>
      </c>
      <c r="G318" s="51">
        <f t="shared" si="152"/>
        <v>5.2004198783326627E-2</v>
      </c>
      <c r="H318" s="51">
        <f t="shared" si="152"/>
        <v>0.25723594812698369</v>
      </c>
      <c r="I318" s="51">
        <f t="shared" si="152"/>
        <v>0.23869131145452882</v>
      </c>
      <c r="J318" s="51">
        <f t="shared" si="152"/>
        <v>0.18732254506111534</v>
      </c>
      <c r="K318" s="51">
        <f t="shared" si="152"/>
        <v>0.3778563016616745</v>
      </c>
      <c r="L318" s="51">
        <f t="shared" si="152"/>
        <v>0.1965963911189279</v>
      </c>
      <c r="M318" s="51">
        <f t="shared" si="152"/>
        <v>0.26915603896390339</v>
      </c>
      <c r="N318" s="51">
        <f t="shared" si="152"/>
        <v>0.4263192405723204</v>
      </c>
      <c r="O318" s="52">
        <f t="shared" si="149"/>
        <v>0.20772388417939314</v>
      </c>
    </row>
    <row r="319" spans="1:256" ht="15" customHeight="1">
      <c r="A319" s="252"/>
      <c r="B319" s="40">
        <v>1998</v>
      </c>
      <c r="C319" s="51">
        <f t="shared" ref="C319:N319" si="153">+C89/C88-1</f>
        <v>0.41398358159940107</v>
      </c>
      <c r="D319" s="51">
        <f t="shared" si="153"/>
        <v>0.42070672553238087</v>
      </c>
      <c r="E319" s="51">
        <f t="shared" si="153"/>
        <v>0.5100209153188866</v>
      </c>
      <c r="F319" s="51">
        <f t="shared" si="153"/>
        <v>0.25004258039037319</v>
      </c>
      <c r="G319" s="51">
        <f t="shared" si="153"/>
        <v>0.27937741164513308</v>
      </c>
      <c r="H319" s="51">
        <f t="shared" si="153"/>
        <v>0.24523632118008121</v>
      </c>
      <c r="I319" s="51">
        <f t="shared" si="153"/>
        <v>0.2092490898635877</v>
      </c>
      <c r="J319" s="51">
        <f t="shared" si="153"/>
        <v>0.25061076080288736</v>
      </c>
      <c r="K319" s="51">
        <f t="shared" si="153"/>
        <v>0.17762485050536281</v>
      </c>
      <c r="L319" s="51">
        <f t="shared" si="153"/>
        <v>0.13393388065862855</v>
      </c>
      <c r="M319" s="51">
        <f t="shared" si="153"/>
        <v>0.13337773416325627</v>
      </c>
      <c r="N319" s="51">
        <f t="shared" si="153"/>
        <v>3.5341806184030933E-2</v>
      </c>
      <c r="O319" s="52">
        <f t="shared" si="149"/>
        <v>0.2339034135099487</v>
      </c>
    </row>
    <row r="320" spans="1:256" ht="15" customHeight="1">
      <c r="A320" s="252"/>
      <c r="B320" s="40">
        <v>1999</v>
      </c>
      <c r="C320" s="51">
        <f t="shared" ref="C320:N320" si="154">+C90/C89-1</f>
        <v>2.3283974048793343E-3</v>
      </c>
      <c r="D320" s="51">
        <f t="shared" si="154"/>
        <v>6.6959187198532E-3</v>
      </c>
      <c r="E320" s="51">
        <f t="shared" si="154"/>
        <v>4.3314749573308609E-2</v>
      </c>
      <c r="F320" s="51">
        <f t="shared" si="154"/>
        <v>-6.470127270791215E-4</v>
      </c>
      <c r="G320" s="51">
        <f t="shared" si="154"/>
        <v>2.3646558085301805E-2</v>
      </c>
      <c r="H320" s="51">
        <f t="shared" si="154"/>
        <v>1.816734416329413E-2</v>
      </c>
      <c r="I320" s="51">
        <f t="shared" si="154"/>
        <v>7.0465769664638245E-3</v>
      </c>
      <c r="J320" s="51">
        <f t="shared" si="154"/>
        <v>6.3974512075572587E-2</v>
      </c>
      <c r="K320" s="51">
        <f t="shared" si="154"/>
        <v>4.4801340664666567E-2</v>
      </c>
      <c r="L320" s="51">
        <f t="shared" si="154"/>
        <v>2.9378377488682883E-2</v>
      </c>
      <c r="M320" s="51">
        <f t="shared" si="154"/>
        <v>0.11113580372805565</v>
      </c>
      <c r="N320" s="51">
        <f t="shared" si="154"/>
        <v>0.10671377689945771</v>
      </c>
      <c r="O320" s="52">
        <f t="shared" si="149"/>
        <v>3.9324267152459846E-2</v>
      </c>
    </row>
    <row r="321" spans="1:256" ht="15" customHeight="1">
      <c r="A321" s="252"/>
      <c r="B321" s="40">
        <v>2000</v>
      </c>
      <c r="C321" s="51">
        <f t="shared" ref="C321:N321" si="155">+C91/C90-1</f>
        <v>5.4410661023532869E-2</v>
      </c>
      <c r="D321" s="51">
        <f t="shared" si="155"/>
        <v>0.1043539365766577</v>
      </c>
      <c r="E321" s="51">
        <f t="shared" si="155"/>
        <v>7.04493055535238E-2</v>
      </c>
      <c r="F321" s="51">
        <f t="shared" si="155"/>
        <v>9.4520896852923197E-3</v>
      </c>
      <c r="G321" s="51">
        <f t="shared" si="155"/>
        <v>0.17619503431213746</v>
      </c>
      <c r="H321" s="51">
        <f t="shared" si="155"/>
        <v>0.15569571047252539</v>
      </c>
      <c r="I321" s="51">
        <f t="shared" si="155"/>
        <v>0.11192116844695765</v>
      </c>
      <c r="J321" s="51">
        <f t="shared" si="155"/>
        <v>0.15880229080536856</v>
      </c>
      <c r="K321" s="51">
        <f t="shared" si="155"/>
        <v>9.09036562367187E-2</v>
      </c>
      <c r="L321" s="51">
        <f t="shared" si="155"/>
        <v>0.16224906185643939</v>
      </c>
      <c r="M321" s="51">
        <f t="shared" si="155"/>
        <v>6.6546053610519573E-2</v>
      </c>
      <c r="N321" s="51">
        <f t="shared" si="155"/>
        <v>4.4604891641043753E-2</v>
      </c>
      <c r="O321" s="52">
        <f t="shared" si="149"/>
        <v>0.10259577309514167</v>
      </c>
    </row>
    <row r="322" spans="1:256" ht="15" customHeight="1">
      <c r="A322" s="252"/>
      <c r="B322" s="40">
        <v>2001</v>
      </c>
      <c r="C322" s="51">
        <f t="shared" ref="C322:N322" si="156">+C92/C91-1</f>
        <v>0.16844610618072542</v>
      </c>
      <c r="D322" s="51">
        <f t="shared" si="156"/>
        <v>3.0885157783551831E-2</v>
      </c>
      <c r="E322" s="51">
        <f t="shared" si="156"/>
        <v>2.3384027625217296E-2</v>
      </c>
      <c r="F322" s="51">
        <f t="shared" si="156"/>
        <v>9.8351771697003487E-2</v>
      </c>
      <c r="G322" s="51">
        <f t="shared" si="156"/>
        <v>1.5336036869590508E-2</v>
      </c>
      <c r="H322" s="51">
        <f t="shared" si="156"/>
        <v>-3.0304616575733023E-2</v>
      </c>
      <c r="I322" s="51">
        <f t="shared" si="156"/>
        <v>-4.9742467041818506E-2</v>
      </c>
      <c r="J322" s="51">
        <f t="shared" si="156"/>
        <v>-5.6419995524322197E-2</v>
      </c>
      <c r="K322" s="51">
        <f t="shared" si="156"/>
        <v>-6.2099799875607209E-2</v>
      </c>
      <c r="L322" s="51">
        <f t="shared" si="156"/>
        <v>-2.9772961640743723E-2</v>
      </c>
      <c r="M322" s="51">
        <f t="shared" si="156"/>
        <v>-5.6787979591869098E-3</v>
      </c>
      <c r="N322" s="51">
        <f t="shared" si="156"/>
        <v>-9.0409775341619092E-2</v>
      </c>
      <c r="O322" s="52">
        <f t="shared" si="149"/>
        <v>-7.6437032391538651E-3</v>
      </c>
    </row>
    <row r="323" spans="1:256" ht="15" customHeight="1">
      <c r="A323" s="252"/>
      <c r="B323" s="40">
        <v>2002</v>
      </c>
      <c r="C323" s="51">
        <f t="shared" ref="C323:N323" si="157">+C93/C92-1</f>
        <v>-5.2197450116637789E-3</v>
      </c>
      <c r="D323" s="51">
        <f t="shared" si="157"/>
        <v>-1.0834347073410355E-2</v>
      </c>
      <c r="E323" s="51">
        <f t="shared" si="157"/>
        <v>-0.13255518959741874</v>
      </c>
      <c r="F323" s="51">
        <f t="shared" si="157"/>
        <v>2.0879879881401608E-2</v>
      </c>
      <c r="G323" s="51">
        <f t="shared" si="157"/>
        <v>-3.8338701483187743E-2</v>
      </c>
      <c r="H323" s="51">
        <f t="shared" si="157"/>
        <v>-0.10804068376848119</v>
      </c>
      <c r="I323" s="51">
        <f t="shared" si="157"/>
        <v>4.1213834446480746E-3</v>
      </c>
      <c r="J323" s="51">
        <f t="shared" si="157"/>
        <v>-7.0194936226742999E-2</v>
      </c>
      <c r="K323" s="51">
        <f t="shared" si="157"/>
        <v>-3.0244292428063368E-2</v>
      </c>
      <c r="L323" s="51">
        <f t="shared" si="157"/>
        <v>-7.2849248211725004E-2</v>
      </c>
      <c r="M323" s="51">
        <f t="shared" si="157"/>
        <v>-8.8430642172493856E-2</v>
      </c>
      <c r="N323" s="51">
        <f t="shared" si="157"/>
        <v>2.4146395938476228E-2</v>
      </c>
      <c r="O323" s="52">
        <f t="shared" si="149"/>
        <v>-4.5701419839567214E-2</v>
      </c>
    </row>
    <row r="324" spans="1:256" ht="15" customHeight="1">
      <c r="A324" s="252"/>
      <c r="B324" s="40">
        <v>2003</v>
      </c>
      <c r="C324" s="51">
        <f t="shared" ref="C324:N324" si="158">+C94/C93-1</f>
        <v>-7.6491081808725436E-2</v>
      </c>
      <c r="D324" s="51">
        <f t="shared" si="158"/>
        <v>-3.0607499535522997E-2</v>
      </c>
      <c r="E324" s="51">
        <f t="shared" si="158"/>
        <v>3.7829738945262648E-2</v>
      </c>
      <c r="F324" s="51">
        <f t="shared" si="158"/>
        <v>-6.4079304261038805E-3</v>
      </c>
      <c r="G324" s="51">
        <f t="shared" si="158"/>
        <v>-1.4942169478050715E-2</v>
      </c>
      <c r="H324" s="51">
        <f t="shared" si="158"/>
        <v>8.4970685586241324E-2</v>
      </c>
      <c r="I324" s="51">
        <f t="shared" si="158"/>
        <v>-5.8530826796006075E-3</v>
      </c>
      <c r="J324" s="51">
        <f t="shared" si="158"/>
        <v>-7.0229738674255637E-3</v>
      </c>
      <c r="K324" s="51">
        <f t="shared" si="158"/>
        <v>4.4487753838171162E-2</v>
      </c>
      <c r="L324" s="51">
        <f t="shared" si="158"/>
        <v>5.4345089434966853E-2</v>
      </c>
      <c r="M324" s="51">
        <f t="shared" si="158"/>
        <v>-1.2424777598286751E-2</v>
      </c>
      <c r="N324" s="51">
        <f t="shared" si="158"/>
        <v>4.5724822938065346E-2</v>
      </c>
      <c r="O324" s="52">
        <f t="shared" si="149"/>
        <v>1.1348051021191186E-2</v>
      </c>
    </row>
    <row r="325" spans="1:256" ht="15" customHeight="1">
      <c r="A325" s="252"/>
      <c r="B325" s="40">
        <v>2004</v>
      </c>
      <c r="C325" s="51">
        <f t="shared" ref="C325:N325" si="159">+C95/C94-1</f>
        <v>-1.6517745298391451E-2</v>
      </c>
      <c r="D325" s="51">
        <f t="shared" si="159"/>
        <v>5.7350231360658643E-2</v>
      </c>
      <c r="E325" s="51">
        <f t="shared" si="159"/>
        <v>0.16196521592729152</v>
      </c>
      <c r="F325" s="51">
        <f t="shared" si="159"/>
        <v>-8.441852026458474E-2</v>
      </c>
      <c r="G325" s="51">
        <f t="shared" si="159"/>
        <v>3.4334592154479093E-3</v>
      </c>
      <c r="H325" s="51">
        <f t="shared" si="159"/>
        <v>7.8545343320726158E-2</v>
      </c>
      <c r="I325" s="51">
        <f t="shared" si="159"/>
        <v>5.1209380676639604E-2</v>
      </c>
      <c r="J325" s="51">
        <f t="shared" si="159"/>
        <v>6.2870240646152542E-2</v>
      </c>
      <c r="K325" s="51">
        <f t="shared" si="159"/>
        <v>5.8166381266169465E-2</v>
      </c>
      <c r="L325" s="51">
        <f t="shared" si="159"/>
        <v>-1.2603710348153552E-2</v>
      </c>
      <c r="M325" s="51">
        <f t="shared" si="159"/>
        <v>0.11217923824165243</v>
      </c>
      <c r="N325" s="51">
        <f t="shared" si="159"/>
        <v>-1.2848685850790575E-2</v>
      </c>
      <c r="O325" s="52">
        <f t="shared" si="149"/>
        <v>3.8272017537404057E-2</v>
      </c>
    </row>
    <row r="326" spans="1:256" ht="15" customHeight="1">
      <c r="A326" s="252"/>
      <c r="B326" s="40">
        <v>2005</v>
      </c>
      <c r="C326" s="51">
        <f t="shared" ref="C326:N326" si="160">+C96/C95-1</f>
        <v>2.4862084183451261E-2</v>
      </c>
      <c r="D326" s="51">
        <f t="shared" si="160"/>
        <v>-0.17933445285080929</v>
      </c>
      <c r="E326" s="51">
        <f t="shared" si="160"/>
        <v>-3.2041300456287614E-2</v>
      </c>
      <c r="F326" s="51">
        <f t="shared" si="160"/>
        <v>0.20689194825045831</v>
      </c>
      <c r="G326" s="51">
        <f t="shared" si="160"/>
        <v>9.8615034901418763E-2</v>
      </c>
      <c r="H326" s="51">
        <f t="shared" si="160"/>
        <v>4.0349919913249543E-2</v>
      </c>
      <c r="I326" s="51">
        <f t="shared" si="160"/>
        <v>1.7970843623038357E-2</v>
      </c>
      <c r="J326" s="51">
        <f t="shared" si="160"/>
        <v>0.10254882249449793</v>
      </c>
      <c r="K326" s="51">
        <f t="shared" si="160"/>
        <v>5.2689447514009613E-2</v>
      </c>
      <c r="L326" s="51">
        <f t="shared" si="160"/>
        <v>2.3702488200489036E-2</v>
      </c>
      <c r="M326" s="51">
        <f t="shared" si="160"/>
        <v>-1.4745280605174882E-2</v>
      </c>
      <c r="N326" s="51">
        <f t="shared" si="160"/>
        <v>0.12470075369805422</v>
      </c>
      <c r="O326" s="52">
        <f t="shared" si="149"/>
        <v>4.1793010413126552E-2</v>
      </c>
    </row>
    <row r="327" spans="1:256" ht="15" customHeight="1">
      <c r="A327" s="65"/>
      <c r="B327" s="40">
        <v>2006</v>
      </c>
      <c r="C327" s="51">
        <f t="shared" ref="C327:N327" si="161">+C97/C96-1</f>
        <v>0.15597167036681547</v>
      </c>
      <c r="D327" s="51">
        <f t="shared" si="161"/>
        <v>0.33676616693498351</v>
      </c>
      <c r="E327" s="51">
        <f t="shared" si="161"/>
        <v>0.11994652044966347</v>
      </c>
      <c r="F327" s="51">
        <f t="shared" si="161"/>
        <v>-0.12784945586757746</v>
      </c>
      <c r="G327" s="51">
        <f t="shared" si="161"/>
        <v>4.5601014444857535E-2</v>
      </c>
      <c r="H327" s="51">
        <f t="shared" si="161"/>
        <v>2.9353562503645403E-2</v>
      </c>
      <c r="I327" s="51">
        <f t="shared" si="161"/>
        <v>2.8313926389989197E-2</v>
      </c>
      <c r="J327" s="51">
        <f t="shared" si="161"/>
        <v>-1.2546095050748773E-2</v>
      </c>
      <c r="K327" s="51">
        <f t="shared" si="161"/>
        <v>-1.5647386178639811E-2</v>
      </c>
      <c r="L327" s="51">
        <f t="shared" si="161"/>
        <v>7.0252656810494196E-2</v>
      </c>
      <c r="M327" s="51">
        <f t="shared" si="161"/>
        <v>0.11404949536317699</v>
      </c>
      <c r="N327" s="51">
        <f t="shared" si="161"/>
        <v>-1.780257864142043E-2</v>
      </c>
      <c r="O327" s="52">
        <f t="shared" si="149"/>
        <v>4.5045100767775459E-2</v>
      </c>
    </row>
    <row r="328" spans="1:256" ht="15" customHeight="1">
      <c r="A328" s="65"/>
      <c r="B328" s="40">
        <v>2007</v>
      </c>
      <c r="C328" s="51">
        <f t="shared" ref="C328:N328" si="162">+C98/C97-1</f>
        <v>-5.2440546796213017E-3</v>
      </c>
      <c r="D328" s="51">
        <f t="shared" si="162"/>
        <v>-1.3866423657920679E-2</v>
      </c>
      <c r="E328" s="51">
        <f t="shared" si="162"/>
        <v>-3.9852357785808423E-2</v>
      </c>
      <c r="F328" s="51">
        <f t="shared" si="162"/>
        <v>3.4162685213184218E-2</v>
      </c>
      <c r="G328" s="51">
        <f t="shared" si="162"/>
        <v>-0.11948563224029318</v>
      </c>
      <c r="H328" s="51">
        <f t="shared" si="162"/>
        <v>-1.9205506152893292E-2</v>
      </c>
      <c r="I328" s="51">
        <f t="shared" si="162"/>
        <v>2.9770935435755375E-2</v>
      </c>
      <c r="J328" s="51">
        <f t="shared" si="162"/>
        <v>4.4782508252386943E-2</v>
      </c>
      <c r="K328" s="51">
        <f t="shared" si="162"/>
        <v>-6.2851412232124648E-2</v>
      </c>
      <c r="L328" s="51">
        <f t="shared" si="162"/>
        <v>1.9536068123350958E-2</v>
      </c>
      <c r="M328" s="51">
        <f t="shared" si="162"/>
        <v>1.2115858719261352E-2</v>
      </c>
      <c r="N328" s="51">
        <f t="shared" si="162"/>
        <v>-4.6254938409877489E-2</v>
      </c>
      <c r="O328" s="52">
        <f t="shared" si="149"/>
        <v>-1.4712254690823268E-2</v>
      </c>
    </row>
    <row r="329" spans="1:256" ht="15" customHeight="1">
      <c r="A329" s="65"/>
      <c r="B329" s="40">
        <v>2008</v>
      </c>
      <c r="C329" s="51">
        <f t="shared" ref="C329:N329" si="163">+C99/C98-1</f>
        <v>3.0068428485042764E-2</v>
      </c>
      <c r="D329" s="51">
        <f t="shared" si="163"/>
        <v>2.1894488499343279E-3</v>
      </c>
      <c r="E329" s="51">
        <f t="shared" si="163"/>
        <v>-0.15087935008658204</v>
      </c>
      <c r="F329" s="51">
        <f t="shared" si="163"/>
        <v>0.13130300997935151</v>
      </c>
      <c r="G329" s="51">
        <f t="shared" si="163"/>
        <v>0.15722299737761802</v>
      </c>
      <c r="H329" s="51">
        <f t="shared" si="163"/>
        <v>-6.1127051051212966E-3</v>
      </c>
      <c r="I329" s="51">
        <f t="shared" si="163"/>
        <v>6.4867855262074725E-2</v>
      </c>
      <c r="J329" s="51">
        <f t="shared" si="163"/>
        <v>-8.0557254082469498E-2</v>
      </c>
      <c r="K329" s="51">
        <f t="shared" si="163"/>
        <v>0.10400848609391367</v>
      </c>
      <c r="L329" s="51">
        <f t="shared" si="163"/>
        <v>-2.459629925605844E-2</v>
      </c>
      <c r="M329" s="51">
        <f t="shared" si="163"/>
        <v>-0.10573779711055153</v>
      </c>
      <c r="N329" s="51">
        <f t="shared" si="163"/>
        <v>7.9266098470374136E-3</v>
      </c>
      <c r="O329" s="52">
        <f t="shared" si="149"/>
        <v>7.1510009304849298E-3</v>
      </c>
      <c r="IV329" s="77"/>
    </row>
    <row r="330" spans="1:256" ht="15" customHeight="1">
      <c r="A330" s="65"/>
      <c r="B330" s="40">
        <v>2009</v>
      </c>
      <c r="C330" s="51">
        <f t="shared" ref="C330:N330" si="164">+C100/C99-1</f>
        <v>-3.334340652074852E-2</v>
      </c>
      <c r="D330" s="51">
        <f t="shared" si="164"/>
        <v>5.7274828113103027E-3</v>
      </c>
      <c r="E330" s="51">
        <f t="shared" si="164"/>
        <v>0.16699683600754844</v>
      </c>
      <c r="F330" s="51">
        <f t="shared" si="164"/>
        <v>-2.2883555431624236E-3</v>
      </c>
      <c r="G330" s="51">
        <f t="shared" si="164"/>
        <v>-7.206546957931359E-2</v>
      </c>
      <c r="H330" s="51">
        <f t="shared" si="164"/>
        <v>3.5536690144355232E-2</v>
      </c>
      <c r="I330" s="51">
        <f t="shared" si="164"/>
        <v>-0.22855422944295678</v>
      </c>
      <c r="J330" s="51">
        <f t="shared" si="164"/>
        <v>2.5192545478620598E-3</v>
      </c>
      <c r="K330" s="51">
        <f t="shared" si="164"/>
        <v>-1.2546468014140721E-2</v>
      </c>
      <c r="L330" s="51">
        <f t="shared" si="164"/>
        <v>1.02127464621391E-2</v>
      </c>
      <c r="M330" s="51">
        <f t="shared" si="164"/>
        <v>-3.5870945859366121E-2</v>
      </c>
      <c r="N330" s="51">
        <f t="shared" si="164"/>
        <v>6.728104235113519E-2</v>
      </c>
      <c r="O330" s="52">
        <f t="shared" si="149"/>
        <v>-1.3234495209091257E-2</v>
      </c>
      <c r="IV330" s="77"/>
    </row>
    <row r="331" spans="1:256" ht="15" customHeight="1">
      <c r="A331" s="65"/>
      <c r="B331" s="40">
        <v>2010</v>
      </c>
      <c r="C331" s="51">
        <f t="shared" ref="C331:N331" si="165">+C101/C100-1</f>
        <v>-4.9249892803384321E-2</v>
      </c>
      <c r="D331" s="51">
        <f t="shared" si="165"/>
        <v>-3.631557722444434E-2</v>
      </c>
      <c r="E331" s="51">
        <f t="shared" si="165"/>
        <v>3.1030730118808858E-2</v>
      </c>
      <c r="F331" s="51">
        <f t="shared" si="165"/>
        <v>-4.8265608061928145E-2</v>
      </c>
      <c r="G331" s="51">
        <f t="shared" si="165"/>
        <v>-3.8850377122682134E-2</v>
      </c>
      <c r="H331" s="51">
        <f t="shared" si="165"/>
        <v>-5.39717325895408E-2</v>
      </c>
      <c r="I331" s="51">
        <f t="shared" si="165"/>
        <v>0.20700130244153359</v>
      </c>
      <c r="J331" s="51">
        <f t="shared" si="165"/>
        <v>7.3444949679727367E-2</v>
      </c>
      <c r="K331" s="51">
        <f t="shared" si="165"/>
        <v>4.0070751906430946E-2</v>
      </c>
      <c r="L331" s="51">
        <f t="shared" si="165"/>
        <v>-6.2824801902323202E-2</v>
      </c>
      <c r="M331" s="51">
        <f t="shared" si="165"/>
        <v>0.1909496387682712</v>
      </c>
      <c r="N331" s="51">
        <f t="shared" si="165"/>
        <v>6.2063875368722377E-2</v>
      </c>
      <c r="O331" s="52">
        <f t="shared" si="149"/>
        <v>2.5131470706185377E-2</v>
      </c>
      <c r="IV331" s="77"/>
    </row>
    <row r="332" spans="1:256" ht="15" customHeight="1">
      <c r="A332" s="65"/>
      <c r="B332" s="40">
        <v>2011</v>
      </c>
      <c r="C332" s="51">
        <f t="shared" ref="C332:N332" si="166">+C102/C101-1</f>
        <v>0.13997593104447104</v>
      </c>
      <c r="D332" s="51">
        <f t="shared" si="166"/>
        <v>0.1519613959856807</v>
      </c>
      <c r="E332" s="51">
        <f t="shared" si="166"/>
        <v>-1.814523662216283E-2</v>
      </c>
      <c r="F332" s="51">
        <f t="shared" si="166"/>
        <v>0.11172051269368866</v>
      </c>
      <c r="G332" s="51">
        <f t="shared" si="166"/>
        <v>0.18033454312735775</v>
      </c>
      <c r="H332" s="51">
        <f t="shared" si="166"/>
        <v>0.15657164465780782</v>
      </c>
      <c r="I332" s="51">
        <f t="shared" si="166"/>
        <v>7.3232167769415213E-2</v>
      </c>
      <c r="J332" s="51">
        <f t="shared" si="166"/>
        <v>8.4307127451616948E-2</v>
      </c>
      <c r="K332" s="51">
        <f t="shared" si="166"/>
        <v>7.387105946570971E-2</v>
      </c>
      <c r="L332" s="51">
        <f t="shared" si="166"/>
        <v>0.1443617476123038</v>
      </c>
      <c r="M332" s="51">
        <f t="shared" si="166"/>
        <v>2.4737175658723576E-2</v>
      </c>
      <c r="N332" s="51">
        <f t="shared" si="166"/>
        <v>-8.9561579705146332E-3</v>
      </c>
      <c r="O332" s="52">
        <f t="shared" si="149"/>
        <v>8.8915218380827943E-2</v>
      </c>
      <c r="IV332" s="77"/>
    </row>
    <row r="333" spans="1:256" ht="15" customHeight="1">
      <c r="A333" s="65"/>
      <c r="B333" s="40">
        <v>2012</v>
      </c>
      <c r="C333" s="51">
        <f t="shared" ref="C333:N333" si="167">+C103/C102-1</f>
        <v>-0.13463663315202101</v>
      </c>
      <c r="D333" s="51">
        <f t="shared" si="167"/>
        <v>-0.23649837638326332</v>
      </c>
      <c r="E333" s="51">
        <f t="shared" si="167"/>
        <v>-0.10288848996399591</v>
      </c>
      <c r="F333" s="51">
        <f t="shared" si="167"/>
        <v>-0.30995987709334316</v>
      </c>
      <c r="G333" s="51">
        <f t="shared" si="167"/>
        <v>-0.25260515607906164</v>
      </c>
      <c r="H333" s="51">
        <f t="shared" si="167"/>
        <v>-0.21758543391008311</v>
      </c>
      <c r="I333" s="51">
        <f t="shared" si="167"/>
        <v>-0.17882914327604216</v>
      </c>
      <c r="J333" s="51">
        <f t="shared" si="167"/>
        <v>-0.4464711932011024</v>
      </c>
      <c r="K333" s="51">
        <f t="shared" si="167"/>
        <v>-0.28044412639031979</v>
      </c>
      <c r="L333" s="51">
        <f t="shared" si="167"/>
        <v>-0.15927744807300348</v>
      </c>
      <c r="M333" s="51">
        <f t="shared" si="167"/>
        <v>-0.24983791901951991</v>
      </c>
      <c r="N333" s="51">
        <f t="shared" si="167"/>
        <v>-0.28527594597341877</v>
      </c>
      <c r="O333" s="52">
        <f t="shared" si="149"/>
        <v>-0.24302035986776149</v>
      </c>
      <c r="IV333" s="77"/>
    </row>
    <row r="334" spans="1:256" ht="15" customHeight="1">
      <c r="A334" s="65"/>
      <c r="B334" s="40">
        <v>2013</v>
      </c>
      <c r="C334" s="51">
        <f t="shared" ref="C334:N334" si="168">+C104/C103-1</f>
        <v>-6.3513082151247291E-2</v>
      </c>
      <c r="D334" s="51">
        <f t="shared" si="168"/>
        <v>-2.4642754004321477E-2</v>
      </c>
      <c r="E334" s="51">
        <f t="shared" si="168"/>
        <v>-3.4782198350644111E-2</v>
      </c>
      <c r="F334" s="51">
        <f t="shared" si="168"/>
        <v>0.23317710470697195</v>
      </c>
      <c r="G334" s="51">
        <f t="shared" si="168"/>
        <v>0.17461268854938572</v>
      </c>
      <c r="H334" s="51">
        <f t="shared" si="168"/>
        <v>2.7677355329671638E-2</v>
      </c>
      <c r="I334" s="51">
        <f t="shared" si="168"/>
        <v>0.11741063183027056</v>
      </c>
      <c r="J334" s="51">
        <f t="shared" si="168"/>
        <v>0.55198246631368475</v>
      </c>
      <c r="K334" s="51">
        <f t="shared" si="168"/>
        <v>0.12471694509553277</v>
      </c>
      <c r="L334" s="51">
        <f t="shared" si="168"/>
        <v>8.7775409858766862E-2</v>
      </c>
      <c r="M334" s="51">
        <f t="shared" si="168"/>
        <v>6.9331208195043681E-2</v>
      </c>
      <c r="N334" s="51">
        <f t="shared" si="168"/>
        <v>0.12125443081659459</v>
      </c>
      <c r="O334" s="52">
        <f t="shared" si="149"/>
        <v>0.11122020075341998</v>
      </c>
      <c r="IV334" s="77"/>
    </row>
    <row r="335" spans="1:256" ht="15" customHeight="1">
      <c r="A335" s="160"/>
      <c r="B335" s="40">
        <v>2014</v>
      </c>
      <c r="C335" s="51">
        <f t="shared" ref="C335:N335" si="169">+C105/C104-1</f>
        <v>-4.5786663378099224E-2</v>
      </c>
      <c r="D335" s="51">
        <f t="shared" si="169"/>
        <v>9.5507715541567118E-2</v>
      </c>
      <c r="E335" s="51">
        <f t="shared" si="169"/>
        <v>-8.5850633604429682E-2</v>
      </c>
      <c r="F335" s="51">
        <f t="shared" si="169"/>
        <v>-0.10210439158072371</v>
      </c>
      <c r="G335" s="51">
        <f t="shared" si="169"/>
        <v>-8.8753384487019527E-2</v>
      </c>
      <c r="H335" s="51">
        <f t="shared" si="169"/>
        <v>-0.16258810931861578</v>
      </c>
      <c r="I335" s="51">
        <f t="shared" si="169"/>
        <v>-0.10247365869319514</v>
      </c>
      <c r="J335" s="51">
        <f t="shared" si="169"/>
        <v>-0.1266307582771895</v>
      </c>
      <c r="K335" s="51">
        <f t="shared" si="169"/>
        <v>-6.7104117691830778E-3</v>
      </c>
      <c r="L335" s="51">
        <f t="shared" si="169"/>
        <v>-6.5376918628607839E-2</v>
      </c>
      <c r="M335" s="51">
        <f t="shared" si="169"/>
        <v>-5.5417050177205218E-2</v>
      </c>
      <c r="N335" s="51">
        <f t="shared" si="169"/>
        <v>-3.6118338438706932E-2</v>
      </c>
      <c r="O335" s="52">
        <f t="shared" si="149"/>
        <v>-7.1446238300825193E-2</v>
      </c>
      <c r="IV335" s="77"/>
    </row>
    <row r="336" spans="1:256" ht="15" customHeight="1">
      <c r="A336" s="180"/>
      <c r="B336" s="40">
        <v>2015</v>
      </c>
      <c r="C336" s="51">
        <f t="shared" ref="C336:N336" si="170">+C106/C105-1</f>
        <v>9.2242173500396429E-2</v>
      </c>
      <c r="D336" s="51">
        <f t="shared" si="170"/>
        <v>-1.2699603062984233E-2</v>
      </c>
      <c r="E336" s="51">
        <f t="shared" si="170"/>
        <v>6.2764053404384734E-2</v>
      </c>
      <c r="F336" s="51">
        <f t="shared" si="170"/>
        <v>0.13560905491084707</v>
      </c>
      <c r="G336" s="51">
        <f t="shared" si="170"/>
        <v>1.8725195617895984E-2</v>
      </c>
      <c r="H336" s="51">
        <f t="shared" si="170"/>
        <v>0.27508258300492594</v>
      </c>
      <c r="I336" s="51">
        <f t="shared" si="170"/>
        <v>0.12396858264712707</v>
      </c>
      <c r="J336" s="51">
        <f t="shared" si="170"/>
        <v>0.10230447528688069</v>
      </c>
      <c r="K336" s="51">
        <f t="shared" si="170"/>
        <v>8.9982795664551363E-2</v>
      </c>
      <c r="L336" s="51">
        <f t="shared" si="170"/>
        <v>6.169626126011174E-2</v>
      </c>
      <c r="M336" s="51">
        <f t="shared" si="170"/>
        <v>0.13340960908265975</v>
      </c>
      <c r="N336" s="51">
        <f t="shared" si="170"/>
        <v>0.11862365251799001</v>
      </c>
      <c r="O336" s="52">
        <f t="shared" si="149"/>
        <v>9.985443033392527E-2</v>
      </c>
      <c r="IV336" s="77"/>
    </row>
    <row r="337" spans="1:256" ht="15" customHeight="1">
      <c r="A337" s="198"/>
      <c r="B337" s="199">
        <v>2016</v>
      </c>
      <c r="C337" s="51">
        <f t="shared" ref="C337:N337" si="171">+C107/C106-1</f>
        <v>5.6851473724309542E-2</v>
      </c>
      <c r="D337" s="51">
        <f t="shared" si="171"/>
        <v>5.292023746648411E-2</v>
      </c>
      <c r="E337" s="51">
        <f t="shared" si="171"/>
        <v>0.14575068394948287</v>
      </c>
      <c r="F337" s="51">
        <f t="shared" si="171"/>
        <v>0.10465593079836299</v>
      </c>
      <c r="G337" s="51">
        <f t="shared" si="171"/>
        <v>0.1565339963136898</v>
      </c>
      <c r="H337" s="51">
        <f t="shared" si="171"/>
        <v>8.8669391761091676E-2</v>
      </c>
      <c r="I337" s="51">
        <f t="shared" si="171"/>
        <v>3.0702394722867954E-2</v>
      </c>
      <c r="J337" s="51">
        <f t="shared" si="171"/>
        <v>0.22631207049477586</v>
      </c>
      <c r="K337" s="51">
        <f t="shared" si="171"/>
        <v>0.16735528071055938</v>
      </c>
      <c r="L337" s="51">
        <f t="shared" si="171"/>
        <v>0.14737243982706039</v>
      </c>
      <c r="M337" s="51">
        <f t="shared" si="171"/>
        <v>0.17445634855707626</v>
      </c>
      <c r="N337" s="51">
        <f t="shared" si="171"/>
        <v>5.7971744413032988E-2</v>
      </c>
      <c r="O337" s="52">
        <f t="shared" si="149"/>
        <v>0.12191083159505389</v>
      </c>
      <c r="IV337" s="77"/>
    </row>
    <row r="338" spans="1:256" ht="15" customHeight="1">
      <c r="A338" s="227"/>
      <c r="B338" s="228">
        <v>2017</v>
      </c>
      <c r="C338" s="51">
        <f t="shared" ref="C338:N338" si="172">+C108/C107-1</f>
        <v>6.3255536009706015E-2</v>
      </c>
      <c r="D338" s="51">
        <f t="shared" si="172"/>
        <v>-5.5472974754480209E-3</v>
      </c>
      <c r="E338" s="51">
        <f t="shared" si="172"/>
        <v>0.1339882769137144</v>
      </c>
      <c r="F338" s="51">
        <f t="shared" si="172"/>
        <v>-7.5811283672965302E-2</v>
      </c>
      <c r="G338" s="51">
        <f t="shared" si="172"/>
        <v>2.5791395449400234E-2</v>
      </c>
      <c r="H338" s="51">
        <f t="shared" si="172"/>
        <v>-3.7086416284179968E-3</v>
      </c>
      <c r="I338" s="51">
        <f t="shared" si="172"/>
        <v>-1.6985663137746632E-2</v>
      </c>
      <c r="J338" s="51">
        <f t="shared" si="172"/>
        <v>-6.5310484807348135E-2</v>
      </c>
      <c r="K338" s="51">
        <f t="shared" si="172"/>
        <v>-0.10511128172198425</v>
      </c>
      <c r="L338" s="51">
        <f t="shared" si="172"/>
        <v>-5.6964595775963911E-2</v>
      </c>
      <c r="M338" s="51">
        <f t="shared" si="172"/>
        <v>-4.7587996471097127E-2</v>
      </c>
      <c r="N338" s="51">
        <f t="shared" si="172"/>
        <v>4.0496715792238902E-2</v>
      </c>
      <c r="O338" s="52">
        <f t="shared" si="149"/>
        <v>-1.650399791968038E-2</v>
      </c>
      <c r="IV338" s="77"/>
    </row>
    <row r="339" spans="1:256" ht="15" customHeight="1" thickBot="1">
      <c r="A339" s="62"/>
      <c r="B339" s="41">
        <v>2018</v>
      </c>
      <c r="C339" s="54">
        <f>+C109/C108-1</f>
        <v>7.2925827595694104E-2</v>
      </c>
      <c r="D339" s="54">
        <f>+D109/D108-1</f>
        <v>9.1691532017081467E-2</v>
      </c>
      <c r="E339" s="54">
        <f>+E109/E108-1</f>
        <v>-3.337474525376749E-2</v>
      </c>
      <c r="F339" s="54">
        <f>+F109/F108-1</f>
        <v>9.8790880477317433E-2</v>
      </c>
      <c r="G339" s="54">
        <f>+G109/G108-1</f>
        <v>-1.5653518257605858E-2</v>
      </c>
      <c r="H339" s="54">
        <f>+H109/H108-1</f>
        <v>-1.0653811015708059E-2</v>
      </c>
      <c r="I339" s="54"/>
      <c r="J339" s="54"/>
      <c r="K339" s="54"/>
      <c r="L339" s="54"/>
      <c r="M339" s="54"/>
      <c r="N339" s="54"/>
      <c r="O339" s="60"/>
      <c r="IV339" s="77"/>
    </row>
    <row r="340" spans="1:256" ht="15" customHeight="1">
      <c r="A340" s="251" t="s">
        <v>49</v>
      </c>
      <c r="B340" s="36">
        <v>1993</v>
      </c>
      <c r="C340" s="86" t="s">
        <v>89</v>
      </c>
      <c r="D340" s="86" t="s">
        <v>89</v>
      </c>
      <c r="E340" s="86" t="s">
        <v>89</v>
      </c>
      <c r="F340" s="86" t="s">
        <v>89</v>
      </c>
      <c r="G340" s="86" t="s">
        <v>89</v>
      </c>
      <c r="H340" s="86" t="s">
        <v>89</v>
      </c>
      <c r="I340" s="86" t="s">
        <v>89</v>
      </c>
      <c r="J340" s="86" t="s">
        <v>89</v>
      </c>
      <c r="K340" s="86" t="s">
        <v>89</v>
      </c>
      <c r="L340" s="86" t="s">
        <v>89</v>
      </c>
      <c r="M340" s="86" t="s">
        <v>89</v>
      </c>
      <c r="N340" s="86" t="s">
        <v>89</v>
      </c>
      <c r="O340" s="203" t="s">
        <v>89</v>
      </c>
    </row>
    <row r="341" spans="1:256" ht="15" customHeight="1">
      <c r="A341" s="252"/>
      <c r="B341" s="40">
        <v>1994</v>
      </c>
      <c r="C341" s="51">
        <f t="shared" ref="C341:N341" si="173">+C111/C110-1</f>
        <v>0.16999397883644418</v>
      </c>
      <c r="D341" s="51">
        <f t="shared" si="173"/>
        <v>0.20922221485503179</v>
      </c>
      <c r="E341" s="51">
        <f t="shared" si="173"/>
        <v>0.2074266939433389</v>
      </c>
      <c r="F341" s="51">
        <f t="shared" si="173"/>
        <v>0.49545556664836576</v>
      </c>
      <c r="G341" s="51">
        <f t="shared" si="173"/>
        <v>0.44869070901340158</v>
      </c>
      <c r="H341" s="51">
        <f t="shared" si="173"/>
        <v>0.27163033979471596</v>
      </c>
      <c r="I341" s="51">
        <f t="shared" si="173"/>
        <v>0.23480913663945713</v>
      </c>
      <c r="J341" s="51">
        <f t="shared" si="173"/>
        <v>0.30480063499101351</v>
      </c>
      <c r="K341" s="51">
        <f t="shared" si="173"/>
        <v>0.24930733372726666</v>
      </c>
      <c r="L341" s="51">
        <f t="shared" si="173"/>
        <v>0.26797155872875345</v>
      </c>
      <c r="M341" s="51">
        <f t="shared" si="173"/>
        <v>0.25559240386595783</v>
      </c>
      <c r="N341" s="51">
        <f t="shared" si="173"/>
        <v>0.21820781979819737</v>
      </c>
      <c r="O341" s="52">
        <f t="shared" ref="O341:O364" si="174">+O111/O110-1</f>
        <v>0.27742895861735484</v>
      </c>
    </row>
    <row r="342" spans="1:256" ht="15" customHeight="1">
      <c r="A342" s="252"/>
      <c r="B342" s="40">
        <v>1995</v>
      </c>
      <c r="C342" s="51">
        <f t="shared" ref="C342:N342" si="175">+C112/C111-1</f>
        <v>0.19888129111708852</v>
      </c>
      <c r="D342" s="51">
        <f t="shared" si="175"/>
        <v>0.13248942242216977</v>
      </c>
      <c r="E342" s="51">
        <f t="shared" si="175"/>
        <v>0.10712723937871904</v>
      </c>
      <c r="F342" s="51">
        <f t="shared" si="175"/>
        <v>3.5706793251195634E-2</v>
      </c>
      <c r="G342" s="51">
        <f t="shared" si="175"/>
        <v>4.5607917638395001E-2</v>
      </c>
      <c r="H342" s="51">
        <f t="shared" si="175"/>
        <v>0.10061272150468326</v>
      </c>
      <c r="I342" s="51">
        <f t="shared" si="175"/>
        <v>0.12258214685482938</v>
      </c>
      <c r="J342" s="51">
        <f t="shared" si="175"/>
        <v>4.6422088910565318E-2</v>
      </c>
      <c r="K342" s="51">
        <f t="shared" si="175"/>
        <v>-3.3806966202043487E-3</v>
      </c>
      <c r="L342" s="51">
        <f t="shared" si="175"/>
        <v>6.6610901926759558E-2</v>
      </c>
      <c r="M342" s="51">
        <f t="shared" si="175"/>
        <v>1.5689610000037879E-2</v>
      </c>
      <c r="N342" s="51">
        <f t="shared" si="175"/>
        <v>-4.9679192921968096E-2</v>
      </c>
      <c r="O342" s="52">
        <f t="shared" si="174"/>
        <v>6.096049604270859E-2</v>
      </c>
    </row>
    <row r="343" spans="1:256" ht="15" customHeight="1">
      <c r="A343" s="252"/>
      <c r="B343" s="40">
        <v>1996</v>
      </c>
      <c r="C343" s="51">
        <f t="shared" ref="C343:N343" si="176">+C113/C112-1</f>
        <v>2.6624944450271304E-2</v>
      </c>
      <c r="D343" s="51">
        <f t="shared" si="176"/>
        <v>5.942990975166218E-2</v>
      </c>
      <c r="E343" s="51">
        <f t="shared" si="176"/>
        <v>-3.3517659136920286E-2</v>
      </c>
      <c r="F343" s="51">
        <f t="shared" si="176"/>
        <v>9.5742197289864883E-2</v>
      </c>
      <c r="G343" s="51">
        <f t="shared" si="176"/>
        <v>3.3702517053550984E-2</v>
      </c>
      <c r="H343" s="51">
        <f t="shared" si="176"/>
        <v>-8.2831065300041251E-2</v>
      </c>
      <c r="I343" s="51">
        <f t="shared" si="176"/>
        <v>1.3333799278561376E-2</v>
      </c>
      <c r="J343" s="51">
        <f t="shared" si="176"/>
        <v>-5.2438309257217597E-2</v>
      </c>
      <c r="K343" s="51">
        <f t="shared" si="176"/>
        <v>-3.9879590589926295E-2</v>
      </c>
      <c r="L343" s="51">
        <f t="shared" si="176"/>
        <v>8.9263203309506656E-2</v>
      </c>
      <c r="M343" s="51">
        <f t="shared" si="176"/>
        <v>-4.8376207049956821E-2</v>
      </c>
      <c r="N343" s="51">
        <f t="shared" si="176"/>
        <v>7.4960280940803425E-3</v>
      </c>
      <c r="O343" s="52">
        <f t="shared" si="174"/>
        <v>2.5931346890528673E-3</v>
      </c>
    </row>
    <row r="344" spans="1:256" ht="15" customHeight="1">
      <c r="A344" s="252"/>
      <c r="B344" s="40">
        <v>1997</v>
      </c>
      <c r="C344" s="51">
        <f t="shared" ref="C344:N344" si="177">+C114/C113-1</f>
        <v>-2.1875339004561178E-3</v>
      </c>
      <c r="D344" s="51">
        <f t="shared" si="177"/>
        <v>-2.8353093098518967E-2</v>
      </c>
      <c r="E344" s="51">
        <f t="shared" si="177"/>
        <v>-2.7212921629035991E-2</v>
      </c>
      <c r="F344" s="51">
        <f t="shared" si="177"/>
        <v>0.13094814742867711</v>
      </c>
      <c r="G344" s="51">
        <f t="shared" si="177"/>
        <v>7.5782212296675588E-3</v>
      </c>
      <c r="H344" s="51">
        <f t="shared" si="177"/>
        <v>0.10534206443513328</v>
      </c>
      <c r="I344" s="51">
        <f t="shared" si="177"/>
        <v>8.8472075869336253E-2</v>
      </c>
      <c r="J344" s="51">
        <f t="shared" si="177"/>
        <v>4.5297726507756764E-2</v>
      </c>
      <c r="K344" s="51">
        <f t="shared" si="177"/>
        <v>0.20092002397742847</v>
      </c>
      <c r="L344" s="51">
        <f t="shared" si="177"/>
        <v>8.6151137883492046E-2</v>
      </c>
      <c r="M344" s="51">
        <f t="shared" si="177"/>
        <v>0.10175257748158728</v>
      </c>
      <c r="N344" s="51">
        <f t="shared" si="177"/>
        <v>0.15763689625178712</v>
      </c>
      <c r="O344" s="52">
        <f t="shared" si="174"/>
        <v>7.5044400921561616E-2</v>
      </c>
    </row>
    <row r="345" spans="1:256" ht="15" customHeight="1">
      <c r="A345" s="252"/>
      <c r="B345" s="40">
        <v>1998</v>
      </c>
      <c r="C345" s="51">
        <f t="shared" ref="C345:N345" si="178">+C115/C114-1</f>
        <v>0.18964021304758094</v>
      </c>
      <c r="D345" s="51">
        <f t="shared" si="178"/>
        <v>0.22549135426511246</v>
      </c>
      <c r="E345" s="51">
        <f t="shared" si="178"/>
        <v>0.29388197674913052</v>
      </c>
      <c r="F345" s="51">
        <f t="shared" si="178"/>
        <v>8.5123359056512138E-2</v>
      </c>
      <c r="G345" s="51">
        <f t="shared" si="178"/>
        <v>9.7905153891249652E-2</v>
      </c>
      <c r="H345" s="51">
        <f t="shared" si="178"/>
        <v>0.17361055367799572</v>
      </c>
      <c r="I345" s="51">
        <f t="shared" si="178"/>
        <v>0.13021361383350238</v>
      </c>
      <c r="J345" s="51">
        <f t="shared" si="178"/>
        <v>0.1936185238445467</v>
      </c>
      <c r="K345" s="51">
        <f t="shared" si="178"/>
        <v>0.12467047473198622</v>
      </c>
      <c r="L345" s="51">
        <f t="shared" si="178"/>
        <v>6.2460154008910251E-2</v>
      </c>
      <c r="M345" s="51">
        <f t="shared" si="178"/>
        <v>0.14308330837362537</v>
      </c>
      <c r="N345" s="51">
        <f t="shared" si="178"/>
        <v>0.11269184748301764</v>
      </c>
      <c r="O345" s="52">
        <f t="shared" si="174"/>
        <v>0.14606300107850667</v>
      </c>
    </row>
    <row r="346" spans="1:256" ht="15" customHeight="1">
      <c r="A346" s="252"/>
      <c r="B346" s="40">
        <v>1999</v>
      </c>
      <c r="C346" s="51">
        <f t="shared" ref="C346:N346" si="179">+C116/C115-1</f>
        <v>1.7375325848359102E-2</v>
      </c>
      <c r="D346" s="51">
        <f t="shared" si="179"/>
        <v>4.2353577529959274E-2</v>
      </c>
      <c r="E346" s="51">
        <f t="shared" si="179"/>
        <v>7.2324388062075418E-2</v>
      </c>
      <c r="F346" s="51">
        <f t="shared" si="179"/>
        <v>2.7026216253132285E-2</v>
      </c>
      <c r="G346" s="51">
        <f t="shared" si="179"/>
        <v>4.6198912943799408E-2</v>
      </c>
      <c r="H346" s="51">
        <f t="shared" si="179"/>
        <v>-9.2238834019320315E-4</v>
      </c>
      <c r="I346" s="51">
        <f t="shared" si="179"/>
        <v>-3.5097008905071725E-2</v>
      </c>
      <c r="J346" s="51">
        <f t="shared" si="179"/>
        <v>4.7693905553927163E-3</v>
      </c>
      <c r="K346" s="51">
        <f t="shared" si="179"/>
        <v>-1.3384778844137468E-2</v>
      </c>
      <c r="L346" s="51">
        <f t="shared" si="179"/>
        <v>-4.5477351600785587E-2</v>
      </c>
      <c r="M346" s="51">
        <f t="shared" si="179"/>
        <v>3.5008422234699577E-2</v>
      </c>
      <c r="N346" s="51">
        <f t="shared" si="179"/>
        <v>1.9329664126446433E-2</v>
      </c>
      <c r="O346" s="52">
        <f t="shared" si="174"/>
        <v>1.2412820457410545E-2</v>
      </c>
    </row>
    <row r="347" spans="1:256" ht="15" customHeight="1">
      <c r="A347" s="252"/>
      <c r="B347" s="40">
        <v>2000</v>
      </c>
      <c r="C347" s="51">
        <f t="shared" ref="C347:N347" si="180">+C117/C116-1</f>
        <v>3.1247792465121105E-3</v>
      </c>
      <c r="D347" s="51">
        <f t="shared" si="180"/>
        <v>1.0438386545698952E-2</v>
      </c>
      <c r="E347" s="51">
        <f t="shared" si="180"/>
        <v>-7.0921142476067622E-2</v>
      </c>
      <c r="F347" s="51">
        <f t="shared" si="180"/>
        <v>-0.14094007697561528</v>
      </c>
      <c r="G347" s="51">
        <f t="shared" si="180"/>
        <v>-2.6767086498651005E-2</v>
      </c>
      <c r="H347" s="51">
        <f t="shared" si="180"/>
        <v>-2.5906381040247672E-2</v>
      </c>
      <c r="I347" s="51">
        <f t="shared" si="180"/>
        <v>-2.0888035250254178E-2</v>
      </c>
      <c r="J347" s="51">
        <f t="shared" si="180"/>
        <v>2.62081211614551E-3</v>
      </c>
      <c r="K347" s="51">
        <f t="shared" si="180"/>
        <v>-5.378793588288211E-2</v>
      </c>
      <c r="L347" s="51">
        <f t="shared" si="180"/>
        <v>1.4789085417736825E-3</v>
      </c>
      <c r="M347" s="51">
        <f t="shared" si="180"/>
        <v>-7.4710596347832947E-2</v>
      </c>
      <c r="N347" s="51">
        <f t="shared" si="180"/>
        <v>-8.0184467054411179E-2</v>
      </c>
      <c r="O347" s="52">
        <f t="shared" si="174"/>
        <v>-4.1875860451575209E-2</v>
      </c>
    </row>
    <row r="348" spans="1:256" ht="15" customHeight="1">
      <c r="A348" s="252"/>
      <c r="B348" s="40">
        <v>2001</v>
      </c>
      <c r="C348" s="51">
        <f t="shared" ref="C348:N348" si="181">+C118/C117-1</f>
        <v>-1.8189500479906529E-2</v>
      </c>
      <c r="D348" s="51">
        <f t="shared" si="181"/>
        <v>-0.10055466336721763</v>
      </c>
      <c r="E348" s="51">
        <f t="shared" si="181"/>
        <v>-7.8374790865092803E-2</v>
      </c>
      <c r="F348" s="51">
        <f t="shared" si="181"/>
        <v>-2.4998245673686581E-2</v>
      </c>
      <c r="G348" s="51">
        <f t="shared" si="181"/>
        <v>-3.5240619269087947E-3</v>
      </c>
      <c r="H348" s="51">
        <f t="shared" si="181"/>
        <v>9.6066754111541197E-3</v>
      </c>
      <c r="I348" s="51">
        <f t="shared" si="181"/>
        <v>-7.9588756477606437E-2</v>
      </c>
      <c r="J348" s="51">
        <f t="shared" si="181"/>
        <v>-8.4958310510620194E-2</v>
      </c>
      <c r="K348" s="51">
        <f t="shared" si="181"/>
        <v>-8.7320842866912329E-2</v>
      </c>
      <c r="L348" s="51">
        <f t="shared" si="181"/>
        <v>-5.6459002659226321E-2</v>
      </c>
      <c r="M348" s="51">
        <f t="shared" si="181"/>
        <v>-4.431201463908141E-2</v>
      </c>
      <c r="N348" s="51">
        <f t="shared" si="181"/>
        <v>-0.12493452542219818</v>
      </c>
      <c r="O348" s="52">
        <f t="shared" si="174"/>
        <v>-5.7492156454412524E-2</v>
      </c>
    </row>
    <row r="349" spans="1:256" ht="15" customHeight="1">
      <c r="A349" s="252"/>
      <c r="B349" s="40">
        <v>2002</v>
      </c>
      <c r="C349" s="51">
        <f t="shared" ref="C349:N349" si="182">+C119/C118-1</f>
        <v>-5.8886816812508957E-2</v>
      </c>
      <c r="D349" s="51">
        <f t="shared" si="182"/>
        <v>-4.9804916610212913E-2</v>
      </c>
      <c r="E349" s="51">
        <f t="shared" si="182"/>
        <v>-0.16704725226740735</v>
      </c>
      <c r="F349" s="51">
        <f t="shared" si="182"/>
        <v>-6.1176397262977522E-3</v>
      </c>
      <c r="G349" s="51">
        <f t="shared" si="182"/>
        <v>-0.1074508687787098</v>
      </c>
      <c r="H349" s="51">
        <f t="shared" si="182"/>
        <v>-0.18444300306614558</v>
      </c>
      <c r="I349" s="51">
        <f t="shared" si="182"/>
        <v>-2.5718745813539834E-2</v>
      </c>
      <c r="J349" s="51">
        <f t="shared" si="182"/>
        <v>-0.10618122320843626</v>
      </c>
      <c r="K349" s="51">
        <f t="shared" si="182"/>
        <v>-8.8947311365361048E-2</v>
      </c>
      <c r="L349" s="51">
        <f t="shared" si="182"/>
        <v>-0.11274182391869203</v>
      </c>
      <c r="M349" s="51">
        <f t="shared" si="182"/>
        <v>-0.13407068757851659</v>
      </c>
      <c r="N349" s="51">
        <f t="shared" si="182"/>
        <v>-4.1150649493615132E-2</v>
      </c>
      <c r="O349" s="52">
        <f t="shared" si="174"/>
        <v>-9.3899790998758448E-2</v>
      </c>
    </row>
    <row r="350" spans="1:256" ht="15" customHeight="1">
      <c r="A350" s="252"/>
      <c r="B350" s="40">
        <v>2003</v>
      </c>
      <c r="C350" s="51">
        <f t="shared" ref="C350:N350" si="183">+C120/C119-1</f>
        <v>-0.10586836105724406</v>
      </c>
      <c r="D350" s="51">
        <f t="shared" si="183"/>
        <v>-6.951742273776107E-2</v>
      </c>
      <c r="E350" s="51">
        <f t="shared" si="183"/>
        <v>3.8053987160646674E-3</v>
      </c>
      <c r="F350" s="51">
        <f t="shared" si="183"/>
        <v>-3.4590596320857703E-2</v>
      </c>
      <c r="G350" s="51">
        <f t="shared" si="183"/>
        <v>-3.112507918085694E-2</v>
      </c>
      <c r="H350" s="51">
        <f t="shared" si="183"/>
        <v>4.0016751754945679E-2</v>
      </c>
      <c r="I350" s="51">
        <f t="shared" si="183"/>
        <v>-3.5772138923754859E-2</v>
      </c>
      <c r="J350" s="51">
        <f t="shared" si="183"/>
        <v>1.518014139855195E-3</v>
      </c>
      <c r="K350" s="51">
        <f t="shared" si="183"/>
        <v>4.7057027459661338E-2</v>
      </c>
      <c r="L350" s="51">
        <f t="shared" si="183"/>
        <v>4.5871894361955157E-2</v>
      </c>
      <c r="M350" s="51">
        <f t="shared" si="183"/>
        <v>6.0951274403535649E-3</v>
      </c>
      <c r="N350" s="51">
        <f t="shared" si="183"/>
        <v>4.2658381349425678E-2</v>
      </c>
      <c r="O350" s="52">
        <f t="shared" si="174"/>
        <v>-5.6391087802317719E-3</v>
      </c>
    </row>
    <row r="351" spans="1:256" ht="15" customHeight="1">
      <c r="A351" s="252"/>
      <c r="B351" s="40">
        <v>2004</v>
      </c>
      <c r="C351" s="51">
        <f t="shared" ref="C351:N351" si="184">+C121/C120-1</f>
        <v>-3.1778920827878809E-2</v>
      </c>
      <c r="D351" s="51">
        <f t="shared" si="184"/>
        <v>6.3397962859158552E-2</v>
      </c>
      <c r="E351" s="51">
        <f t="shared" si="184"/>
        <v>0.17202608134324393</v>
      </c>
      <c r="F351" s="51">
        <f t="shared" si="184"/>
        <v>-6.4106381020799352E-2</v>
      </c>
      <c r="G351" s="51">
        <f t="shared" si="184"/>
        <v>-9.1472183264595941E-4</v>
      </c>
      <c r="H351" s="51">
        <f t="shared" si="184"/>
        <v>7.7810034783875937E-2</v>
      </c>
      <c r="I351" s="51">
        <f t="shared" si="184"/>
        <v>2.6674648445840887E-2</v>
      </c>
      <c r="J351" s="51">
        <f t="shared" si="184"/>
        <v>8.9491723388273048E-2</v>
      </c>
      <c r="K351" s="51">
        <f t="shared" si="184"/>
        <v>7.8252143652024042E-2</v>
      </c>
      <c r="L351" s="51">
        <f t="shared" si="184"/>
        <v>1.2289558574035242E-2</v>
      </c>
      <c r="M351" s="51">
        <f t="shared" si="184"/>
        <v>0.12815330857787566</v>
      </c>
      <c r="N351" s="51">
        <f t="shared" si="184"/>
        <v>8.5052096236959418E-3</v>
      </c>
      <c r="O351" s="52">
        <f t="shared" si="174"/>
        <v>4.7194101686686363E-2</v>
      </c>
    </row>
    <row r="352" spans="1:256" ht="15" customHeight="1">
      <c r="A352" s="252"/>
      <c r="B352" s="40">
        <v>2005</v>
      </c>
      <c r="C352" s="51">
        <f t="shared" ref="C352:N352" si="185">+C122/C121-1</f>
        <v>8.3727046957618123E-2</v>
      </c>
      <c r="D352" s="51">
        <f t="shared" si="185"/>
        <v>-0.16209306870167806</v>
      </c>
      <c r="E352" s="51">
        <f t="shared" si="185"/>
        <v>-1.4149313608542435E-3</v>
      </c>
      <c r="F352" s="51">
        <f t="shared" si="185"/>
        <v>0.24233245170677775</v>
      </c>
      <c r="G352" s="51">
        <f t="shared" si="185"/>
        <v>0.13472299508090901</v>
      </c>
      <c r="H352" s="51">
        <f t="shared" si="185"/>
        <v>8.6182075147433368E-2</v>
      </c>
      <c r="I352" s="51">
        <f t="shared" si="185"/>
        <v>7.4930606054078641E-2</v>
      </c>
      <c r="J352" s="51">
        <f t="shared" si="185"/>
        <v>0.12161233213398193</v>
      </c>
      <c r="K352" s="51">
        <f t="shared" si="185"/>
        <v>8.5282139391336109E-2</v>
      </c>
      <c r="L352" s="51">
        <f t="shared" si="185"/>
        <v>7.2499646591915212E-2</v>
      </c>
      <c r="M352" s="51">
        <f t="shared" si="185"/>
        <v>2.7855010246931933E-2</v>
      </c>
      <c r="N352" s="51">
        <f t="shared" si="185"/>
        <v>0.17342758269494385</v>
      </c>
      <c r="O352" s="52">
        <f t="shared" si="174"/>
        <v>8.0970448787618166E-2</v>
      </c>
    </row>
    <row r="353" spans="1:256" ht="15" customHeight="1">
      <c r="A353" s="65"/>
      <c r="B353" s="40">
        <v>2006</v>
      </c>
      <c r="C353" s="51">
        <f t="shared" ref="C353:N353" si="186">+C123/C122-1</f>
        <v>0.16902161322447329</v>
      </c>
      <c r="D353" s="51">
        <f t="shared" si="186"/>
        <v>0.4098883171992469</v>
      </c>
      <c r="E353" s="51">
        <f t="shared" si="186"/>
        <v>0.18550965082068194</v>
      </c>
      <c r="F353" s="51">
        <f t="shared" si="186"/>
        <v>-8.3463192752613935E-2</v>
      </c>
      <c r="G353" s="51">
        <f t="shared" si="186"/>
        <v>9.2723835827463352E-2</v>
      </c>
      <c r="H353" s="51">
        <f t="shared" si="186"/>
        <v>7.1082967801535002E-2</v>
      </c>
      <c r="I353" s="51">
        <f t="shared" si="186"/>
        <v>7.6429437152858881E-2</v>
      </c>
      <c r="J353" s="51">
        <f t="shared" si="186"/>
        <v>1.2945422618707347E-2</v>
      </c>
      <c r="K353" s="51">
        <f t="shared" si="186"/>
        <v>6.0759530781042681E-3</v>
      </c>
      <c r="L353" s="51">
        <f t="shared" si="186"/>
        <v>8.4367135008662553E-2</v>
      </c>
      <c r="M353" s="51">
        <f t="shared" si="186"/>
        <v>0.1413358037702952</v>
      </c>
      <c r="N353" s="51">
        <f t="shared" si="186"/>
        <v>7.3186209764122268E-3</v>
      </c>
      <c r="O353" s="52">
        <f t="shared" si="174"/>
        <v>8.1777815343135885E-2</v>
      </c>
    </row>
    <row r="354" spans="1:256" ht="15" customHeight="1">
      <c r="A354" s="65"/>
      <c r="B354" s="40">
        <v>2007</v>
      </c>
      <c r="C354" s="51">
        <f t="shared" ref="C354:N354" si="187">+C124/C123-1</f>
        <v>5.6083441426973302E-2</v>
      </c>
      <c r="D354" s="51">
        <f t="shared" si="187"/>
        <v>3.049711027770674E-2</v>
      </c>
      <c r="E354" s="51">
        <f t="shared" si="187"/>
        <v>2.0060692371864697E-2</v>
      </c>
      <c r="F354" s="51">
        <f t="shared" si="187"/>
        <v>0.10835828390387059</v>
      </c>
      <c r="G354" s="51">
        <f t="shared" si="187"/>
        <v>-7.2432297232770226E-2</v>
      </c>
      <c r="H354" s="51">
        <f t="shared" si="187"/>
        <v>5.2213407062594364E-2</v>
      </c>
      <c r="I354" s="51">
        <f t="shared" si="187"/>
        <v>8.9844875897508336E-2</v>
      </c>
      <c r="J354" s="51">
        <f t="shared" si="187"/>
        <v>0.11918857839150276</v>
      </c>
      <c r="K354" s="51">
        <f t="shared" si="187"/>
        <v>3.1941656922989115E-2</v>
      </c>
      <c r="L354" s="51">
        <f t="shared" si="187"/>
        <v>0.13940469639153119</v>
      </c>
      <c r="M354" s="51">
        <f t="shared" si="187"/>
        <v>0.10433649595897676</v>
      </c>
      <c r="N354" s="51">
        <f t="shared" si="187"/>
        <v>6.1954036011162339E-2</v>
      </c>
      <c r="O354" s="52">
        <f t="shared" si="174"/>
        <v>6.1994778707642695E-2</v>
      </c>
    </row>
    <row r="355" spans="1:256" ht="15" customHeight="1">
      <c r="A355" s="65"/>
      <c r="B355" s="40">
        <v>2008</v>
      </c>
      <c r="C355" s="51">
        <f t="shared" ref="C355:N355" si="188">+C125/C124-1</f>
        <v>0.12377277564316058</v>
      </c>
      <c r="D355" s="51">
        <f t="shared" si="188"/>
        <v>0.16278037906327381</v>
      </c>
      <c r="E355" s="51">
        <f t="shared" si="188"/>
        <v>-2.4826043482021776E-2</v>
      </c>
      <c r="F355" s="51">
        <f t="shared" si="188"/>
        <v>0.26830026804034612</v>
      </c>
      <c r="G355" s="51">
        <f t="shared" si="188"/>
        <v>0.25739201227233699</v>
      </c>
      <c r="H355" s="51">
        <f t="shared" si="188"/>
        <v>6.8657207518563634E-2</v>
      </c>
      <c r="I355" s="51">
        <f t="shared" si="188"/>
        <v>0.1288291992196704</v>
      </c>
      <c r="J355" s="51">
        <f t="shared" si="188"/>
        <v>3.7204033833745598E-2</v>
      </c>
      <c r="K355" s="51">
        <f t="shared" si="188"/>
        <v>0.22934316643301678</v>
      </c>
      <c r="L355" s="51">
        <f t="shared" si="188"/>
        <v>0.10215054048789596</v>
      </c>
      <c r="M355" s="51">
        <f t="shared" si="188"/>
        <v>3.2981533874192559E-2</v>
      </c>
      <c r="N355" s="51">
        <f t="shared" si="188"/>
        <v>0.11957346786364953</v>
      </c>
      <c r="O355" s="52">
        <f t="shared" si="174"/>
        <v>0.12093054427533767</v>
      </c>
      <c r="IV355" s="77"/>
    </row>
    <row r="356" spans="1:256" ht="15" customHeight="1">
      <c r="A356" s="65"/>
      <c r="B356" s="40">
        <v>2009</v>
      </c>
      <c r="C356" s="51">
        <f t="shared" ref="C356:N356" si="189">+C126/C125-1</f>
        <v>3.5571108242169025E-2</v>
      </c>
      <c r="D356" s="51">
        <f t="shared" si="189"/>
        <v>1.9198925047096527E-2</v>
      </c>
      <c r="E356" s="51">
        <f t="shared" si="189"/>
        <v>0.19477303545309166</v>
      </c>
      <c r="F356" s="51">
        <f t="shared" si="189"/>
        <v>-7.6141647209682084E-4</v>
      </c>
      <c r="G356" s="51">
        <f t="shared" si="189"/>
        <v>-2.4954980376061364E-2</v>
      </c>
      <c r="H356" s="51">
        <f t="shared" si="189"/>
        <v>6.8405583289950167E-2</v>
      </c>
      <c r="I356" s="51">
        <f t="shared" si="189"/>
        <v>-0.16465749664877438</v>
      </c>
      <c r="J356" s="51">
        <f t="shared" si="189"/>
        <v>-2.7061420541011239E-2</v>
      </c>
      <c r="K356" s="51">
        <f t="shared" si="189"/>
        <v>-5.5746254336183965E-2</v>
      </c>
      <c r="L356" s="51">
        <f t="shared" si="189"/>
        <v>-8.6265696360775079E-2</v>
      </c>
      <c r="M356" s="51">
        <f t="shared" si="189"/>
        <v>-0.11163827168491292</v>
      </c>
      <c r="N356" s="51">
        <f t="shared" si="189"/>
        <v>-6.1151332401041536E-3</v>
      </c>
      <c r="O356" s="52">
        <f t="shared" si="174"/>
        <v>-1.947240052133703E-2</v>
      </c>
      <c r="IV356" s="77"/>
    </row>
    <row r="357" spans="1:256" ht="15" customHeight="1">
      <c r="A357" s="65"/>
      <c r="B357" s="40">
        <v>2010</v>
      </c>
      <c r="C357" s="51">
        <f t="shared" ref="C357:N357" si="190">+C127/C126-1</f>
        <v>-9.2733038439711701E-2</v>
      </c>
      <c r="D357" s="51">
        <f t="shared" si="190"/>
        <v>-6.286823288502863E-2</v>
      </c>
      <c r="E357" s="51">
        <f t="shared" si="190"/>
        <v>-3.46197697311037E-2</v>
      </c>
      <c r="F357" s="51">
        <f t="shared" si="190"/>
        <v>-7.44865950579221E-2</v>
      </c>
      <c r="G357" s="51">
        <f t="shared" si="190"/>
        <v>-3.3671505896578191E-2</v>
      </c>
      <c r="H357" s="51">
        <f t="shared" si="190"/>
        <v>-4.7289766545028367E-2</v>
      </c>
      <c r="I357" s="51">
        <f t="shared" si="190"/>
        <v>9.7906618951929092E-2</v>
      </c>
      <c r="J357" s="51">
        <f t="shared" si="190"/>
        <v>5.1820215427280436E-2</v>
      </c>
      <c r="K357" s="51">
        <f t="shared" si="190"/>
        <v>2.9549597580771358E-2</v>
      </c>
      <c r="L357" s="51">
        <f t="shared" si="190"/>
        <v>-5.2505537674898517E-2</v>
      </c>
      <c r="M357" s="51">
        <f t="shared" si="190"/>
        <v>0.15813452883406587</v>
      </c>
      <c r="N357" s="51">
        <f t="shared" si="190"/>
        <v>7.8336367472642277E-2</v>
      </c>
      <c r="O357" s="52">
        <f t="shared" si="174"/>
        <v>9.9406774803822984E-4</v>
      </c>
      <c r="IV357" s="77"/>
    </row>
    <row r="358" spans="1:256" ht="15" customHeight="1">
      <c r="A358" s="65"/>
      <c r="B358" s="40">
        <v>2011</v>
      </c>
      <c r="C358" s="51">
        <f t="shared" ref="C358:N358" si="191">+C128/C127-1</f>
        <v>9.0612322149447921E-2</v>
      </c>
      <c r="D358" s="51">
        <f t="shared" si="191"/>
        <v>7.9824302628789701E-2</v>
      </c>
      <c r="E358" s="51">
        <f t="shared" si="191"/>
        <v>-2.6540605513024285E-2</v>
      </c>
      <c r="F358" s="51">
        <f t="shared" si="191"/>
        <v>8.7012704295793553E-2</v>
      </c>
      <c r="G358" s="51">
        <f t="shared" si="191"/>
        <v>0.12216120088254057</v>
      </c>
      <c r="H358" s="51">
        <f t="shared" si="191"/>
        <v>7.4862877784196868E-2</v>
      </c>
      <c r="I358" s="51">
        <f t="shared" si="191"/>
        <v>5.2239875924676271E-2</v>
      </c>
      <c r="J358" s="51">
        <f t="shared" si="191"/>
        <v>6.6819398645623806E-2</v>
      </c>
      <c r="K358" s="51">
        <f t="shared" si="191"/>
        <v>4.8272260174511583E-2</v>
      </c>
      <c r="L358" s="51">
        <f t="shared" si="191"/>
        <v>0.13333296251592208</v>
      </c>
      <c r="M358" s="51">
        <f t="shared" si="191"/>
        <v>2.6392246937459785E-2</v>
      </c>
      <c r="N358" s="51">
        <f t="shared" si="191"/>
        <v>-5.9103463625392205E-2</v>
      </c>
      <c r="O358" s="52">
        <f t="shared" si="174"/>
        <v>5.6568639137775101E-2</v>
      </c>
      <c r="IV358" s="77"/>
    </row>
    <row r="359" spans="1:256" ht="15" customHeight="1">
      <c r="A359" s="65"/>
      <c r="B359" s="40">
        <v>2012</v>
      </c>
      <c r="C359" s="51">
        <f t="shared" ref="C359:N359" si="192">+C129/C128-1</f>
        <v>-0.18236708756281172</v>
      </c>
      <c r="D359" s="51">
        <f t="shared" si="192"/>
        <v>-0.23386018429029565</v>
      </c>
      <c r="E359" s="51">
        <f t="shared" si="192"/>
        <v>-0.11719081911423068</v>
      </c>
      <c r="F359" s="51">
        <f t="shared" si="192"/>
        <v>-0.31197003191426542</v>
      </c>
      <c r="G359" s="51">
        <f t="shared" si="192"/>
        <v>-0.2577318186957237</v>
      </c>
      <c r="H359" s="51">
        <f t="shared" si="192"/>
        <v>-0.2159704060222154</v>
      </c>
      <c r="I359" s="51">
        <f t="shared" si="192"/>
        <v>-0.20521870966730305</v>
      </c>
      <c r="J359" s="51">
        <f t="shared" si="192"/>
        <v>-0.47005360663020901</v>
      </c>
      <c r="K359" s="51">
        <f t="shared" si="192"/>
        <v>-0.30373461597520246</v>
      </c>
      <c r="L359" s="51">
        <f t="shared" si="192"/>
        <v>-0.19169635933527684</v>
      </c>
      <c r="M359" s="51">
        <f t="shared" si="192"/>
        <v>-0.28120613875807543</v>
      </c>
      <c r="N359" s="51">
        <f t="shared" si="192"/>
        <v>-0.30349906012378802</v>
      </c>
      <c r="O359" s="52">
        <f t="shared" si="174"/>
        <v>-0.26057577486517935</v>
      </c>
      <c r="IV359" s="77"/>
    </row>
    <row r="360" spans="1:256" ht="15" customHeight="1">
      <c r="A360" s="65"/>
      <c r="B360" s="40">
        <v>2013</v>
      </c>
      <c r="C360" s="51">
        <f t="shared" ref="C360:N360" si="193">+C130/C129-1</f>
        <v>3.7567082535245211E-2</v>
      </c>
      <c r="D360" s="51">
        <f t="shared" si="193"/>
        <v>6.8313298457089111E-2</v>
      </c>
      <c r="E360" s="51">
        <f t="shared" si="193"/>
        <v>-7.7059117289613788E-2</v>
      </c>
      <c r="F360" s="51">
        <f t="shared" si="193"/>
        <v>0.17493225104170329</v>
      </c>
      <c r="G360" s="51">
        <f t="shared" si="193"/>
        <v>0.1414968530106242</v>
      </c>
      <c r="H360" s="51">
        <f t="shared" si="193"/>
        <v>-2.4857691507658264E-2</v>
      </c>
      <c r="I360" s="51">
        <f t="shared" si="193"/>
        <v>0.12352126004393438</v>
      </c>
      <c r="J360" s="51">
        <f t="shared" si="193"/>
        <v>0.54502586964274058</v>
      </c>
      <c r="K360" s="51">
        <f t="shared" si="193"/>
        <v>7.1987622922681682E-2</v>
      </c>
      <c r="L360" s="51">
        <f t="shared" si="193"/>
        <v>9.1309334643228546E-2</v>
      </c>
      <c r="M360" s="51">
        <f t="shared" si="193"/>
        <v>5.9326714773098921E-2</v>
      </c>
      <c r="N360" s="51">
        <f t="shared" si="193"/>
        <v>0.10124451350246599</v>
      </c>
      <c r="O360" s="52">
        <f t="shared" si="174"/>
        <v>9.9691534022494865E-2</v>
      </c>
      <c r="IV360" s="77"/>
    </row>
    <row r="361" spans="1:256" ht="15" customHeight="1">
      <c r="A361" s="160"/>
      <c r="B361" s="40">
        <v>2014</v>
      </c>
      <c r="C361" s="51">
        <f t="shared" ref="C361:N361" si="194">+C131/C130-1</f>
        <v>-7.800851682367882E-2</v>
      </c>
      <c r="D361" s="51">
        <f t="shared" si="194"/>
        <v>-1.4460945467231978E-2</v>
      </c>
      <c r="E361" s="51">
        <f t="shared" si="194"/>
        <v>-6.0919876919405036E-2</v>
      </c>
      <c r="F361" s="51">
        <f t="shared" si="194"/>
        <v>-9.4352267096921683E-2</v>
      </c>
      <c r="G361" s="51">
        <f t="shared" si="194"/>
        <v>-0.11267084572715313</v>
      </c>
      <c r="H361" s="51">
        <f t="shared" si="194"/>
        <v>-8.3776051777409655E-2</v>
      </c>
      <c r="I361" s="51">
        <f t="shared" si="194"/>
        <v>-0.10608889101492414</v>
      </c>
      <c r="J361" s="51">
        <f t="shared" si="194"/>
        <v>-0.14332818301877082</v>
      </c>
      <c r="K361" s="51">
        <f t="shared" si="194"/>
        <v>4.337393361350883E-2</v>
      </c>
      <c r="L361" s="51">
        <f t="shared" si="194"/>
        <v>-7.5147454589661433E-2</v>
      </c>
      <c r="M361" s="51">
        <f t="shared" si="194"/>
        <v>-6.5255487530960665E-2</v>
      </c>
      <c r="N361" s="51">
        <f t="shared" si="194"/>
        <v>2.6309036619674098E-2</v>
      </c>
      <c r="O361" s="52">
        <f t="shared" si="174"/>
        <v>-6.7236160700566816E-2</v>
      </c>
      <c r="IV361" s="77"/>
    </row>
    <row r="362" spans="1:256" ht="15" customHeight="1">
      <c r="A362" s="180"/>
      <c r="B362" s="40">
        <v>2015</v>
      </c>
      <c r="C362" s="51">
        <f t="shared" ref="C362:N365" si="195">+C132/C131-1</f>
        <v>-2.2109562922603909E-2</v>
      </c>
      <c r="D362" s="51">
        <f t="shared" si="195"/>
        <v>-5.3572294728887804E-2</v>
      </c>
      <c r="E362" s="51">
        <f t="shared" si="195"/>
        <v>4.0170806253750024E-2</v>
      </c>
      <c r="F362" s="51">
        <f t="shared" si="195"/>
        <v>0.16022795419874103</v>
      </c>
      <c r="G362" s="51">
        <f t="shared" si="195"/>
        <v>2.9779453525955457E-2</v>
      </c>
      <c r="H362" s="51">
        <f t="shared" si="195"/>
        <v>0.17578078419124954</v>
      </c>
      <c r="I362" s="51">
        <f t="shared" si="195"/>
        <v>6.9268071956588129E-2</v>
      </c>
      <c r="J362" s="51">
        <f t="shared" si="195"/>
        <v>8.1877825090517664E-2</v>
      </c>
      <c r="K362" s="51">
        <f t="shared" si="195"/>
        <v>8.3362979989411556E-2</v>
      </c>
      <c r="L362" s="51">
        <f t="shared" si="195"/>
        <v>4.244381772373651E-2</v>
      </c>
      <c r="M362" s="51">
        <f t="shared" si="195"/>
        <v>8.9650179443776068E-2</v>
      </c>
      <c r="N362" s="51">
        <f t="shared" si="195"/>
        <v>6.2910552582462254E-2</v>
      </c>
      <c r="O362" s="52">
        <f t="shared" si="174"/>
        <v>6.6418052942341044E-2</v>
      </c>
      <c r="IV362" s="77"/>
    </row>
    <row r="363" spans="1:256" ht="15" customHeight="1">
      <c r="A363" s="198"/>
      <c r="B363" s="199">
        <v>2016</v>
      </c>
      <c r="C363" s="51">
        <f t="shared" si="195"/>
        <v>-1.35634552224283E-2</v>
      </c>
      <c r="D363" s="51">
        <f t="shared" si="195"/>
        <v>2.7561037452368486E-2</v>
      </c>
      <c r="E363" s="51">
        <f t="shared" si="195"/>
        <v>0.11778041866005462</v>
      </c>
      <c r="F363" s="51">
        <f t="shared" si="195"/>
        <v>0.10020759706099636</v>
      </c>
      <c r="G363" s="51">
        <f t="shared" si="195"/>
        <v>0.1853581646626743</v>
      </c>
      <c r="H363" s="51">
        <f t="shared" si="195"/>
        <v>0.10451938349048318</v>
      </c>
      <c r="I363" s="51">
        <f t="shared" si="195"/>
        <v>4.2223247080526383E-2</v>
      </c>
      <c r="J363" s="51">
        <f t="shared" si="195"/>
        <v>0.28490850908854859</v>
      </c>
      <c r="K363" s="51">
        <f t="shared" si="195"/>
        <v>0.14721543653185631</v>
      </c>
      <c r="L363" s="51">
        <f t="shared" si="195"/>
        <v>0.10263899156346779</v>
      </c>
      <c r="M363" s="51">
        <f t="shared" si="195"/>
        <v>0.13790738172135542</v>
      </c>
      <c r="N363" s="51">
        <f t="shared" si="195"/>
        <v>1.7836615308916226E-2</v>
      </c>
      <c r="O363" s="52">
        <f t="shared" si="174"/>
        <v>0.11130880627992767</v>
      </c>
      <c r="IV363" s="77"/>
    </row>
    <row r="364" spans="1:256" ht="15" customHeight="1">
      <c r="A364" s="227"/>
      <c r="B364" s="228">
        <v>2017</v>
      </c>
      <c r="C364" s="51">
        <f t="shared" si="195"/>
        <v>0.14143863057732786</v>
      </c>
      <c r="D364" s="51">
        <f t="shared" si="195"/>
        <v>8.3798330298493484E-2</v>
      </c>
      <c r="E364" s="51">
        <f t="shared" si="195"/>
        <v>0.15299359734702866</v>
      </c>
      <c r="F364" s="51">
        <f t="shared" si="195"/>
        <v>-9.1584492995869016E-2</v>
      </c>
      <c r="G364" s="51">
        <f t="shared" si="195"/>
        <v>1.6256405592719458E-2</v>
      </c>
      <c r="H364" s="51">
        <f t="shared" si="195"/>
        <v>2.2187643130657575E-2</v>
      </c>
      <c r="I364" s="51">
        <f t="shared" si="195"/>
        <v>4.7641334825360593E-2</v>
      </c>
      <c r="J364" s="51">
        <f t="shared" si="195"/>
        <v>-1.6179973730433783E-2</v>
      </c>
      <c r="K364" s="51">
        <f t="shared" si="195"/>
        <v>-3.0888266912352247E-2</v>
      </c>
      <c r="L364" s="51">
        <f t="shared" si="195"/>
        <v>6.0838153616834978E-2</v>
      </c>
      <c r="M364" s="51">
        <f t="shared" si="195"/>
        <v>8.8198363321314366E-2</v>
      </c>
      <c r="N364" s="51">
        <f t="shared" si="195"/>
        <v>0.14831724636073029</v>
      </c>
      <c r="O364" s="52">
        <f t="shared" si="174"/>
        <v>4.2670184277061596E-2</v>
      </c>
      <c r="IV364" s="77"/>
    </row>
    <row r="365" spans="1:256" ht="15" customHeight="1" thickBot="1">
      <c r="A365" s="62"/>
      <c r="B365" s="41">
        <v>2018</v>
      </c>
      <c r="C365" s="54">
        <f t="shared" si="195"/>
        <v>0.12704496381073449</v>
      </c>
      <c r="D365" s="54">
        <f t="shared" si="195"/>
        <v>9.1249282460053927E-2</v>
      </c>
      <c r="E365" s="54">
        <f t="shared" si="195"/>
        <v>-6.0200438320807681E-3</v>
      </c>
      <c r="F365" s="54">
        <f t="shared" si="195"/>
        <v>0.16340309294002298</v>
      </c>
      <c r="G365" s="54">
        <f t="shared" si="195"/>
        <v>1.6476575677579541E-2</v>
      </c>
      <c r="H365" s="54">
        <f t="shared" si="195"/>
        <v>3.2173806568970287E-2</v>
      </c>
      <c r="I365" s="54"/>
      <c r="J365" s="54"/>
      <c r="K365" s="54"/>
      <c r="L365" s="54"/>
      <c r="M365" s="54"/>
      <c r="N365" s="54"/>
      <c r="O365" s="60"/>
      <c r="IV365" s="77"/>
    </row>
    <row r="366" spans="1:256" s="3" customFormat="1" ht="15" customHeight="1">
      <c r="A366" s="251"/>
      <c r="B366" s="40">
        <v>2007</v>
      </c>
      <c r="C366" s="86" t="s">
        <v>89</v>
      </c>
      <c r="D366" s="86" t="s">
        <v>89</v>
      </c>
      <c r="E366" s="86" t="s">
        <v>89</v>
      </c>
      <c r="F366" s="86" t="s">
        <v>89</v>
      </c>
      <c r="G366" s="86" t="s">
        <v>89</v>
      </c>
      <c r="H366" s="86" t="s">
        <v>89</v>
      </c>
      <c r="I366" s="86" t="s">
        <v>89</v>
      </c>
      <c r="J366" s="86" t="s">
        <v>89</v>
      </c>
      <c r="K366" s="86" t="s">
        <v>89</v>
      </c>
      <c r="L366" s="86" t="s">
        <v>89</v>
      </c>
      <c r="M366" s="86" t="s">
        <v>89</v>
      </c>
      <c r="N366" s="86" t="s">
        <v>89</v>
      </c>
      <c r="O366" s="203" t="s">
        <v>89</v>
      </c>
      <c r="P366" s="84"/>
      <c r="Q366" s="85"/>
    </row>
    <row r="367" spans="1:256" s="3" customFormat="1" ht="15" customHeight="1">
      <c r="A367" s="252"/>
      <c r="B367" s="40">
        <v>2008</v>
      </c>
      <c r="C367" s="82" t="s">
        <v>89</v>
      </c>
      <c r="D367" s="82" t="s">
        <v>89</v>
      </c>
      <c r="E367" s="82" t="s">
        <v>89</v>
      </c>
      <c r="F367" s="82" t="s">
        <v>89</v>
      </c>
      <c r="G367" s="82" t="s">
        <v>89</v>
      </c>
      <c r="H367" s="82" t="s">
        <v>89</v>
      </c>
      <c r="I367" s="82" t="s">
        <v>89</v>
      </c>
      <c r="J367" s="82" t="s">
        <v>89</v>
      </c>
      <c r="K367" s="82" t="s">
        <v>89</v>
      </c>
      <c r="L367" s="51">
        <f>+L137/L136-1</f>
        <v>3.6189576702263739</v>
      </c>
      <c r="M367" s="51">
        <f>+M137/M136-1</f>
        <v>0.40598791637907405</v>
      </c>
      <c r="N367" s="51">
        <f>+N137/N136-1</f>
        <v>0.46757103536764544</v>
      </c>
      <c r="O367" s="83" t="s">
        <v>89</v>
      </c>
      <c r="P367" s="84"/>
      <c r="Q367" s="85"/>
    </row>
    <row r="368" spans="1:256" ht="15" customHeight="1">
      <c r="A368" s="189"/>
      <c r="B368" s="40">
        <v>2009</v>
      </c>
      <c r="C368" s="51">
        <f t="shared" ref="C368:N368" si="196">+C138/C137-1</f>
        <v>0.46381456998967674</v>
      </c>
      <c r="D368" s="51">
        <f t="shared" si="196"/>
        <v>0.43670454019530713</v>
      </c>
      <c r="E368" s="51">
        <f t="shared" si="196"/>
        <v>0.6348606199292699</v>
      </c>
      <c r="F368" s="51">
        <f t="shared" si="196"/>
        <v>0.34519600015208551</v>
      </c>
      <c r="G368" s="51">
        <f t="shared" si="196"/>
        <v>6.7670890498394254E-2</v>
      </c>
      <c r="H368" s="51">
        <f t="shared" si="196"/>
        <v>0.3349419015863393</v>
      </c>
      <c r="I368" s="51">
        <f t="shared" si="196"/>
        <v>4.2290391692908935E-2</v>
      </c>
      <c r="J368" s="51">
        <f t="shared" si="196"/>
        <v>0.15032025830555207</v>
      </c>
      <c r="K368" s="51">
        <f t="shared" si="196"/>
        <v>6.1836929214583503E-2</v>
      </c>
      <c r="L368" s="51">
        <f t="shared" si="196"/>
        <v>4.6868308264987002E-2</v>
      </c>
      <c r="M368" s="51">
        <f t="shared" si="196"/>
        <v>-1.888683032787164E-2</v>
      </c>
      <c r="N368" s="51">
        <f t="shared" si="196"/>
        <v>0.14407138173434197</v>
      </c>
      <c r="O368" s="52">
        <f t="shared" ref="O368:O376" si="197">+O138/O137-1</f>
        <v>0.19001292065732955</v>
      </c>
      <c r="IV368" s="77"/>
    </row>
    <row r="369" spans="1:256" ht="15" customHeight="1">
      <c r="A369" s="189" t="s">
        <v>98</v>
      </c>
      <c r="B369" s="40">
        <v>2010</v>
      </c>
      <c r="C369" s="51">
        <f t="shared" ref="C369:N369" si="198">+C139/C138-1</f>
        <v>-5.8794880286766604E-3</v>
      </c>
      <c r="D369" s="51">
        <f t="shared" si="198"/>
        <v>-1.9154959068707345E-2</v>
      </c>
      <c r="E369" s="51">
        <f t="shared" si="198"/>
        <v>5.2679966025239722E-3</v>
      </c>
      <c r="F369" s="51">
        <f t="shared" si="198"/>
        <v>-5.2634884743420596E-2</v>
      </c>
      <c r="G369" s="51">
        <f t="shared" si="198"/>
        <v>-1.6940406519413531E-2</v>
      </c>
      <c r="H369" s="51">
        <f t="shared" si="198"/>
        <v>2.2198136228496645E-2</v>
      </c>
      <c r="I369" s="51">
        <f t="shared" si="198"/>
        <v>0.14516945714027041</v>
      </c>
      <c r="J369" s="51">
        <f t="shared" si="198"/>
        <v>7.4797618251154052E-2</v>
      </c>
      <c r="K369" s="51">
        <f t="shared" si="198"/>
        <v>0.11738159428962747</v>
      </c>
      <c r="L369" s="51">
        <f t="shared" si="198"/>
        <v>1.805872546184939E-2</v>
      </c>
      <c r="M369" s="51">
        <f t="shared" si="198"/>
        <v>0.24726340537243052</v>
      </c>
      <c r="N369" s="51">
        <f t="shared" si="198"/>
        <v>0.61239966104306287</v>
      </c>
      <c r="O369" s="52">
        <f t="shared" si="197"/>
        <v>9.8755836899289129E-2</v>
      </c>
      <c r="IV369" s="77"/>
    </row>
    <row r="370" spans="1:256" ht="15" customHeight="1">
      <c r="A370" s="65"/>
      <c r="B370" s="40">
        <v>2011</v>
      </c>
      <c r="C370" s="51">
        <f t="shared" ref="C370:N370" si="199">+C140/C139-1</f>
        <v>0.84677792322826928</v>
      </c>
      <c r="D370" s="51">
        <f t="shared" si="199"/>
        <v>0.96817551090785181</v>
      </c>
      <c r="E370" s="51">
        <f t="shared" si="199"/>
        <v>0.78470413630077807</v>
      </c>
      <c r="F370" s="51">
        <f t="shared" si="199"/>
        <v>1.027139826294504</v>
      </c>
      <c r="G370" s="51">
        <f t="shared" si="199"/>
        <v>1.1081469484950519</v>
      </c>
      <c r="H370" s="51">
        <f t="shared" si="199"/>
        <v>1.0339395195924532</v>
      </c>
      <c r="I370" s="51">
        <f t="shared" si="199"/>
        <v>1.0763083842592729</v>
      </c>
      <c r="J370" s="51">
        <f t="shared" si="199"/>
        <v>1.1145658263305322</v>
      </c>
      <c r="K370" s="51">
        <f t="shared" si="199"/>
        <v>1.0555661380043344</v>
      </c>
      <c r="L370" s="51">
        <f t="shared" si="199"/>
        <v>1.3533296875613714</v>
      </c>
      <c r="M370" s="51">
        <f t="shared" si="199"/>
        <v>1.0159424511037716</v>
      </c>
      <c r="N370" s="51">
        <f t="shared" si="199"/>
        <v>0.37769844667318986</v>
      </c>
      <c r="O370" s="52">
        <f t="shared" si="197"/>
        <v>0.95604721048519314</v>
      </c>
      <c r="IV370" s="77"/>
    </row>
    <row r="371" spans="1:256" ht="15" customHeight="1">
      <c r="A371" s="65"/>
      <c r="B371" s="40">
        <v>2012</v>
      </c>
      <c r="C371" s="51">
        <f t="shared" ref="C371:N371" si="200">+C141/C140-1</f>
        <v>-2.4760291851833038E-2</v>
      </c>
      <c r="D371" s="51">
        <f t="shared" si="200"/>
        <v>-0.16833882608151518</v>
      </c>
      <c r="E371" s="51">
        <f t="shared" si="200"/>
        <v>-0.12705969548511553</v>
      </c>
      <c r="F371" s="51">
        <f t="shared" si="200"/>
        <v>-0.26382527101079789</v>
      </c>
      <c r="G371" s="51">
        <f t="shared" si="200"/>
        <v>-0.24786195022932889</v>
      </c>
      <c r="H371" s="51">
        <f t="shared" si="200"/>
        <v>-0.22017302564804531</v>
      </c>
      <c r="I371" s="51">
        <f t="shared" si="200"/>
        <v>-0.26730204575519201</v>
      </c>
      <c r="J371" s="51">
        <f t="shared" si="200"/>
        <v>-0.52747637990716545</v>
      </c>
      <c r="K371" s="51">
        <f t="shared" si="200"/>
        <v>-0.37422743547524973</v>
      </c>
      <c r="L371" s="51">
        <f t="shared" si="200"/>
        <v>-0.32473700022339258</v>
      </c>
      <c r="M371" s="51">
        <f t="shared" si="200"/>
        <v>-0.33970586230866739</v>
      </c>
      <c r="N371" s="51">
        <f t="shared" si="200"/>
        <v>-0.35082813150228875</v>
      </c>
      <c r="O371" s="52">
        <f t="shared" si="197"/>
        <v>-0.28551732808802044</v>
      </c>
      <c r="IV371" s="77"/>
    </row>
    <row r="372" spans="1:256" ht="15" customHeight="1">
      <c r="A372" s="65"/>
      <c r="B372" s="40">
        <v>2013</v>
      </c>
      <c r="C372" s="51">
        <f t="shared" ref="C372:N372" si="201">+C142/C141-1</f>
        <v>-0.16038743849707637</v>
      </c>
      <c r="D372" s="51">
        <f t="shared" si="201"/>
        <v>-0.10446308766913714</v>
      </c>
      <c r="E372" s="51">
        <f t="shared" si="201"/>
        <v>2.2158352291192784E-2</v>
      </c>
      <c r="F372" s="51">
        <f t="shared" si="201"/>
        <v>0.2157467301677567</v>
      </c>
      <c r="G372" s="51">
        <f t="shared" si="201"/>
        <v>0.24429758338648866</v>
      </c>
      <c r="H372" s="51">
        <f t="shared" si="201"/>
        <v>6.9141883993561359E-2</v>
      </c>
      <c r="I372" s="51">
        <f t="shared" si="201"/>
        <v>0.11520575894060125</v>
      </c>
      <c r="J372" s="51">
        <f t="shared" si="201"/>
        <v>0.67627378299319529</v>
      </c>
      <c r="K372" s="51">
        <f t="shared" si="201"/>
        <v>0.19562012151544472</v>
      </c>
      <c r="L372" s="51">
        <f t="shared" si="201"/>
        <v>0.22630575270790043</v>
      </c>
      <c r="M372" s="51">
        <f t="shared" si="201"/>
        <v>0.16294758049533686</v>
      </c>
      <c r="N372" s="51">
        <f t="shared" si="201"/>
        <v>0.17089754438147997</v>
      </c>
      <c r="O372" s="52">
        <f t="shared" si="197"/>
        <v>0.14490080434649832</v>
      </c>
      <c r="IV372" s="77"/>
    </row>
    <row r="373" spans="1:256" ht="15" customHeight="1">
      <c r="A373" s="160"/>
      <c r="B373" s="40">
        <v>2014</v>
      </c>
      <c r="C373" s="51">
        <f t="shared" ref="C373:N373" si="202">+C143/C142-1</f>
        <v>0.21650320868366224</v>
      </c>
      <c r="D373" s="51">
        <f t="shared" si="202"/>
        <v>0.32512938856899609</v>
      </c>
      <c r="E373" s="51">
        <f t="shared" si="202"/>
        <v>7.6569514078083767E-2</v>
      </c>
      <c r="F373" s="51">
        <f t="shared" si="202"/>
        <v>-8.5602046409647414E-3</v>
      </c>
      <c r="G373" s="51">
        <f t="shared" si="202"/>
        <v>-0.10769917103320736</v>
      </c>
      <c r="H373" s="51">
        <f t="shared" si="202"/>
        <v>-0.13873397735390336</v>
      </c>
      <c r="I373" s="51">
        <f t="shared" si="202"/>
        <v>3.6921335050069448E-2</v>
      </c>
      <c r="J373" s="51">
        <f t="shared" si="202"/>
        <v>-2.3937387767098972E-3</v>
      </c>
      <c r="K373" s="51">
        <f t="shared" si="202"/>
        <v>0.17025550262251876</v>
      </c>
      <c r="L373" s="51">
        <f t="shared" si="202"/>
        <v>2.9860974373206339E-2</v>
      </c>
      <c r="M373" s="51">
        <f t="shared" si="202"/>
        <v>0.10330046008349658</v>
      </c>
      <c r="N373" s="51">
        <f t="shared" si="202"/>
        <v>0.15160064675545559</v>
      </c>
      <c r="O373" s="52">
        <f t="shared" si="197"/>
        <v>5.6130148763356758E-2</v>
      </c>
      <c r="IV373" s="77"/>
    </row>
    <row r="374" spans="1:256" ht="15" customHeight="1">
      <c r="A374" s="180"/>
      <c r="B374" s="40">
        <v>2015</v>
      </c>
      <c r="C374" s="51">
        <f t="shared" ref="C374:N377" si="203">+C144/C143-1</f>
        <v>0.10941684545584307</v>
      </c>
      <c r="D374" s="51">
        <f t="shared" si="203"/>
        <v>9.6295936223993683E-2</v>
      </c>
      <c r="E374" s="51">
        <f t="shared" si="203"/>
        <v>0.19951786858042575</v>
      </c>
      <c r="F374" s="51">
        <f t="shared" si="203"/>
        <v>0.33507735687365803</v>
      </c>
      <c r="G374" s="51">
        <f t="shared" si="203"/>
        <v>0.32247777892920704</v>
      </c>
      <c r="H374" s="51">
        <f t="shared" si="203"/>
        <v>0.58332201080068224</v>
      </c>
      <c r="I374" s="51">
        <f t="shared" si="203"/>
        <v>0.38331452463938898</v>
      </c>
      <c r="J374" s="51">
        <f t="shared" si="203"/>
        <v>0.37761961852122794</v>
      </c>
      <c r="K374" s="51">
        <f t="shared" si="203"/>
        <v>0.31806266460310417</v>
      </c>
      <c r="L374" s="51">
        <f t="shared" si="203"/>
        <v>0.26219384598245532</v>
      </c>
      <c r="M374" s="51">
        <f t="shared" si="203"/>
        <v>0.2873870004005965</v>
      </c>
      <c r="N374" s="51">
        <f t="shared" si="203"/>
        <v>0.38977684386677192</v>
      </c>
      <c r="O374" s="52">
        <f t="shared" si="197"/>
        <v>0.30910701140290731</v>
      </c>
      <c r="IV374" s="77"/>
    </row>
    <row r="375" spans="1:256" ht="15" customHeight="1">
      <c r="A375" s="198"/>
      <c r="B375" s="199">
        <v>2016</v>
      </c>
      <c r="C375" s="51">
        <f t="shared" si="203"/>
        <v>0.64590554946352818</v>
      </c>
      <c r="D375" s="51">
        <f t="shared" si="203"/>
        <v>0.71945889778473515</v>
      </c>
      <c r="E375" s="51">
        <f t="shared" si="203"/>
        <v>0.79520721641235226</v>
      </c>
      <c r="F375" s="51">
        <f t="shared" si="203"/>
        <v>0.81735785089856483</v>
      </c>
      <c r="G375" s="51">
        <f t="shared" si="203"/>
        <v>0.92455496640853863</v>
      </c>
      <c r="H375" s="51">
        <f t="shared" si="203"/>
        <v>0.51599525079953845</v>
      </c>
      <c r="I375" s="51">
        <f t="shared" si="203"/>
        <v>0.7033881377876392</v>
      </c>
      <c r="J375" s="51">
        <f t="shared" si="203"/>
        <v>1.2931675568038647</v>
      </c>
      <c r="K375" s="51">
        <f t="shared" si="203"/>
        <v>1.3402555780413752</v>
      </c>
      <c r="L375" s="51">
        <f t="shared" si="203"/>
        <v>1.2841422643548333</v>
      </c>
      <c r="M375" s="51">
        <f t="shared" si="203"/>
        <v>1.2719528120919015</v>
      </c>
      <c r="N375" s="51">
        <f t="shared" si="203"/>
        <v>0.85482017144772771</v>
      </c>
      <c r="O375" s="52">
        <f t="shared" si="197"/>
        <v>0.95356791803384833</v>
      </c>
      <c r="IV375" s="77"/>
    </row>
    <row r="376" spans="1:256" ht="15" customHeight="1">
      <c r="A376" s="227"/>
      <c r="B376" s="228">
        <v>2017</v>
      </c>
      <c r="C376" s="51">
        <f t="shared" si="203"/>
        <v>0.66995429676880369</v>
      </c>
      <c r="D376" s="51">
        <f t="shared" si="203"/>
        <v>0.54958762932832239</v>
      </c>
      <c r="E376" s="51">
        <f t="shared" si="203"/>
        <v>0.71921767089341082</v>
      </c>
      <c r="F376" s="51">
        <f t="shared" si="203"/>
        <v>0.40043932873243326</v>
      </c>
      <c r="G376" s="51">
        <f t="shared" si="203"/>
        <v>0.4988185326089285</v>
      </c>
      <c r="H376" s="51">
        <f t="shared" si="203"/>
        <v>0.80804016109723209</v>
      </c>
      <c r="I376" s="51">
        <f t="shared" si="203"/>
        <v>0.52546224512501372</v>
      </c>
      <c r="J376" s="51">
        <f t="shared" si="203"/>
        <v>0.30311401992393838</v>
      </c>
      <c r="K376" s="51">
        <f t="shared" si="203"/>
        <v>0.39206901250026105</v>
      </c>
      <c r="L376" s="51">
        <f t="shared" si="203"/>
        <v>0.32320200516957787</v>
      </c>
      <c r="M376" s="51">
        <f t="shared" si="203"/>
        <v>0.38406999232135042</v>
      </c>
      <c r="N376" s="51">
        <f t="shared" si="203"/>
        <v>0.42046166396484619</v>
      </c>
      <c r="O376" s="52">
        <f t="shared" si="197"/>
        <v>0.46854020592493906</v>
      </c>
      <c r="IV376" s="77"/>
    </row>
    <row r="377" spans="1:256" ht="15" customHeight="1" thickBot="1">
      <c r="A377" s="62"/>
      <c r="B377" s="41">
        <v>2018</v>
      </c>
      <c r="C377" s="54">
        <f t="shared" si="203"/>
        <v>0.40084514363808621</v>
      </c>
      <c r="D377" s="54">
        <f t="shared" si="203"/>
        <v>0.40441443540346511</v>
      </c>
      <c r="E377" s="54">
        <f t="shared" si="203"/>
        <v>0.28887774272164135</v>
      </c>
      <c r="F377" s="54">
        <f t="shared" si="203"/>
        <v>0.42275433707533661</v>
      </c>
      <c r="G377" s="54">
        <f t="shared" si="203"/>
        <v>0.29664767807110315</v>
      </c>
      <c r="H377" s="54">
        <f t="shared" si="203"/>
        <v>0.29489275047008112</v>
      </c>
      <c r="I377" s="54"/>
      <c r="J377" s="54"/>
      <c r="K377" s="54"/>
      <c r="L377" s="54"/>
      <c r="M377" s="54"/>
      <c r="N377" s="54"/>
      <c r="O377" s="60"/>
      <c r="IV377" s="77"/>
    </row>
    <row r="378" spans="1:256" ht="15" customHeight="1">
      <c r="A378" s="254" t="s">
        <v>52</v>
      </c>
      <c r="B378" s="36">
        <v>1993</v>
      </c>
      <c r="C378" s="86" t="s">
        <v>89</v>
      </c>
      <c r="D378" s="86" t="s">
        <v>89</v>
      </c>
      <c r="E378" s="86" t="s">
        <v>89</v>
      </c>
      <c r="F378" s="86" t="s">
        <v>89</v>
      </c>
      <c r="G378" s="86" t="s">
        <v>89</v>
      </c>
      <c r="H378" s="86" t="s">
        <v>89</v>
      </c>
      <c r="I378" s="86" t="s">
        <v>89</v>
      </c>
      <c r="J378" s="86" t="s">
        <v>89</v>
      </c>
      <c r="K378" s="86" t="s">
        <v>89</v>
      </c>
      <c r="L378" s="86" t="s">
        <v>89</v>
      </c>
      <c r="M378" s="86" t="s">
        <v>89</v>
      </c>
      <c r="N378" s="86" t="s">
        <v>89</v>
      </c>
      <c r="O378" s="203" t="s">
        <v>89</v>
      </c>
    </row>
    <row r="379" spans="1:256" ht="15" customHeight="1">
      <c r="A379" s="255"/>
      <c r="B379" s="40">
        <v>1994</v>
      </c>
      <c r="C379" s="51">
        <f t="shared" ref="C379:N379" si="204">+C149/C148-1</f>
        <v>0.15742178806378049</v>
      </c>
      <c r="D379" s="51">
        <f t="shared" si="204"/>
        <v>0.10576521641118131</v>
      </c>
      <c r="E379" s="51">
        <f t="shared" si="204"/>
        <v>0.10811295873674598</v>
      </c>
      <c r="F379" s="51">
        <f t="shared" si="204"/>
        <v>0.30033515167403246</v>
      </c>
      <c r="G379" s="51">
        <f t="shared" si="204"/>
        <v>0.29325994577079006</v>
      </c>
      <c r="H379" s="51">
        <f t="shared" si="204"/>
        <v>0.15930438289177151</v>
      </c>
      <c r="I379" s="51">
        <f t="shared" si="204"/>
        <v>0.15930830431405663</v>
      </c>
      <c r="J379" s="51">
        <f t="shared" si="204"/>
        <v>0.24964422367074413</v>
      </c>
      <c r="K379" s="51">
        <f t="shared" si="204"/>
        <v>0.19496379792480023</v>
      </c>
      <c r="L379" s="51">
        <f t="shared" si="204"/>
        <v>0.20823854925339491</v>
      </c>
      <c r="M379" s="51">
        <f t="shared" si="204"/>
        <v>0.18213308222464075</v>
      </c>
      <c r="N379" s="51">
        <f t="shared" si="204"/>
        <v>0.13233149000154865</v>
      </c>
      <c r="O379" s="52">
        <f t="shared" ref="O379:O392" si="205">+O149/O148-1</f>
        <v>0.1887426927256628</v>
      </c>
    </row>
    <row r="380" spans="1:256" ht="15" customHeight="1">
      <c r="A380" s="255"/>
      <c r="B380" s="40">
        <v>1995</v>
      </c>
      <c r="C380" s="51">
        <f t="shared" ref="C380:N380" si="206">+C150/C149-1</f>
        <v>0.19415314285241703</v>
      </c>
      <c r="D380" s="51">
        <f t="shared" si="206"/>
        <v>0.17670655753429365</v>
      </c>
      <c r="E380" s="51">
        <f t="shared" si="206"/>
        <v>0.14343142257246932</v>
      </c>
      <c r="F380" s="51">
        <f t="shared" si="206"/>
        <v>4.4386164080795432E-2</v>
      </c>
      <c r="G380" s="51">
        <f t="shared" si="206"/>
        <v>6.7478755618808117E-2</v>
      </c>
      <c r="H380" s="51">
        <f t="shared" si="206"/>
        <v>0.11072274633877921</v>
      </c>
      <c r="I380" s="51">
        <f t="shared" si="206"/>
        <v>0.10023553555865505</v>
      </c>
      <c r="J380" s="51">
        <f t="shared" si="206"/>
        <v>8.6753600261269881E-2</v>
      </c>
      <c r="K380" s="51">
        <f t="shared" si="206"/>
        <v>1.8747615486769398E-2</v>
      </c>
      <c r="L380" s="51">
        <f t="shared" si="206"/>
        <v>9.3219211673383429E-2</v>
      </c>
      <c r="M380" s="51">
        <f t="shared" si="206"/>
        <v>6.1523493916944449E-2</v>
      </c>
      <c r="N380" s="51">
        <f t="shared" si="206"/>
        <v>1.3946615969162357E-2</v>
      </c>
      <c r="O380" s="52">
        <f t="shared" si="205"/>
        <v>8.6118957278218167E-2</v>
      </c>
    </row>
    <row r="381" spans="1:256" ht="15" customHeight="1">
      <c r="A381" s="255"/>
      <c r="B381" s="40">
        <v>1996</v>
      </c>
      <c r="C381" s="51">
        <f t="shared" ref="C381:N381" si="207">+C151/C150-1</f>
        <v>8.3235081634976282E-2</v>
      </c>
      <c r="D381" s="51">
        <f t="shared" si="207"/>
        <v>0.11434270665152901</v>
      </c>
      <c r="E381" s="51">
        <f t="shared" si="207"/>
        <v>1.7138630357946605E-2</v>
      </c>
      <c r="F381" s="51">
        <f t="shared" si="207"/>
        <v>0.15190535564799656</v>
      </c>
      <c r="G381" s="51">
        <f t="shared" si="207"/>
        <v>0.10172766782933618</v>
      </c>
      <c r="H381" s="51">
        <f t="shared" si="207"/>
        <v>-1.7754254139446979E-2</v>
      </c>
      <c r="I381" s="51">
        <f t="shared" si="207"/>
        <v>8.7916924615958347E-2</v>
      </c>
      <c r="J381" s="51">
        <f t="shared" si="207"/>
        <v>-7.1123151903605963E-3</v>
      </c>
      <c r="K381" s="51">
        <f t="shared" si="207"/>
        <v>1.1569695271157698E-2</v>
      </c>
      <c r="L381" s="51">
        <f t="shared" si="207"/>
        <v>0.14363227196222872</v>
      </c>
      <c r="M381" s="51">
        <f t="shared" si="207"/>
        <v>2.5585033456665851E-2</v>
      </c>
      <c r="N381" s="51">
        <f t="shared" si="207"/>
        <v>7.0059839082571296E-2</v>
      </c>
      <c r="O381" s="52">
        <f t="shared" si="205"/>
        <v>6.229517244084426E-2</v>
      </c>
    </row>
    <row r="382" spans="1:256" ht="15" customHeight="1">
      <c r="A382" s="255"/>
      <c r="B382" s="40">
        <v>1997</v>
      </c>
      <c r="C382" s="51">
        <f t="shared" ref="C382:N382" si="208">+C152/C151-1</f>
        <v>5.2171763553347406E-2</v>
      </c>
      <c r="D382" s="51">
        <f t="shared" si="208"/>
        <v>3.4378864264956732E-2</v>
      </c>
      <c r="E382" s="51">
        <f t="shared" si="208"/>
        <v>3.0205460235049886E-2</v>
      </c>
      <c r="F382" s="51">
        <f t="shared" si="208"/>
        <v>0.15850403429504856</v>
      </c>
      <c r="G382" s="51">
        <f t="shared" si="208"/>
        <v>3.5259885351730524E-2</v>
      </c>
      <c r="H382" s="51">
        <f t="shared" si="208"/>
        <v>0.14453606117031215</v>
      </c>
      <c r="I382" s="51">
        <f t="shared" si="208"/>
        <v>0.12951626950966832</v>
      </c>
      <c r="J382" s="51">
        <f t="shared" si="208"/>
        <v>9.4866839023361349E-2</v>
      </c>
      <c r="K382" s="51">
        <f t="shared" si="208"/>
        <v>0.25120072408725225</v>
      </c>
      <c r="L382" s="51">
        <f t="shared" si="208"/>
        <v>0.11992061394182474</v>
      </c>
      <c r="M382" s="51">
        <f t="shared" si="208"/>
        <v>0.12339133745402497</v>
      </c>
      <c r="N382" s="51">
        <f t="shared" si="208"/>
        <v>0.20034462925321916</v>
      </c>
      <c r="O382" s="52">
        <f t="shared" si="205"/>
        <v>0.11693302642661041</v>
      </c>
    </row>
    <row r="383" spans="1:256" ht="15" customHeight="1">
      <c r="A383" s="255" t="s">
        <v>52</v>
      </c>
      <c r="B383" s="40">
        <v>1998</v>
      </c>
      <c r="C383" s="51">
        <f t="shared" ref="C383:N383" si="209">+C153/C152-1</f>
        <v>0.20230307132891601</v>
      </c>
      <c r="D383" s="51">
        <f t="shared" si="209"/>
        <v>0.21706302098254415</v>
      </c>
      <c r="E383" s="51">
        <f t="shared" si="209"/>
        <v>0.30327450612365636</v>
      </c>
      <c r="F383" s="51">
        <f t="shared" si="209"/>
        <v>0.11139982101315238</v>
      </c>
      <c r="G383" s="51">
        <f t="shared" si="209"/>
        <v>0.12271120643571365</v>
      </c>
      <c r="H383" s="51">
        <f t="shared" si="209"/>
        <v>0.17316299859444051</v>
      </c>
      <c r="I383" s="51">
        <f t="shared" si="209"/>
        <v>0.11938171198643044</v>
      </c>
      <c r="J383" s="51">
        <f t="shared" si="209"/>
        <v>0.17130517431661851</v>
      </c>
      <c r="K383" s="51">
        <f t="shared" si="209"/>
        <v>0.11000998836837939</v>
      </c>
      <c r="L383" s="51">
        <f t="shared" si="209"/>
        <v>6.7207460293780885E-2</v>
      </c>
      <c r="M383" s="51">
        <f t="shared" si="209"/>
        <v>0.14762499328212764</v>
      </c>
      <c r="N383" s="51">
        <f t="shared" si="209"/>
        <v>9.3918235132216976E-2</v>
      </c>
      <c r="O383" s="52">
        <f t="shared" si="205"/>
        <v>0.14667680435288033</v>
      </c>
    </row>
    <row r="384" spans="1:256" ht="15" customHeight="1">
      <c r="A384" s="255"/>
      <c r="B384" s="40">
        <v>1999</v>
      </c>
      <c r="C384" s="51">
        <f t="shared" ref="C384:N384" si="210">+C154/C153-1</f>
        <v>3.074887931925474E-2</v>
      </c>
      <c r="D384" s="51">
        <f t="shared" si="210"/>
        <v>4.1856763571937128E-2</v>
      </c>
      <c r="E384" s="51">
        <f t="shared" si="210"/>
        <v>6.8729811707475053E-2</v>
      </c>
      <c r="F384" s="51">
        <f t="shared" si="210"/>
        <v>3.7100748978200482E-2</v>
      </c>
      <c r="G384" s="51">
        <f t="shared" si="210"/>
        <v>5.3564331771540186E-2</v>
      </c>
      <c r="H384" s="51">
        <f t="shared" si="210"/>
        <v>1.9985791461750946E-2</v>
      </c>
      <c r="I384" s="51">
        <f t="shared" si="210"/>
        <v>-6.3220077741897862E-3</v>
      </c>
      <c r="J384" s="51">
        <f t="shared" si="210"/>
        <v>2.6781915573837134E-2</v>
      </c>
      <c r="K384" s="51">
        <f t="shared" si="210"/>
        <v>1.941603762051658E-2</v>
      </c>
      <c r="L384" s="51">
        <f t="shared" si="210"/>
        <v>-2.4785486123613976E-2</v>
      </c>
      <c r="M384" s="51">
        <f t="shared" si="210"/>
        <v>3.1855337983033749E-2</v>
      </c>
      <c r="N384" s="51">
        <f t="shared" si="210"/>
        <v>1.7076376878687904E-2</v>
      </c>
      <c r="O384" s="52">
        <f t="shared" si="205"/>
        <v>2.5263144538301807E-2</v>
      </c>
    </row>
    <row r="385" spans="1:256" ht="15" customHeight="1">
      <c r="A385" s="255"/>
      <c r="B385" s="40">
        <v>2000</v>
      </c>
      <c r="C385" s="51">
        <f t="shared" ref="C385:N385" si="211">+C155/C154-1</f>
        <v>-1.76820933776487E-2</v>
      </c>
      <c r="D385" s="51">
        <f t="shared" si="211"/>
        <v>3.03664912777315E-2</v>
      </c>
      <c r="E385" s="51">
        <f t="shared" si="211"/>
        <v>-9.3209976719927923E-3</v>
      </c>
      <c r="F385" s="51">
        <f t="shared" si="211"/>
        <v>-8.1758477238967342E-2</v>
      </c>
      <c r="G385" s="51">
        <f t="shared" si="211"/>
        <v>2.4069599442289924E-2</v>
      </c>
      <c r="H385" s="51">
        <f t="shared" si="211"/>
        <v>1.9342403589639456E-2</v>
      </c>
      <c r="I385" s="51">
        <f t="shared" si="211"/>
        <v>5.8768320592208489E-3</v>
      </c>
      <c r="J385" s="51">
        <f t="shared" si="211"/>
        <v>5.2161378416453408E-2</v>
      </c>
      <c r="K385" s="51">
        <f t="shared" si="211"/>
        <v>-2.4034258767940964E-2</v>
      </c>
      <c r="L385" s="51">
        <f t="shared" si="211"/>
        <v>3.5784763750631221E-2</v>
      </c>
      <c r="M385" s="51">
        <f t="shared" si="211"/>
        <v>-4.732955738903899E-2</v>
      </c>
      <c r="N385" s="51">
        <f t="shared" si="211"/>
        <v>-5.7503792480346871E-2</v>
      </c>
      <c r="O385" s="52">
        <f t="shared" si="205"/>
        <v>-6.0502488170786073E-3</v>
      </c>
    </row>
    <row r="386" spans="1:256" ht="15" customHeight="1">
      <c r="A386" s="255"/>
      <c r="B386" s="40">
        <v>2001</v>
      </c>
      <c r="C386" s="51">
        <f t="shared" ref="C386:N386" si="212">+C156/C155-1</f>
        <v>2.0639112866870812E-2</v>
      </c>
      <c r="D386" s="51">
        <f t="shared" si="212"/>
        <v>-6.2682266557589017E-2</v>
      </c>
      <c r="E386" s="51">
        <f t="shared" si="212"/>
        <v>-6.5839388310665825E-2</v>
      </c>
      <c r="F386" s="51">
        <f t="shared" si="212"/>
        <v>-1.6437129755855762E-2</v>
      </c>
      <c r="G386" s="51">
        <f t="shared" si="212"/>
        <v>-4.0669044324675885E-2</v>
      </c>
      <c r="H386" s="51">
        <f t="shared" si="212"/>
        <v>-7.2388403620020858E-2</v>
      </c>
      <c r="I386" s="51">
        <f t="shared" si="212"/>
        <v>-9.5179329878867791E-2</v>
      </c>
      <c r="J386" s="51">
        <f t="shared" si="212"/>
        <v>-9.4914037062056256E-2</v>
      </c>
      <c r="K386" s="51">
        <f t="shared" si="212"/>
        <v>-9.9728770163400537E-2</v>
      </c>
      <c r="L386" s="51">
        <f t="shared" si="212"/>
        <v>-6.3903235039690087E-2</v>
      </c>
      <c r="M386" s="51">
        <f t="shared" si="212"/>
        <v>-4.0975443299096415E-2</v>
      </c>
      <c r="N386" s="51">
        <f t="shared" si="212"/>
        <v>-0.15646865302330437</v>
      </c>
      <c r="O386" s="52">
        <f t="shared" si="205"/>
        <v>-6.7811542721609497E-2</v>
      </c>
    </row>
    <row r="387" spans="1:256" ht="15" customHeight="1">
      <c r="A387" s="255"/>
      <c r="B387" s="40">
        <v>2002</v>
      </c>
      <c r="C387" s="51">
        <f t="shared" ref="C387:N387" si="213">+C157/C156-1</f>
        <v>-8.0371786391551958E-2</v>
      </c>
      <c r="D387" s="51">
        <f t="shared" si="213"/>
        <v>-8.2144236631154E-2</v>
      </c>
      <c r="E387" s="51">
        <f t="shared" si="213"/>
        <v>-0.1763628726348152</v>
      </c>
      <c r="F387" s="51">
        <f t="shared" si="213"/>
        <v>-3.5865823170919131E-2</v>
      </c>
      <c r="G387" s="51">
        <f t="shared" si="213"/>
        <v>-8.3260285780226484E-2</v>
      </c>
      <c r="H387" s="51">
        <f t="shared" si="213"/>
        <v>-0.13040978678352355</v>
      </c>
      <c r="I387" s="51">
        <f t="shared" si="213"/>
        <v>-3.4672765025158481E-2</v>
      </c>
      <c r="J387" s="51">
        <f t="shared" si="213"/>
        <v>-9.8372365393911143E-2</v>
      </c>
      <c r="K387" s="51">
        <f t="shared" si="213"/>
        <v>-6.6805040094530477E-2</v>
      </c>
      <c r="L387" s="51">
        <f t="shared" si="213"/>
        <v>-9.5955963228597785E-2</v>
      </c>
      <c r="M387" s="51">
        <f t="shared" si="213"/>
        <v>-0.10390161846355705</v>
      </c>
      <c r="N387" s="51">
        <f t="shared" si="213"/>
        <v>3.7536515983259688E-2</v>
      </c>
      <c r="O387" s="52">
        <f t="shared" si="205"/>
        <v>-8.1469916192988823E-2</v>
      </c>
    </row>
    <row r="388" spans="1:256" ht="15" customHeight="1">
      <c r="A388" s="255"/>
      <c r="B388" s="40">
        <v>2003</v>
      </c>
      <c r="C388" s="51">
        <f t="shared" ref="C388:N388" si="214">+C158/C157-1</f>
        <v>-5.6246009792146223E-2</v>
      </c>
      <c r="D388" s="51">
        <f t="shared" si="214"/>
        <v>-2.2609017865542258E-2</v>
      </c>
      <c r="E388" s="51">
        <f t="shared" si="214"/>
        <v>3.0174999366311184E-2</v>
      </c>
      <c r="F388" s="51">
        <f t="shared" si="214"/>
        <v>1.753142076052816E-2</v>
      </c>
      <c r="G388" s="51">
        <f t="shared" si="214"/>
        <v>1.3020807876611418E-3</v>
      </c>
      <c r="H388" s="51">
        <f t="shared" si="214"/>
        <v>7.6190171809356944E-2</v>
      </c>
      <c r="I388" s="51">
        <f t="shared" si="214"/>
        <v>8.6315557461433823E-3</v>
      </c>
      <c r="J388" s="51">
        <f t="shared" si="214"/>
        <v>1.1028945811264901E-2</v>
      </c>
      <c r="K388" s="51">
        <f t="shared" si="214"/>
        <v>7.2738356142269867E-2</v>
      </c>
      <c r="L388" s="51">
        <f t="shared" si="214"/>
        <v>7.9615714071339383E-2</v>
      </c>
      <c r="M388" s="51">
        <f t="shared" si="214"/>
        <v>2.3129378095957609E-2</v>
      </c>
      <c r="N388" s="51">
        <f t="shared" si="214"/>
        <v>8.1370238993630828E-2</v>
      </c>
      <c r="O388" s="52">
        <f t="shared" si="205"/>
        <v>2.8650159526639962E-2</v>
      </c>
    </row>
    <row r="389" spans="1:256" ht="15" customHeight="1">
      <c r="A389" s="255"/>
      <c r="B389" s="40">
        <v>2004</v>
      </c>
      <c r="C389" s="51">
        <f t="shared" ref="C389:N389" si="215">+C159/C158-1</f>
        <v>2.29682221472296E-2</v>
      </c>
      <c r="D389" s="51">
        <f t="shared" si="215"/>
        <v>9.6475588453696526E-2</v>
      </c>
      <c r="E389" s="51">
        <f t="shared" si="215"/>
        <v>0.19651574862211496</v>
      </c>
      <c r="F389" s="51">
        <f t="shared" si="215"/>
        <v>-5.6228989181684286E-2</v>
      </c>
      <c r="G389" s="51">
        <f t="shared" si="215"/>
        <v>2.569179152244816E-2</v>
      </c>
      <c r="H389" s="51">
        <f t="shared" si="215"/>
        <v>8.9361925318319102E-2</v>
      </c>
      <c r="I389" s="51">
        <f t="shared" si="215"/>
        <v>6.3804515722775346E-2</v>
      </c>
      <c r="J389" s="51">
        <f t="shared" si="215"/>
        <v>7.7840773331582014E-2</v>
      </c>
      <c r="K389" s="51">
        <f t="shared" si="215"/>
        <v>6.7198479764187358E-2</v>
      </c>
      <c r="L389" s="51">
        <f t="shared" si="215"/>
        <v>5.8598142890349258E-3</v>
      </c>
      <c r="M389" s="51">
        <f t="shared" si="215"/>
        <v>0.11358171109015514</v>
      </c>
      <c r="N389" s="51">
        <f t="shared" si="215"/>
        <v>-7.6095768668863473E-3</v>
      </c>
      <c r="O389" s="52">
        <f t="shared" si="205"/>
        <v>5.6600135589604195E-2</v>
      </c>
    </row>
    <row r="390" spans="1:256" ht="15" customHeight="1">
      <c r="A390" s="255"/>
      <c r="B390" s="40">
        <v>2005</v>
      </c>
      <c r="C390" s="51">
        <f t="shared" ref="C390:N390" si="216">+C160/C159-1</f>
        <v>4.3425957178943708E-2</v>
      </c>
      <c r="D390" s="51">
        <f t="shared" si="216"/>
        <v>-0.17356995044384427</v>
      </c>
      <c r="E390" s="51">
        <f t="shared" si="216"/>
        <v>-1.9422295454583183E-2</v>
      </c>
      <c r="F390" s="51">
        <f t="shared" si="216"/>
        <v>0.20883522418595857</v>
      </c>
      <c r="G390" s="51">
        <f t="shared" si="216"/>
        <v>0.10449976263243999</v>
      </c>
      <c r="H390" s="51">
        <f t="shared" si="216"/>
        <v>6.2450865518579368E-2</v>
      </c>
      <c r="I390" s="51">
        <f t="shared" si="216"/>
        <v>3.4997758241764432E-2</v>
      </c>
      <c r="J390" s="51">
        <f t="shared" si="216"/>
        <v>9.2880246163647318E-2</v>
      </c>
      <c r="K390" s="51">
        <f t="shared" si="216"/>
        <v>5.6739646227790708E-2</v>
      </c>
      <c r="L390" s="51">
        <f t="shared" si="216"/>
        <v>3.0797240855380714E-2</v>
      </c>
      <c r="M390" s="51">
        <f t="shared" si="216"/>
        <v>1.3036411907908052E-2</v>
      </c>
      <c r="N390" s="51">
        <f t="shared" si="216"/>
        <v>0.1292834556960929</v>
      </c>
      <c r="O390" s="52">
        <f t="shared" si="205"/>
        <v>5.0746368303190792E-2</v>
      </c>
    </row>
    <row r="391" spans="1:256" ht="15" customHeight="1">
      <c r="A391" s="65"/>
      <c r="B391" s="40">
        <v>2006</v>
      </c>
      <c r="C391" s="51">
        <f t="shared" ref="C391:N391" si="217">+C161/C160-1</f>
        <v>0.13771662256638129</v>
      </c>
      <c r="D391" s="51">
        <f t="shared" si="217"/>
        <v>0.3339411705200348</v>
      </c>
      <c r="E391" s="51">
        <f t="shared" si="217"/>
        <v>0.11367266157363698</v>
      </c>
      <c r="F391" s="51">
        <f t="shared" si="217"/>
        <v>-0.12087403080353809</v>
      </c>
      <c r="G391" s="51">
        <f t="shared" si="217"/>
        <v>5.3323335744639433E-2</v>
      </c>
      <c r="H391" s="51">
        <f t="shared" si="217"/>
        <v>3.3639180978930705E-2</v>
      </c>
      <c r="I391" s="51">
        <f t="shared" si="217"/>
        <v>4.6499744299831391E-2</v>
      </c>
      <c r="J391" s="51">
        <f t="shared" si="217"/>
        <v>2.9513198775821481E-2</v>
      </c>
      <c r="K391" s="51">
        <f t="shared" si="217"/>
        <v>8.0236139800007322E-3</v>
      </c>
      <c r="L391" s="51">
        <f t="shared" si="217"/>
        <v>7.9080964081893246E-2</v>
      </c>
      <c r="M391" s="51">
        <f t="shared" si="217"/>
        <v>0.11061688420947569</v>
      </c>
      <c r="N391" s="51">
        <f t="shared" si="217"/>
        <v>-1.0314803648007853E-2</v>
      </c>
      <c r="O391" s="52">
        <f t="shared" si="205"/>
        <v>5.5849889303102529E-2</v>
      </c>
    </row>
    <row r="392" spans="1:256" ht="15" customHeight="1">
      <c r="A392" s="65"/>
      <c r="B392" s="40">
        <v>2007</v>
      </c>
      <c r="C392" s="51">
        <f t="shared" ref="C392:N392" si="218">+C162/C161-1</f>
        <v>2.7823680306958476E-2</v>
      </c>
      <c r="D392" s="51">
        <f t="shared" si="218"/>
        <v>6.8417870004688908E-3</v>
      </c>
      <c r="E392" s="51">
        <f t="shared" si="218"/>
        <v>-1.5735264916085012E-2</v>
      </c>
      <c r="F392" s="51">
        <f t="shared" si="218"/>
        <v>6.2416320251674762E-2</v>
      </c>
      <c r="G392" s="51">
        <f t="shared" si="218"/>
        <v>-0.12337009901098106</v>
      </c>
      <c r="H392" s="51">
        <f t="shared" si="218"/>
        <v>-1.7150071945649659E-3</v>
      </c>
      <c r="I392" s="51">
        <f t="shared" si="218"/>
        <v>2.5992512718272298E-2</v>
      </c>
      <c r="J392" s="51">
        <f t="shared" si="218"/>
        <v>3.5078916100971691E-2</v>
      </c>
      <c r="K392" s="51">
        <f t="shared" si="218"/>
        <v>-6.5749583807938272E-2</v>
      </c>
      <c r="L392" s="51">
        <f t="shared" si="218"/>
        <v>2.3367182083650517E-2</v>
      </c>
      <c r="M392" s="51">
        <f t="shared" si="218"/>
        <v>-3.6750982002909938E-3</v>
      </c>
      <c r="N392" s="51">
        <f t="shared" si="218"/>
        <v>-3.3533869410544925E-2</v>
      </c>
      <c r="O392" s="52">
        <f t="shared" si="205"/>
        <v>-7.0381166793457295E-3</v>
      </c>
    </row>
    <row r="393" spans="1:256" ht="15" customHeight="1">
      <c r="A393" s="65"/>
      <c r="B393" s="40">
        <v>2008</v>
      </c>
      <c r="C393" s="51">
        <f t="shared" ref="C393:N393" si="219">+C163/C162-1</f>
        <v>2.773615579298272E-2</v>
      </c>
      <c r="D393" s="51">
        <f t="shared" si="219"/>
        <v>5.2622307469591512E-2</v>
      </c>
      <c r="E393" s="51">
        <f t="shared" si="219"/>
        <v>-0.10358278328401493</v>
      </c>
      <c r="F393" s="51">
        <f t="shared" si="219"/>
        <v>0.16112727057254483</v>
      </c>
      <c r="G393" s="51">
        <f t="shared" si="219"/>
        <v>0.24117980474711764</v>
      </c>
      <c r="H393" s="51">
        <f t="shared" si="219"/>
        <v>5.1022355267506203E-2</v>
      </c>
      <c r="I393" s="51">
        <f t="shared" si="219"/>
        <v>0.12057157800352369</v>
      </c>
      <c r="J393" s="51">
        <f t="shared" si="219"/>
        <v>1.8902518438136173E-2</v>
      </c>
      <c r="K393" s="51">
        <f t="shared" si="219"/>
        <v>0.22827637389272648</v>
      </c>
      <c r="L393" s="51">
        <f t="shared" si="219"/>
        <v>9.6388609986185259E-2</v>
      </c>
      <c r="M393" s="51">
        <f t="shared" si="219"/>
        <v>2.5101742321085752E-2</v>
      </c>
      <c r="N393" s="51">
        <f t="shared" si="219"/>
        <v>0.10469897350991575</v>
      </c>
      <c r="O393" s="52">
        <f>+O161/O160-1</f>
        <v>5.5849889303102529E-2</v>
      </c>
      <c r="IV393" s="77"/>
    </row>
    <row r="394" spans="1:256" ht="15" customHeight="1">
      <c r="A394" s="65"/>
      <c r="B394" s="40">
        <v>2009</v>
      </c>
      <c r="C394" s="51">
        <f t="shared" ref="C394:N394" si="220">+C164/C163-1</f>
        <v>7.1249511993028758E-2</v>
      </c>
      <c r="D394" s="51">
        <f t="shared" si="220"/>
        <v>5.8583008927094449E-2</v>
      </c>
      <c r="E394" s="51">
        <f t="shared" si="220"/>
        <v>0.23817778206489426</v>
      </c>
      <c r="F394" s="51">
        <f t="shared" si="220"/>
        <v>5.2288695776238736E-2</v>
      </c>
      <c r="G394" s="51">
        <f t="shared" si="220"/>
        <v>-3.3146888552087361E-2</v>
      </c>
      <c r="H394" s="51">
        <f t="shared" si="220"/>
        <v>7.3739031726100412E-2</v>
      </c>
      <c r="I394" s="51">
        <f t="shared" si="220"/>
        <v>-0.16613936076850855</v>
      </c>
      <c r="J394" s="51">
        <f t="shared" si="220"/>
        <v>-7.1447481136347468E-3</v>
      </c>
      <c r="K394" s="51">
        <f t="shared" si="220"/>
        <v>-3.0941551835441672E-2</v>
      </c>
      <c r="L394" s="51">
        <f t="shared" si="220"/>
        <v>-2.0621258938329001E-2</v>
      </c>
      <c r="M394" s="51">
        <f t="shared" si="220"/>
        <v>-6.9773285188763801E-2</v>
      </c>
      <c r="N394" s="51">
        <f t="shared" si="220"/>
        <v>6.396511747782796E-2</v>
      </c>
      <c r="O394" s="52">
        <f t="shared" ref="O394:O402" si="221">+O164/O163-1</f>
        <v>1.0837594881974777E-2</v>
      </c>
      <c r="IV394" s="77"/>
    </row>
    <row r="395" spans="1:256" ht="15" customHeight="1">
      <c r="A395" s="65"/>
      <c r="B395" s="40">
        <v>2010</v>
      </c>
      <c r="C395" s="51">
        <f t="shared" ref="C395:N395" si="222">+C165/C164-1</f>
        <v>-6.12091680457445E-2</v>
      </c>
      <c r="D395" s="51">
        <f t="shared" si="222"/>
        <v>-4.2091603561721813E-2</v>
      </c>
      <c r="E395" s="51">
        <f t="shared" si="222"/>
        <v>9.5762124522846825E-3</v>
      </c>
      <c r="F395" s="51">
        <f t="shared" si="222"/>
        <v>-3.4633920860495992E-2</v>
      </c>
      <c r="G395" s="51">
        <f t="shared" si="222"/>
        <v>-2.3408055152192131E-2</v>
      </c>
      <c r="H395" s="51">
        <f t="shared" si="222"/>
        <v>-1.8630976813347022E-2</v>
      </c>
      <c r="I395" s="51">
        <f t="shared" si="222"/>
        <v>0.16533578121113757</v>
      </c>
      <c r="J395" s="51">
        <f t="shared" si="222"/>
        <v>7.0006720060362682E-2</v>
      </c>
      <c r="K395" s="51">
        <f t="shared" si="222"/>
        <v>5.090786827739624E-2</v>
      </c>
      <c r="L395" s="51">
        <f t="shared" si="222"/>
        <v>-6.6623646401126169E-2</v>
      </c>
      <c r="M395" s="51">
        <f t="shared" si="222"/>
        <v>0.19072398253855671</v>
      </c>
      <c r="N395" s="51">
        <f t="shared" si="222"/>
        <v>4.5827741782928921E-2</v>
      </c>
      <c r="O395" s="52">
        <f t="shared" si="221"/>
        <v>2.3666405391784329E-2</v>
      </c>
      <c r="IV395" s="77"/>
    </row>
    <row r="396" spans="1:256" ht="15" customHeight="1">
      <c r="A396" s="65"/>
      <c r="B396" s="40">
        <v>2011</v>
      </c>
      <c r="C396" s="51">
        <f t="shared" ref="C396:N396" si="223">+C166/C165-1</f>
        <v>0.1018112820572179</v>
      </c>
      <c r="D396" s="51">
        <f t="shared" si="223"/>
        <v>0.10437062930618524</v>
      </c>
      <c r="E396" s="51">
        <f t="shared" si="223"/>
        <v>-5.1917855687299785E-2</v>
      </c>
      <c r="F396" s="51">
        <f t="shared" si="223"/>
        <v>4.2812681641932748E-2</v>
      </c>
      <c r="G396" s="51">
        <f t="shared" si="223"/>
        <v>0.12293106710392254</v>
      </c>
      <c r="H396" s="51">
        <f t="shared" si="223"/>
        <v>7.4494805273734199E-2</v>
      </c>
      <c r="I396" s="51">
        <f t="shared" si="223"/>
        <v>3.0435070273674203E-2</v>
      </c>
      <c r="J396" s="51">
        <f t="shared" si="223"/>
        <v>4.5965225365947493E-2</v>
      </c>
      <c r="K396" s="51">
        <f t="shared" si="223"/>
        <v>4.4097323821808088E-2</v>
      </c>
      <c r="L396" s="51">
        <f t="shared" si="223"/>
        <v>0.14191853633452256</v>
      </c>
      <c r="M396" s="51">
        <f t="shared" si="223"/>
        <v>6.8765861143504914E-3</v>
      </c>
      <c r="N396" s="51">
        <f t="shared" si="223"/>
        <v>-1.1109909875924751E-2</v>
      </c>
      <c r="O396" s="52">
        <f t="shared" si="221"/>
        <v>5.1351796485933576E-2</v>
      </c>
      <c r="IV396" s="77"/>
    </row>
    <row r="397" spans="1:256" ht="15" customHeight="1">
      <c r="A397" s="65"/>
      <c r="B397" s="40">
        <v>2012</v>
      </c>
      <c r="C397" s="51">
        <f t="shared" ref="C397:N397" si="224">+C167/C166-1</f>
        <v>-0.16468606303907751</v>
      </c>
      <c r="D397" s="51">
        <f t="shared" si="224"/>
        <v>-0.21960267612616402</v>
      </c>
      <c r="E397" s="51">
        <f t="shared" si="224"/>
        <v>-9.1514921056154663E-2</v>
      </c>
      <c r="F397" s="51">
        <f t="shared" si="224"/>
        <v>-0.27667071813727684</v>
      </c>
      <c r="G397" s="51">
        <f t="shared" si="224"/>
        <v>-0.23447604620505091</v>
      </c>
      <c r="H397" s="51">
        <f t="shared" si="224"/>
        <v>-0.20197304784464887</v>
      </c>
      <c r="I397" s="51">
        <f t="shared" si="224"/>
        <v>-0.16764223723158789</v>
      </c>
      <c r="J397" s="51">
        <f t="shared" si="224"/>
        <v>-0.44666852159237458</v>
      </c>
      <c r="K397" s="51">
        <f t="shared" si="224"/>
        <v>-0.28784657903155009</v>
      </c>
      <c r="L397" s="51">
        <f t="shared" si="224"/>
        <v>-0.17601426948240984</v>
      </c>
      <c r="M397" s="51">
        <f t="shared" si="224"/>
        <v>-0.26042655086753441</v>
      </c>
      <c r="N397" s="51">
        <f t="shared" si="224"/>
        <v>-0.27285063026447465</v>
      </c>
      <c r="O397" s="52">
        <f t="shared" si="221"/>
        <v>-0.23724682641875749</v>
      </c>
      <c r="IV397" s="77"/>
    </row>
    <row r="398" spans="1:256" ht="15" customHeight="1">
      <c r="A398" s="65"/>
      <c r="B398" s="40">
        <v>2013</v>
      </c>
      <c r="C398" s="51">
        <f t="shared" ref="C398:N398" si="225">+C168/C167-1</f>
        <v>-0.13868021198342417</v>
      </c>
      <c r="D398" s="51">
        <f t="shared" si="225"/>
        <v>-0.18485686222693387</v>
      </c>
      <c r="E398" s="51">
        <f t="shared" si="225"/>
        <v>-8.5373329116735674E-2</v>
      </c>
      <c r="F398" s="51">
        <f t="shared" si="225"/>
        <v>0.19362098330294786</v>
      </c>
      <c r="G398" s="51">
        <f t="shared" si="225"/>
        <v>0.15897303244600636</v>
      </c>
      <c r="H398" s="51">
        <f t="shared" si="225"/>
        <v>-5.7059003255591767E-3</v>
      </c>
      <c r="I398" s="51">
        <f t="shared" si="225"/>
        <v>9.3775828193868316E-2</v>
      </c>
      <c r="J398" s="51">
        <f t="shared" si="225"/>
        <v>0.48817900144418225</v>
      </c>
      <c r="K398" s="51">
        <f t="shared" si="225"/>
        <v>9.6801622685405819E-2</v>
      </c>
      <c r="L398" s="51">
        <f t="shared" si="225"/>
        <v>7.3485329198748728E-2</v>
      </c>
      <c r="M398" s="51">
        <f t="shared" si="225"/>
        <v>5.7593677340166183E-2</v>
      </c>
      <c r="N398" s="51">
        <f t="shared" si="225"/>
        <v>8.7805059272518582E-2</v>
      </c>
      <c r="O398" s="52">
        <f t="shared" si="221"/>
        <v>6.6746103240064247E-2</v>
      </c>
      <c r="IV398" s="77"/>
    </row>
    <row r="399" spans="1:256" ht="15" customHeight="1">
      <c r="A399" s="160"/>
      <c r="B399" s="40">
        <v>2014</v>
      </c>
      <c r="C399" s="51">
        <f t="shared" ref="C399:N399" si="226">+C169/C168-1</f>
        <v>0.12360743812695763</v>
      </c>
      <c r="D399" s="51">
        <f t="shared" si="226"/>
        <v>0.29246546837914567</v>
      </c>
      <c r="E399" s="51">
        <f t="shared" si="226"/>
        <v>-1.6746321316605361E-2</v>
      </c>
      <c r="F399" s="51">
        <f t="shared" si="226"/>
        <v>-8.4445902900427638E-2</v>
      </c>
      <c r="G399" s="51">
        <f t="shared" si="226"/>
        <v>-0.12386616522547211</v>
      </c>
      <c r="H399" s="51">
        <f t="shared" si="226"/>
        <v>-0.15956370271301268</v>
      </c>
      <c r="I399" s="51">
        <f t="shared" si="226"/>
        <v>-0.12406040023660636</v>
      </c>
      <c r="J399" s="51">
        <f t="shared" si="226"/>
        <v>-0.11690767729590623</v>
      </c>
      <c r="K399" s="51">
        <f t="shared" si="226"/>
        <v>8.9340642555943983E-3</v>
      </c>
      <c r="L399" s="51">
        <f t="shared" si="226"/>
        <v>-5.4596269239982731E-2</v>
      </c>
      <c r="M399" s="51">
        <f t="shared" si="226"/>
        <v>-4.060166762294326E-2</v>
      </c>
      <c r="N399" s="51">
        <f t="shared" si="226"/>
        <v>1.2122041933441352E-2</v>
      </c>
      <c r="O399" s="52">
        <f t="shared" si="221"/>
        <v>-4.18164202875424E-2</v>
      </c>
      <c r="IV399" s="77"/>
    </row>
    <row r="400" spans="1:256" ht="15" customHeight="1">
      <c r="A400" s="180"/>
      <c r="B400" s="40">
        <v>2015</v>
      </c>
      <c r="C400" s="51">
        <f t="shared" ref="C400:N403" si="227">+C170/C169-1</f>
        <v>-7.7650074284778547E-3</v>
      </c>
      <c r="D400" s="51">
        <f t="shared" si="227"/>
        <v>-2.6668686476891135E-2</v>
      </c>
      <c r="E400" s="51">
        <f t="shared" si="227"/>
        <v>6.7597345011787269E-2</v>
      </c>
      <c r="F400" s="51">
        <f t="shared" si="227"/>
        <v>0.16903270921632441</v>
      </c>
      <c r="G400" s="51">
        <f t="shared" si="227"/>
        <v>9.0350100064414018E-2</v>
      </c>
      <c r="H400" s="51">
        <f t="shared" si="227"/>
        <v>0.32673690031393443</v>
      </c>
      <c r="I400" s="51">
        <f t="shared" si="227"/>
        <v>0.18734153117725372</v>
      </c>
      <c r="J400" s="51">
        <f t="shared" si="227"/>
        <v>0.17194313692371277</v>
      </c>
      <c r="K400" s="51">
        <f t="shared" si="227"/>
        <v>0.14166885511173777</v>
      </c>
      <c r="L400" s="51">
        <f t="shared" si="227"/>
        <v>8.9676964307996876E-2</v>
      </c>
      <c r="M400" s="51">
        <f t="shared" si="227"/>
        <v>0.14832937552778303</v>
      </c>
      <c r="N400" s="51">
        <f t="shared" si="227"/>
        <v>0.1113376613802135</v>
      </c>
      <c r="O400" s="52">
        <f t="shared" si="221"/>
        <v>0.12502223353673925</v>
      </c>
      <c r="IV400" s="77"/>
    </row>
    <row r="401" spans="1:256" ht="15" customHeight="1">
      <c r="A401" s="198"/>
      <c r="B401" s="199">
        <v>2016</v>
      </c>
      <c r="C401" s="51">
        <f t="shared" si="227"/>
        <v>6.8232229329205474E-2</v>
      </c>
      <c r="D401" s="51">
        <f t="shared" si="227"/>
        <v>7.4545359425904234E-2</v>
      </c>
      <c r="E401" s="51">
        <f t="shared" si="227"/>
        <v>0.14512755379253073</v>
      </c>
      <c r="F401" s="51">
        <f t="shared" si="227"/>
        <v>0.10418493366869885</v>
      </c>
      <c r="G401" s="51">
        <f t="shared" si="227"/>
        <v>0.15102541059589814</v>
      </c>
      <c r="H401" s="51">
        <f t="shared" si="227"/>
        <v>6.3888351334368432E-2</v>
      </c>
      <c r="I401" s="51">
        <f t="shared" si="227"/>
        <v>2.5853826242027811E-2</v>
      </c>
      <c r="J401" s="51">
        <f t="shared" si="227"/>
        <v>0.22417220200683419</v>
      </c>
      <c r="K401" s="51">
        <f t="shared" si="227"/>
        <v>0.13674567131943727</v>
      </c>
      <c r="L401" s="51">
        <f t="shared" si="227"/>
        <v>0.12554935381080767</v>
      </c>
      <c r="M401" s="51">
        <f t="shared" si="227"/>
        <v>0.15318387773947117</v>
      </c>
      <c r="N401" s="51">
        <f t="shared" si="227"/>
        <v>7.7672038745989713E-2</v>
      </c>
      <c r="O401" s="52">
        <f t="shared" si="221"/>
        <v>0.11450378566802977</v>
      </c>
      <c r="IV401" s="77"/>
    </row>
    <row r="402" spans="1:256" ht="15" customHeight="1">
      <c r="A402" s="227"/>
      <c r="B402" s="228">
        <v>2017</v>
      </c>
      <c r="C402" s="51">
        <f t="shared" si="227"/>
        <v>3.7270107783284212E-2</v>
      </c>
      <c r="D402" s="51">
        <f t="shared" si="227"/>
        <v>-3.9034798082554056E-2</v>
      </c>
      <c r="E402" s="51">
        <f t="shared" si="227"/>
        <v>0.15519817541228642</v>
      </c>
      <c r="F402" s="51">
        <f t="shared" si="227"/>
        <v>-4.8384064437047902E-2</v>
      </c>
      <c r="G402" s="51">
        <f t="shared" si="227"/>
        <v>6.6467032764049305E-2</v>
      </c>
      <c r="H402" s="51">
        <f t="shared" si="227"/>
        <v>9.0949179359103072E-2</v>
      </c>
      <c r="I402" s="51">
        <f t="shared" si="227"/>
        <v>7.160795237174189E-2</v>
      </c>
      <c r="J402" s="51">
        <f t="shared" si="227"/>
        <v>1.4055907454359806E-2</v>
      </c>
      <c r="K402" s="51">
        <f t="shared" si="227"/>
        <v>7.7478403031960852E-3</v>
      </c>
      <c r="L402" s="51">
        <f t="shared" si="227"/>
        <v>5.4732905124484699E-2</v>
      </c>
      <c r="M402" s="51">
        <f t="shared" si="227"/>
        <v>8.026958505784143E-2</v>
      </c>
      <c r="N402" s="51">
        <f t="shared" si="227"/>
        <v>8.8165206280108377E-2</v>
      </c>
      <c r="O402" s="52">
        <f t="shared" si="221"/>
        <v>4.9133504442498976E-2</v>
      </c>
      <c r="IV402" s="77"/>
    </row>
    <row r="403" spans="1:256" ht="15" customHeight="1" thickBot="1">
      <c r="A403" s="62"/>
      <c r="B403" s="41">
        <v>2018</v>
      </c>
      <c r="C403" s="54">
        <f t="shared" si="227"/>
        <v>0.26570473658431459</v>
      </c>
      <c r="D403" s="54">
        <f t="shared" si="227"/>
        <v>0.26225014477921205</v>
      </c>
      <c r="E403" s="54">
        <f t="shared" si="227"/>
        <v>4.486861760641192E-2</v>
      </c>
      <c r="F403" s="54">
        <f t="shared" si="227"/>
        <v>0.16175360155377061</v>
      </c>
      <c r="G403" s="54">
        <f t="shared" si="227"/>
        <v>3.0478268942685016E-2</v>
      </c>
      <c r="H403" s="54">
        <f t="shared" si="227"/>
        <v>3.7230962356588293E-2</v>
      </c>
      <c r="I403" s="54"/>
      <c r="J403" s="54"/>
      <c r="K403" s="54"/>
      <c r="L403" s="54"/>
      <c r="M403" s="54"/>
      <c r="N403" s="54"/>
      <c r="O403" s="60"/>
      <c r="IV403" s="77"/>
    </row>
    <row r="404" spans="1:256" ht="15" customHeight="1">
      <c r="A404" s="254" t="s">
        <v>62</v>
      </c>
      <c r="B404" s="36">
        <v>1993</v>
      </c>
      <c r="C404" s="86" t="s">
        <v>89</v>
      </c>
      <c r="D404" s="86" t="s">
        <v>89</v>
      </c>
      <c r="E404" s="86" t="s">
        <v>89</v>
      </c>
      <c r="F404" s="86" t="s">
        <v>89</v>
      </c>
      <c r="G404" s="86" t="s">
        <v>89</v>
      </c>
      <c r="H404" s="86" t="s">
        <v>89</v>
      </c>
      <c r="I404" s="86" t="s">
        <v>89</v>
      </c>
      <c r="J404" s="86" t="s">
        <v>89</v>
      </c>
      <c r="K404" s="86" t="s">
        <v>89</v>
      </c>
      <c r="L404" s="86" t="s">
        <v>89</v>
      </c>
      <c r="M404" s="86" t="s">
        <v>89</v>
      </c>
      <c r="N404" s="86" t="s">
        <v>89</v>
      </c>
      <c r="O404" s="203" t="s">
        <v>89</v>
      </c>
    </row>
    <row r="405" spans="1:256" ht="15" customHeight="1">
      <c r="A405" s="255"/>
      <c r="B405" s="40">
        <v>1994</v>
      </c>
      <c r="C405" s="74" t="s">
        <v>89</v>
      </c>
      <c r="D405" s="74" t="s">
        <v>89</v>
      </c>
      <c r="E405" s="74" t="s">
        <v>89</v>
      </c>
      <c r="F405" s="74" t="s">
        <v>89</v>
      </c>
      <c r="G405" s="74" t="s">
        <v>89</v>
      </c>
      <c r="H405" s="74" t="s">
        <v>89</v>
      </c>
      <c r="I405" s="51">
        <f t="shared" ref="I405:N405" si="228">+I175/I174-1</f>
        <v>-0.14717292654268466</v>
      </c>
      <c r="J405" s="51">
        <f t="shared" si="228"/>
        <v>-0.10783410609922106</v>
      </c>
      <c r="K405" s="51">
        <f t="shared" si="228"/>
        <v>-0.17502012830169078</v>
      </c>
      <c r="L405" s="51">
        <f t="shared" si="228"/>
        <v>-0.18806348030134623</v>
      </c>
      <c r="M405" s="51">
        <f t="shared" si="228"/>
        <v>-0.14652149277958992</v>
      </c>
      <c r="N405" s="51">
        <f t="shared" si="228"/>
        <v>-5.3694938176197859E-2</v>
      </c>
      <c r="O405" s="52">
        <f t="shared" ref="O405:O418" si="229">+O175/O174-1</f>
        <v>-0.53536420771359627</v>
      </c>
    </row>
    <row r="406" spans="1:256" ht="15" customHeight="1">
      <c r="A406" s="255"/>
      <c r="B406" s="40">
        <v>1995</v>
      </c>
      <c r="C406" s="74" t="s">
        <v>89</v>
      </c>
      <c r="D406" s="74" t="s">
        <v>89</v>
      </c>
      <c r="E406" s="74" t="s">
        <v>89</v>
      </c>
      <c r="F406" s="74" t="s">
        <v>89</v>
      </c>
      <c r="G406" s="74" t="s">
        <v>89</v>
      </c>
      <c r="H406" s="74" t="s">
        <v>89</v>
      </c>
      <c r="I406" s="51">
        <f t="shared" ref="I406:N406" si="230">+I176/I175-1</f>
        <v>0.30879689290868173</v>
      </c>
      <c r="J406" s="51">
        <f t="shared" si="230"/>
        <v>0.29234043285474187</v>
      </c>
      <c r="K406" s="51">
        <f t="shared" si="230"/>
        <v>0.37998123673821471</v>
      </c>
      <c r="L406" s="51">
        <f t="shared" si="230"/>
        <v>0.49076574007174445</v>
      </c>
      <c r="M406" s="51">
        <f t="shared" si="230"/>
        <v>0.3495953923169397</v>
      </c>
      <c r="N406" s="51">
        <f t="shared" si="230"/>
        <v>0.18122936051407956</v>
      </c>
      <c r="O406" s="52">
        <f t="shared" si="229"/>
        <v>1.3831022695597319</v>
      </c>
    </row>
    <row r="407" spans="1:256" ht="15" customHeight="1">
      <c r="A407" s="255"/>
      <c r="B407" s="40">
        <v>1996</v>
      </c>
      <c r="C407" s="51">
        <f t="shared" ref="C407:N407" si="231">+C177/C176-1</f>
        <v>0.3573190065175269</v>
      </c>
      <c r="D407" s="51">
        <f t="shared" si="231"/>
        <v>0.18208239147483507</v>
      </c>
      <c r="E407" s="51">
        <f t="shared" si="231"/>
        <v>0.12671796047320538</v>
      </c>
      <c r="F407" s="51">
        <f t="shared" si="231"/>
        <v>0.12842576826400709</v>
      </c>
      <c r="G407" s="51">
        <f t="shared" si="231"/>
        <v>0.16127378083175214</v>
      </c>
      <c r="H407" s="51">
        <f t="shared" si="231"/>
        <v>0.14201262500734946</v>
      </c>
      <c r="I407" s="51">
        <f t="shared" si="231"/>
        <v>1.1080508378443321E-2</v>
      </c>
      <c r="J407" s="51">
        <f t="shared" si="231"/>
        <v>-4.5171885749794694E-2</v>
      </c>
      <c r="K407" s="51">
        <f t="shared" si="231"/>
        <v>-8.3136378153944479E-2</v>
      </c>
      <c r="L407" s="51">
        <f t="shared" si="231"/>
        <v>-3.6026460784980618E-2</v>
      </c>
      <c r="M407" s="51">
        <f t="shared" si="231"/>
        <v>-1.5120695232903936E-2</v>
      </c>
      <c r="N407" s="51">
        <f t="shared" si="231"/>
        <v>-1.6104221578879141E-2</v>
      </c>
      <c r="O407" s="52">
        <f t="shared" si="229"/>
        <v>6.0572742819783976E-2</v>
      </c>
    </row>
    <row r="408" spans="1:256" ht="15" customHeight="1">
      <c r="A408" s="255" t="s">
        <v>44</v>
      </c>
      <c r="B408" s="40">
        <v>1997</v>
      </c>
      <c r="C408" s="51">
        <f t="shared" ref="C408:N408" si="232">+C178/C177-1</f>
        <v>-2.5256684785592731E-2</v>
      </c>
      <c r="D408" s="51">
        <f t="shared" si="232"/>
        <v>6.4716114357076027E-2</v>
      </c>
      <c r="E408" s="51">
        <f t="shared" si="232"/>
        <v>4.7761418468573957E-2</v>
      </c>
      <c r="F408" s="51">
        <f t="shared" si="232"/>
        <v>3.1176179997305375E-2</v>
      </c>
      <c r="G408" s="51">
        <f t="shared" si="232"/>
        <v>-2.8852777532456075E-2</v>
      </c>
      <c r="H408" s="51">
        <f t="shared" si="232"/>
        <v>4.8956743955292925E-3</v>
      </c>
      <c r="I408" s="51">
        <f t="shared" si="232"/>
        <v>-1.5110241485623455E-2</v>
      </c>
      <c r="J408" s="51">
        <f t="shared" si="232"/>
        <v>8.0272222687083339E-2</v>
      </c>
      <c r="K408" s="51">
        <f t="shared" si="232"/>
        <v>9.2491129590094978E-2</v>
      </c>
      <c r="L408" s="51">
        <f t="shared" si="232"/>
        <v>-1.2168014748039635E-2</v>
      </c>
      <c r="M408" s="51">
        <f t="shared" si="232"/>
        <v>-0.11756262402188633</v>
      </c>
      <c r="N408" s="51">
        <f t="shared" si="232"/>
        <v>4.6319108663478215E-2</v>
      </c>
      <c r="O408" s="52">
        <f t="shared" si="229"/>
        <v>1.2750262945876001E-2</v>
      </c>
    </row>
    <row r="409" spans="1:256" ht="15" customHeight="1">
      <c r="A409" s="255" t="s">
        <v>50</v>
      </c>
      <c r="B409" s="40">
        <v>1998</v>
      </c>
      <c r="C409" s="51">
        <f t="shared" ref="C409:N409" si="233">+C179/C178-1</f>
        <v>1.0354203898956804E-2</v>
      </c>
      <c r="D409" s="51">
        <f t="shared" si="233"/>
        <v>-1.0147871983914203E-2</v>
      </c>
      <c r="E409" s="51">
        <f t="shared" si="233"/>
        <v>3.9805489189623788E-3</v>
      </c>
      <c r="F409" s="51">
        <f t="shared" si="233"/>
        <v>-0.12578610873996132</v>
      </c>
      <c r="G409" s="51">
        <f t="shared" si="233"/>
        <v>-8.1577439684257458E-2</v>
      </c>
      <c r="H409" s="51">
        <f t="shared" si="233"/>
        <v>-2.5751732617929846E-2</v>
      </c>
      <c r="I409" s="51">
        <f t="shared" si="233"/>
        <v>4.5415607257748514E-2</v>
      </c>
      <c r="J409" s="51">
        <f t="shared" si="233"/>
        <v>-9.8551547855722843E-2</v>
      </c>
      <c r="K409" s="51">
        <f t="shared" si="233"/>
        <v>1.7628168629147956E-2</v>
      </c>
      <c r="L409" s="51">
        <f t="shared" si="233"/>
        <v>-4.4556952983039189E-3</v>
      </c>
      <c r="M409" s="51">
        <f t="shared" si="233"/>
        <v>0.23558476788773763</v>
      </c>
      <c r="N409" s="51">
        <f t="shared" si="233"/>
        <v>-7.3620146904511685E-3</v>
      </c>
      <c r="O409" s="52">
        <f t="shared" si="229"/>
        <v>-6.4731188465537715E-3</v>
      </c>
    </row>
    <row r="410" spans="1:256" ht="15" customHeight="1">
      <c r="A410" s="255"/>
      <c r="B410" s="40">
        <v>1999</v>
      </c>
      <c r="C410" s="51">
        <f t="shared" ref="C410:N410" si="234">+C180/C179-1</f>
        <v>5.6998048706317528E-2</v>
      </c>
      <c r="D410" s="51">
        <f t="shared" si="234"/>
        <v>7.5307610110136647E-2</v>
      </c>
      <c r="E410" s="51">
        <f t="shared" si="234"/>
        <v>5.1836279930206564E-2</v>
      </c>
      <c r="F410" s="51">
        <f t="shared" si="234"/>
        <v>0.11446221292283165</v>
      </c>
      <c r="G410" s="51">
        <f t="shared" si="234"/>
        <v>0.10789910141842207</v>
      </c>
      <c r="H410" s="51">
        <f t="shared" si="234"/>
        <v>-7.1088801242978894E-3</v>
      </c>
      <c r="I410" s="51">
        <f t="shared" si="234"/>
        <v>-0.11018659367385986</v>
      </c>
      <c r="J410" s="51">
        <f t="shared" si="234"/>
        <v>3.1897424146951625E-2</v>
      </c>
      <c r="K410" s="51">
        <f t="shared" si="234"/>
        <v>-7.3628611714151471E-2</v>
      </c>
      <c r="L410" s="51">
        <f t="shared" si="234"/>
        <v>-9.6526672197681407E-2</v>
      </c>
      <c r="M410" s="51">
        <f t="shared" si="234"/>
        <v>-0.14782120645611252</v>
      </c>
      <c r="N410" s="51">
        <f t="shared" si="234"/>
        <v>-0.15260300385630199</v>
      </c>
      <c r="O410" s="52">
        <f t="shared" si="229"/>
        <v>-1.822405285767581E-2</v>
      </c>
    </row>
    <row r="411" spans="1:256" ht="15" customHeight="1">
      <c r="A411" s="255"/>
      <c r="B411" s="40">
        <v>2000</v>
      </c>
      <c r="C411" s="51">
        <f t="shared" ref="C411:N411" si="235">+C181/C180-1</f>
        <v>-0.18237745203811062</v>
      </c>
      <c r="D411" s="51">
        <f t="shared" si="235"/>
        <v>-0.1617275204895855</v>
      </c>
      <c r="E411" s="51">
        <f t="shared" si="235"/>
        <v>-0.19240208814664994</v>
      </c>
      <c r="F411" s="51">
        <f t="shared" si="235"/>
        <v>-0.21496517750976729</v>
      </c>
      <c r="G411" s="51">
        <f t="shared" si="235"/>
        <v>-0.14940633392766967</v>
      </c>
      <c r="H411" s="51">
        <f t="shared" si="235"/>
        <v>-0.14304148530488037</v>
      </c>
      <c r="I411" s="51">
        <f t="shared" si="235"/>
        <v>-9.2403097737436823E-2</v>
      </c>
      <c r="J411" s="51">
        <f t="shared" si="235"/>
        <v>0.17759037036351688</v>
      </c>
      <c r="K411" s="51">
        <f t="shared" si="235"/>
        <v>0.29310094899398909</v>
      </c>
      <c r="L411" s="51">
        <f t="shared" si="235"/>
        <v>0.4353596974104168</v>
      </c>
      <c r="M411" s="51">
        <f t="shared" si="235"/>
        <v>0.35103199124429763</v>
      </c>
      <c r="N411" s="51">
        <f t="shared" si="235"/>
        <v>0.31618314820913551</v>
      </c>
      <c r="O411" s="52">
        <f t="shared" si="229"/>
        <v>2.8779334410319102E-2</v>
      </c>
    </row>
    <row r="412" spans="1:256" ht="15" customHeight="1">
      <c r="A412" s="255"/>
      <c r="B412" s="40">
        <v>2001</v>
      </c>
      <c r="C412" s="51">
        <f t="shared" ref="C412:N412" si="236">+C182/C181-1</f>
        <v>0.60346829623026577</v>
      </c>
      <c r="D412" s="51">
        <f t="shared" si="236"/>
        <v>0.3946795462414685</v>
      </c>
      <c r="E412" s="51">
        <f t="shared" si="236"/>
        <v>0.3130518709166501</v>
      </c>
      <c r="F412" s="51">
        <f t="shared" si="236"/>
        <v>0.40849120529333716</v>
      </c>
      <c r="G412" s="51">
        <f t="shared" si="236"/>
        <v>0.23266174577740428</v>
      </c>
      <c r="H412" s="51">
        <f t="shared" si="236"/>
        <v>0.31019215642206999</v>
      </c>
      <c r="I412" s="51">
        <f t="shared" si="236"/>
        <v>0.38564373802520446</v>
      </c>
      <c r="J412" s="51">
        <f t="shared" si="236"/>
        <v>-1.1038871756594792E-2</v>
      </c>
      <c r="K412" s="51">
        <f t="shared" si="236"/>
        <v>-0.14677802066401358</v>
      </c>
      <c r="L412" s="51">
        <f t="shared" si="236"/>
        <v>-0.10698588022920852</v>
      </c>
      <c r="M412" s="51">
        <f t="shared" si="236"/>
        <v>-0.16368556885798269</v>
      </c>
      <c r="N412" s="51">
        <f t="shared" si="236"/>
        <v>-0.24665334703208464</v>
      </c>
      <c r="O412" s="52">
        <f t="shared" si="229"/>
        <v>0.11131253731525148</v>
      </c>
    </row>
    <row r="413" spans="1:256" ht="15" customHeight="1">
      <c r="A413" s="255"/>
      <c r="B413" s="40">
        <v>2002</v>
      </c>
      <c r="C413" s="51">
        <f t="shared" ref="C413:N413" si="237">+C183/C182-1</f>
        <v>-0.30831660065028876</v>
      </c>
      <c r="D413" s="51">
        <f t="shared" si="237"/>
        <v>-0.25485583963105718</v>
      </c>
      <c r="E413" s="51">
        <f t="shared" si="237"/>
        <v>-0.13976455865113135</v>
      </c>
      <c r="F413" s="51">
        <f t="shared" si="237"/>
        <v>-3.6021103272624311E-3</v>
      </c>
      <c r="G413" s="51">
        <f t="shared" si="237"/>
        <v>-3.9193456960077699E-2</v>
      </c>
      <c r="H413" s="51">
        <f t="shared" si="237"/>
        <v>-6.7786507024375164E-2</v>
      </c>
      <c r="I413" s="51">
        <f t="shared" si="237"/>
        <v>-3.9853703566657184E-2</v>
      </c>
      <c r="J413" s="51">
        <f t="shared" si="237"/>
        <v>-6.987229140598572E-3</v>
      </c>
      <c r="K413" s="51">
        <f t="shared" si="237"/>
        <v>8.6670900212406643E-3</v>
      </c>
      <c r="L413" s="51">
        <f t="shared" si="237"/>
        <v>-9.5960221816041358E-2</v>
      </c>
      <c r="M413" s="51">
        <f t="shared" si="237"/>
        <v>-6.1899149218867189E-2</v>
      </c>
      <c r="N413" s="51">
        <f t="shared" si="237"/>
        <v>0.18883705481830404</v>
      </c>
      <c r="O413" s="52">
        <f t="shared" si="229"/>
        <v>-7.5223505443860361E-2</v>
      </c>
    </row>
    <row r="414" spans="1:256" ht="15" customHeight="1">
      <c r="A414" s="255"/>
      <c r="B414" s="40">
        <v>2003</v>
      </c>
      <c r="C414" s="51">
        <f t="shared" ref="C414:N414" si="238">+C184/C183-1</f>
        <v>0.1238538901638131</v>
      </c>
      <c r="D414" s="51">
        <f t="shared" si="238"/>
        <v>0.15731993110653075</v>
      </c>
      <c r="E414" s="51">
        <f t="shared" si="238"/>
        <v>9.2966596702174664E-2</v>
      </c>
      <c r="F414" s="51">
        <f t="shared" si="238"/>
        <v>-8.3338743183588582E-3</v>
      </c>
      <c r="G414" s="51">
        <f t="shared" si="238"/>
        <v>6.2053363497238667E-2</v>
      </c>
      <c r="H414" s="51">
        <f t="shared" si="238"/>
        <v>8.7091328128953371E-2</v>
      </c>
      <c r="I414" s="51">
        <f t="shared" si="238"/>
        <v>3.8964410746956446E-2</v>
      </c>
      <c r="J414" s="51">
        <f t="shared" si="238"/>
        <v>1.121662813117541E-2</v>
      </c>
      <c r="K414" s="51">
        <f t="shared" si="238"/>
        <v>6.1016698941445124E-2</v>
      </c>
      <c r="L414" s="51">
        <f t="shared" si="238"/>
        <v>7.1509346675119545E-2</v>
      </c>
      <c r="M414" s="51">
        <f t="shared" si="238"/>
        <v>7.667917011234815E-2</v>
      </c>
      <c r="N414" s="51">
        <f t="shared" si="238"/>
        <v>-4.9438059559337111E-2</v>
      </c>
      <c r="O414" s="52">
        <f t="shared" si="229"/>
        <v>5.6176944500328174E-2</v>
      </c>
    </row>
    <row r="415" spans="1:256" ht="15" customHeight="1">
      <c r="A415" s="255"/>
      <c r="B415" s="40">
        <v>2004</v>
      </c>
      <c r="C415" s="51">
        <f t="shared" ref="C415:N415" si="239">+C185/C184-1</f>
        <v>-3.0483530236519063E-2</v>
      </c>
      <c r="D415" s="51">
        <f t="shared" si="239"/>
        <v>1.8463580295104975E-2</v>
      </c>
      <c r="E415" s="51">
        <f t="shared" si="239"/>
        <v>-6.1701419653846568E-2</v>
      </c>
      <c r="F415" s="51">
        <f t="shared" si="239"/>
        <v>-0.20648909619082689</v>
      </c>
      <c r="G415" s="51">
        <f t="shared" si="239"/>
        <v>-6.9065757818765006E-2</v>
      </c>
      <c r="H415" s="51">
        <f t="shared" si="239"/>
        <v>-2.8094095542775865E-2</v>
      </c>
      <c r="I415" s="51">
        <f t="shared" si="239"/>
        <v>-5.7178109577060043E-2</v>
      </c>
      <c r="J415" s="51">
        <f t="shared" si="239"/>
        <v>-3.1896040191463304E-2</v>
      </c>
      <c r="K415" s="51">
        <f t="shared" si="239"/>
        <v>-5.0538738864085442E-3</v>
      </c>
      <c r="L415" s="51">
        <f t="shared" si="239"/>
        <v>-8.3711112710177504E-3</v>
      </c>
      <c r="M415" s="51">
        <f t="shared" si="239"/>
        <v>2.6963030858539572E-2</v>
      </c>
      <c r="N415" s="51">
        <f t="shared" si="239"/>
        <v>9.7837510465095479E-2</v>
      </c>
      <c r="O415" s="52">
        <f t="shared" si="229"/>
        <v>-3.137490414587929E-2</v>
      </c>
    </row>
    <row r="416" spans="1:256" ht="15" customHeight="1">
      <c r="A416" s="255"/>
      <c r="B416" s="40">
        <v>2005</v>
      </c>
      <c r="C416" s="51">
        <f t="shared" ref="C416:N416" si="240">+C186/C185-1</f>
        <v>5.2358028166280102E-2</v>
      </c>
      <c r="D416" s="51">
        <f t="shared" si="240"/>
        <v>-0.1536449350350696</v>
      </c>
      <c r="E416" s="51">
        <f t="shared" si="240"/>
        <v>0.12083132154317489</v>
      </c>
      <c r="F416" s="51">
        <f t="shared" si="240"/>
        <v>0.24375328706520505</v>
      </c>
      <c r="G416" s="51">
        <f t="shared" si="240"/>
        <v>8.3584580596532732E-2</v>
      </c>
      <c r="H416" s="51">
        <f t="shared" si="240"/>
        <v>-8.2725950695361483E-5</v>
      </c>
      <c r="I416" s="51">
        <f t="shared" si="240"/>
        <v>2.5394669272947201E-2</v>
      </c>
      <c r="J416" s="51">
        <f t="shared" si="240"/>
        <v>3.9595140707808785E-3</v>
      </c>
      <c r="K416" s="51">
        <f t="shared" si="240"/>
        <v>-2.9399667670236718E-2</v>
      </c>
      <c r="L416" s="51">
        <f t="shared" si="240"/>
        <v>-6.3845484011416986E-2</v>
      </c>
      <c r="M416" s="51">
        <f t="shared" si="240"/>
        <v>-0.11017726540225614</v>
      </c>
      <c r="N416" s="51">
        <f t="shared" si="240"/>
        <v>1.3252151902841902E-2</v>
      </c>
      <c r="O416" s="52">
        <f t="shared" si="229"/>
        <v>1.2169143929950499E-2</v>
      </c>
    </row>
    <row r="417" spans="1:256" ht="15" customHeight="1">
      <c r="A417" s="65"/>
      <c r="B417" s="40">
        <v>2006</v>
      </c>
      <c r="C417" s="51">
        <f t="shared" ref="C417:N417" si="241">+C187/C186-1</f>
        <v>2.8425047613338084E-2</v>
      </c>
      <c r="D417" s="51">
        <f t="shared" si="241"/>
        <v>0.18329201055146105</v>
      </c>
      <c r="E417" s="51">
        <f t="shared" si="241"/>
        <v>-7.9705393494868826E-2</v>
      </c>
      <c r="F417" s="51">
        <f t="shared" si="241"/>
        <v>-0.15039632528522151</v>
      </c>
      <c r="G417" s="51">
        <f t="shared" si="241"/>
        <v>-5.1685588651777525E-2</v>
      </c>
      <c r="H417" s="51">
        <f t="shared" si="241"/>
        <v>-4.2607389344886948E-2</v>
      </c>
      <c r="I417" s="51">
        <f t="shared" si="241"/>
        <v>-5.2540387722132431E-2</v>
      </c>
      <c r="J417" s="51">
        <f t="shared" si="241"/>
        <v>-3.759116957541031E-2</v>
      </c>
      <c r="K417" s="51">
        <f t="shared" si="241"/>
        <v>-9.966777408637828E-3</v>
      </c>
      <c r="L417" s="51">
        <f t="shared" si="241"/>
        <v>2.0067609758198657E-3</v>
      </c>
      <c r="M417" s="51">
        <f t="shared" si="241"/>
        <v>9.842764667093884E-2</v>
      </c>
      <c r="N417" s="51">
        <f t="shared" si="241"/>
        <v>-4.0977929725812934E-2</v>
      </c>
      <c r="O417" s="52">
        <f t="shared" si="229"/>
        <v>-1.9350247312197255E-2</v>
      </c>
    </row>
    <row r="418" spans="1:256" ht="15" customHeight="1">
      <c r="A418" s="65"/>
      <c r="B418" s="40">
        <v>2007</v>
      </c>
      <c r="C418" s="51">
        <f t="shared" ref="C418:N418" si="242">+C188/C187-1</f>
        <v>2.2644216756719793E-3</v>
      </c>
      <c r="D418" s="51">
        <f t="shared" si="242"/>
        <v>-1.0380887685492612E-2</v>
      </c>
      <c r="E418" s="51">
        <f t="shared" si="242"/>
        <v>-2.5106873011664921E-2</v>
      </c>
      <c r="F418" s="51">
        <f t="shared" si="242"/>
        <v>3.2165825761937716E-2</v>
      </c>
      <c r="G418" s="51">
        <f t="shared" si="242"/>
        <v>-0.16508393913593988</v>
      </c>
      <c r="H418" s="51">
        <f t="shared" si="242"/>
        <v>-0.11972984036021284</v>
      </c>
      <c r="I418" s="51">
        <f t="shared" si="242"/>
        <v>-0.15765736963481125</v>
      </c>
      <c r="J418" s="51">
        <f t="shared" si="242"/>
        <v>-0.16129155036792697</v>
      </c>
      <c r="K418" s="51">
        <f t="shared" si="242"/>
        <v>-0.21606629228872754</v>
      </c>
      <c r="L418" s="51">
        <f t="shared" si="242"/>
        <v>-0.19694345477284347</v>
      </c>
      <c r="M418" s="51">
        <f t="shared" si="242"/>
        <v>-0.19980384033279497</v>
      </c>
      <c r="N418" s="51">
        <f t="shared" si="242"/>
        <v>-0.1937534699466098</v>
      </c>
      <c r="O418" s="52">
        <f t="shared" si="229"/>
        <v>-0.12054107481591836</v>
      </c>
    </row>
    <row r="419" spans="1:256" ht="15" customHeight="1">
      <c r="A419" s="65"/>
      <c r="B419" s="40">
        <v>2008</v>
      </c>
      <c r="C419" s="51">
        <f t="shared" ref="C419:N419" si="243">+C189/C188-1</f>
        <v>-0.2087374731567645</v>
      </c>
      <c r="D419" s="51">
        <f t="shared" si="243"/>
        <v>-0.24122145522748806</v>
      </c>
      <c r="E419" s="51">
        <f t="shared" si="243"/>
        <v>-0.23009853535417912</v>
      </c>
      <c r="F419" s="51">
        <f t="shared" si="243"/>
        <v>-0.211081170519548</v>
      </c>
      <c r="G419" s="51">
        <f t="shared" si="243"/>
        <v>-0.13803634462021175</v>
      </c>
      <c r="H419" s="51">
        <f t="shared" si="243"/>
        <v>-0.21046268309695415</v>
      </c>
      <c r="I419" s="51">
        <f t="shared" si="243"/>
        <v>-0.16900296549699911</v>
      </c>
      <c r="J419" s="51">
        <f t="shared" si="243"/>
        <v>-0.19282375542680807</v>
      </c>
      <c r="K419" s="51">
        <f t="shared" si="243"/>
        <v>-0.16030400978422299</v>
      </c>
      <c r="L419" s="51">
        <f t="shared" si="243"/>
        <v>-0.17368990024403819</v>
      </c>
      <c r="M419" s="51">
        <f t="shared" si="243"/>
        <v>-0.2668639053254438</v>
      </c>
      <c r="N419" s="51">
        <f t="shared" si="243"/>
        <v>-0.29792587836928275</v>
      </c>
      <c r="O419" s="52">
        <f>+O187/O186-1</f>
        <v>-1.9350247312197255E-2</v>
      </c>
      <c r="IV419" s="77"/>
    </row>
    <row r="420" spans="1:256" ht="15" customHeight="1">
      <c r="A420" s="65"/>
      <c r="B420" s="40">
        <v>2009</v>
      </c>
      <c r="C420" s="51">
        <f t="shared" ref="C420:N420" si="244">+C190/C189-1</f>
        <v>-0.31573025449076408</v>
      </c>
      <c r="D420" s="51">
        <f t="shared" si="244"/>
        <v>-0.39566915338892883</v>
      </c>
      <c r="E420" s="51">
        <f t="shared" si="244"/>
        <v>-0.39235294766934892</v>
      </c>
      <c r="F420" s="51">
        <f t="shared" si="244"/>
        <v>-0.38525886864813041</v>
      </c>
      <c r="G420" s="51">
        <f t="shared" si="244"/>
        <v>-0.38005448070424497</v>
      </c>
      <c r="H420" s="51">
        <f t="shared" si="244"/>
        <v>-0.28475044335813526</v>
      </c>
      <c r="I420" s="51">
        <f t="shared" si="244"/>
        <v>-0.3996346142135071</v>
      </c>
      <c r="J420" s="51">
        <f t="shared" si="244"/>
        <v>-0.3326586706646677</v>
      </c>
      <c r="K420" s="51">
        <f t="shared" si="244"/>
        <v>-0.33467930711610483</v>
      </c>
      <c r="L420" s="51">
        <f t="shared" si="244"/>
        <v>-0.35421402711122341</v>
      </c>
      <c r="M420" s="51">
        <f t="shared" si="244"/>
        <v>-0.37112302548137899</v>
      </c>
      <c r="N420" s="51">
        <f t="shared" si="244"/>
        <v>-0.28685840707964605</v>
      </c>
      <c r="O420" s="52">
        <f t="shared" ref="O420:O428" si="245">+O190/O189-1</f>
        <v>-0.3540320867396316</v>
      </c>
      <c r="IV420" s="77"/>
    </row>
    <row r="421" spans="1:256" ht="15" customHeight="1">
      <c r="A421" s="65"/>
      <c r="B421" s="40">
        <v>2010</v>
      </c>
      <c r="C421" s="51">
        <f t="shared" ref="C421:N421" si="246">+C191/C190-1</f>
        <v>-0.29594619160152702</v>
      </c>
      <c r="D421" s="51">
        <f t="shared" si="246"/>
        <v>-0.22563778199451823</v>
      </c>
      <c r="E421" s="51">
        <f t="shared" si="246"/>
        <v>-0.28979491744019181</v>
      </c>
      <c r="F421" s="51">
        <f t="shared" si="246"/>
        <v>-0.27895075447420747</v>
      </c>
      <c r="G421" s="51">
        <f t="shared" si="246"/>
        <v>-0.11151343152126048</v>
      </c>
      <c r="H421" s="51">
        <f t="shared" si="246"/>
        <v>-0.14300353162912405</v>
      </c>
      <c r="I421" s="51">
        <f t="shared" si="246"/>
        <v>-8.5590246079565002E-2</v>
      </c>
      <c r="J421" s="51">
        <f t="shared" si="246"/>
        <v>-0.15905006178155545</v>
      </c>
      <c r="K421" s="51">
        <f t="shared" si="246"/>
        <v>-0.10139658525620354</v>
      </c>
      <c r="L421" s="51">
        <f t="shared" si="246"/>
        <v>-8.6520910640858539E-2</v>
      </c>
      <c r="M421" s="51">
        <f t="shared" si="246"/>
        <v>0.22647476738323324</v>
      </c>
      <c r="N421" s="51">
        <f t="shared" si="246"/>
        <v>-8.8933010692648917E-4</v>
      </c>
      <c r="O421" s="52">
        <f t="shared" si="245"/>
        <v>-0.13765824583627695</v>
      </c>
      <c r="IV421" s="77"/>
    </row>
    <row r="422" spans="1:256" ht="15" customHeight="1">
      <c r="A422" s="65"/>
      <c r="B422" s="40">
        <v>2011</v>
      </c>
      <c r="C422" s="51">
        <f t="shared" ref="C422:N422" si="247">+C192/C191-1</f>
        <v>-4.1452479872309489E-2</v>
      </c>
      <c r="D422" s="51">
        <f t="shared" si="247"/>
        <v>2.9718470921367812E-2</v>
      </c>
      <c r="E422" s="51">
        <f t="shared" si="247"/>
        <v>6.9851013491911251E-2</v>
      </c>
      <c r="F422" s="51">
        <f t="shared" si="247"/>
        <v>7.7030187505914505E-2</v>
      </c>
      <c r="G422" s="51">
        <f t="shared" si="247"/>
        <v>-0.17061350368983363</v>
      </c>
      <c r="H422" s="51">
        <f t="shared" si="247"/>
        <v>-0.29110261775633084</v>
      </c>
      <c r="I422" s="51">
        <f t="shared" si="247"/>
        <v>-0.28526423215157293</v>
      </c>
      <c r="J422" s="51">
        <f t="shared" si="247"/>
        <v>-0.30241437269721827</v>
      </c>
      <c r="K422" s="51">
        <f t="shared" si="247"/>
        <v>-0.20329323733495752</v>
      </c>
      <c r="L422" s="51">
        <f t="shared" si="247"/>
        <v>-0.26672375745199428</v>
      </c>
      <c r="M422" s="51">
        <f t="shared" si="247"/>
        <v>-0.38758502130204053</v>
      </c>
      <c r="N422" s="51">
        <f t="shared" si="247"/>
        <v>-0.32477022439347525</v>
      </c>
      <c r="O422" s="52">
        <f t="shared" si="245"/>
        <v>-0.18991325375630441</v>
      </c>
      <c r="IV422" s="77"/>
    </row>
    <row r="423" spans="1:256" ht="15" customHeight="1">
      <c r="A423" s="65"/>
      <c r="B423" s="40">
        <v>2012</v>
      </c>
      <c r="C423" s="51">
        <f t="shared" ref="C423:N423" si="248">+C193/C192-1</f>
        <v>-0.47049244557631564</v>
      </c>
      <c r="D423" s="51">
        <f t="shared" si="248"/>
        <v>-0.49231216700379432</v>
      </c>
      <c r="E423" s="51">
        <f t="shared" si="248"/>
        <v>-0.60598634902040471</v>
      </c>
      <c r="F423" s="51">
        <f t="shared" si="248"/>
        <v>-0.62606534536645375</v>
      </c>
      <c r="G423" s="51">
        <f t="shared" si="248"/>
        <v>-0.60849933598937578</v>
      </c>
      <c r="H423" s="51">
        <f t="shared" si="248"/>
        <v>-0.48651375732293189</v>
      </c>
      <c r="I423" s="51">
        <f t="shared" si="248"/>
        <v>-0.43264216538366029</v>
      </c>
      <c r="J423" s="51">
        <f t="shared" si="248"/>
        <v>-0.73304185482455442</v>
      </c>
      <c r="K423" s="51">
        <f t="shared" si="248"/>
        <v>-0.70199579545144286</v>
      </c>
      <c r="L423" s="51">
        <f t="shared" si="248"/>
        <v>-0.67373369866295341</v>
      </c>
      <c r="M423" s="51">
        <f t="shared" si="248"/>
        <v>-0.71115823518642829</v>
      </c>
      <c r="N423" s="51">
        <f t="shared" si="248"/>
        <v>-0.72502222630981938</v>
      </c>
      <c r="O423" s="52">
        <f t="shared" si="245"/>
        <v>-0.60273402536412979</v>
      </c>
      <c r="IV423" s="77"/>
    </row>
    <row r="424" spans="1:256" ht="15" customHeight="1">
      <c r="A424" s="65"/>
      <c r="B424" s="40">
        <v>2013</v>
      </c>
      <c r="C424" s="51">
        <f t="shared" ref="C424:N424" si="249">+C194/C193-1</f>
        <v>-0.62825167063611342</v>
      </c>
      <c r="D424" s="51">
        <f t="shared" si="249"/>
        <v>-0.65696205827973231</v>
      </c>
      <c r="E424" s="51">
        <f t="shared" si="249"/>
        <v>-0.5299435713852314</v>
      </c>
      <c r="F424" s="51">
        <f t="shared" si="249"/>
        <v>-0.55724883354033095</v>
      </c>
      <c r="G424" s="51">
        <f t="shared" si="249"/>
        <v>-0.57143826322930802</v>
      </c>
      <c r="H424" s="51">
        <f t="shared" si="249"/>
        <v>-0.67430197090567812</v>
      </c>
      <c r="I424" s="51">
        <f t="shared" si="249"/>
        <v>-0.57260094102199366</v>
      </c>
      <c r="J424" s="51">
        <f t="shared" si="249"/>
        <v>0.78481769276748348</v>
      </c>
      <c r="K424" s="51">
        <f t="shared" si="249"/>
        <v>0.23151626202473663</v>
      </c>
      <c r="L424" s="51">
        <f t="shared" si="249"/>
        <v>5.474737276857411E-2</v>
      </c>
      <c r="M424" s="51">
        <f t="shared" si="249"/>
        <v>0.40389795594992872</v>
      </c>
      <c r="N424" s="51">
        <f t="shared" si="249"/>
        <v>0.55956296337588496</v>
      </c>
      <c r="O424" s="52">
        <f t="shared" si="245"/>
        <v>-0.32237619822329378</v>
      </c>
      <c r="IV424" s="77"/>
    </row>
    <row r="425" spans="1:256" ht="15" customHeight="1">
      <c r="A425" s="160"/>
      <c r="B425" s="40">
        <v>2014</v>
      </c>
      <c r="C425" s="51">
        <f t="shared" ref="C425:N425" si="250">+C195/C194-1</f>
        <v>0.82297692355538965</v>
      </c>
      <c r="D425" s="51">
        <f t="shared" si="250"/>
        <v>1.0010627799286418</v>
      </c>
      <c r="E425" s="51">
        <f t="shared" si="250"/>
        <v>0.92752033045049687</v>
      </c>
      <c r="F425" s="51">
        <f t="shared" si="250"/>
        <v>0.80674753601213034</v>
      </c>
      <c r="G425" s="51">
        <f t="shared" si="250"/>
        <v>1.3348108279246476</v>
      </c>
      <c r="H425" s="51">
        <f t="shared" si="250"/>
        <v>1.2276452048626743</v>
      </c>
      <c r="I425" s="51">
        <f t="shared" si="250"/>
        <v>0.69930875576036877</v>
      </c>
      <c r="J425" s="51">
        <f t="shared" si="250"/>
        <v>-0.17505023442732748</v>
      </c>
      <c r="K425" s="51">
        <f t="shared" si="250"/>
        <v>-0.14930813866984083</v>
      </c>
      <c r="L425" s="51">
        <f t="shared" si="250"/>
        <v>1.3488513748694744</v>
      </c>
      <c r="M425" s="51">
        <f t="shared" si="250"/>
        <v>1.5550037622272384</v>
      </c>
      <c r="N425" s="51">
        <f t="shared" si="250"/>
        <v>1.4398970582978876</v>
      </c>
      <c r="O425" s="52">
        <f t="shared" si="245"/>
        <v>0.84734564862554085</v>
      </c>
      <c r="IV425" s="77"/>
    </row>
    <row r="426" spans="1:256" ht="15" customHeight="1">
      <c r="A426" s="180"/>
      <c r="B426" s="40">
        <v>2015</v>
      </c>
      <c r="C426" s="51">
        <f t="shared" ref="C426:N426" si="251">+C196/C195-1</f>
        <v>0.92223966152586323</v>
      </c>
      <c r="D426" s="51">
        <f t="shared" si="251"/>
        <v>1.0919575113808802</v>
      </c>
      <c r="E426" s="51">
        <f t="shared" si="251"/>
        <v>1.9701992298677382</v>
      </c>
      <c r="F426" s="51">
        <f t="shared" si="251"/>
        <v>3.703705257857413</v>
      </c>
      <c r="G426" s="51">
        <f t="shared" si="251"/>
        <v>2.4129771509932878</v>
      </c>
      <c r="H426" s="51">
        <f t="shared" si="251"/>
        <v>2.4255396555905895</v>
      </c>
      <c r="I426" s="51">
        <f t="shared" si="251"/>
        <v>2.1845951035781543</v>
      </c>
      <c r="J426" s="51">
        <f t="shared" si="251"/>
        <v>1.7008078593756344</v>
      </c>
      <c r="K426" s="51">
        <f t="shared" si="251"/>
        <v>2.1067774376912984</v>
      </c>
      <c r="L426" s="51">
        <f t="shared" si="251"/>
        <v>0.90301189197199272</v>
      </c>
      <c r="M426" s="51">
        <f t="shared" si="251"/>
        <v>0.38501295794557655</v>
      </c>
      <c r="N426" s="51">
        <f t="shared" si="251"/>
        <v>3.5173818139200952E-2</v>
      </c>
      <c r="O426" s="52">
        <f t="shared" si="245"/>
        <v>1.3077566781670455</v>
      </c>
      <c r="IV426" s="77"/>
    </row>
    <row r="427" spans="1:256" ht="15" customHeight="1">
      <c r="A427" s="198"/>
      <c r="B427" s="199">
        <v>2016</v>
      </c>
      <c r="C427" s="51">
        <f t="shared" ref="C427:N429" si="252">+C197/C196-1</f>
        <v>0.51204359479560502</v>
      </c>
      <c r="D427" s="51">
        <f t="shared" si="252"/>
        <v>0.43076309299289139</v>
      </c>
      <c r="E427" s="51">
        <f t="shared" si="252"/>
        <v>-1.6684516092666746E-2</v>
      </c>
      <c r="F427" s="51">
        <f t="shared" si="252"/>
        <v>-0.16619979659928275</v>
      </c>
      <c r="G427" s="51">
        <f t="shared" si="252"/>
        <v>3.9433430013111614E-3</v>
      </c>
      <c r="H427" s="51">
        <f t="shared" si="252"/>
        <v>-8.0952549533284124E-3</v>
      </c>
      <c r="I427" s="51">
        <f t="shared" si="252"/>
        <v>-3.7421201405069104E-2</v>
      </c>
      <c r="J427" s="51">
        <f t="shared" si="252"/>
        <v>0.36627636068481406</v>
      </c>
      <c r="K427" s="51">
        <f t="shared" si="252"/>
        <v>0.42953048471541977</v>
      </c>
      <c r="L427" s="51">
        <f t="shared" si="252"/>
        <v>-5.4119296059803812E-2</v>
      </c>
      <c r="M427" s="51">
        <f t="shared" si="252"/>
        <v>5.5752240614933113E-2</v>
      </c>
      <c r="N427" s="51">
        <f t="shared" si="252"/>
        <v>0.3159123715717076</v>
      </c>
      <c r="O427" s="52">
        <f t="shared" si="245"/>
        <v>0.10729616342174397</v>
      </c>
      <c r="IV427" s="77"/>
    </row>
    <row r="428" spans="1:256" ht="15" customHeight="1">
      <c r="A428" s="227"/>
      <c r="B428" s="228">
        <v>2017</v>
      </c>
      <c r="C428" s="51">
        <f t="shared" si="252"/>
        <v>-4.4257137490608556E-2</v>
      </c>
      <c r="D428" s="51">
        <f t="shared" si="252"/>
        <v>-1.8466881289766479E-2</v>
      </c>
      <c r="E428" s="51">
        <f t="shared" si="252"/>
        <v>0.19434795070220701</v>
      </c>
      <c r="F428" s="51">
        <f t="shared" si="252"/>
        <v>8.2459556620730901E-2</v>
      </c>
      <c r="G428" s="51">
        <f t="shared" si="252"/>
        <v>4.4037477862534979E-2</v>
      </c>
      <c r="H428" s="51">
        <f t="shared" si="252"/>
        <v>0.25917553982511454</v>
      </c>
      <c r="I428" s="51">
        <f t="shared" si="252"/>
        <v>0.25162495238797344</v>
      </c>
      <c r="J428" s="51">
        <f t="shared" si="252"/>
        <v>0.19450586928061431</v>
      </c>
      <c r="K428" s="51">
        <f t="shared" si="252"/>
        <v>4.5751247895560843E-2</v>
      </c>
      <c r="L428" s="51">
        <f t="shared" si="252"/>
        <v>0.16133613237836508</v>
      </c>
      <c r="M428" s="51">
        <f t="shared" si="252"/>
        <v>0.59269105666495481</v>
      </c>
      <c r="N428" s="51">
        <f t="shared" si="252"/>
        <v>0.31279238586868852</v>
      </c>
      <c r="O428" s="52">
        <f t="shared" si="245"/>
        <v>0.17571335268903376</v>
      </c>
      <c r="IV428" s="77"/>
    </row>
    <row r="429" spans="1:256" ht="15" customHeight="1" thickBot="1">
      <c r="A429" s="62"/>
      <c r="B429" s="41">
        <v>2018</v>
      </c>
      <c r="C429" s="54">
        <f t="shared" si="252"/>
        <v>0.17024099049303554</v>
      </c>
      <c r="D429" s="54">
        <f t="shared" si="252"/>
        <v>0.14449710101884006</v>
      </c>
      <c r="E429" s="54">
        <f t="shared" si="252"/>
        <v>1.2699540205611592E-2</v>
      </c>
      <c r="F429" s="54">
        <f t="shared" si="252"/>
        <v>3.5425171244724218E-2</v>
      </c>
      <c r="G429" s="54">
        <f t="shared" si="252"/>
        <v>-2.5055911451423385E-2</v>
      </c>
      <c r="H429" s="54">
        <f t="shared" si="252"/>
        <v>-9.8138699924414263E-2</v>
      </c>
      <c r="I429" s="54"/>
      <c r="J429" s="54"/>
      <c r="K429" s="54"/>
      <c r="L429" s="54"/>
      <c r="M429" s="54"/>
      <c r="N429" s="54"/>
      <c r="O429" s="60"/>
      <c r="IV429" s="77"/>
    </row>
    <row r="430" spans="1:256" ht="15" customHeight="1" thickBot="1">
      <c r="A430" s="42"/>
      <c r="B430" s="42"/>
      <c r="C430" s="55"/>
      <c r="D430" s="55"/>
      <c r="E430" s="55"/>
      <c r="F430" s="55"/>
      <c r="G430" s="55"/>
      <c r="H430" s="55"/>
      <c r="I430" s="55"/>
      <c r="J430" s="55"/>
      <c r="K430" s="55"/>
      <c r="L430" s="55"/>
      <c r="M430" s="55"/>
      <c r="N430" s="55"/>
      <c r="O430" s="55"/>
    </row>
    <row r="431" spans="1:256" ht="15" customHeight="1">
      <c r="A431" s="254" t="s">
        <v>87</v>
      </c>
      <c r="B431" s="36">
        <v>1993</v>
      </c>
      <c r="C431" s="86" t="s">
        <v>89</v>
      </c>
      <c r="D431" s="86" t="s">
        <v>89</v>
      </c>
      <c r="E431" s="86" t="s">
        <v>89</v>
      </c>
      <c r="F431" s="86" t="s">
        <v>89</v>
      </c>
      <c r="G431" s="86" t="s">
        <v>89</v>
      </c>
      <c r="H431" s="86" t="s">
        <v>89</v>
      </c>
      <c r="I431" s="86" t="s">
        <v>89</v>
      </c>
      <c r="J431" s="86" t="s">
        <v>89</v>
      </c>
      <c r="K431" s="86" t="s">
        <v>89</v>
      </c>
      <c r="L431" s="86" t="s">
        <v>89</v>
      </c>
      <c r="M431" s="86" t="s">
        <v>89</v>
      </c>
      <c r="N431" s="86" t="s">
        <v>89</v>
      </c>
      <c r="O431" s="203" t="s">
        <v>89</v>
      </c>
    </row>
    <row r="432" spans="1:256" ht="15" customHeight="1">
      <c r="A432" s="255"/>
      <c r="B432" s="40">
        <v>1994</v>
      </c>
      <c r="C432" s="51">
        <f t="shared" ref="C432:O432" si="253">+C202/C201-1</f>
        <v>0.13521549713868319</v>
      </c>
      <c r="D432" s="51">
        <f t="shared" si="253"/>
        <v>8.829955416804447E-2</v>
      </c>
      <c r="E432" s="51">
        <f t="shared" si="253"/>
        <v>9.0784239093088415E-2</v>
      </c>
      <c r="F432" s="51">
        <f t="shared" si="253"/>
        <v>0.28010658884523987</v>
      </c>
      <c r="G432" s="51">
        <f t="shared" si="253"/>
        <v>0.27335017544626594</v>
      </c>
      <c r="H432" s="51">
        <f t="shared" si="253"/>
        <v>0.14409164581133371</v>
      </c>
      <c r="I432" s="51">
        <f t="shared" si="253"/>
        <v>0.15474257995643437</v>
      </c>
      <c r="J432" s="51">
        <f t="shared" si="253"/>
        <v>0.24435102270684728</v>
      </c>
      <c r="K432" s="51">
        <f t="shared" si="253"/>
        <v>0.18981815502281596</v>
      </c>
      <c r="L432" s="51">
        <f t="shared" si="253"/>
        <v>0.20229126212092718</v>
      </c>
      <c r="M432" s="51">
        <f t="shared" si="253"/>
        <v>0.17743231076056731</v>
      </c>
      <c r="N432" s="51">
        <f t="shared" si="253"/>
        <v>0.12937304280390927</v>
      </c>
      <c r="O432" s="52">
        <f t="shared" si="253"/>
        <v>0.17777777441354847</v>
      </c>
    </row>
    <row r="433" spans="1:256" ht="15" customHeight="1">
      <c r="A433" s="255"/>
      <c r="B433" s="40">
        <v>1995</v>
      </c>
      <c r="C433" s="51">
        <f t="shared" ref="C433:O433" si="254">+C203/C202-1</f>
        <v>0.20941222322615594</v>
      </c>
      <c r="D433" s="51">
        <f t="shared" si="254"/>
        <v>0.19217379524418554</v>
      </c>
      <c r="E433" s="51">
        <f t="shared" si="254"/>
        <v>0.15837475861933381</v>
      </c>
      <c r="F433" s="51">
        <f t="shared" si="254"/>
        <v>5.8815709373303271E-2</v>
      </c>
      <c r="G433" s="51">
        <f t="shared" si="254"/>
        <v>8.0158542526084453E-2</v>
      </c>
      <c r="H433" s="51">
        <f t="shared" ref="H433:H448" si="255">+H203/H202-1</f>
        <v>0.12354337512788827</v>
      </c>
      <c r="I433" s="51">
        <f t="shared" si="254"/>
        <v>0.10253018025467164</v>
      </c>
      <c r="J433" s="51">
        <f t="shared" si="254"/>
        <v>8.8936162645975037E-2</v>
      </c>
      <c r="K433" s="51">
        <f t="shared" si="254"/>
        <v>2.2231050500789218E-2</v>
      </c>
      <c r="L433" s="51">
        <f t="shared" si="254"/>
        <v>9.7248171716798115E-2</v>
      </c>
      <c r="M433" s="51">
        <f t="shared" si="254"/>
        <v>6.4510162197939591E-2</v>
      </c>
      <c r="N433" s="51">
        <f t="shared" si="254"/>
        <v>1.6175739139051792E-2</v>
      </c>
      <c r="O433" s="52">
        <f t="shared" si="254"/>
        <v>9.3866900149488952E-2</v>
      </c>
    </row>
    <row r="434" spans="1:256" ht="15" customHeight="1">
      <c r="A434" s="255"/>
      <c r="B434" s="40">
        <v>1996</v>
      </c>
      <c r="C434" s="51">
        <f t="shared" ref="C434:O434" si="256">+C204/C203-1</f>
        <v>8.6693181824981425E-2</v>
      </c>
      <c r="D434" s="51">
        <f t="shared" si="256"/>
        <v>0.11522155989569116</v>
      </c>
      <c r="E434" s="51">
        <f t="shared" si="256"/>
        <v>1.8552232252772471E-2</v>
      </c>
      <c r="F434" s="51">
        <f t="shared" si="256"/>
        <v>0.15158537572457131</v>
      </c>
      <c r="G434" s="51">
        <f t="shared" si="256"/>
        <v>0.10242666894287766</v>
      </c>
      <c r="H434" s="51">
        <f t="shared" si="255"/>
        <v>-1.5931172008681549E-2</v>
      </c>
      <c r="I434" s="51">
        <f t="shared" si="256"/>
        <v>8.6913394353988371E-2</v>
      </c>
      <c r="J434" s="51">
        <f t="shared" si="256"/>
        <v>-7.5918385470716832E-3</v>
      </c>
      <c r="K434" s="51">
        <f t="shared" si="256"/>
        <v>1.033681332848424E-2</v>
      </c>
      <c r="L434" s="51">
        <f t="shared" si="256"/>
        <v>0.1411585102429751</v>
      </c>
      <c r="M434" s="51">
        <f t="shared" si="256"/>
        <v>2.5049982181051034E-2</v>
      </c>
      <c r="N434" s="51">
        <f t="shared" si="256"/>
        <v>6.8725167266113774E-2</v>
      </c>
      <c r="O434" s="52">
        <f t="shared" si="256"/>
        <v>6.2272755739468666E-2</v>
      </c>
    </row>
    <row r="435" spans="1:256" ht="15" customHeight="1">
      <c r="A435" s="255" t="s">
        <v>51</v>
      </c>
      <c r="B435" s="40">
        <v>1997</v>
      </c>
      <c r="C435" s="51">
        <f t="shared" ref="C435:O435" si="257">+C205/C204-1</f>
        <v>5.0951567681246424E-2</v>
      </c>
      <c r="D435" s="51">
        <f t="shared" si="257"/>
        <v>3.4796056283906918E-2</v>
      </c>
      <c r="E435" s="51">
        <f t="shared" si="257"/>
        <v>3.0455987460557887E-2</v>
      </c>
      <c r="F435" s="51">
        <f t="shared" si="257"/>
        <v>0.15680370693174384</v>
      </c>
      <c r="G435" s="51">
        <f t="shared" si="257"/>
        <v>3.446710445668355E-2</v>
      </c>
      <c r="H435" s="51">
        <f t="shared" si="255"/>
        <v>0.14268689493222975</v>
      </c>
      <c r="I435" s="51">
        <f t="shared" si="257"/>
        <v>0.12775914684929512</v>
      </c>
      <c r="J435" s="51">
        <f t="shared" si="257"/>
        <v>9.4689920447167841E-2</v>
      </c>
      <c r="K435" s="51">
        <f t="shared" si="257"/>
        <v>0.24932579258062315</v>
      </c>
      <c r="L435" s="51">
        <f t="shared" si="257"/>
        <v>0.1183842500078871</v>
      </c>
      <c r="M435" s="51">
        <f t="shared" si="257"/>
        <v>0.12034826768010332</v>
      </c>
      <c r="N435" s="51">
        <f t="shared" si="257"/>
        <v>0.19814816531262602</v>
      </c>
      <c r="O435" s="52">
        <f t="shared" si="257"/>
        <v>0.11557930123114946</v>
      </c>
    </row>
    <row r="436" spans="1:256" ht="15" customHeight="1">
      <c r="A436" s="255" t="s">
        <v>50</v>
      </c>
      <c r="B436" s="40">
        <v>1998</v>
      </c>
      <c r="C436" s="51">
        <f t="shared" ref="C436:O436" si="258">+C206/C205-1</f>
        <v>0.19949749484662394</v>
      </c>
      <c r="D436" s="51">
        <f t="shared" si="258"/>
        <v>0.21384811711922369</v>
      </c>
      <c r="E436" s="51">
        <f t="shared" si="258"/>
        <v>0.29893179147473981</v>
      </c>
      <c r="F436" s="51">
        <f t="shared" si="258"/>
        <v>0.10857642857916794</v>
      </c>
      <c r="G436" s="51">
        <f t="shared" si="258"/>
        <v>0.12033971272065758</v>
      </c>
      <c r="H436" s="51">
        <f t="shared" si="255"/>
        <v>0.17084653440965458</v>
      </c>
      <c r="I436" s="51">
        <f t="shared" si="258"/>
        <v>0.11859691345520229</v>
      </c>
      <c r="J436" s="51">
        <f t="shared" si="258"/>
        <v>0.16807700664778591</v>
      </c>
      <c r="K436" s="51">
        <f t="shared" si="258"/>
        <v>0.10905563117553352</v>
      </c>
      <c r="L436" s="51">
        <f t="shared" si="258"/>
        <v>6.6471224984978372E-2</v>
      </c>
      <c r="M436" s="51">
        <f t="shared" si="258"/>
        <v>0.14849996254110009</v>
      </c>
      <c r="N436" s="51">
        <f t="shared" si="258"/>
        <v>9.2656960136320077E-2</v>
      </c>
      <c r="O436" s="52">
        <f t="shared" si="258"/>
        <v>0.14487024040414909</v>
      </c>
    </row>
    <row r="437" spans="1:256" ht="15" customHeight="1">
      <c r="A437" s="255"/>
      <c r="B437" s="40">
        <v>1999</v>
      </c>
      <c r="C437" s="51">
        <f>+C207/C206-1</f>
        <v>3.1072045891205935E-2</v>
      </c>
      <c r="D437" s="51">
        <f>+D207/D206-1</f>
        <v>4.2242732129635918E-2</v>
      </c>
      <c r="E437" s="51">
        <f>+E207/E206-1</f>
        <v>6.8540349431171155E-2</v>
      </c>
      <c r="F437" s="51">
        <f>+F207/F206-1</f>
        <v>3.7826953697288168E-2</v>
      </c>
      <c r="G437" s="51">
        <f>+G207/G206-1</f>
        <v>5.4081400639866883E-2</v>
      </c>
      <c r="H437" s="51">
        <f t="shared" si="255"/>
        <v>1.9723241353770682E-2</v>
      </c>
      <c r="I437" s="51">
        <f t="shared" ref="I437:O437" si="259">+I207/I206-1</f>
        <v>-7.3519391538021672E-3</v>
      </c>
      <c r="J437" s="51">
        <f t="shared" si="259"/>
        <v>2.6829141565040571E-2</v>
      </c>
      <c r="K437" s="51">
        <f t="shared" si="259"/>
        <v>1.8534072052578177E-2</v>
      </c>
      <c r="L437" s="51">
        <f t="shared" si="259"/>
        <v>-2.5473505574940769E-2</v>
      </c>
      <c r="M437" s="51">
        <f t="shared" si="259"/>
        <v>2.9932504686186912E-2</v>
      </c>
      <c r="N437" s="51">
        <f t="shared" si="259"/>
        <v>1.5156730886248582E-2</v>
      </c>
      <c r="O437" s="52">
        <f t="shared" si="259"/>
        <v>2.4817979210784546E-2</v>
      </c>
    </row>
    <row r="438" spans="1:256" ht="15" customHeight="1">
      <c r="A438" s="255"/>
      <c r="B438" s="40">
        <v>2000</v>
      </c>
      <c r="C438" s="51">
        <f t="shared" ref="C438:M438" si="260">+C208/C207-1</f>
        <v>-1.9760724374910721E-2</v>
      </c>
      <c r="D438" s="51">
        <f t="shared" si="260"/>
        <v>2.8079721284718584E-2</v>
      </c>
      <c r="E438" s="51">
        <f t="shared" si="260"/>
        <v>-1.1342168439808509E-2</v>
      </c>
      <c r="F438" s="51">
        <f t="shared" si="260"/>
        <v>-8.3101244858189038E-2</v>
      </c>
      <c r="G438" s="51">
        <f t="shared" si="260"/>
        <v>2.2334454122711289E-2</v>
      </c>
      <c r="H438" s="51">
        <f t="shared" si="255"/>
        <v>1.7810291439521952E-2</v>
      </c>
      <c r="I438" s="51">
        <f t="shared" si="260"/>
        <v>5.0032387882346097E-3</v>
      </c>
      <c r="J438" s="51">
        <f t="shared" si="260"/>
        <v>5.3325044937679422E-2</v>
      </c>
      <c r="K438" s="51">
        <f t="shared" si="260"/>
        <v>-2.1300159631015725E-2</v>
      </c>
      <c r="L438" s="51">
        <f t="shared" si="260"/>
        <v>3.9337410981652443E-2</v>
      </c>
      <c r="M438" s="51">
        <f t="shared" si="260"/>
        <v>-4.3802198756888733E-2</v>
      </c>
      <c r="N438" s="51">
        <f t="shared" ref="N438:O441" si="261">+N208/N207-1</f>
        <v>-5.3974774927606939E-2</v>
      </c>
      <c r="O438" s="52">
        <f t="shared" si="261"/>
        <v>-5.7086834405262188E-3</v>
      </c>
    </row>
    <row r="439" spans="1:256" ht="15" customHeight="1">
      <c r="A439" s="255"/>
      <c r="B439" s="40">
        <v>2001</v>
      </c>
      <c r="C439" s="51">
        <f t="shared" ref="C439:M439" si="262">+C209/C208-1</f>
        <v>2.6774727700480838E-2</v>
      </c>
      <c r="D439" s="51">
        <f t="shared" si="262"/>
        <v>-5.8242838991704016E-2</v>
      </c>
      <c r="E439" s="51">
        <f t="shared" si="262"/>
        <v>-6.2422559024752577E-2</v>
      </c>
      <c r="F439" s="51">
        <f t="shared" si="262"/>
        <v>-1.276973196094755E-2</v>
      </c>
      <c r="G439" s="51">
        <f t="shared" si="262"/>
        <v>-3.839439567213343E-2</v>
      </c>
      <c r="H439" s="51">
        <f t="shared" si="255"/>
        <v>-6.9349174248594991E-2</v>
      </c>
      <c r="I439" s="51">
        <f t="shared" si="262"/>
        <v>-9.1319614491605305E-2</v>
      </c>
      <c r="J439" s="51">
        <f t="shared" si="262"/>
        <v>-9.4044083978003568E-2</v>
      </c>
      <c r="K439" s="51">
        <f t="shared" si="262"/>
        <v>-0.10026469689634498</v>
      </c>
      <c r="L439" s="51">
        <f t="shared" si="262"/>
        <v>-6.4432240795398776E-2</v>
      </c>
      <c r="M439" s="51">
        <f t="shared" si="262"/>
        <v>-4.2510662869285398E-2</v>
      </c>
      <c r="N439" s="51">
        <f t="shared" si="261"/>
        <v>-0.15765358206304048</v>
      </c>
      <c r="O439" s="52">
        <f t="shared" si="261"/>
        <v>-6.5993985378561493E-2</v>
      </c>
    </row>
    <row r="440" spans="1:256" ht="15" customHeight="1">
      <c r="A440" s="255"/>
      <c r="B440" s="40">
        <v>2002</v>
      </c>
      <c r="C440" s="51">
        <f t="shared" ref="C440:M440" si="263">+C210/C209-1</f>
        <v>-8.4119200800760185E-2</v>
      </c>
      <c r="D440" s="51">
        <f t="shared" si="263"/>
        <v>-8.4626935746130338E-2</v>
      </c>
      <c r="E440" s="51">
        <f t="shared" si="263"/>
        <v>-0.17590065713319303</v>
      </c>
      <c r="F440" s="51">
        <f t="shared" si="263"/>
        <v>-3.5468547153148067E-2</v>
      </c>
      <c r="G440" s="51">
        <f t="shared" si="263"/>
        <v>-8.279019200725779E-2</v>
      </c>
      <c r="H440" s="51">
        <f t="shared" si="255"/>
        <v>-0.12970942149039377</v>
      </c>
      <c r="I440" s="51">
        <f t="shared" si="263"/>
        <v>-3.4736183947293275E-2</v>
      </c>
      <c r="J440" s="51">
        <f t="shared" si="263"/>
        <v>-9.7337675605365992E-2</v>
      </c>
      <c r="K440" s="51">
        <f t="shared" si="263"/>
        <v>-6.5989798007126232E-2</v>
      </c>
      <c r="L440" s="51">
        <f t="shared" si="263"/>
        <v>-9.5956013140794605E-2</v>
      </c>
      <c r="M440" s="51">
        <f t="shared" si="263"/>
        <v>-0.1034426312738701</v>
      </c>
      <c r="N440" s="51">
        <f t="shared" si="261"/>
        <v>3.9314402807569371E-2</v>
      </c>
      <c r="O440" s="52">
        <f t="shared" si="261"/>
        <v>-8.1394502322883366E-2</v>
      </c>
    </row>
    <row r="441" spans="1:256" ht="15" customHeight="1">
      <c r="A441" s="255"/>
      <c r="B441" s="40">
        <v>2003</v>
      </c>
      <c r="C441" s="51">
        <f t="shared" ref="C441:M441" si="264">+C211/C210-1</f>
        <v>-5.4009947614900411E-2</v>
      </c>
      <c r="D441" s="51">
        <f t="shared" si="264"/>
        <v>-2.0503563702529037E-2</v>
      </c>
      <c r="E441" s="51">
        <f t="shared" si="264"/>
        <v>3.1002794220694296E-2</v>
      </c>
      <c r="F441" s="51">
        <f t="shared" si="264"/>
        <v>1.7202408677846392E-2</v>
      </c>
      <c r="G441" s="51">
        <f t="shared" si="264"/>
        <v>1.9809645383406238E-3</v>
      </c>
      <c r="H441" s="51">
        <f t="shared" si="255"/>
        <v>7.6320762577736012E-2</v>
      </c>
      <c r="I441" s="51">
        <f t="shared" si="264"/>
        <v>9.0008861743806623E-3</v>
      </c>
      <c r="J441" s="51">
        <f t="shared" si="264"/>
        <v>1.103128350428495E-2</v>
      </c>
      <c r="K441" s="51">
        <f t="shared" si="264"/>
        <v>7.2601619398871442E-2</v>
      </c>
      <c r="L441" s="51">
        <f t="shared" si="264"/>
        <v>7.9520704933573105E-2</v>
      </c>
      <c r="M441" s="51">
        <f t="shared" si="264"/>
        <v>2.3741665007604329E-2</v>
      </c>
      <c r="N441" s="53">
        <f t="shared" si="261"/>
        <v>7.9612014520295427E-2</v>
      </c>
      <c r="O441" s="52">
        <f t="shared" si="261"/>
        <v>2.8984727158442469E-2</v>
      </c>
    </row>
    <row r="442" spans="1:256" ht="15" customHeight="1">
      <c r="A442" s="255"/>
      <c r="B442" s="40">
        <v>2004</v>
      </c>
      <c r="C442" s="51">
        <f t="shared" ref="C442:O442" si="265">+C212/C211-1</f>
        <v>2.2179805772634564E-2</v>
      </c>
      <c r="D442" s="51">
        <f t="shared" si="265"/>
        <v>9.5396997489531454E-2</v>
      </c>
      <c r="E442" s="51">
        <f t="shared" si="265"/>
        <v>0.19290702724333508</v>
      </c>
      <c r="F442" s="51">
        <f t="shared" si="265"/>
        <v>-5.8092346752779189E-2</v>
      </c>
      <c r="G442" s="51">
        <f t="shared" si="265"/>
        <v>2.4569409634734196E-2</v>
      </c>
      <c r="H442" s="51">
        <f t="shared" si="255"/>
        <v>8.7940776667761789E-2</v>
      </c>
      <c r="I442" s="51">
        <f t="shared" si="265"/>
        <v>6.2287696134626813E-2</v>
      </c>
      <c r="J442" s="51">
        <f t="shared" si="265"/>
        <v>7.6473686591600476E-2</v>
      </c>
      <c r="K442" s="51">
        <f t="shared" si="265"/>
        <v>6.6364737176705102E-2</v>
      </c>
      <c r="L442" s="51">
        <f t="shared" si="265"/>
        <v>5.694261223076813E-3</v>
      </c>
      <c r="M442" s="51">
        <f t="shared" si="265"/>
        <v>0.11254010219010135</v>
      </c>
      <c r="N442" s="51">
        <f t="shared" si="265"/>
        <v>-6.3616580743965923E-3</v>
      </c>
      <c r="O442" s="52">
        <f t="shared" si="265"/>
        <v>5.5502607465676812E-2</v>
      </c>
    </row>
    <row r="443" spans="1:256" ht="15" customHeight="1">
      <c r="A443" s="255"/>
      <c r="B443" s="40">
        <v>2005</v>
      </c>
      <c r="C443" s="51">
        <f t="shared" ref="C443:C448" si="266">+C213/C212-1</f>
        <v>4.355091796486743E-2</v>
      </c>
      <c r="D443" s="51">
        <f t="shared" ref="D443:O443" si="267">+D213/D212-1</f>
        <v>-0.17331381602419282</v>
      </c>
      <c r="E443" s="51">
        <f t="shared" si="267"/>
        <v>-1.7880535466335834E-2</v>
      </c>
      <c r="F443" s="51">
        <f t="shared" si="267"/>
        <v>0.20920001779775599</v>
      </c>
      <c r="G443" s="51">
        <f t="shared" si="267"/>
        <v>0.10427466750284475</v>
      </c>
      <c r="H443" s="51">
        <f t="shared" si="255"/>
        <v>6.1774943551357264E-2</v>
      </c>
      <c r="I443" s="51">
        <f t="shared" si="267"/>
        <v>3.489089966572001E-2</v>
      </c>
      <c r="J443" s="51">
        <f t="shared" si="267"/>
        <v>9.1884003047698615E-2</v>
      </c>
      <c r="K443" s="51">
        <f t="shared" si="267"/>
        <v>5.5812228944347453E-2</v>
      </c>
      <c r="L443" s="51">
        <f t="shared" si="267"/>
        <v>2.9711629155318553E-2</v>
      </c>
      <c r="M443" s="51">
        <f t="shared" si="267"/>
        <v>1.1668710875861077E-2</v>
      </c>
      <c r="N443" s="51">
        <f t="shared" si="267"/>
        <v>0.12776627735912283</v>
      </c>
      <c r="O443" s="52">
        <f t="shared" si="267"/>
        <v>5.0304712878113778E-2</v>
      </c>
    </row>
    <row r="444" spans="1:256" ht="15" customHeight="1">
      <c r="A444" s="65"/>
      <c r="B444" s="40">
        <v>2006</v>
      </c>
      <c r="C444" s="51">
        <f t="shared" si="266"/>
        <v>0.13617471570670436</v>
      </c>
      <c r="D444" s="51">
        <f t="shared" ref="D444:O444" si="268">+D214/D213-1</f>
        <v>0.33195851204917393</v>
      </c>
      <c r="E444" s="51">
        <f t="shared" si="268"/>
        <v>0.11124668932290493</v>
      </c>
      <c r="F444" s="51">
        <f t="shared" si="268"/>
        <v>-0.12119126740329855</v>
      </c>
      <c r="G444" s="51">
        <f t="shared" si="268"/>
        <v>5.2214374506359684E-2</v>
      </c>
      <c r="H444" s="51">
        <f t="shared" si="255"/>
        <v>3.2863049852436488E-2</v>
      </c>
      <c r="I444" s="51">
        <f t="shared" si="268"/>
        <v>4.5407785812714208E-2</v>
      </c>
      <c r="J444" s="51">
        <f t="shared" si="268"/>
        <v>2.8821920684593216E-2</v>
      </c>
      <c r="K444" s="51">
        <f t="shared" si="268"/>
        <v>7.8455532553851626E-3</v>
      </c>
      <c r="L444" s="51">
        <f t="shared" si="268"/>
        <v>7.8277200653149803E-2</v>
      </c>
      <c r="M444" s="51">
        <f t="shared" si="268"/>
        <v>0.11049787680726175</v>
      </c>
      <c r="N444" s="51">
        <f t="shared" si="268"/>
        <v>-1.0675030696809529E-2</v>
      </c>
      <c r="O444" s="52">
        <f t="shared" si="268"/>
        <v>5.502021239754229E-2</v>
      </c>
    </row>
    <row r="445" spans="1:256" ht="15" customHeight="1">
      <c r="A445" s="65"/>
      <c r="B445" s="40">
        <v>2007</v>
      </c>
      <c r="C445" s="51">
        <f t="shared" si="266"/>
        <v>2.749728249868455E-2</v>
      </c>
      <c r="D445" s="51">
        <f>+D215/D214-1</f>
        <v>6.6404224446099391E-3</v>
      </c>
      <c r="E445" s="51">
        <f>+E215/E214-1</f>
        <v>-1.5832631325888968E-2</v>
      </c>
      <c r="F445" s="51">
        <f>+F215/F214-1</f>
        <v>6.2102061287301336E-2</v>
      </c>
      <c r="G445" s="51">
        <f>+G215/G214-1</f>
        <v>-0.12376712455428318</v>
      </c>
      <c r="H445" s="51">
        <f t="shared" si="255"/>
        <v>-2.8285289709650829E-3</v>
      </c>
      <c r="I445" s="51">
        <f t="shared" ref="I445:O445" si="269">+I215/I214-1</f>
        <v>2.4157409283953379E-2</v>
      </c>
      <c r="J445" s="51">
        <f t="shared" si="269"/>
        <v>3.3186583104835909E-2</v>
      </c>
      <c r="K445" s="51">
        <f t="shared" si="269"/>
        <v>-6.7211056034445993E-2</v>
      </c>
      <c r="L445" s="51">
        <f t="shared" si="269"/>
        <v>2.1232196759120026E-2</v>
      </c>
      <c r="M445" s="51">
        <f t="shared" si="269"/>
        <v>-5.5691523910100793E-3</v>
      </c>
      <c r="N445" s="51">
        <f t="shared" si="269"/>
        <v>-3.5358458894984568E-2</v>
      </c>
      <c r="O445" s="52">
        <f t="shared" si="269"/>
        <v>-8.2021105551329798E-3</v>
      </c>
    </row>
    <row r="446" spans="1:256" ht="15" customHeight="1">
      <c r="A446" s="65"/>
      <c r="B446" s="40">
        <v>2008</v>
      </c>
      <c r="C446" s="51">
        <f t="shared" si="266"/>
        <v>2.4790490962477651E-2</v>
      </c>
      <c r="D446" s="51">
        <f t="shared" ref="D446:J446" si="270">+D216/D215-1</f>
        <v>4.9244828799579921E-2</v>
      </c>
      <c r="E446" s="51">
        <f t="shared" si="270"/>
        <v>-0.10488483335762511</v>
      </c>
      <c r="F446" s="51">
        <f t="shared" si="270"/>
        <v>0.15736954864669617</v>
      </c>
      <c r="G446" s="51">
        <f t="shared" si="270"/>
        <v>0.23774067649074992</v>
      </c>
      <c r="H446" s="51">
        <f t="shared" si="255"/>
        <v>4.8844369199360083E-2</v>
      </c>
      <c r="I446" s="51">
        <f t="shared" si="270"/>
        <v>0.11819171288733021</v>
      </c>
      <c r="J446" s="51">
        <f t="shared" si="270"/>
        <v>1.7246258850082352E-2</v>
      </c>
      <c r="K446" s="51">
        <f>+K216/K215-1</f>
        <v>0.2251012539866184</v>
      </c>
      <c r="L446" s="51">
        <f>+L216/L215-1</f>
        <v>9.4330488127557288E-2</v>
      </c>
      <c r="M446" s="51">
        <f>+M216/M215-1</f>
        <v>2.283289752540929E-2</v>
      </c>
      <c r="N446" s="51">
        <f>+N214/N213-1</f>
        <v>-1.0675030696809529E-2</v>
      </c>
      <c r="O446" s="52">
        <f>+O214/O213-1</f>
        <v>5.502021239754229E-2</v>
      </c>
      <c r="IV446" s="77"/>
    </row>
    <row r="447" spans="1:256" ht="15" customHeight="1">
      <c r="A447" s="65"/>
      <c r="B447" s="40">
        <v>2009</v>
      </c>
      <c r="C447" s="51">
        <f t="shared" si="266"/>
        <v>6.7527529009266729E-2</v>
      </c>
      <c r="D447" s="51">
        <f t="shared" ref="D447:G448" si="271">+D217/D216-1</f>
        <v>5.4807188370727067E-2</v>
      </c>
      <c r="E447" s="51">
        <f t="shared" si="271"/>
        <v>0.23259635090887754</v>
      </c>
      <c r="F447" s="51">
        <f t="shared" si="271"/>
        <v>4.9277604215185455E-2</v>
      </c>
      <c r="G447" s="51">
        <f t="shared" si="271"/>
        <v>-3.5337849534763377E-2</v>
      </c>
      <c r="H447" s="51">
        <f t="shared" si="255"/>
        <v>7.1491290696891863E-2</v>
      </c>
      <c r="I447" s="51">
        <f t="shared" ref="I447:O447" si="272">+I217/I216-1</f>
        <v>-0.1675654714214232</v>
      </c>
      <c r="J447" s="51">
        <f t="shared" si="272"/>
        <v>-9.1652789838614357E-3</v>
      </c>
      <c r="K447" s="51">
        <f t="shared" si="272"/>
        <v>-3.2642645127261116E-2</v>
      </c>
      <c r="L447" s="51">
        <f t="shared" si="272"/>
        <v>-2.2540777186576766E-2</v>
      </c>
      <c r="M447" s="51">
        <f t="shared" si="272"/>
        <v>-7.1451794550396852E-2</v>
      </c>
      <c r="N447" s="51">
        <f t="shared" si="272"/>
        <v>6.1835565017314575E-2</v>
      </c>
      <c r="O447" s="52">
        <f t="shared" si="272"/>
        <v>8.4112708814123582E-3</v>
      </c>
      <c r="IV447" s="77"/>
    </row>
    <row r="448" spans="1:256" ht="15" customHeight="1">
      <c r="A448" s="65"/>
      <c r="B448" s="40">
        <v>2010</v>
      </c>
      <c r="C448" s="51">
        <f t="shared" si="266"/>
        <v>-6.2656326125410611E-2</v>
      </c>
      <c r="D448" s="51">
        <f t="shared" si="271"/>
        <v>-4.2965704067176147E-2</v>
      </c>
      <c r="E448" s="51">
        <f t="shared" si="271"/>
        <v>8.2698016905906613E-3</v>
      </c>
      <c r="F448" s="51">
        <f t="shared" si="271"/>
        <v>-3.5618961051966158E-2</v>
      </c>
      <c r="G448" s="51">
        <f t="shared" si="271"/>
        <v>-2.3765658467413964E-2</v>
      </c>
      <c r="H448" s="51">
        <f t="shared" si="255"/>
        <v>-1.915152791606034E-2</v>
      </c>
      <c r="I448" s="51">
        <f t="shared" ref="I448:O448" si="273">+I218/I217-1</f>
        <v>0.16423046526067231</v>
      </c>
      <c r="J448" s="51">
        <f t="shared" si="273"/>
        <v>6.9049116214328965E-2</v>
      </c>
      <c r="K448" s="51">
        <f t="shared" si="273"/>
        <v>5.0321208857038169E-2</v>
      </c>
      <c r="L448" s="51">
        <f t="shared" si="273"/>
        <v>-6.669928769416722E-2</v>
      </c>
      <c r="M448" s="51">
        <f t="shared" si="273"/>
        <v>0.19085884769658246</v>
      </c>
      <c r="N448" s="51">
        <f t="shared" si="273"/>
        <v>4.5637286181736458E-2</v>
      </c>
      <c r="O448" s="52">
        <f t="shared" si="273"/>
        <v>2.2979202455735592E-2</v>
      </c>
      <c r="IV448" s="77"/>
    </row>
    <row r="449" spans="1:256" ht="15" customHeight="1">
      <c r="A449" s="65"/>
      <c r="B449" s="40">
        <v>2011</v>
      </c>
      <c r="C449" s="51">
        <f t="shared" ref="C449:O449" si="274">+C219/C218-1</f>
        <v>0.10114787859980723</v>
      </c>
      <c r="D449" s="51">
        <f t="shared" si="274"/>
        <v>0.10408297223957819</v>
      </c>
      <c r="E449" s="51">
        <f t="shared" si="274"/>
        <v>-5.154356146632888E-2</v>
      </c>
      <c r="F449" s="51">
        <f t="shared" si="274"/>
        <v>4.2915830677995759E-2</v>
      </c>
      <c r="G449" s="51">
        <f t="shared" si="274"/>
        <v>0.12184671590551277</v>
      </c>
      <c r="H449" s="51">
        <f t="shared" si="274"/>
        <v>7.3157843305017733E-2</v>
      </c>
      <c r="I449" s="51">
        <f t="shared" si="274"/>
        <v>2.9342834896560976E-2</v>
      </c>
      <c r="J449" s="51">
        <f t="shared" si="274"/>
        <v>4.4819533249123467E-2</v>
      </c>
      <c r="K449" s="51">
        <f t="shared" si="274"/>
        <v>4.328205187021994E-2</v>
      </c>
      <c r="L449" s="51">
        <f t="shared" si="274"/>
        <v>0.1403980381599621</v>
      </c>
      <c r="M449" s="51">
        <f t="shared" si="274"/>
        <v>5.3440269288922426E-3</v>
      </c>
      <c r="N449" s="51">
        <f t="shared" si="274"/>
        <v>-1.2331738357008182E-2</v>
      </c>
      <c r="O449" s="52">
        <f t="shared" si="274"/>
        <v>5.0485450641949647E-2</v>
      </c>
      <c r="IV449" s="77"/>
    </row>
    <row r="450" spans="1:256" ht="15" customHeight="1">
      <c r="A450" s="65"/>
      <c r="B450" s="40">
        <v>2012</v>
      </c>
      <c r="C450" s="51">
        <f t="shared" ref="C450:O450" si="275">+C220/C219-1</f>
        <v>-0.16591875886805374</v>
      </c>
      <c r="D450" s="51">
        <f t="shared" si="275"/>
        <v>-0.22058272948696123</v>
      </c>
      <c r="E450" s="51">
        <f t="shared" si="275"/>
        <v>-9.3298712279145768E-2</v>
      </c>
      <c r="F450" s="51">
        <f t="shared" si="275"/>
        <v>-0.27775842448279386</v>
      </c>
      <c r="G450" s="51">
        <f t="shared" si="275"/>
        <v>-0.23549749828334188</v>
      </c>
      <c r="H450" s="51">
        <f t="shared" si="275"/>
        <v>-0.20266040127790819</v>
      </c>
      <c r="I450" s="51">
        <f t="shared" si="275"/>
        <v>-0.16827884779901769</v>
      </c>
      <c r="J450" s="51">
        <f t="shared" si="275"/>
        <v>-0.44729730927593658</v>
      </c>
      <c r="K450" s="51">
        <f t="shared" si="275"/>
        <v>-0.28888883163123502</v>
      </c>
      <c r="L450" s="51">
        <f t="shared" si="275"/>
        <v>-0.17720506814187997</v>
      </c>
      <c r="M450" s="51">
        <f t="shared" si="275"/>
        <v>-0.26149329854409609</v>
      </c>
      <c r="N450" s="51">
        <f t="shared" si="275"/>
        <v>-0.27405481865452919</v>
      </c>
      <c r="O450" s="52">
        <f t="shared" si="275"/>
        <v>-0.23825889638602238</v>
      </c>
      <c r="IV450" s="77"/>
    </row>
    <row r="451" spans="1:256" ht="15" customHeight="1">
      <c r="A451" s="65"/>
      <c r="B451" s="40">
        <v>2013</v>
      </c>
      <c r="C451" s="51">
        <f t="shared" ref="C451:O451" si="276">+C221/C220-1</f>
        <v>-0.13993303371722632</v>
      </c>
      <c r="D451" s="51">
        <f t="shared" si="276"/>
        <v>-0.18596199632957189</v>
      </c>
      <c r="E451" s="51">
        <f t="shared" si="276"/>
        <v>-8.6043167743286797E-2</v>
      </c>
      <c r="F451" s="51">
        <f t="shared" si="276"/>
        <v>0.19241073824573807</v>
      </c>
      <c r="G451" s="51">
        <f t="shared" si="276"/>
        <v>0.15795152761819464</v>
      </c>
      <c r="H451" s="51">
        <f t="shared" si="276"/>
        <v>-6.7460240329700882E-3</v>
      </c>
      <c r="I451" s="51">
        <f t="shared" si="276"/>
        <v>9.2683816609099301E-2</v>
      </c>
      <c r="J451" s="51">
        <f t="shared" si="276"/>
        <v>0.48849359574134676</v>
      </c>
      <c r="K451" s="51">
        <f t="shared" si="276"/>
        <v>9.6943697084504787E-2</v>
      </c>
      <c r="L451" s="51">
        <f t="shared" si="276"/>
        <v>7.3467552276242465E-2</v>
      </c>
      <c r="M451" s="51">
        <f t="shared" si="276"/>
        <v>5.7914235638633071E-2</v>
      </c>
      <c r="N451" s="51">
        <f t="shared" si="276"/>
        <v>8.8280946564646801E-2</v>
      </c>
      <c r="O451" s="52">
        <f t="shared" si="276"/>
        <v>6.6184152214766589E-2</v>
      </c>
      <c r="IV451" s="77"/>
    </row>
    <row r="452" spans="1:256" ht="15" customHeight="1">
      <c r="A452" s="160"/>
      <c r="B452" s="40">
        <v>2014</v>
      </c>
      <c r="C452" s="51">
        <f t="shared" ref="C452:N452" si="277">+C222/C221-1</f>
        <v>0.12438100279456465</v>
      </c>
      <c r="D452" s="51">
        <f t="shared" si="277"/>
        <v>0.29316446194466694</v>
      </c>
      <c r="E452" s="51">
        <f t="shared" si="277"/>
        <v>-1.6014594850800812E-2</v>
      </c>
      <c r="F452" s="51">
        <f t="shared" si="277"/>
        <v>-8.3912550214323978E-2</v>
      </c>
      <c r="G452" s="51">
        <f t="shared" si="277"/>
        <v>-0.12311115107862092</v>
      </c>
      <c r="H452" s="51">
        <f t="shared" si="277"/>
        <v>-0.1588560537695336</v>
      </c>
      <c r="I452" s="51">
        <f t="shared" si="277"/>
        <v>-0.12353263468220499</v>
      </c>
      <c r="J452" s="51">
        <f t="shared" si="277"/>
        <v>-0.11698161467800361</v>
      </c>
      <c r="K452" s="51">
        <f t="shared" si="277"/>
        <v>8.7467032669872324E-3</v>
      </c>
      <c r="L452" s="51">
        <f t="shared" si="277"/>
        <v>-5.3288021175091349E-2</v>
      </c>
      <c r="M452" s="51">
        <f t="shared" si="277"/>
        <v>-3.8641651007617073E-2</v>
      </c>
      <c r="N452" s="51">
        <f t="shared" si="277"/>
        <v>1.4186027177114147E-2</v>
      </c>
      <c r="O452" s="52">
        <f>+O222/O221-1</f>
        <v>-4.1000308401253571E-2</v>
      </c>
      <c r="IV452" s="77"/>
    </row>
    <row r="453" spans="1:256" ht="15" customHeight="1">
      <c r="A453" s="180"/>
      <c r="B453" s="40">
        <v>2015</v>
      </c>
      <c r="C453" s="51">
        <f t="shared" ref="C453:N453" si="278">+C223/C222-1</f>
        <v>-6.0972121252320655E-3</v>
      </c>
      <c r="D453" s="51">
        <f t="shared" si="278"/>
        <v>-2.4961167193934264E-2</v>
      </c>
      <c r="E453" s="51">
        <f t="shared" si="278"/>
        <v>7.0485445795483104E-2</v>
      </c>
      <c r="F453" s="51">
        <f t="shared" si="278"/>
        <v>0.17320478540633832</v>
      </c>
      <c r="G453" s="51">
        <f t="shared" si="278"/>
        <v>9.355107731222545E-2</v>
      </c>
      <c r="H453" s="51">
        <f t="shared" si="278"/>
        <v>0.32957235896277837</v>
      </c>
      <c r="I453" s="51">
        <f t="shared" si="278"/>
        <v>0.18982361360252265</v>
      </c>
      <c r="J453" s="51">
        <f t="shared" si="278"/>
        <v>0.17375947529676772</v>
      </c>
      <c r="K453" s="51">
        <f t="shared" si="278"/>
        <v>0.14363101119421828</v>
      </c>
      <c r="L453" s="51">
        <f t="shared" si="278"/>
        <v>9.1558017052070451E-2</v>
      </c>
      <c r="M453" s="51">
        <f t="shared" si="278"/>
        <v>0.14910207145499399</v>
      </c>
      <c r="N453" s="51">
        <f t="shared" si="278"/>
        <v>0.11107278115266528</v>
      </c>
      <c r="O453" s="52">
        <f>+O223/O222-1</f>
        <v>0.12711338608193845</v>
      </c>
      <c r="IV453" s="77"/>
    </row>
    <row r="454" spans="1:256" ht="15" customHeight="1">
      <c r="A454" s="227"/>
      <c r="B454" s="228">
        <v>2016</v>
      </c>
      <c r="C454" s="51">
        <f t="shared" ref="C454:N454" si="279">+C224/C223-1</f>
        <v>6.9771516544766765E-2</v>
      </c>
      <c r="D454" s="51">
        <f t="shared" si="279"/>
        <v>7.5711973237441388E-2</v>
      </c>
      <c r="E454" s="51">
        <f t="shared" si="279"/>
        <v>0.1444460313696494</v>
      </c>
      <c r="F454" s="51">
        <f t="shared" si="279"/>
        <v>0.10290540070163745</v>
      </c>
      <c r="G454" s="51">
        <f t="shared" si="279"/>
        <v>0.15039276987612449</v>
      </c>
      <c r="H454" s="51">
        <f t="shared" si="279"/>
        <v>6.3637796772394006E-2</v>
      </c>
      <c r="I454" s="51">
        <f t="shared" si="279"/>
        <v>2.5643357805128719E-2</v>
      </c>
      <c r="J454" s="51">
        <f t="shared" si="279"/>
        <v>0.22456066447374523</v>
      </c>
      <c r="K454" s="51">
        <f t="shared" si="279"/>
        <v>0.13753985281549186</v>
      </c>
      <c r="L454" s="51">
        <f t="shared" si="279"/>
        <v>0.12482492029772252</v>
      </c>
      <c r="M454" s="51">
        <f t="shared" si="279"/>
        <v>0.15280049220887526</v>
      </c>
      <c r="N454" s="51">
        <f t="shared" si="279"/>
        <v>7.8443984438505421E-2</v>
      </c>
      <c r="O454" s="52">
        <f>+O224/O223-1</f>
        <v>0.1144776933360383</v>
      </c>
      <c r="IV454" s="77"/>
    </row>
    <row r="455" spans="1:256" ht="15" customHeight="1">
      <c r="A455" s="227"/>
      <c r="B455" s="228">
        <v>2017</v>
      </c>
      <c r="C455" s="51">
        <f t="shared" ref="C455:N455" si="280">+C225/C224-1</f>
        <v>3.6870441701079004E-2</v>
      </c>
      <c r="D455" s="51">
        <f t="shared" si="280"/>
        <v>-3.8945205179200748E-2</v>
      </c>
      <c r="E455" s="51">
        <f t="shared" si="280"/>
        <v>0.15533985134155159</v>
      </c>
      <c r="F455" s="51">
        <f t="shared" si="280"/>
        <v>-4.7915956929649006E-2</v>
      </c>
      <c r="G455" s="51">
        <f t="shared" si="280"/>
        <v>6.6382838766262164E-2</v>
      </c>
      <c r="H455" s="51">
        <f t="shared" si="280"/>
        <v>9.1495237604615198E-2</v>
      </c>
      <c r="I455" s="51">
        <f t="shared" si="280"/>
        <v>7.2169915824254582E-2</v>
      </c>
      <c r="J455" s="51">
        <f t="shared" si="280"/>
        <v>1.4606280707414987E-2</v>
      </c>
      <c r="K455" s="51">
        <f t="shared" si="280"/>
        <v>7.877385274053017E-3</v>
      </c>
      <c r="L455" s="51">
        <f t="shared" si="280"/>
        <v>5.5094354948533208E-2</v>
      </c>
      <c r="M455" s="51">
        <f t="shared" si="280"/>
        <v>8.2116176829534204E-2</v>
      </c>
      <c r="N455" s="51">
        <f t="shared" si="280"/>
        <v>8.9053308882931725E-2</v>
      </c>
      <c r="O455" s="52">
        <f>+O225/O224-1</f>
        <v>4.9588783699825445E-2</v>
      </c>
      <c r="IV455" s="77"/>
    </row>
    <row r="456" spans="1:256" ht="15" customHeight="1" thickBot="1">
      <c r="A456" s="62"/>
      <c r="B456" s="41">
        <v>2018</v>
      </c>
      <c r="C456" s="54">
        <f>+C226/C225-1</f>
        <v>0.26527336695337556</v>
      </c>
      <c r="D456" s="54">
        <f>+D226/D225-1</f>
        <v>0.26172628837927947</v>
      </c>
      <c r="E456" s="54">
        <f>+E226/E225-1</f>
        <v>4.4748273031613772E-2</v>
      </c>
      <c r="F456" s="54">
        <f>+F226/F225-1</f>
        <v>0.16123975843598526</v>
      </c>
      <c r="G456" s="54">
        <f>+G226/G225-1</f>
        <v>3.0274177975240457E-2</v>
      </c>
      <c r="H456" s="54">
        <f>+H226/H225-1</f>
        <v>3.6724052542901342E-2</v>
      </c>
      <c r="I456" s="54"/>
      <c r="J456" s="54"/>
      <c r="K456" s="54"/>
      <c r="L456" s="54"/>
      <c r="M456" s="54"/>
      <c r="N456" s="54"/>
      <c r="O456" s="60"/>
      <c r="IV456" s="77"/>
    </row>
    <row r="457" spans="1:256" ht="15" customHeight="1">
      <c r="A457" s="69" t="s">
        <v>83</v>
      </c>
    </row>
    <row r="458" spans="1:256" ht="15" customHeight="1">
      <c r="A458" s="70" t="s">
        <v>81</v>
      </c>
    </row>
    <row r="459" spans="1:256" ht="15" customHeight="1">
      <c r="A459" s="68" t="s">
        <v>80</v>
      </c>
    </row>
    <row r="460" spans="1:256" ht="14.1" customHeight="1"/>
    <row r="461" spans="1:256" ht="14.1" customHeight="1"/>
    <row r="462" spans="1:256" ht="14.1" customHeight="1"/>
    <row r="463" spans="1:256" ht="14.1" customHeight="1"/>
  </sheetData>
  <mergeCells count="22">
    <mergeCell ref="A288:A300"/>
    <mergeCell ref="A431:A443"/>
    <mergeCell ref="A148:A160"/>
    <mergeCell ref="A174:A186"/>
    <mergeCell ref="A314:A326"/>
    <mergeCell ref="A404:A416"/>
    <mergeCell ref="A366:A367"/>
    <mergeCell ref="A340:A352"/>
    <mergeCell ref="A378:A390"/>
    <mergeCell ref="A1:O1"/>
    <mergeCell ref="A2:O2"/>
    <mergeCell ref="A6:A18"/>
    <mergeCell ref="A262:A274"/>
    <mergeCell ref="A32:A44"/>
    <mergeCell ref="A232:O232"/>
    <mergeCell ref="A231:O231"/>
    <mergeCell ref="A58:A70"/>
    <mergeCell ref="A110:A122"/>
    <mergeCell ref="A84:A96"/>
    <mergeCell ref="A136:A137"/>
    <mergeCell ref="A201:A213"/>
    <mergeCell ref="A236:A248"/>
  </mergeCells>
  <phoneticPr fontId="0" type="noConversion"/>
  <printOptions horizontalCentered="1"/>
  <pageMargins left="0.59055118110236227" right="0.19685039370078741" top="0.86614173228346458" bottom="0.39370078740157483" header="0.19685039370078741" footer="0.23622047244094491"/>
  <pageSetup paperSize="9" scale="47" fitToHeight="2" orientation="portrait" horizontalDpi="4294967292" r:id="rId1"/>
  <headerFooter alignWithMargins="0">
    <oddFooter>&amp;L&amp;"Trebuchet MS,Normal"&amp;8&amp;F</oddFooter>
  </headerFooter>
  <rowBreaks count="2" manualBreakCount="2">
    <brk id="230" max="16383" man="1"/>
    <brk id="456" max="16383" man="1"/>
  </rowBreaks>
  <ignoredErrors>
    <ignoredError sqref="O56:O81 O6:O55 O82:O109 O110:O199" formulaRange="1"/>
    <ignoredError sqref="O393 O419 N445:O446 C202:L202"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72"/>
  <sheetViews>
    <sheetView showGridLines="0" zoomScaleNormal="100" workbookViewId="0">
      <selection activeCell="AA12" sqref="AA12"/>
    </sheetView>
  </sheetViews>
  <sheetFormatPr baseColWidth="10" defaultRowHeight="12.75"/>
  <cols>
    <col min="1" max="1" width="13.28515625" customWidth="1"/>
    <col min="2" max="24" width="9.7109375" customWidth="1"/>
  </cols>
  <sheetData>
    <row r="1" spans="1:40" ht="21.95" customHeight="1">
      <c r="A1" s="256" t="s">
        <v>116</v>
      </c>
      <c r="B1" s="256"/>
      <c r="C1" s="256"/>
      <c r="D1" s="256"/>
      <c r="E1" s="256"/>
      <c r="F1" s="256"/>
      <c r="G1" s="256"/>
      <c r="H1" s="256"/>
      <c r="I1" s="256"/>
      <c r="J1" s="256"/>
      <c r="K1" s="256"/>
      <c r="L1" s="256"/>
      <c r="M1" s="256"/>
      <c r="N1" s="256"/>
      <c r="O1" s="256"/>
      <c r="P1" s="256"/>
      <c r="Q1" s="256"/>
      <c r="R1" s="256"/>
      <c r="S1" s="256"/>
      <c r="T1" s="256"/>
      <c r="U1" s="256"/>
      <c r="V1" s="162"/>
      <c r="W1" s="162"/>
      <c r="X1" s="162"/>
      <c r="Y1" s="162"/>
    </row>
    <row r="2" spans="1:40" ht="21.95" customHeight="1">
      <c r="A2" s="256" t="s">
        <v>0</v>
      </c>
      <c r="B2" s="256"/>
      <c r="C2" s="256"/>
      <c r="D2" s="256"/>
      <c r="E2" s="256"/>
      <c r="F2" s="256"/>
      <c r="G2" s="256"/>
      <c r="H2" s="256"/>
      <c r="I2" s="256"/>
      <c r="J2" s="256"/>
      <c r="K2" s="256"/>
      <c r="L2" s="256"/>
      <c r="M2" s="256"/>
      <c r="N2" s="256"/>
      <c r="O2" s="256"/>
      <c r="P2" s="256"/>
      <c r="Q2" s="256"/>
      <c r="R2" s="256"/>
      <c r="S2" s="256"/>
      <c r="T2" s="256"/>
      <c r="U2" s="256"/>
      <c r="V2" s="162"/>
      <c r="W2" s="162"/>
      <c r="X2" s="162"/>
      <c r="Y2" s="162"/>
    </row>
    <row r="3" spans="1:40" s="88" customFormat="1" ht="14.1" customHeight="1">
      <c r="A3" s="124"/>
    </row>
    <row r="4" spans="1:40" s="88" customFormat="1" ht="14.1" customHeight="1">
      <c r="A4" s="124"/>
    </row>
    <row r="5" spans="1:40" s="88" customFormat="1" ht="15" customHeight="1">
      <c r="A5" s="113"/>
      <c r="B5" s="113">
        <v>1995</v>
      </c>
      <c r="C5" s="113">
        <v>1996</v>
      </c>
      <c r="D5" s="113">
        <v>1997</v>
      </c>
      <c r="E5" s="113">
        <v>1998</v>
      </c>
      <c r="F5" s="113">
        <v>1999</v>
      </c>
      <c r="G5" s="113">
        <v>2000</v>
      </c>
      <c r="H5" s="113">
        <v>2001</v>
      </c>
      <c r="I5" s="113">
        <v>2002</v>
      </c>
      <c r="J5" s="113">
        <v>2003</v>
      </c>
      <c r="K5" s="113">
        <v>2004</v>
      </c>
      <c r="L5" s="113">
        <v>2005</v>
      </c>
      <c r="M5" s="114">
        <v>2006</v>
      </c>
      <c r="N5" s="114">
        <v>2007</v>
      </c>
      <c r="O5" s="114">
        <v>2008</v>
      </c>
      <c r="P5" s="114">
        <v>2009</v>
      </c>
      <c r="Q5" s="114">
        <v>2010</v>
      </c>
      <c r="R5" s="114">
        <v>2011</v>
      </c>
      <c r="S5" s="114">
        <v>2012</v>
      </c>
      <c r="T5" s="114">
        <v>2013</v>
      </c>
      <c r="U5" s="114">
        <v>2014</v>
      </c>
      <c r="V5" s="114">
        <v>2015</v>
      </c>
      <c r="W5" s="114">
        <v>2016</v>
      </c>
      <c r="X5" s="114">
        <v>2017</v>
      </c>
      <c r="Y5" s="114">
        <v>2018</v>
      </c>
      <c r="AM5" s="218">
        <v>38353</v>
      </c>
      <c r="AN5" s="88">
        <v>155636</v>
      </c>
    </row>
    <row r="6" spans="1:40" s="88" customFormat="1" ht="15" customHeight="1">
      <c r="A6" s="115" t="s">
        <v>5</v>
      </c>
      <c r="B6" s="116" t="s">
        <v>75</v>
      </c>
      <c r="C6" s="117">
        <v>398932</v>
      </c>
      <c r="D6" s="117">
        <v>241301</v>
      </c>
      <c r="E6" s="117">
        <v>314287</v>
      </c>
      <c r="F6" s="117">
        <v>195230</v>
      </c>
      <c r="G6" s="117">
        <v>145000</v>
      </c>
      <c r="H6" s="117">
        <v>162895</v>
      </c>
      <c r="I6" s="117">
        <v>118532</v>
      </c>
      <c r="J6" s="117">
        <v>146371</v>
      </c>
      <c r="K6" s="117">
        <v>187192</v>
      </c>
      <c r="L6" s="117">
        <v>155636</v>
      </c>
      <c r="M6" s="117">
        <v>156954</v>
      </c>
      <c r="N6" s="117">
        <v>171908</v>
      </c>
      <c r="O6" s="117">
        <v>135274</v>
      </c>
      <c r="P6" s="117">
        <v>87271</v>
      </c>
      <c r="Q6" s="117">
        <v>81846</v>
      </c>
      <c r="R6" s="117">
        <v>82480</v>
      </c>
      <c r="S6" s="117">
        <v>66233</v>
      </c>
      <c r="T6" s="117">
        <v>43491</v>
      </c>
      <c r="U6" s="117">
        <v>40144</v>
      </c>
      <c r="V6" s="164">
        <v>53845</v>
      </c>
      <c r="W6" s="164">
        <v>60840</v>
      </c>
      <c r="X6" s="164">
        <v>62513</v>
      </c>
      <c r="Y6" s="164">
        <v>79714</v>
      </c>
      <c r="AM6" s="218">
        <v>38384</v>
      </c>
      <c r="AN6" s="88">
        <v>161761</v>
      </c>
    </row>
    <row r="7" spans="1:40" s="88" customFormat="1" ht="15" customHeight="1">
      <c r="A7" s="115" t="s">
        <v>6</v>
      </c>
      <c r="B7" s="116" t="s">
        <v>75</v>
      </c>
      <c r="C7" s="117">
        <v>361248</v>
      </c>
      <c r="D7" s="117">
        <v>260928</v>
      </c>
      <c r="E7" s="117">
        <v>255656</v>
      </c>
      <c r="F7" s="117">
        <v>180012</v>
      </c>
      <c r="G7" s="117">
        <v>144200</v>
      </c>
      <c r="H7" s="117">
        <v>169073</v>
      </c>
      <c r="I7" s="117">
        <v>125167</v>
      </c>
      <c r="J7" s="117">
        <v>130303</v>
      </c>
      <c r="K7" s="117">
        <v>162407</v>
      </c>
      <c r="L7" s="117">
        <v>161761</v>
      </c>
      <c r="M7" s="117">
        <v>132046</v>
      </c>
      <c r="N7" s="117">
        <v>145144</v>
      </c>
      <c r="O7" s="117">
        <v>116363</v>
      </c>
      <c r="P7" s="117">
        <v>56585</v>
      </c>
      <c r="Q7" s="117">
        <v>66030</v>
      </c>
      <c r="R7" s="117">
        <v>59411</v>
      </c>
      <c r="S7" s="117">
        <v>58093</v>
      </c>
      <c r="T7" s="117">
        <v>53366</v>
      </c>
      <c r="U7" s="117">
        <v>44241</v>
      </c>
      <c r="V7" s="87">
        <v>64051</v>
      </c>
      <c r="W7" s="87">
        <v>51893</v>
      </c>
      <c r="X7" s="87">
        <v>69009</v>
      </c>
      <c r="Y7" s="87">
        <v>88471</v>
      </c>
      <c r="AM7" s="218">
        <v>38412</v>
      </c>
      <c r="AN7" s="88">
        <v>159722</v>
      </c>
    </row>
    <row r="8" spans="1:40" s="88" customFormat="1" ht="15" customHeight="1">
      <c r="A8" s="115" t="s">
        <v>7</v>
      </c>
      <c r="B8" s="116" t="s">
        <v>75</v>
      </c>
      <c r="C8" s="117">
        <v>284252</v>
      </c>
      <c r="D8" s="117">
        <v>281296</v>
      </c>
      <c r="E8" s="117">
        <v>195541</v>
      </c>
      <c r="F8" s="117">
        <v>145114</v>
      </c>
      <c r="G8" s="117">
        <v>125885</v>
      </c>
      <c r="H8" s="117">
        <v>147537</v>
      </c>
      <c r="I8" s="117">
        <v>118058</v>
      </c>
      <c r="J8" s="117">
        <v>144113</v>
      </c>
      <c r="K8" s="117">
        <v>146899</v>
      </c>
      <c r="L8" s="117">
        <v>159722</v>
      </c>
      <c r="M8" s="117">
        <v>141381</v>
      </c>
      <c r="N8" s="117">
        <v>143703</v>
      </c>
      <c r="O8" s="117">
        <v>106872</v>
      </c>
      <c r="P8" s="117">
        <v>65699</v>
      </c>
      <c r="Q8" s="117">
        <v>76789</v>
      </c>
      <c r="R8" s="117">
        <v>86715</v>
      </c>
      <c r="S8" s="117">
        <v>36656</v>
      </c>
      <c r="T8" s="117">
        <v>44111</v>
      </c>
      <c r="U8" s="117">
        <v>58895</v>
      </c>
      <c r="V8" s="117">
        <v>59876</v>
      </c>
      <c r="W8" s="117">
        <v>64285</v>
      </c>
      <c r="X8" s="117">
        <v>77941</v>
      </c>
      <c r="Y8" s="117">
        <v>92481</v>
      </c>
      <c r="AM8" s="218">
        <v>38443</v>
      </c>
      <c r="AN8" s="88">
        <v>87198</v>
      </c>
    </row>
    <row r="9" spans="1:40" s="88" customFormat="1" ht="15" customHeight="1">
      <c r="A9" s="115" t="s">
        <v>8</v>
      </c>
      <c r="B9" s="117">
        <v>83253</v>
      </c>
      <c r="C9" s="117">
        <v>261273</v>
      </c>
      <c r="D9" s="117">
        <v>273670</v>
      </c>
      <c r="E9" s="117">
        <v>198246</v>
      </c>
      <c r="F9" s="117">
        <v>129700</v>
      </c>
      <c r="G9" s="117">
        <v>143946</v>
      </c>
      <c r="H9" s="117">
        <v>166900</v>
      </c>
      <c r="I9" s="117">
        <v>107339</v>
      </c>
      <c r="J9" s="117">
        <v>122303</v>
      </c>
      <c r="K9" s="117">
        <v>144611</v>
      </c>
      <c r="L9" s="117">
        <v>87198</v>
      </c>
      <c r="M9" s="117">
        <v>144049</v>
      </c>
      <c r="N9" s="117">
        <v>128412</v>
      </c>
      <c r="O9" s="117">
        <v>88772</v>
      </c>
      <c r="P9" s="117">
        <v>56505</v>
      </c>
      <c r="Q9" s="117">
        <v>75040</v>
      </c>
      <c r="R9" s="117">
        <v>65094</v>
      </c>
      <c r="S9" s="117">
        <v>66560</v>
      </c>
      <c r="T9" s="117">
        <v>35251</v>
      </c>
      <c r="U9" s="117">
        <v>54769</v>
      </c>
      <c r="V9" s="117">
        <v>62167</v>
      </c>
      <c r="W9" s="117">
        <v>46566</v>
      </c>
      <c r="X9" s="117">
        <v>66223</v>
      </c>
      <c r="Y9" s="117">
        <v>94546</v>
      </c>
      <c r="AM9" s="218">
        <v>38473</v>
      </c>
      <c r="AN9" s="88">
        <v>124345</v>
      </c>
    </row>
    <row r="10" spans="1:40" s="88" customFormat="1" ht="15" customHeight="1">
      <c r="A10" s="115" t="s">
        <v>9</v>
      </c>
      <c r="B10" s="117">
        <v>413373</v>
      </c>
      <c r="C10" s="117">
        <v>262682</v>
      </c>
      <c r="D10" s="117">
        <v>297626</v>
      </c>
      <c r="E10" s="117">
        <v>198135</v>
      </c>
      <c r="F10" s="117">
        <v>145773</v>
      </c>
      <c r="G10" s="117">
        <v>133911</v>
      </c>
      <c r="H10" s="117">
        <v>150783</v>
      </c>
      <c r="I10" s="117">
        <v>107610</v>
      </c>
      <c r="J10" s="117">
        <v>123245</v>
      </c>
      <c r="K10" s="117">
        <v>123108</v>
      </c>
      <c r="L10" s="117">
        <v>124345</v>
      </c>
      <c r="M10" s="117">
        <v>105346</v>
      </c>
      <c r="N10" s="117">
        <v>111391</v>
      </c>
      <c r="O10" s="117">
        <v>63343</v>
      </c>
      <c r="P10" s="117">
        <v>54392</v>
      </c>
      <c r="Q10" s="117">
        <v>58399</v>
      </c>
      <c r="R10" s="117">
        <v>55706</v>
      </c>
      <c r="S10" s="117">
        <v>47609</v>
      </c>
      <c r="T10" s="117">
        <v>36902</v>
      </c>
      <c r="U10" s="117">
        <v>54115</v>
      </c>
      <c r="V10" s="117">
        <v>56965</v>
      </c>
      <c r="W10" s="117">
        <v>49911</v>
      </c>
      <c r="X10" s="117">
        <v>60413</v>
      </c>
      <c r="Y10" s="117">
        <v>98825</v>
      </c>
      <c r="AM10" s="218">
        <v>38504</v>
      </c>
      <c r="AN10" s="88">
        <v>116710</v>
      </c>
    </row>
    <row r="11" spans="1:40" s="88" customFormat="1" ht="15" customHeight="1">
      <c r="A11" s="115" t="s">
        <v>10</v>
      </c>
      <c r="B11" s="117">
        <v>317113</v>
      </c>
      <c r="C11" s="117">
        <v>249700</v>
      </c>
      <c r="D11" s="117">
        <v>241864</v>
      </c>
      <c r="E11" s="117">
        <v>145134</v>
      </c>
      <c r="F11" s="117">
        <v>128812</v>
      </c>
      <c r="G11" s="117">
        <v>118998</v>
      </c>
      <c r="H11" s="117">
        <v>132506</v>
      </c>
      <c r="I11" s="117">
        <v>108386</v>
      </c>
      <c r="J11" s="117">
        <v>114471</v>
      </c>
      <c r="K11" s="117">
        <v>123546</v>
      </c>
      <c r="L11" s="117">
        <v>116710</v>
      </c>
      <c r="M11" s="117">
        <v>82388</v>
      </c>
      <c r="N11" s="117">
        <v>92960</v>
      </c>
      <c r="O11" s="117">
        <v>63020</v>
      </c>
      <c r="P11" s="117">
        <v>46604</v>
      </c>
      <c r="Q11" s="117">
        <v>52634</v>
      </c>
      <c r="R11" s="117">
        <v>42407</v>
      </c>
      <c r="S11" s="117">
        <v>44949</v>
      </c>
      <c r="T11" s="117">
        <v>41406</v>
      </c>
      <c r="U11" s="117">
        <v>47190</v>
      </c>
      <c r="V11" s="117">
        <v>50420</v>
      </c>
      <c r="W11" s="117">
        <v>49024</v>
      </c>
      <c r="X11" s="117">
        <v>57878</v>
      </c>
      <c r="Y11" s="117">
        <v>83462</v>
      </c>
      <c r="AM11" s="218">
        <v>38534</v>
      </c>
      <c r="AN11" s="88">
        <v>186541</v>
      </c>
    </row>
    <row r="12" spans="1:40" s="88" customFormat="1" ht="15" customHeight="1">
      <c r="A12" s="115" t="s">
        <v>11</v>
      </c>
      <c r="B12" s="117">
        <v>477709</v>
      </c>
      <c r="C12" s="117">
        <v>409083</v>
      </c>
      <c r="D12" s="117">
        <v>420183</v>
      </c>
      <c r="E12" s="117">
        <v>347192</v>
      </c>
      <c r="F12" s="117">
        <v>203491</v>
      </c>
      <c r="G12" s="117">
        <v>207660</v>
      </c>
      <c r="H12" s="117">
        <v>162495</v>
      </c>
      <c r="I12" s="117">
        <v>170753</v>
      </c>
      <c r="J12" s="117">
        <v>172890</v>
      </c>
      <c r="K12" s="117">
        <v>198665</v>
      </c>
      <c r="L12" s="117">
        <v>186541</v>
      </c>
      <c r="M12" s="117">
        <v>134422</v>
      </c>
      <c r="N12" s="117">
        <v>139121</v>
      </c>
      <c r="O12" s="117">
        <v>99915</v>
      </c>
      <c r="P12" s="117">
        <v>53277</v>
      </c>
      <c r="Q12" s="117">
        <v>87276</v>
      </c>
      <c r="R12" s="117">
        <v>82295</v>
      </c>
      <c r="S12" s="117">
        <v>81749</v>
      </c>
      <c r="T12" s="117">
        <v>72358</v>
      </c>
      <c r="U12" s="117">
        <v>62460</v>
      </c>
      <c r="V12" s="117">
        <v>64410</v>
      </c>
      <c r="W12" s="117">
        <v>72324</v>
      </c>
      <c r="X12" s="117">
        <v>67790</v>
      </c>
      <c r="Y12" s="117"/>
      <c r="AM12" s="218">
        <v>38565</v>
      </c>
      <c r="AN12" s="88">
        <v>135588</v>
      </c>
    </row>
    <row r="13" spans="1:40" s="88" customFormat="1" ht="15" customHeight="1">
      <c r="A13" s="115" t="s">
        <v>12</v>
      </c>
      <c r="B13" s="117">
        <v>385556</v>
      </c>
      <c r="C13" s="117">
        <v>288838</v>
      </c>
      <c r="D13" s="117">
        <v>264742</v>
      </c>
      <c r="E13" s="117">
        <v>239417</v>
      </c>
      <c r="F13" s="117">
        <v>127946</v>
      </c>
      <c r="G13" s="117">
        <v>163034</v>
      </c>
      <c r="H13" s="117">
        <v>153604</v>
      </c>
      <c r="I13" s="117">
        <v>143420</v>
      </c>
      <c r="J13" s="117">
        <v>149404</v>
      </c>
      <c r="K13" s="117">
        <v>148995</v>
      </c>
      <c r="L13" s="117">
        <v>135588</v>
      </c>
      <c r="M13" s="117">
        <v>121256</v>
      </c>
      <c r="N13" s="117">
        <v>101960</v>
      </c>
      <c r="O13" s="117">
        <v>33075</v>
      </c>
      <c r="P13" s="117">
        <v>62937</v>
      </c>
      <c r="Q13" s="117">
        <v>74888</v>
      </c>
      <c r="R13" s="117">
        <v>52637</v>
      </c>
      <c r="S13" s="117">
        <v>44848</v>
      </c>
      <c r="T13" s="139" t="s">
        <v>100</v>
      </c>
      <c r="U13" s="139">
        <v>61795</v>
      </c>
      <c r="V13" s="164">
        <v>56838</v>
      </c>
      <c r="W13" s="164">
        <v>70420</v>
      </c>
      <c r="X13" s="164">
        <v>67574</v>
      </c>
      <c r="Y13" s="164"/>
      <c r="AA13" s="229"/>
      <c r="AB13" s="229"/>
      <c r="AC13" s="229"/>
      <c r="AD13" s="229"/>
      <c r="AE13" s="229"/>
      <c r="AF13" s="229"/>
      <c r="AM13" s="218">
        <v>38596</v>
      </c>
      <c r="AN13" s="88">
        <v>139440</v>
      </c>
    </row>
    <row r="14" spans="1:40" s="88" customFormat="1" ht="15" customHeight="1">
      <c r="A14" s="115" t="s">
        <v>13</v>
      </c>
      <c r="B14" s="117">
        <v>317998</v>
      </c>
      <c r="C14" s="117">
        <v>200420</v>
      </c>
      <c r="D14" s="117">
        <v>236939</v>
      </c>
      <c r="E14" s="117">
        <v>163121</v>
      </c>
      <c r="F14" s="117">
        <v>110119</v>
      </c>
      <c r="G14" s="117">
        <v>160088</v>
      </c>
      <c r="H14" s="117">
        <v>153617</v>
      </c>
      <c r="I14" s="117">
        <v>122393</v>
      </c>
      <c r="J14" s="117">
        <v>121593</v>
      </c>
      <c r="K14" s="117">
        <v>143445</v>
      </c>
      <c r="L14" s="117">
        <v>139440</v>
      </c>
      <c r="M14" s="117">
        <v>152092</v>
      </c>
      <c r="N14" s="117">
        <v>97999</v>
      </c>
      <c r="O14" s="117">
        <v>52901</v>
      </c>
      <c r="P14" s="117">
        <v>65603</v>
      </c>
      <c r="Q14" s="117">
        <v>75923</v>
      </c>
      <c r="R14" s="117">
        <v>48607</v>
      </c>
      <c r="S14" s="117">
        <v>56765</v>
      </c>
      <c r="T14" s="117">
        <v>46671</v>
      </c>
      <c r="U14" s="117">
        <v>62932</v>
      </c>
      <c r="V14" s="117">
        <v>53174</v>
      </c>
      <c r="W14" s="117">
        <v>72453</v>
      </c>
      <c r="X14" s="117">
        <v>77250</v>
      </c>
      <c r="Y14" s="117"/>
      <c r="AA14" s="229"/>
      <c r="AB14" s="229"/>
      <c r="AC14" s="229"/>
      <c r="AD14" s="229"/>
      <c r="AE14" s="229"/>
      <c r="AF14" s="229"/>
      <c r="AM14" s="218">
        <v>38626</v>
      </c>
      <c r="AN14" s="88">
        <v>160678</v>
      </c>
    </row>
    <row r="15" spans="1:40" s="88" customFormat="1" ht="15" customHeight="1">
      <c r="A15" s="115" t="s">
        <v>14</v>
      </c>
      <c r="B15" s="117">
        <v>323168</v>
      </c>
      <c r="C15" s="117">
        <v>234078</v>
      </c>
      <c r="D15" s="117">
        <v>207088</v>
      </c>
      <c r="E15" s="117">
        <v>217091</v>
      </c>
      <c r="F15" s="117">
        <v>130494</v>
      </c>
      <c r="G15" s="117">
        <v>155260</v>
      </c>
      <c r="H15" s="117">
        <v>141774</v>
      </c>
      <c r="I15" s="117">
        <v>118247</v>
      </c>
      <c r="J15" s="117">
        <v>139471</v>
      </c>
      <c r="K15" s="117">
        <v>144251</v>
      </c>
      <c r="L15" s="117">
        <v>160678</v>
      </c>
      <c r="M15" s="117">
        <v>134958</v>
      </c>
      <c r="N15" s="117">
        <v>99510</v>
      </c>
      <c r="O15" s="117">
        <v>76404</v>
      </c>
      <c r="P15" s="117">
        <v>82330</v>
      </c>
      <c r="Q15" s="117">
        <v>92685</v>
      </c>
      <c r="R15" s="117">
        <v>64823</v>
      </c>
      <c r="S15" s="117">
        <v>50206</v>
      </c>
      <c r="T15" s="117">
        <v>63856</v>
      </c>
      <c r="U15" s="117">
        <v>66065</v>
      </c>
      <c r="V15" s="117">
        <v>55199</v>
      </c>
      <c r="W15" s="117">
        <v>75284</v>
      </c>
      <c r="X15" s="117">
        <v>90059</v>
      </c>
      <c r="Y15" s="117"/>
      <c r="AA15" s="229"/>
      <c r="AB15" s="230"/>
      <c r="AC15" s="230"/>
      <c r="AD15" s="229"/>
      <c r="AE15" s="229"/>
      <c r="AF15" s="229"/>
      <c r="AM15" s="218">
        <v>38657</v>
      </c>
      <c r="AN15" s="88">
        <v>124853</v>
      </c>
    </row>
    <row r="16" spans="1:40" s="88" customFormat="1" ht="15" customHeight="1">
      <c r="A16" s="115" t="s">
        <v>15</v>
      </c>
      <c r="B16" s="117">
        <v>269613</v>
      </c>
      <c r="C16" s="117">
        <v>221860</v>
      </c>
      <c r="D16" s="117">
        <v>230709</v>
      </c>
      <c r="E16" s="117">
        <v>159950</v>
      </c>
      <c r="F16" s="117">
        <v>119430</v>
      </c>
      <c r="G16" s="117">
        <v>160664</v>
      </c>
      <c r="H16" s="117">
        <v>155587</v>
      </c>
      <c r="I16" s="117">
        <v>113887</v>
      </c>
      <c r="J16" s="117">
        <v>123221</v>
      </c>
      <c r="K16" s="117">
        <v>136407</v>
      </c>
      <c r="L16" s="117">
        <v>124853</v>
      </c>
      <c r="M16" s="117">
        <v>128073</v>
      </c>
      <c r="N16" s="117">
        <v>96444</v>
      </c>
      <c r="O16" s="117">
        <v>74779</v>
      </c>
      <c r="P16" s="117">
        <v>77143</v>
      </c>
      <c r="Q16" s="117">
        <v>79911</v>
      </c>
      <c r="R16" s="117">
        <v>58888</v>
      </c>
      <c r="S16" s="117">
        <v>47793</v>
      </c>
      <c r="T16" s="117">
        <v>60188</v>
      </c>
      <c r="U16" s="117">
        <v>54537</v>
      </c>
      <c r="V16" s="117">
        <v>56417</v>
      </c>
      <c r="W16" s="117">
        <v>64764</v>
      </c>
      <c r="X16" s="117">
        <v>76480</v>
      </c>
      <c r="Y16" s="117"/>
      <c r="AA16" s="229"/>
      <c r="AB16" s="230"/>
      <c r="AC16" s="230"/>
      <c r="AD16" s="229"/>
      <c r="AE16" s="229"/>
      <c r="AF16" s="229"/>
      <c r="AM16" s="218">
        <v>38687</v>
      </c>
      <c r="AN16" s="88">
        <v>134464</v>
      </c>
    </row>
    <row r="17" spans="1:40" s="88" customFormat="1" ht="15" customHeight="1">
      <c r="A17" s="115" t="s">
        <v>16</v>
      </c>
      <c r="B17" s="117">
        <v>311439</v>
      </c>
      <c r="C17" s="117">
        <v>198064</v>
      </c>
      <c r="D17" s="117">
        <v>205272</v>
      </c>
      <c r="E17" s="117">
        <v>146341</v>
      </c>
      <c r="F17" s="117">
        <v>113137</v>
      </c>
      <c r="G17" s="117">
        <v>140278</v>
      </c>
      <c r="H17" s="117">
        <v>127707</v>
      </c>
      <c r="I17" s="117">
        <v>112420</v>
      </c>
      <c r="J17" s="117">
        <v>129987</v>
      </c>
      <c r="K17" s="117">
        <v>138051</v>
      </c>
      <c r="L17" s="117">
        <v>134464</v>
      </c>
      <c r="M17" s="117">
        <v>115850</v>
      </c>
      <c r="N17" s="117">
        <v>107161</v>
      </c>
      <c r="O17" s="117">
        <v>71870</v>
      </c>
      <c r="P17" s="117">
        <v>62583</v>
      </c>
      <c r="Q17" s="117">
        <v>69325</v>
      </c>
      <c r="R17" s="117">
        <v>18193</v>
      </c>
      <c r="S17" s="117">
        <v>40278</v>
      </c>
      <c r="T17" s="117">
        <v>49786</v>
      </c>
      <c r="U17" s="117">
        <v>44220</v>
      </c>
      <c r="V17" s="117">
        <v>45267</v>
      </c>
      <c r="W17" s="117">
        <v>55928</v>
      </c>
      <c r="X17" s="117">
        <v>65697</v>
      </c>
      <c r="Y17" s="117"/>
      <c r="AA17" s="229"/>
      <c r="AB17" s="231"/>
      <c r="AC17" s="231"/>
      <c r="AD17" s="229"/>
      <c r="AE17" s="232"/>
      <c r="AF17" s="232"/>
      <c r="AM17" s="218">
        <v>38718</v>
      </c>
      <c r="AN17" s="88">
        <v>156954</v>
      </c>
    </row>
    <row r="18" spans="1:40" s="88" customFormat="1" ht="15" customHeight="1">
      <c r="A18" s="118"/>
      <c r="B18" s="119"/>
      <c r="C18" s="119"/>
      <c r="D18" s="119"/>
      <c r="E18" s="119"/>
      <c r="F18" s="119"/>
      <c r="G18" s="119"/>
      <c r="H18" s="119"/>
      <c r="I18" s="119"/>
      <c r="J18" s="119"/>
      <c r="K18" s="119"/>
      <c r="L18" s="119"/>
      <c r="M18" s="120"/>
      <c r="N18" s="120"/>
      <c r="O18" s="120"/>
      <c r="P18" s="120"/>
      <c r="Q18" s="120"/>
      <c r="R18" s="120"/>
      <c r="S18" s="120"/>
      <c r="T18" s="120"/>
      <c r="U18" s="120"/>
      <c r="V18" s="120"/>
      <c r="W18" s="120"/>
      <c r="X18" s="120"/>
      <c r="Y18" s="120"/>
      <c r="AA18" s="229"/>
      <c r="AB18" s="231"/>
      <c r="AC18" s="231"/>
      <c r="AD18" s="229"/>
      <c r="AE18" s="232"/>
      <c r="AF18" s="232"/>
      <c r="AM18" s="218">
        <v>38749</v>
      </c>
      <c r="AN18" s="88">
        <v>132046</v>
      </c>
    </row>
    <row r="19" spans="1:40" s="88" customFormat="1" ht="15" customHeight="1">
      <c r="A19" s="115" t="s">
        <v>17</v>
      </c>
      <c r="B19" s="121">
        <f t="shared" ref="B19:L19" si="0">SUM(B6:B18)</f>
        <v>2899222</v>
      </c>
      <c r="C19" s="121">
        <f t="shared" si="0"/>
        <v>3370430</v>
      </c>
      <c r="D19" s="121">
        <f t="shared" si="0"/>
        <v>3161618</v>
      </c>
      <c r="E19" s="121">
        <f t="shared" si="0"/>
        <v>2580111</v>
      </c>
      <c r="F19" s="121">
        <f t="shared" si="0"/>
        <v>1729258</v>
      </c>
      <c r="G19" s="121">
        <f t="shared" si="0"/>
        <v>1798924</v>
      </c>
      <c r="H19" s="121">
        <f t="shared" si="0"/>
        <v>1824478</v>
      </c>
      <c r="I19" s="121">
        <f t="shared" si="0"/>
        <v>1466212</v>
      </c>
      <c r="J19" s="121">
        <f t="shared" si="0"/>
        <v>1617372</v>
      </c>
      <c r="K19" s="121">
        <f t="shared" si="0"/>
        <v>1797577</v>
      </c>
      <c r="L19" s="121">
        <f t="shared" si="0"/>
        <v>1686936</v>
      </c>
      <c r="M19" s="121">
        <f t="shared" ref="M19:S19" si="1">SUM(M6:M18)</f>
        <v>1548815</v>
      </c>
      <c r="N19" s="121">
        <f t="shared" si="1"/>
        <v>1435713</v>
      </c>
      <c r="O19" s="121">
        <f t="shared" si="1"/>
        <v>982588</v>
      </c>
      <c r="P19" s="121">
        <f t="shared" si="1"/>
        <v>770929</v>
      </c>
      <c r="Q19" s="121">
        <f t="shared" si="1"/>
        <v>890746</v>
      </c>
      <c r="R19" s="121">
        <f>SUM(R6:R18)</f>
        <v>717256</v>
      </c>
      <c r="S19" s="121">
        <f t="shared" si="1"/>
        <v>641739</v>
      </c>
      <c r="T19" s="121">
        <f t="shared" ref="T19:Y19" si="2">SUM(T6:T18)</f>
        <v>547386</v>
      </c>
      <c r="U19" s="121">
        <f t="shared" si="2"/>
        <v>651363</v>
      </c>
      <c r="V19" s="121">
        <f t="shared" si="2"/>
        <v>678629</v>
      </c>
      <c r="W19" s="121">
        <f t="shared" si="2"/>
        <v>733692</v>
      </c>
      <c r="X19" s="121">
        <f t="shared" si="2"/>
        <v>838827</v>
      </c>
      <c r="Y19" s="121">
        <f t="shared" si="2"/>
        <v>537499</v>
      </c>
      <c r="AA19" s="229"/>
      <c r="AB19" s="233"/>
      <c r="AC19" s="233"/>
      <c r="AD19" s="229"/>
      <c r="AE19" s="233"/>
      <c r="AF19" s="233"/>
      <c r="AM19" s="218">
        <v>38777</v>
      </c>
      <c r="AN19" s="88">
        <v>141381</v>
      </c>
    </row>
    <row r="20" spans="1:40" s="88" customFormat="1" ht="15" customHeight="1">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AA20" s="234"/>
      <c r="AB20" s="234"/>
      <c r="AC20" s="234"/>
      <c r="AD20" s="234"/>
      <c r="AE20" s="234"/>
      <c r="AF20" s="234"/>
      <c r="AM20" s="218">
        <v>38808</v>
      </c>
      <c r="AN20" s="88">
        <v>144049</v>
      </c>
    </row>
    <row r="21" spans="1:40" s="88" customFormat="1" ht="14.1" customHeight="1">
      <c r="AM21" s="218">
        <v>38838</v>
      </c>
      <c r="AN21" s="88">
        <v>105346</v>
      </c>
    </row>
    <row r="22" spans="1:40" s="88" customFormat="1" ht="21.95" customHeight="1">
      <c r="A22" s="256" t="s">
        <v>116</v>
      </c>
      <c r="B22" s="256"/>
      <c r="C22" s="256"/>
      <c r="D22" s="256"/>
      <c r="E22" s="256"/>
      <c r="F22" s="256"/>
      <c r="G22" s="256"/>
      <c r="H22" s="256"/>
      <c r="I22" s="256"/>
      <c r="J22" s="256"/>
      <c r="K22" s="256"/>
      <c r="L22" s="256"/>
      <c r="M22" s="256"/>
      <c r="N22" s="256"/>
      <c r="O22" s="256"/>
      <c r="P22" s="256"/>
      <c r="Q22" s="256"/>
      <c r="R22" s="256"/>
      <c r="S22" s="256"/>
      <c r="T22" s="256"/>
      <c r="U22" s="256"/>
      <c r="V22" s="163"/>
      <c r="W22" s="163"/>
      <c r="X22" s="163"/>
      <c r="Y22" s="163"/>
      <c r="AM22" s="218">
        <v>38869</v>
      </c>
      <c r="AN22" s="88">
        <v>82388</v>
      </c>
    </row>
    <row r="23" spans="1:40" s="88" customFormat="1" ht="21.95" customHeight="1">
      <c r="A23" s="256" t="s">
        <v>102</v>
      </c>
      <c r="B23" s="256"/>
      <c r="C23" s="256"/>
      <c r="D23" s="256"/>
      <c r="E23" s="256"/>
      <c r="F23" s="256"/>
      <c r="G23" s="256"/>
      <c r="H23" s="256"/>
      <c r="I23" s="256"/>
      <c r="J23" s="256"/>
      <c r="K23" s="256"/>
      <c r="L23" s="256"/>
      <c r="M23" s="256"/>
      <c r="N23" s="256"/>
      <c r="O23" s="256"/>
      <c r="P23" s="256"/>
      <c r="Q23" s="256"/>
      <c r="R23" s="256"/>
      <c r="S23" s="256"/>
      <c r="T23" s="256"/>
      <c r="U23" s="256"/>
      <c r="V23" s="163"/>
      <c r="W23" s="163"/>
      <c r="X23" s="163"/>
      <c r="Y23" s="163"/>
      <c r="AM23" s="218">
        <v>38899</v>
      </c>
      <c r="AN23" s="88">
        <v>134422</v>
      </c>
    </row>
    <row r="24" spans="1:40" s="88" customFormat="1" ht="14.1" customHeight="1">
      <c r="AM24" s="218">
        <v>38930</v>
      </c>
      <c r="AN24" s="88">
        <v>121256</v>
      </c>
    </row>
    <row r="25" spans="1:40" s="88" customFormat="1" ht="14.1" customHeight="1">
      <c r="AM25" s="218">
        <v>38961</v>
      </c>
      <c r="AN25" s="88">
        <v>152092</v>
      </c>
    </row>
    <row r="26" spans="1:40" s="88" customFormat="1" ht="15" customHeight="1">
      <c r="A26" s="113"/>
      <c r="B26" s="113">
        <v>1995</v>
      </c>
      <c r="C26" s="113">
        <v>1996</v>
      </c>
      <c r="D26" s="113">
        <v>1997</v>
      </c>
      <c r="E26" s="113">
        <v>1998</v>
      </c>
      <c r="F26" s="113">
        <v>1999</v>
      </c>
      <c r="G26" s="113">
        <v>2000</v>
      </c>
      <c r="H26" s="113">
        <v>2001</v>
      </c>
      <c r="I26" s="113">
        <v>2002</v>
      </c>
      <c r="J26" s="113">
        <v>2003</v>
      </c>
      <c r="K26" s="113">
        <v>2004</v>
      </c>
      <c r="L26" s="113">
        <v>2005</v>
      </c>
      <c r="M26" s="114">
        <v>2006</v>
      </c>
      <c r="N26" s="114">
        <v>2007</v>
      </c>
      <c r="O26" s="114">
        <v>2008</v>
      </c>
      <c r="P26" s="114">
        <v>2009</v>
      </c>
      <c r="Q26" s="114">
        <v>2010</v>
      </c>
      <c r="R26" s="114">
        <v>2011</v>
      </c>
      <c r="S26" s="114">
        <v>2012</v>
      </c>
      <c r="T26" s="114">
        <v>2013</v>
      </c>
      <c r="U26" s="114">
        <v>2014</v>
      </c>
      <c r="V26" s="114">
        <f>+V5</f>
        <v>2015</v>
      </c>
      <c r="W26" s="114">
        <f>+W5</f>
        <v>2016</v>
      </c>
      <c r="X26" s="114">
        <f>+X5</f>
        <v>2017</v>
      </c>
      <c r="Y26" s="114">
        <f>+Y5</f>
        <v>2018</v>
      </c>
      <c r="AM26" s="218">
        <v>38991</v>
      </c>
      <c r="AN26" s="88">
        <v>134958</v>
      </c>
    </row>
    <row r="27" spans="1:40" s="88" customFormat="1" ht="15" customHeight="1">
      <c r="A27" s="115" t="s">
        <v>5</v>
      </c>
      <c r="B27" s="116" t="s">
        <v>75</v>
      </c>
      <c r="C27" s="116" t="s">
        <v>75</v>
      </c>
      <c r="D27" s="122">
        <f t="shared" ref="D27:R27" si="3">+D6/C6-1</f>
        <v>-0.39513250378510623</v>
      </c>
      <c r="E27" s="122">
        <f t="shared" si="3"/>
        <v>0.30246870091711187</v>
      </c>
      <c r="F27" s="122">
        <f t="shared" si="3"/>
        <v>-0.37881617757018271</v>
      </c>
      <c r="G27" s="122">
        <f t="shared" si="3"/>
        <v>-0.25728627772371049</v>
      </c>
      <c r="H27" s="122">
        <f t="shared" si="3"/>
        <v>0.12341379310344824</v>
      </c>
      <c r="I27" s="122">
        <f t="shared" si="3"/>
        <v>-0.27234107860891987</v>
      </c>
      <c r="J27" s="122">
        <f t="shared" si="3"/>
        <v>0.23486484662369644</v>
      </c>
      <c r="K27" s="122">
        <f t="shared" si="3"/>
        <v>0.27888721126452642</v>
      </c>
      <c r="L27" s="122">
        <f t="shared" si="3"/>
        <v>-0.16857558015299801</v>
      </c>
      <c r="M27" s="122">
        <f t="shared" si="3"/>
        <v>8.4684777300880754E-3</v>
      </c>
      <c r="N27" s="122">
        <f t="shared" si="3"/>
        <v>9.5276322999095386E-2</v>
      </c>
      <c r="O27" s="122">
        <f t="shared" si="3"/>
        <v>-0.21310235707471437</v>
      </c>
      <c r="P27" s="122">
        <f t="shared" si="3"/>
        <v>-0.35485754838328132</v>
      </c>
      <c r="Q27" s="122">
        <f t="shared" si="3"/>
        <v>-6.2162688636545949E-2</v>
      </c>
      <c r="R27" s="122">
        <f t="shared" si="3"/>
        <v>7.746255162133675E-3</v>
      </c>
      <c r="S27" s="122">
        <f t="shared" ref="S27:Y27" si="4">+S6/R6-1</f>
        <v>-0.19698108632395728</v>
      </c>
      <c r="T27" s="122">
        <f t="shared" si="4"/>
        <v>-0.34336358008847556</v>
      </c>
      <c r="U27" s="122">
        <f t="shared" si="4"/>
        <v>-7.6958451173806064E-2</v>
      </c>
      <c r="V27" s="122">
        <f t="shared" si="4"/>
        <v>0.34129633320047836</v>
      </c>
      <c r="W27" s="122">
        <f t="shared" si="4"/>
        <v>0.12990992664128509</v>
      </c>
      <c r="X27" s="122">
        <f t="shared" si="4"/>
        <v>2.7498356344510144E-2</v>
      </c>
      <c r="Y27" s="122">
        <f t="shared" si="4"/>
        <v>0.27515876697646879</v>
      </c>
      <c r="AM27" s="218">
        <v>39022</v>
      </c>
      <c r="AN27" s="88">
        <v>128073</v>
      </c>
    </row>
    <row r="28" spans="1:40" s="88" customFormat="1" ht="15" customHeight="1">
      <c r="A28" s="115" t="s">
        <v>6</v>
      </c>
      <c r="B28" s="116" t="s">
        <v>75</v>
      </c>
      <c r="C28" s="116" t="s">
        <v>75</v>
      </c>
      <c r="D28" s="122">
        <f t="shared" ref="D28:R28" si="5">+D7/C7-1</f>
        <v>-0.2777039596066968</v>
      </c>
      <c r="E28" s="122">
        <f t="shared" si="5"/>
        <v>-2.0204807456463136E-2</v>
      </c>
      <c r="F28" s="122">
        <f t="shared" si="5"/>
        <v>-0.29588196639233966</v>
      </c>
      <c r="G28" s="122">
        <f t="shared" si="5"/>
        <v>-0.19894229273603981</v>
      </c>
      <c r="H28" s="122">
        <f t="shared" si="5"/>
        <v>0.17248959778085982</v>
      </c>
      <c r="I28" s="122">
        <f t="shared" si="5"/>
        <v>-0.25968664423059862</v>
      </c>
      <c r="J28" s="122">
        <f t="shared" si="5"/>
        <v>4.1033179671958298E-2</v>
      </c>
      <c r="K28" s="122">
        <f t="shared" si="5"/>
        <v>0.24637959218130057</v>
      </c>
      <c r="L28" s="122">
        <f t="shared" si="5"/>
        <v>-3.9776610614074004E-3</v>
      </c>
      <c r="M28" s="122">
        <f t="shared" si="5"/>
        <v>-0.18369693560252476</v>
      </c>
      <c r="N28" s="122">
        <f t="shared" si="5"/>
        <v>9.9192705572300532E-2</v>
      </c>
      <c r="O28" s="122">
        <f t="shared" si="5"/>
        <v>-0.19829272997850411</v>
      </c>
      <c r="P28" s="122">
        <f t="shared" si="5"/>
        <v>-0.51371999690623316</v>
      </c>
      <c r="Q28" s="122">
        <f t="shared" si="5"/>
        <v>0.16691702748078119</v>
      </c>
      <c r="R28" s="122">
        <f t="shared" si="5"/>
        <v>-0.10024231409965167</v>
      </c>
      <c r="S28" s="122">
        <f t="shared" ref="S28:U38" si="6">+S7/R7-1</f>
        <v>-2.2184443958189526E-2</v>
      </c>
      <c r="T28" s="122">
        <f t="shared" si="6"/>
        <v>-8.1369528170347594E-2</v>
      </c>
      <c r="U28" s="122">
        <f t="shared" ref="U28:U35" si="7">+U7/T7-1</f>
        <v>-0.17098901922572429</v>
      </c>
      <c r="V28" s="122">
        <f t="shared" ref="V28:W38" si="8">+V7/U7-1</f>
        <v>0.44777468863723691</v>
      </c>
      <c r="W28" s="122">
        <f t="shared" ref="W28:Y29" si="9">+W7/V7-1</f>
        <v>-0.1898174891883031</v>
      </c>
      <c r="X28" s="122">
        <f t="shared" si="9"/>
        <v>0.3298325400343014</v>
      </c>
      <c r="Y28" s="122">
        <f t="shared" si="9"/>
        <v>0.28202118564245238</v>
      </c>
      <c r="AM28" s="218">
        <v>39052</v>
      </c>
      <c r="AN28" s="88">
        <v>115850</v>
      </c>
    </row>
    <row r="29" spans="1:40" s="88" customFormat="1" ht="15" customHeight="1">
      <c r="A29" s="115" t="s">
        <v>7</v>
      </c>
      <c r="B29" s="116" t="s">
        <v>75</v>
      </c>
      <c r="C29" s="116" t="s">
        <v>75</v>
      </c>
      <c r="D29" s="122">
        <f t="shared" ref="D29:R29" si="10">+D8/C8-1</f>
        <v>-1.039922322446285E-2</v>
      </c>
      <c r="E29" s="122">
        <f t="shared" si="10"/>
        <v>-0.30485680564245488</v>
      </c>
      <c r="F29" s="122">
        <f t="shared" si="10"/>
        <v>-0.25788453572396586</v>
      </c>
      <c r="G29" s="122">
        <f t="shared" si="10"/>
        <v>-0.1325096131317447</v>
      </c>
      <c r="H29" s="122">
        <f t="shared" si="10"/>
        <v>0.17199825237319777</v>
      </c>
      <c r="I29" s="122">
        <f t="shared" si="10"/>
        <v>-0.19980750591377083</v>
      </c>
      <c r="J29" s="122">
        <f t="shared" si="10"/>
        <v>0.22069660675261304</v>
      </c>
      <c r="K29" s="122">
        <f t="shared" si="10"/>
        <v>1.9332051931470362E-2</v>
      </c>
      <c r="L29" s="122">
        <f t="shared" si="10"/>
        <v>8.7291268150225587E-2</v>
      </c>
      <c r="M29" s="122">
        <f t="shared" si="10"/>
        <v>-0.11483076846019957</v>
      </c>
      <c r="N29" s="122">
        <f t="shared" si="10"/>
        <v>1.6423706155706874E-2</v>
      </c>
      <c r="O29" s="122">
        <f t="shared" si="10"/>
        <v>-0.25629945095091955</v>
      </c>
      <c r="P29" s="122">
        <f t="shared" si="10"/>
        <v>-0.38525525862714272</v>
      </c>
      <c r="Q29" s="122">
        <f t="shared" si="10"/>
        <v>0.16880013394420001</v>
      </c>
      <c r="R29" s="122">
        <f t="shared" si="10"/>
        <v>0.12926330594225743</v>
      </c>
      <c r="S29" s="122">
        <f t="shared" si="6"/>
        <v>-0.57728190047857919</v>
      </c>
      <c r="T29" s="122">
        <f t="shared" si="6"/>
        <v>0.20337734613705805</v>
      </c>
      <c r="U29" s="122">
        <f t="shared" si="7"/>
        <v>0.33515449661082264</v>
      </c>
      <c r="V29" s="122">
        <f t="shared" si="8"/>
        <v>1.6656762034128469E-2</v>
      </c>
      <c r="W29" s="122">
        <f t="shared" si="9"/>
        <v>7.3635513394348262E-2</v>
      </c>
      <c r="X29" s="122">
        <f t="shared" si="9"/>
        <v>0.21242902698918886</v>
      </c>
      <c r="Y29" s="122">
        <f t="shared" si="9"/>
        <v>0.1865513657766773</v>
      </c>
      <c r="AM29" s="218">
        <v>39083</v>
      </c>
      <c r="AN29" s="88">
        <v>171908</v>
      </c>
    </row>
    <row r="30" spans="1:40" s="88" customFormat="1" ht="15" customHeight="1">
      <c r="A30" s="115" t="s">
        <v>8</v>
      </c>
      <c r="B30" s="116" t="s">
        <v>75</v>
      </c>
      <c r="C30" s="122">
        <f>+C9/B9-1</f>
        <v>2.1383013224748657</v>
      </c>
      <c r="D30" s="122">
        <f t="shared" ref="D30:R30" si="11">+D9/C9-1</f>
        <v>4.7448454298760323E-2</v>
      </c>
      <c r="E30" s="122">
        <f t="shared" si="11"/>
        <v>-0.27560200241166366</v>
      </c>
      <c r="F30" s="122">
        <f t="shared" si="11"/>
        <v>-0.34576233568394821</v>
      </c>
      <c r="G30" s="122">
        <f t="shared" si="11"/>
        <v>0.1098380878951426</v>
      </c>
      <c r="H30" s="122">
        <f t="shared" si="11"/>
        <v>0.15946257624386928</v>
      </c>
      <c r="I30" s="122">
        <f t="shared" si="11"/>
        <v>-0.35686638705811868</v>
      </c>
      <c r="J30" s="122">
        <f t="shared" si="11"/>
        <v>0.1394087889769795</v>
      </c>
      <c r="K30" s="122">
        <f t="shared" si="11"/>
        <v>0.18239945054495799</v>
      </c>
      <c r="L30" s="122">
        <f t="shared" si="11"/>
        <v>-0.39701682444627306</v>
      </c>
      <c r="M30" s="122">
        <f t="shared" si="11"/>
        <v>0.65197596275143921</v>
      </c>
      <c r="N30" s="122">
        <f t="shared" si="11"/>
        <v>-0.10855333948864621</v>
      </c>
      <c r="O30" s="122">
        <f t="shared" si="11"/>
        <v>-0.30869389153661653</v>
      </c>
      <c r="P30" s="122">
        <f t="shared" si="11"/>
        <v>-0.36348172847294191</v>
      </c>
      <c r="Q30" s="122">
        <f t="shared" si="11"/>
        <v>0.3280240686664897</v>
      </c>
      <c r="R30" s="122">
        <f t="shared" si="11"/>
        <v>-0.13254264392324089</v>
      </c>
      <c r="S30" s="122">
        <f t="shared" si="6"/>
        <v>2.2521276922604194E-2</v>
      </c>
      <c r="T30" s="122">
        <f t="shared" si="6"/>
        <v>-0.47038762019230773</v>
      </c>
      <c r="U30" s="122">
        <f t="shared" si="7"/>
        <v>0.55368642024339731</v>
      </c>
      <c r="V30" s="122">
        <f t="shared" si="8"/>
        <v>0.13507641183881391</v>
      </c>
      <c r="W30" s="122">
        <f t="shared" si="8"/>
        <v>-0.25095307799958178</v>
      </c>
      <c r="X30" s="122">
        <f t="shared" ref="X30:Y38" si="12">+X9/W9-1</f>
        <v>0.42213202765966584</v>
      </c>
      <c r="Y30" s="122">
        <f t="shared" si="12"/>
        <v>0.4276912855050361</v>
      </c>
      <c r="AM30" s="218">
        <v>39114</v>
      </c>
      <c r="AN30" s="88">
        <v>145144</v>
      </c>
    </row>
    <row r="31" spans="1:40" s="88" customFormat="1" ht="15" customHeight="1">
      <c r="A31" s="115" t="s">
        <v>9</v>
      </c>
      <c r="B31" s="116" t="s">
        <v>75</v>
      </c>
      <c r="C31" s="122">
        <f t="shared" ref="C31:C38" si="13">+C10/B10-1</f>
        <v>-0.36454001591782725</v>
      </c>
      <c r="D31" s="122">
        <f t="shared" ref="D31:R31" si="14">+D10/C10-1</f>
        <v>0.13302776741459255</v>
      </c>
      <c r="E31" s="122">
        <f t="shared" si="14"/>
        <v>-0.33428195117362058</v>
      </c>
      <c r="F31" s="122">
        <f t="shared" si="14"/>
        <v>-0.26427435839200542</v>
      </c>
      <c r="G31" s="122">
        <f t="shared" si="14"/>
        <v>-8.1373093782799333E-2</v>
      </c>
      <c r="H31" s="122">
        <f t="shared" si="14"/>
        <v>0.12599413042991237</v>
      </c>
      <c r="I31" s="122">
        <f t="shared" si="14"/>
        <v>-0.28632538150852549</v>
      </c>
      <c r="J31" s="122">
        <f t="shared" si="14"/>
        <v>0.14529318836539362</v>
      </c>
      <c r="K31" s="122">
        <f t="shared" si="14"/>
        <v>-1.1116069617428392E-3</v>
      </c>
      <c r="L31" s="122">
        <f t="shared" si="14"/>
        <v>1.0048087857815968E-2</v>
      </c>
      <c r="M31" s="122">
        <f t="shared" si="14"/>
        <v>-0.15279263339901084</v>
      </c>
      <c r="N31" s="122">
        <f t="shared" si="14"/>
        <v>5.7382340098342643E-2</v>
      </c>
      <c r="O31" s="122">
        <f t="shared" si="14"/>
        <v>-0.43134544083453785</v>
      </c>
      <c r="P31" s="122">
        <f t="shared" si="14"/>
        <v>-0.14131001057733295</v>
      </c>
      <c r="Q31" s="122">
        <f t="shared" si="14"/>
        <v>7.3668921900279516E-2</v>
      </c>
      <c r="R31" s="122">
        <f t="shared" si="14"/>
        <v>-4.6113803318549973E-2</v>
      </c>
      <c r="S31" s="122">
        <f t="shared" si="6"/>
        <v>-0.14535238573941767</v>
      </c>
      <c r="T31" s="122">
        <f t="shared" si="6"/>
        <v>-0.22489445272952591</v>
      </c>
      <c r="U31" s="122">
        <f t="shared" si="7"/>
        <v>0.46645168283561866</v>
      </c>
      <c r="V31" s="122">
        <f t="shared" si="8"/>
        <v>5.2665619513998063E-2</v>
      </c>
      <c r="W31" s="122">
        <f t="shared" si="8"/>
        <v>-0.12383042218906348</v>
      </c>
      <c r="X31" s="122">
        <f t="shared" si="12"/>
        <v>0.21041453787742181</v>
      </c>
      <c r="Y31" s="122">
        <f t="shared" si="12"/>
        <v>0.63582341549004351</v>
      </c>
      <c r="AM31" s="218">
        <v>39142</v>
      </c>
      <c r="AN31" s="88">
        <v>143703</v>
      </c>
    </row>
    <row r="32" spans="1:40" s="88" customFormat="1" ht="15" customHeight="1">
      <c r="A32" s="115" t="s">
        <v>10</v>
      </c>
      <c r="B32" s="116" t="s">
        <v>75</v>
      </c>
      <c r="C32" s="122">
        <f t="shared" si="13"/>
        <v>-0.21258352700772276</v>
      </c>
      <c r="D32" s="122">
        <f t="shared" ref="D32:R32" si="15">+D11/C11-1</f>
        <v>-3.1381657989587475E-2</v>
      </c>
      <c r="E32" s="122">
        <f t="shared" si="15"/>
        <v>-0.39993550094267849</v>
      </c>
      <c r="F32" s="122">
        <f t="shared" si="15"/>
        <v>-0.11246158722284239</v>
      </c>
      <c r="G32" s="122">
        <f t="shared" si="15"/>
        <v>-7.6188553861441521E-2</v>
      </c>
      <c r="H32" s="122">
        <f t="shared" si="15"/>
        <v>0.11351451284895542</v>
      </c>
      <c r="I32" s="122">
        <f t="shared" si="15"/>
        <v>-0.18202949300409033</v>
      </c>
      <c r="J32" s="122">
        <f t="shared" si="15"/>
        <v>5.6141937150554488E-2</v>
      </c>
      <c r="K32" s="122">
        <f t="shared" si="15"/>
        <v>7.9277720994837209E-2</v>
      </c>
      <c r="L32" s="122">
        <f t="shared" si="15"/>
        <v>-5.5331617373286068E-2</v>
      </c>
      <c r="M32" s="122">
        <f t="shared" si="15"/>
        <v>-0.294079341958701</v>
      </c>
      <c r="N32" s="122">
        <f t="shared" si="15"/>
        <v>0.1283196582026509</v>
      </c>
      <c r="O32" s="122">
        <f t="shared" si="15"/>
        <v>-0.32207401032702232</v>
      </c>
      <c r="P32" s="122">
        <f t="shared" si="15"/>
        <v>-0.26048873373532211</v>
      </c>
      <c r="Q32" s="122">
        <f t="shared" si="15"/>
        <v>0.12938803536177157</v>
      </c>
      <c r="R32" s="122">
        <f t="shared" si="15"/>
        <v>-0.19430406201314743</v>
      </c>
      <c r="S32" s="122">
        <f t="shared" si="6"/>
        <v>5.9942933949583832E-2</v>
      </c>
      <c r="T32" s="122">
        <f t="shared" si="6"/>
        <v>-7.8822665687779514E-2</v>
      </c>
      <c r="U32" s="122">
        <f t="shared" si="7"/>
        <v>0.13968990001449066</v>
      </c>
      <c r="V32" s="122">
        <f t="shared" si="8"/>
        <v>6.8446704810341208E-2</v>
      </c>
      <c r="W32" s="122">
        <f t="shared" si="8"/>
        <v>-2.7687425624752127E-2</v>
      </c>
      <c r="X32" s="122">
        <f t="shared" si="12"/>
        <v>0.18060541775456929</v>
      </c>
      <c r="Y32" s="122">
        <f t="shared" si="12"/>
        <v>0.44203324233733032</v>
      </c>
      <c r="AM32" s="218">
        <v>39173</v>
      </c>
      <c r="AN32" s="88">
        <v>128412</v>
      </c>
    </row>
    <row r="33" spans="1:40" s="88" customFormat="1" ht="15" customHeight="1">
      <c r="A33" s="115" t="s">
        <v>11</v>
      </c>
      <c r="B33" s="116" t="s">
        <v>75</v>
      </c>
      <c r="C33" s="122">
        <f t="shared" si="13"/>
        <v>-0.14365649380689915</v>
      </c>
      <c r="D33" s="122">
        <f t="shared" ref="D33:R33" si="16">+D12/C12-1</f>
        <v>2.7133857921253224E-2</v>
      </c>
      <c r="E33" s="122">
        <f t="shared" si="16"/>
        <v>-0.17371240626108153</v>
      </c>
      <c r="F33" s="122">
        <f t="shared" si="16"/>
        <v>-0.41389490541256713</v>
      </c>
      <c r="G33" s="122">
        <f t="shared" si="16"/>
        <v>2.0487392562815954E-2</v>
      </c>
      <c r="H33" s="122">
        <f t="shared" si="16"/>
        <v>-0.21749494365790234</v>
      </c>
      <c r="I33" s="122">
        <f t="shared" si="16"/>
        <v>5.0820025231545607E-2</v>
      </c>
      <c r="J33" s="122">
        <f t="shared" si="16"/>
        <v>1.2515153467288931E-2</v>
      </c>
      <c r="K33" s="122">
        <f t="shared" si="16"/>
        <v>0.14908323211290408</v>
      </c>
      <c r="L33" s="122">
        <f t="shared" si="16"/>
        <v>-6.1027357612060462E-2</v>
      </c>
      <c r="M33" s="122">
        <f t="shared" si="16"/>
        <v>-0.27939702263845478</v>
      </c>
      <c r="N33" s="122">
        <f t="shared" si="16"/>
        <v>3.4957075478716293E-2</v>
      </c>
      <c r="O33" s="122">
        <f t="shared" si="16"/>
        <v>-0.28181223539221256</v>
      </c>
      <c r="P33" s="122">
        <f t="shared" si="16"/>
        <v>-0.46677676024620929</v>
      </c>
      <c r="Q33" s="122">
        <f t="shared" si="16"/>
        <v>0.63815530153724875</v>
      </c>
      <c r="R33" s="122">
        <f t="shared" si="16"/>
        <v>-5.7071818140153052E-2</v>
      </c>
      <c r="S33" s="122">
        <f t="shared" si="6"/>
        <v>-6.6346679628166427E-3</v>
      </c>
      <c r="T33" s="122">
        <f t="shared" si="6"/>
        <v>-0.11487602294829291</v>
      </c>
      <c r="U33" s="122">
        <f t="shared" si="7"/>
        <v>-0.13679206169324742</v>
      </c>
      <c r="V33" s="122">
        <f t="shared" si="8"/>
        <v>3.1219980787704049E-2</v>
      </c>
      <c r="W33" s="122">
        <f t="shared" si="8"/>
        <v>0.12286911970190961</v>
      </c>
      <c r="X33" s="122">
        <f t="shared" si="12"/>
        <v>-6.2690116697085352E-2</v>
      </c>
      <c r="Y33" s="122">
        <f t="shared" si="12"/>
        <v>-1</v>
      </c>
      <c r="AM33" s="218">
        <v>39203</v>
      </c>
      <c r="AN33" s="88">
        <v>111391</v>
      </c>
    </row>
    <row r="34" spans="1:40" s="88" customFormat="1" ht="15" customHeight="1">
      <c r="A34" s="115" t="s">
        <v>12</v>
      </c>
      <c r="B34" s="116" t="s">
        <v>75</v>
      </c>
      <c r="C34" s="122">
        <f t="shared" si="13"/>
        <v>-0.25085331313739123</v>
      </c>
      <c r="D34" s="122">
        <f t="shared" ref="D34:R34" si="17">+D13/C13-1</f>
        <v>-8.3423926214694744E-2</v>
      </c>
      <c r="E34" s="122">
        <f t="shared" si="17"/>
        <v>-9.5659170059907428E-2</v>
      </c>
      <c r="F34" s="122">
        <f t="shared" si="17"/>
        <v>-0.46559350422066936</v>
      </c>
      <c r="G34" s="122">
        <f t="shared" si="17"/>
        <v>0.27424069529332695</v>
      </c>
      <c r="H34" s="122">
        <f t="shared" si="17"/>
        <v>-5.7840695805782882E-2</v>
      </c>
      <c r="I34" s="122">
        <f t="shared" si="17"/>
        <v>-6.6300356761542667E-2</v>
      </c>
      <c r="J34" s="122">
        <f t="shared" si="17"/>
        <v>4.1723608980616333E-2</v>
      </c>
      <c r="K34" s="122">
        <f t="shared" si="17"/>
        <v>-2.7375438408610009E-3</v>
      </c>
      <c r="L34" s="122">
        <f t="shared" si="17"/>
        <v>-8.9982885331722495E-2</v>
      </c>
      <c r="M34" s="122">
        <f t="shared" si="17"/>
        <v>-0.10570256954892765</v>
      </c>
      <c r="N34" s="122">
        <f t="shared" si="17"/>
        <v>-0.15913439334960744</v>
      </c>
      <c r="O34" s="122">
        <f t="shared" si="17"/>
        <v>-0.67560808160062769</v>
      </c>
      <c r="P34" s="122">
        <f t="shared" si="17"/>
        <v>0.9028571428571428</v>
      </c>
      <c r="Q34" s="122">
        <f t="shared" si="17"/>
        <v>0.18988830099941212</v>
      </c>
      <c r="R34" s="122">
        <f t="shared" si="17"/>
        <v>-0.29712370473240035</v>
      </c>
      <c r="S34" s="122">
        <f t="shared" si="6"/>
        <v>-0.14797575849687483</v>
      </c>
      <c r="T34" s="148" t="s">
        <v>75</v>
      </c>
      <c r="U34" s="148" t="s">
        <v>75</v>
      </c>
      <c r="V34" s="122">
        <f t="shared" si="8"/>
        <v>-8.0216846023141053E-2</v>
      </c>
      <c r="W34" s="122">
        <f t="shared" si="8"/>
        <v>0.23895985080403959</v>
      </c>
      <c r="X34" s="122">
        <f t="shared" si="12"/>
        <v>-4.0414654927577343E-2</v>
      </c>
      <c r="Y34" s="122">
        <f t="shared" si="12"/>
        <v>-1</v>
      </c>
      <c r="AM34" s="218">
        <v>39234</v>
      </c>
      <c r="AN34" s="88">
        <v>92960</v>
      </c>
    </row>
    <row r="35" spans="1:40" s="88" customFormat="1" ht="15" customHeight="1">
      <c r="A35" s="115" t="s">
        <v>13</v>
      </c>
      <c r="B35" s="116" t="s">
        <v>75</v>
      </c>
      <c r="C35" s="122">
        <f t="shared" si="13"/>
        <v>-0.36974446380165915</v>
      </c>
      <c r="D35" s="122">
        <f t="shared" ref="D35:R35" si="18">+D14/C14-1</f>
        <v>0.18221235405648128</v>
      </c>
      <c r="E35" s="122">
        <f t="shared" si="18"/>
        <v>-0.31154854202980509</v>
      </c>
      <c r="F35" s="122">
        <f t="shared" si="18"/>
        <v>-0.32492444259169573</v>
      </c>
      <c r="G35" s="122">
        <f t="shared" si="18"/>
        <v>0.45377273676658891</v>
      </c>
      <c r="H35" s="122">
        <f t="shared" si="18"/>
        <v>-4.0421518165009274E-2</v>
      </c>
      <c r="I35" s="122">
        <f t="shared" si="18"/>
        <v>-0.20325875391395487</v>
      </c>
      <c r="J35" s="122">
        <f t="shared" si="18"/>
        <v>-6.5363215216556192E-3</v>
      </c>
      <c r="K35" s="122">
        <f t="shared" si="18"/>
        <v>0.17971429276356377</v>
      </c>
      <c r="L35" s="122">
        <f t="shared" si="18"/>
        <v>-2.7920108752483519E-2</v>
      </c>
      <c r="M35" s="122">
        <f t="shared" si="18"/>
        <v>9.0734366035570835E-2</v>
      </c>
      <c r="N35" s="122">
        <f t="shared" si="18"/>
        <v>-0.35565973226731185</v>
      </c>
      <c r="O35" s="122">
        <f t="shared" si="18"/>
        <v>-0.46018836926907414</v>
      </c>
      <c r="P35" s="122">
        <f t="shared" si="18"/>
        <v>0.24010888262981789</v>
      </c>
      <c r="Q35" s="122">
        <f t="shared" si="18"/>
        <v>0.15730987912138161</v>
      </c>
      <c r="R35" s="122">
        <f t="shared" si="18"/>
        <v>-0.35978557222449059</v>
      </c>
      <c r="S35" s="122">
        <f t="shared" si="6"/>
        <v>0.16783590840825391</v>
      </c>
      <c r="T35" s="122">
        <f t="shared" si="6"/>
        <v>-0.17782084030652689</v>
      </c>
      <c r="U35" s="122">
        <f t="shared" si="7"/>
        <v>0.34841764693278487</v>
      </c>
      <c r="V35" s="122">
        <f t="shared" si="8"/>
        <v>-0.15505625119176258</v>
      </c>
      <c r="W35" s="122">
        <f t="shared" si="8"/>
        <v>0.36256441117839544</v>
      </c>
      <c r="X35" s="122">
        <f t="shared" si="12"/>
        <v>6.6208438573972073E-2</v>
      </c>
      <c r="Y35" s="122"/>
      <c r="AM35" s="218">
        <v>39264</v>
      </c>
      <c r="AN35" s="88">
        <v>139121</v>
      </c>
    </row>
    <row r="36" spans="1:40" s="88" customFormat="1" ht="15" customHeight="1">
      <c r="A36" s="115" t="s">
        <v>14</v>
      </c>
      <c r="B36" s="116" t="s">
        <v>75</v>
      </c>
      <c r="C36" s="122">
        <f t="shared" si="13"/>
        <v>-0.27567704723239927</v>
      </c>
      <c r="D36" s="122">
        <f t="shared" ref="D36:R36" si="19">+D15/C15-1</f>
        <v>-0.11530344585992702</v>
      </c>
      <c r="E36" s="122">
        <f t="shared" si="19"/>
        <v>4.8303136830719406E-2</v>
      </c>
      <c r="F36" s="122">
        <f t="shared" si="19"/>
        <v>-0.39889723664269827</v>
      </c>
      <c r="G36" s="122">
        <f t="shared" si="19"/>
        <v>0.18978650359403493</v>
      </c>
      <c r="H36" s="122">
        <f t="shared" si="19"/>
        <v>-8.6860749710163554E-2</v>
      </c>
      <c r="I36" s="122">
        <f t="shared" si="19"/>
        <v>-0.16594721175956095</v>
      </c>
      <c r="J36" s="122">
        <f t="shared" si="19"/>
        <v>0.17948869738767148</v>
      </c>
      <c r="K36" s="122">
        <f t="shared" si="19"/>
        <v>3.4272357694431044E-2</v>
      </c>
      <c r="L36" s="122">
        <f t="shared" si="19"/>
        <v>0.11387789339415333</v>
      </c>
      <c r="M36" s="122">
        <f t="shared" si="19"/>
        <v>-0.16007169618740591</v>
      </c>
      <c r="N36" s="122">
        <f t="shared" si="19"/>
        <v>-0.26265949406482014</v>
      </c>
      <c r="O36" s="122">
        <f t="shared" si="19"/>
        <v>-0.23219776906843537</v>
      </c>
      <c r="P36" s="122">
        <f t="shared" si="19"/>
        <v>7.7561384220721452E-2</v>
      </c>
      <c r="Q36" s="122">
        <f t="shared" si="19"/>
        <v>0.1257743228470789</v>
      </c>
      <c r="R36" s="122">
        <f t="shared" si="19"/>
        <v>-0.30060959162755574</v>
      </c>
      <c r="S36" s="122">
        <f t="shared" si="6"/>
        <v>-0.22549095228545424</v>
      </c>
      <c r="T36" s="122">
        <f t="shared" si="6"/>
        <v>0.27187985499741063</v>
      </c>
      <c r="U36" s="122">
        <f t="shared" si="6"/>
        <v>3.4593460285642585E-2</v>
      </c>
      <c r="V36" s="122">
        <f t="shared" si="8"/>
        <v>-0.16447438129115266</v>
      </c>
      <c r="W36" s="122">
        <f t="shared" si="8"/>
        <v>0.36386528741462709</v>
      </c>
      <c r="X36" s="122">
        <f t="shared" si="12"/>
        <v>0.19625684076297745</v>
      </c>
      <c r="Y36" s="122"/>
      <c r="AM36" s="218">
        <v>39295</v>
      </c>
      <c r="AN36" s="88">
        <v>101960</v>
      </c>
    </row>
    <row r="37" spans="1:40" s="88" customFormat="1" ht="15" customHeight="1">
      <c r="A37" s="115" t="s">
        <v>15</v>
      </c>
      <c r="B37" s="116" t="s">
        <v>75</v>
      </c>
      <c r="C37" s="122">
        <f t="shared" si="13"/>
        <v>-0.17711683041989812</v>
      </c>
      <c r="D37" s="122">
        <f t="shared" ref="D37:R37" si="20">+D16/C16-1</f>
        <v>3.9885513386820559E-2</v>
      </c>
      <c r="E37" s="122">
        <f t="shared" si="20"/>
        <v>-0.30670238265520633</v>
      </c>
      <c r="F37" s="122">
        <f t="shared" si="20"/>
        <v>-0.25332916536417627</v>
      </c>
      <c r="G37" s="122">
        <f t="shared" si="20"/>
        <v>0.34525663568617593</v>
      </c>
      <c r="H37" s="122">
        <f t="shared" si="20"/>
        <v>-3.1600109545386612E-2</v>
      </c>
      <c r="I37" s="122">
        <f t="shared" si="20"/>
        <v>-0.26801725079858862</v>
      </c>
      <c r="J37" s="122">
        <f t="shared" si="20"/>
        <v>8.1958432481319177E-2</v>
      </c>
      <c r="K37" s="122">
        <f t="shared" si="20"/>
        <v>0.10701098027122002</v>
      </c>
      <c r="L37" s="122">
        <f t="shared" si="20"/>
        <v>-8.4702397970778609E-2</v>
      </c>
      <c r="M37" s="122">
        <f t="shared" si="20"/>
        <v>2.5790329427406666E-2</v>
      </c>
      <c r="N37" s="122">
        <f t="shared" si="20"/>
        <v>-0.24696071771567774</v>
      </c>
      <c r="O37" s="122">
        <f t="shared" si="20"/>
        <v>-0.22463813197295845</v>
      </c>
      <c r="P37" s="122">
        <f t="shared" si="20"/>
        <v>3.1613153425426921E-2</v>
      </c>
      <c r="Q37" s="122">
        <f t="shared" si="20"/>
        <v>3.5881415034416664E-2</v>
      </c>
      <c r="R37" s="122">
        <f t="shared" si="20"/>
        <v>-0.26308017669657491</v>
      </c>
      <c r="S37" s="122">
        <f t="shared" si="6"/>
        <v>-0.18840850427930989</v>
      </c>
      <c r="T37" s="122">
        <f t="shared" si="6"/>
        <v>0.25934760320549044</v>
      </c>
      <c r="U37" s="122">
        <f t="shared" si="6"/>
        <v>-9.3889147338339862E-2</v>
      </c>
      <c r="V37" s="122">
        <f t="shared" si="8"/>
        <v>3.4472009828190098E-2</v>
      </c>
      <c r="W37" s="122">
        <f t="shared" si="8"/>
        <v>0.14795185848237224</v>
      </c>
      <c r="X37" s="122">
        <f t="shared" si="12"/>
        <v>0.18090297078623929</v>
      </c>
      <c r="Y37" s="122"/>
      <c r="AM37" s="218">
        <v>39326</v>
      </c>
      <c r="AN37" s="88">
        <v>97999</v>
      </c>
    </row>
    <row r="38" spans="1:40" s="88" customFormat="1" ht="15" customHeight="1">
      <c r="A38" s="115" t="s">
        <v>16</v>
      </c>
      <c r="B38" s="116" t="s">
        <v>75</v>
      </c>
      <c r="C38" s="122">
        <f t="shared" si="13"/>
        <v>-0.36403597494212347</v>
      </c>
      <c r="D38" s="122">
        <f t="shared" ref="D38:R38" si="21">+D17/C17-1</f>
        <v>3.6392277243719295E-2</v>
      </c>
      <c r="E38" s="122">
        <f t="shared" si="21"/>
        <v>-0.28708737674889906</v>
      </c>
      <c r="F38" s="122">
        <f t="shared" si="21"/>
        <v>-0.22689471849994192</v>
      </c>
      <c r="G38" s="122">
        <f t="shared" si="21"/>
        <v>0.23989499456411245</v>
      </c>
      <c r="H38" s="122">
        <f t="shared" si="21"/>
        <v>-8.9614907540740529E-2</v>
      </c>
      <c r="I38" s="122">
        <f t="shared" si="21"/>
        <v>-0.11970369674332648</v>
      </c>
      <c r="J38" s="122">
        <f t="shared" si="21"/>
        <v>0.15626223091976521</v>
      </c>
      <c r="K38" s="122">
        <f t="shared" si="21"/>
        <v>6.2036972928062095E-2</v>
      </c>
      <c r="L38" s="122">
        <f t="shared" si="21"/>
        <v>-2.5983151154283513E-2</v>
      </c>
      <c r="M38" s="122">
        <f t="shared" si="21"/>
        <v>-0.13843110423607807</v>
      </c>
      <c r="N38" s="122">
        <f t="shared" si="21"/>
        <v>-7.5002157962883009E-2</v>
      </c>
      <c r="O38" s="122">
        <f t="shared" si="21"/>
        <v>-0.32932690064482417</v>
      </c>
      <c r="P38" s="122">
        <f t="shared" si="21"/>
        <v>-0.12921942395992769</v>
      </c>
      <c r="Q38" s="122">
        <f t="shared" si="21"/>
        <v>0.1077289359730278</v>
      </c>
      <c r="R38" s="122">
        <f t="shared" si="21"/>
        <v>-0.73756941940137033</v>
      </c>
      <c r="S38" s="122">
        <f t="shared" si="6"/>
        <v>1.213928434013082</v>
      </c>
      <c r="T38" s="122">
        <f t="shared" si="6"/>
        <v>0.23605938725855302</v>
      </c>
      <c r="U38" s="122">
        <f t="shared" si="6"/>
        <v>-0.11179849756959792</v>
      </c>
      <c r="V38" s="122">
        <f t="shared" si="8"/>
        <v>2.3677069199457224E-2</v>
      </c>
      <c r="W38" s="122">
        <f t="shared" si="8"/>
        <v>0.2355137296485299</v>
      </c>
      <c r="X38" s="122">
        <f t="shared" si="12"/>
        <v>0.17467100557860116</v>
      </c>
      <c r="Y38" s="122"/>
      <c r="AM38" s="218">
        <v>39356</v>
      </c>
      <c r="AN38" s="88">
        <v>99510</v>
      </c>
    </row>
    <row r="39" spans="1:40" s="88" customFormat="1" ht="15" customHeight="1">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AM39" s="218">
        <v>39387</v>
      </c>
      <c r="AN39" s="88">
        <v>96444</v>
      </c>
    </row>
    <row r="40" spans="1:40" s="88" customFormat="1" ht="15" customHeight="1">
      <c r="A40" s="115" t="s">
        <v>17</v>
      </c>
      <c r="B40" s="116" t="s">
        <v>75</v>
      </c>
      <c r="C40" s="123">
        <f t="shared" ref="C40:X40" si="22">+C19/B19-1</f>
        <v>0.16252911988112673</v>
      </c>
      <c r="D40" s="123">
        <f t="shared" si="22"/>
        <v>-6.1954112679984408E-2</v>
      </c>
      <c r="E40" s="123">
        <f t="shared" si="22"/>
        <v>-0.18392702723731957</v>
      </c>
      <c r="F40" s="123">
        <f t="shared" si="22"/>
        <v>-0.32977379655371419</v>
      </c>
      <c r="G40" s="123">
        <f t="shared" si="22"/>
        <v>4.0286643172967818E-2</v>
      </c>
      <c r="H40" s="123">
        <f t="shared" si="22"/>
        <v>1.4205158194565248E-2</v>
      </c>
      <c r="I40" s="123">
        <f t="shared" si="22"/>
        <v>-0.19636630312889491</v>
      </c>
      <c r="J40" s="123">
        <f t="shared" si="22"/>
        <v>0.10309559599839591</v>
      </c>
      <c r="K40" s="123">
        <f t="shared" si="22"/>
        <v>0.11141839972498602</v>
      </c>
      <c r="L40" s="123">
        <f t="shared" si="22"/>
        <v>-6.1550075462692311E-2</v>
      </c>
      <c r="M40" s="123">
        <f t="shared" si="22"/>
        <v>-8.1876846543081694E-2</v>
      </c>
      <c r="N40" s="123">
        <f t="shared" si="22"/>
        <v>-7.3024860942075054E-2</v>
      </c>
      <c r="O40" s="123">
        <f t="shared" si="22"/>
        <v>-0.31560973537190229</v>
      </c>
      <c r="P40" s="123">
        <f t="shared" si="22"/>
        <v>-0.21540971393910779</v>
      </c>
      <c r="Q40" s="123">
        <f t="shared" si="22"/>
        <v>0.15541898151451039</v>
      </c>
      <c r="R40" s="123">
        <f t="shared" si="22"/>
        <v>-0.1947693281810976</v>
      </c>
      <c r="S40" s="123">
        <f t="shared" si="22"/>
        <v>-0.10528597878581702</v>
      </c>
      <c r="T40" s="123">
        <f t="shared" si="22"/>
        <v>-0.14702706240387442</v>
      </c>
      <c r="U40" s="123">
        <f t="shared" si="22"/>
        <v>0.18995188039153366</v>
      </c>
      <c r="V40" s="123">
        <f t="shared" si="22"/>
        <v>4.1859915285332505E-2</v>
      </c>
      <c r="W40" s="123">
        <f t="shared" si="22"/>
        <v>8.1138589715441078E-2</v>
      </c>
      <c r="X40" s="123">
        <f t="shared" si="22"/>
        <v>0.14329582440588151</v>
      </c>
      <c r="Y40" s="123"/>
      <c r="AM40" s="218">
        <v>39417</v>
      </c>
      <c r="AN40" s="88">
        <v>107161</v>
      </c>
    </row>
    <row r="41" spans="1:40" s="88" customFormat="1" ht="15" customHeight="1">
      <c r="AM41" s="218">
        <v>39448</v>
      </c>
      <c r="AN41" s="88">
        <v>135274</v>
      </c>
    </row>
    <row r="42" spans="1:40" s="88" customFormat="1" ht="14.1" customHeight="1">
      <c r="A42" s="149" t="s">
        <v>117</v>
      </c>
      <c r="AM42" s="218">
        <v>39479</v>
      </c>
      <c r="AN42" s="88">
        <v>116363</v>
      </c>
    </row>
    <row r="43" spans="1:40" ht="14.1" customHeight="1">
      <c r="AM43" s="218">
        <v>39508</v>
      </c>
      <c r="AN43" s="88">
        <v>106872</v>
      </c>
    </row>
    <row r="44" spans="1:40">
      <c r="AM44" s="218">
        <v>39539</v>
      </c>
      <c r="AN44" s="88">
        <v>88772</v>
      </c>
    </row>
    <row r="45" spans="1:40">
      <c r="AM45" s="218">
        <v>39569</v>
      </c>
      <c r="AN45" s="88">
        <v>63343</v>
      </c>
    </row>
    <row r="46" spans="1:40">
      <c r="AM46" s="218">
        <v>39600</v>
      </c>
      <c r="AN46" s="88">
        <v>63020</v>
      </c>
    </row>
    <row r="47" spans="1:40">
      <c r="AM47" s="218">
        <v>39630</v>
      </c>
      <c r="AN47" s="88">
        <v>99915</v>
      </c>
    </row>
    <row r="48" spans="1:40">
      <c r="I48" s="147"/>
      <c r="J48" s="147"/>
      <c r="K48" s="147"/>
      <c r="L48" s="147"/>
      <c r="M48" s="147"/>
      <c r="AM48" s="218">
        <v>39661</v>
      </c>
      <c r="AN48" s="88">
        <v>33075</v>
      </c>
    </row>
    <row r="49" spans="39:40">
      <c r="AM49" s="218">
        <v>39692</v>
      </c>
      <c r="AN49" s="88">
        <v>52901</v>
      </c>
    </row>
    <row r="50" spans="39:40">
      <c r="AM50" s="218">
        <v>39722</v>
      </c>
      <c r="AN50" s="88">
        <v>76404</v>
      </c>
    </row>
    <row r="51" spans="39:40">
      <c r="AM51" s="218">
        <v>39753</v>
      </c>
      <c r="AN51" s="88">
        <v>74779</v>
      </c>
    </row>
    <row r="52" spans="39:40">
      <c r="AM52" s="218">
        <v>39783</v>
      </c>
      <c r="AN52" s="88">
        <v>71870</v>
      </c>
    </row>
    <row r="53" spans="39:40">
      <c r="AM53" s="218">
        <v>39814</v>
      </c>
      <c r="AN53" s="88">
        <v>87271</v>
      </c>
    </row>
    <row r="54" spans="39:40">
      <c r="AM54" s="218">
        <v>39845</v>
      </c>
      <c r="AN54" s="88">
        <v>56585</v>
      </c>
    </row>
    <row r="55" spans="39:40">
      <c r="AM55" s="218">
        <v>39873</v>
      </c>
      <c r="AN55" s="88">
        <v>65699</v>
      </c>
    </row>
    <row r="56" spans="39:40">
      <c r="AM56" s="218">
        <v>39904</v>
      </c>
      <c r="AN56" s="88">
        <v>56505</v>
      </c>
    </row>
    <row r="57" spans="39:40">
      <c r="AM57" s="218">
        <v>39934</v>
      </c>
      <c r="AN57" s="88">
        <v>54392</v>
      </c>
    </row>
    <row r="58" spans="39:40">
      <c r="AM58" s="218">
        <v>39965</v>
      </c>
      <c r="AN58" s="88">
        <v>46604</v>
      </c>
    </row>
    <row r="59" spans="39:40">
      <c r="AM59" s="218">
        <v>39995</v>
      </c>
      <c r="AN59" s="88">
        <v>53277</v>
      </c>
    </row>
    <row r="60" spans="39:40">
      <c r="AM60" s="218">
        <v>40026</v>
      </c>
      <c r="AN60" s="88">
        <v>62937</v>
      </c>
    </row>
    <row r="61" spans="39:40">
      <c r="AM61" s="218">
        <v>40057</v>
      </c>
      <c r="AN61" s="88">
        <v>65603</v>
      </c>
    </row>
    <row r="62" spans="39:40">
      <c r="AM62" s="218">
        <v>40087</v>
      </c>
      <c r="AN62" s="88">
        <v>82330</v>
      </c>
    </row>
    <row r="63" spans="39:40">
      <c r="AM63" s="218">
        <v>40118</v>
      </c>
      <c r="AN63" s="88">
        <v>77143</v>
      </c>
    </row>
    <row r="64" spans="39:40">
      <c r="AM64" s="218">
        <v>40148</v>
      </c>
      <c r="AN64" s="88">
        <v>62583</v>
      </c>
    </row>
    <row r="65" spans="1:40">
      <c r="AM65" s="218">
        <v>40179</v>
      </c>
      <c r="AN65" s="88">
        <v>81846</v>
      </c>
    </row>
    <row r="66" spans="1:40">
      <c r="AM66" s="218">
        <v>40210</v>
      </c>
      <c r="AN66" s="88">
        <v>66030</v>
      </c>
    </row>
    <row r="67" spans="1:40">
      <c r="AM67" s="218">
        <v>40238</v>
      </c>
      <c r="AN67" s="88">
        <v>76789</v>
      </c>
    </row>
    <row r="68" spans="1:40">
      <c r="AM68" s="218">
        <v>40269</v>
      </c>
      <c r="AN68" s="88">
        <v>75040</v>
      </c>
    </row>
    <row r="69" spans="1:40">
      <c r="AM69" s="218">
        <v>40299</v>
      </c>
      <c r="AN69" s="88">
        <v>58399</v>
      </c>
    </row>
    <row r="70" spans="1:40">
      <c r="AM70" s="218">
        <v>40330</v>
      </c>
      <c r="AN70" s="88">
        <v>52634</v>
      </c>
    </row>
    <row r="71" spans="1:40">
      <c r="AM71" s="218">
        <v>40360</v>
      </c>
      <c r="AN71" s="88">
        <v>87276</v>
      </c>
    </row>
    <row r="72" spans="1:40">
      <c r="AM72" s="218">
        <v>40391</v>
      </c>
      <c r="AN72" s="88">
        <v>74888</v>
      </c>
    </row>
    <row r="73" spans="1:40">
      <c r="AM73" s="218">
        <v>40422</v>
      </c>
      <c r="AN73" s="88">
        <v>75923</v>
      </c>
    </row>
    <row r="74" spans="1:40">
      <c r="AM74" s="218">
        <v>40452</v>
      </c>
      <c r="AN74" s="88">
        <v>92685</v>
      </c>
    </row>
    <row r="75" spans="1:40">
      <c r="AM75" s="218">
        <v>40483</v>
      </c>
      <c r="AN75" s="88">
        <v>79911</v>
      </c>
    </row>
    <row r="76" spans="1:40">
      <c r="AM76" s="218">
        <v>40513</v>
      </c>
      <c r="AN76" s="88">
        <v>69325</v>
      </c>
    </row>
    <row r="77" spans="1:40" ht="20.25">
      <c r="A77" s="201" t="s">
        <v>116</v>
      </c>
      <c r="B77" s="201"/>
      <c r="C77" s="201"/>
      <c r="D77" s="201"/>
      <c r="E77" s="201"/>
      <c r="F77" s="201"/>
      <c r="G77" s="201"/>
      <c r="H77" s="201"/>
      <c r="I77" s="201"/>
      <c r="J77" s="201"/>
      <c r="K77" s="201"/>
      <c r="L77" s="201"/>
      <c r="M77" s="201"/>
      <c r="N77" s="201"/>
      <c r="O77" s="201"/>
      <c r="P77" s="201"/>
      <c r="Q77" s="201"/>
      <c r="R77" s="201"/>
      <c r="S77" s="201"/>
      <c r="T77" s="201"/>
      <c r="U77" s="201"/>
      <c r="V77" s="200"/>
      <c r="W77" s="200"/>
      <c r="X77" s="200"/>
      <c r="Y77" s="200"/>
      <c r="AM77" s="218">
        <v>40544</v>
      </c>
      <c r="AN77" s="88">
        <v>82480</v>
      </c>
    </row>
    <row r="78" spans="1:40" ht="20.25">
      <c r="A78" s="201" t="s">
        <v>126</v>
      </c>
      <c r="B78" s="201"/>
      <c r="C78" s="201"/>
      <c r="D78" s="201"/>
      <c r="E78" s="201"/>
      <c r="F78" s="201"/>
      <c r="G78" s="201"/>
      <c r="H78" s="201"/>
      <c r="I78" s="201"/>
      <c r="J78" s="201"/>
      <c r="K78" s="201"/>
      <c r="L78" s="201"/>
      <c r="M78" s="201"/>
      <c r="N78" s="201"/>
      <c r="O78" s="201"/>
      <c r="P78" s="201"/>
      <c r="Q78" s="201"/>
      <c r="R78" s="201"/>
      <c r="S78" s="201"/>
      <c r="T78" s="201"/>
      <c r="U78" s="201"/>
      <c r="V78" s="200"/>
      <c r="W78" s="200"/>
      <c r="X78" s="200"/>
      <c r="Y78" s="200"/>
      <c r="AM78" s="218">
        <v>40575</v>
      </c>
      <c r="AN78" s="88">
        <v>59411</v>
      </c>
    </row>
    <row r="79" spans="1:40">
      <c r="A79" s="124"/>
      <c r="B79" s="88"/>
      <c r="C79" s="88"/>
      <c r="D79" s="88"/>
      <c r="E79" s="88"/>
      <c r="F79" s="88"/>
      <c r="G79" s="88"/>
      <c r="H79" s="88"/>
      <c r="I79" s="88"/>
      <c r="J79" s="88"/>
      <c r="K79" s="88"/>
      <c r="L79" s="88"/>
      <c r="M79" s="88"/>
      <c r="N79" s="88"/>
      <c r="O79" s="88"/>
      <c r="P79" s="88"/>
      <c r="Q79" s="88"/>
      <c r="R79" s="88"/>
      <c r="S79" s="88"/>
      <c r="T79" s="88"/>
      <c r="U79" s="88"/>
      <c r="V79" s="88"/>
      <c r="W79" s="88"/>
      <c r="X79" s="88"/>
      <c r="Y79" s="88"/>
      <c r="AM79" s="218">
        <v>40603</v>
      </c>
      <c r="AN79" s="88">
        <v>86715</v>
      </c>
    </row>
    <row r="80" spans="1:40">
      <c r="A80" s="124"/>
      <c r="B80" s="88"/>
      <c r="C80" s="88"/>
      <c r="D80" s="88"/>
      <c r="E80" s="88"/>
      <c r="F80" s="88"/>
      <c r="G80" s="88"/>
      <c r="H80" s="88"/>
      <c r="I80" s="88"/>
      <c r="J80" s="88"/>
      <c r="K80" s="88"/>
      <c r="L80" s="88"/>
      <c r="M80" s="88"/>
      <c r="N80" s="88"/>
      <c r="O80" s="88"/>
      <c r="P80" s="88"/>
      <c r="Q80" s="88"/>
      <c r="R80" s="88"/>
      <c r="S80" s="88"/>
      <c r="T80" s="88"/>
      <c r="U80" s="88"/>
      <c r="V80" s="88"/>
      <c r="W80" s="88"/>
      <c r="X80" s="88"/>
      <c r="Y80" s="88"/>
      <c r="AM80" s="218">
        <v>40634</v>
      </c>
      <c r="AN80" s="88">
        <v>65094</v>
      </c>
    </row>
    <row r="81" spans="1:40">
      <c r="A81" s="113"/>
      <c r="B81" s="113">
        <v>1995</v>
      </c>
      <c r="C81" s="113">
        <v>1996</v>
      </c>
      <c r="D81" s="113">
        <v>1997</v>
      </c>
      <c r="E81" s="113">
        <v>1998</v>
      </c>
      <c r="F81" s="113">
        <v>1999</v>
      </c>
      <c r="G81" s="113">
        <v>2000</v>
      </c>
      <c r="H81" s="113">
        <v>2001</v>
      </c>
      <c r="I81" s="113">
        <v>2002</v>
      </c>
      <c r="J81" s="113">
        <v>2003</v>
      </c>
      <c r="K81" s="113">
        <v>2004</v>
      </c>
      <c r="L81" s="113">
        <v>2005</v>
      </c>
      <c r="M81" s="114">
        <v>2006</v>
      </c>
      <c r="N81" s="114">
        <v>2007</v>
      </c>
      <c r="O81" s="114">
        <v>2008</v>
      </c>
      <c r="P81" s="114">
        <v>2009</v>
      </c>
      <c r="Q81" s="114">
        <v>2010</v>
      </c>
      <c r="R81" s="114">
        <v>2011</v>
      </c>
      <c r="S81" s="114">
        <v>2012</v>
      </c>
      <c r="T81" s="114">
        <v>2013</v>
      </c>
      <c r="U81" s="114">
        <v>2014</v>
      </c>
      <c r="V81" s="114">
        <v>2015</v>
      </c>
      <c r="W81" s="114">
        <v>2016</v>
      </c>
      <c r="X81" s="114">
        <v>2017</v>
      </c>
      <c r="Y81" s="114">
        <v>2018</v>
      </c>
      <c r="AM81" s="218">
        <v>40664</v>
      </c>
      <c r="AN81" s="88">
        <v>55706</v>
      </c>
    </row>
    <row r="82" spans="1:40">
      <c r="A82" s="115" t="s">
        <v>5</v>
      </c>
      <c r="B82" s="116"/>
      <c r="C82" s="117">
        <f>+C6/C119</f>
        <v>343781.06823689636</v>
      </c>
      <c r="D82" s="117">
        <f t="shared" ref="D82:X82" si="23">+D6/D119</f>
        <v>207941.99399053305</v>
      </c>
      <c r="E82" s="117">
        <f t="shared" si="23"/>
        <v>270837.93877896346</v>
      </c>
      <c r="F82" s="117">
        <f t="shared" si="23"/>
        <v>168240.14606972938</v>
      </c>
      <c r="G82" s="117">
        <f t="shared" si="23"/>
        <v>124954.26512375537</v>
      </c>
      <c r="H82" s="117">
        <f t="shared" si="23"/>
        <v>140375.34494713193</v>
      </c>
      <c r="I82" s="117">
        <f t="shared" si="23"/>
        <v>102145.37209413083</v>
      </c>
      <c r="J82" s="117">
        <f t="shared" si="23"/>
        <v>126135.72924433928</v>
      </c>
      <c r="K82" s="117">
        <f t="shared" si="23"/>
        <v>161313.37101411045</v>
      </c>
      <c r="L82" s="117">
        <f t="shared" si="23"/>
        <v>134119.87590897095</v>
      </c>
      <c r="M82" s="117">
        <f t="shared" si="23"/>
        <v>135255.66709126826</v>
      </c>
      <c r="N82" s="117">
        <f t="shared" si="23"/>
        <v>148142.32971651404</v>
      </c>
      <c r="O82" s="117">
        <f t="shared" si="23"/>
        <v>116572.8500713854</v>
      </c>
      <c r="P82" s="117">
        <f t="shared" si="23"/>
        <v>75206.094287001761</v>
      </c>
      <c r="Q82" s="117">
        <f t="shared" si="23"/>
        <v>70531.081264268141</v>
      </c>
      <c r="R82" s="117">
        <f t="shared" si="23"/>
        <v>71077.433016602357</v>
      </c>
      <c r="S82" s="117">
        <f t="shared" si="23"/>
        <v>57076.523047873714</v>
      </c>
      <c r="T82" s="117">
        <f t="shared" si="23"/>
        <v>37478.523755153408</v>
      </c>
      <c r="U82" s="117">
        <f t="shared" si="23"/>
        <v>34594.234614676105</v>
      </c>
      <c r="V82" s="117">
        <f t="shared" si="23"/>
        <v>46401.120038542118</v>
      </c>
      <c r="W82" s="117">
        <f t="shared" si="23"/>
        <v>52429.086138822597</v>
      </c>
      <c r="X82" s="117">
        <f t="shared" si="23"/>
        <v>53870.79983228496</v>
      </c>
      <c r="Y82" s="117">
        <f t="shared" ref="Y82" si="24">+Y6/Y119</f>
        <v>68693.822690172659</v>
      </c>
      <c r="AM82" s="218">
        <v>40695</v>
      </c>
      <c r="AN82" s="88">
        <v>42407</v>
      </c>
    </row>
    <row r="83" spans="1:40">
      <c r="A83" s="115" t="s">
        <v>6</v>
      </c>
      <c r="B83" s="116"/>
      <c r="C83" s="117">
        <f t="shared" ref="C83:X83" si="25">+C7/C120</f>
        <v>340755.48940797336</v>
      </c>
      <c r="D83" s="117">
        <f t="shared" si="25"/>
        <v>246126.34074166135</v>
      </c>
      <c r="E83" s="117">
        <f t="shared" si="25"/>
        <v>241153.40541701225</v>
      </c>
      <c r="F83" s="117">
        <f t="shared" si="25"/>
        <v>169800.46162001757</v>
      </c>
      <c r="G83" s="117">
        <f t="shared" si="25"/>
        <v>136019.96847769333</v>
      </c>
      <c r="H83" s="117">
        <f t="shared" si="25"/>
        <v>159481.9981305759</v>
      </c>
      <c r="I83" s="117">
        <f t="shared" si="25"/>
        <v>118066.65322085604</v>
      </c>
      <c r="J83" s="117">
        <f t="shared" si="25"/>
        <v>122911.30341573422</v>
      </c>
      <c r="K83" s="117">
        <f t="shared" si="25"/>
        <v>153194.1402257749</v>
      </c>
      <c r="L83" s="117">
        <f t="shared" si="25"/>
        <v>152584.78585936304</v>
      </c>
      <c r="M83" s="117">
        <f t="shared" si="25"/>
        <v>124555.4282774306</v>
      </c>
      <c r="N83" s="117">
        <f t="shared" si="25"/>
        <v>136910.41820198557</v>
      </c>
      <c r="O83" s="117">
        <f t="shared" si="25"/>
        <v>109762.07761421517</v>
      </c>
      <c r="P83" s="117">
        <f t="shared" si="25"/>
        <v>53375.103441818843</v>
      </c>
      <c r="Q83" s="117">
        <f t="shared" si="25"/>
        <v>62284.31704980645</v>
      </c>
      <c r="R83" s="117">
        <f t="shared" si="25"/>
        <v>56040.792976617464</v>
      </c>
      <c r="S83" s="117">
        <f t="shared" si="25"/>
        <v>54797.55914545519</v>
      </c>
      <c r="T83" s="117">
        <f t="shared" si="25"/>
        <v>50338.707612902792</v>
      </c>
      <c r="U83" s="117">
        <f t="shared" si="25"/>
        <v>41731.341369082045</v>
      </c>
      <c r="V83" s="117">
        <f t="shared" si="25"/>
        <v>60417.579757036998</v>
      </c>
      <c r="W83" s="117">
        <f t="shared" si="25"/>
        <v>48949.26646472219</v>
      </c>
      <c r="X83" s="117">
        <f t="shared" si="25"/>
        <v>65094.327355597357</v>
      </c>
      <c r="Y83" s="117">
        <f t="shared" ref="Y83" si="26">+Y7/Y120</f>
        <v>83452.306735020844</v>
      </c>
      <c r="AM83" s="218">
        <v>40725</v>
      </c>
      <c r="AN83" s="88">
        <v>82295</v>
      </c>
    </row>
    <row r="84" spans="1:40">
      <c r="A84" s="115" t="s">
        <v>7</v>
      </c>
      <c r="B84" s="116"/>
      <c r="C84" s="117">
        <f t="shared" ref="C84:X84" si="27">+C8/C121</f>
        <v>271961.9374657661</v>
      </c>
      <c r="D84" s="117">
        <f t="shared" si="27"/>
        <v>269133.74456950219</v>
      </c>
      <c r="E84" s="117">
        <f t="shared" si="27"/>
        <v>187086.49090945136</v>
      </c>
      <c r="F84" s="117">
        <f t="shared" si="27"/>
        <v>138839.77806104155</v>
      </c>
      <c r="G84" s="117">
        <f t="shared" si="27"/>
        <v>120442.17278287563</v>
      </c>
      <c r="H84" s="117">
        <f t="shared" si="27"/>
        <v>141158.01601356096</v>
      </c>
      <c r="I84" s="117">
        <f t="shared" si="27"/>
        <v>112953.58489415522</v>
      </c>
      <c r="J84" s="117">
        <f t="shared" si="27"/>
        <v>137882.05780083852</v>
      </c>
      <c r="K84" s="117">
        <f t="shared" si="27"/>
        <v>140547.60090266232</v>
      </c>
      <c r="L84" s="117">
        <f t="shared" si="27"/>
        <v>152816.17922092753</v>
      </c>
      <c r="M84" s="117">
        <f t="shared" si="27"/>
        <v>135268.17992783684</v>
      </c>
      <c r="N84" s="117">
        <f t="shared" si="27"/>
        <v>137489.78476718892</v>
      </c>
      <c r="O84" s="117">
        <f t="shared" si="27"/>
        <v>102251.22841999828</v>
      </c>
      <c r="P84" s="117">
        <f t="shared" si="27"/>
        <v>62858.404970108801</v>
      </c>
      <c r="Q84" s="117">
        <f t="shared" si="27"/>
        <v>73468.912148581934</v>
      </c>
      <c r="R84" s="117">
        <f t="shared" si="27"/>
        <v>82965.746616888908</v>
      </c>
      <c r="S84" s="117">
        <f t="shared" si="27"/>
        <v>35071.122735267025</v>
      </c>
      <c r="T84" s="117">
        <f t="shared" si="27"/>
        <v>42203.794603212671</v>
      </c>
      <c r="U84" s="117">
        <f t="shared" si="27"/>
        <v>56348.586138518964</v>
      </c>
      <c r="V84" s="117">
        <f t="shared" si="27"/>
        <v>57287.171128787872</v>
      </c>
      <c r="W84" s="117">
        <f t="shared" si="27"/>
        <v>61505.541385766053</v>
      </c>
      <c r="X84" s="117">
        <f t="shared" si="27"/>
        <v>74571.103696787613</v>
      </c>
      <c r="Y84" s="117">
        <f t="shared" ref="Y84" si="28">+Y8/Y121</f>
        <v>88482.444938897577</v>
      </c>
      <c r="AM84" s="218">
        <v>40756</v>
      </c>
      <c r="AN84" s="88">
        <v>52637</v>
      </c>
    </row>
    <row r="85" spans="1:40">
      <c r="A85" s="115" t="s">
        <v>8</v>
      </c>
      <c r="B85" s="117"/>
      <c r="C85" s="117">
        <f t="shared" ref="C85:X85" si="29">+C9/C122</f>
        <v>268928.71067351406</v>
      </c>
      <c r="D85" s="117">
        <f t="shared" si="29"/>
        <v>281688.96231153078</v>
      </c>
      <c r="E85" s="117">
        <f t="shared" si="29"/>
        <v>204054.92024120924</v>
      </c>
      <c r="F85" s="117">
        <f t="shared" si="29"/>
        <v>133500.41441080699</v>
      </c>
      <c r="G85" s="117">
        <f t="shared" si="29"/>
        <v>148163.84466289915</v>
      </c>
      <c r="H85" s="117">
        <f t="shared" si="29"/>
        <v>171790.43303904153</v>
      </c>
      <c r="I85" s="117">
        <f t="shared" si="29"/>
        <v>110484.20186924911</v>
      </c>
      <c r="J85" s="117">
        <f t="shared" si="29"/>
        <v>125886.67065292927</v>
      </c>
      <c r="K85" s="117">
        <f t="shared" si="29"/>
        <v>148848.33021095765</v>
      </c>
      <c r="L85" s="117">
        <f t="shared" si="29"/>
        <v>89753.038826472985</v>
      </c>
      <c r="M85" s="117">
        <f t="shared" si="29"/>
        <v>148269.86272523002</v>
      </c>
      <c r="N85" s="117">
        <f t="shared" si="29"/>
        <v>132174.67398088315</v>
      </c>
      <c r="O85" s="117">
        <f t="shared" si="29"/>
        <v>91373.159507140765</v>
      </c>
      <c r="P85" s="117">
        <f t="shared" si="29"/>
        <v>58160.685553451411</v>
      </c>
      <c r="Q85" s="117">
        <f t="shared" si="29"/>
        <v>77238.790265126867</v>
      </c>
      <c r="R85" s="117">
        <f t="shared" si="29"/>
        <v>67001.356789954269</v>
      </c>
      <c r="S85" s="117">
        <f t="shared" si="29"/>
        <v>68510.312900411038</v>
      </c>
      <c r="T85" s="117">
        <f t="shared" si="29"/>
        <v>36283.909856556333</v>
      </c>
      <c r="U85" s="117">
        <f t="shared" si="29"/>
        <v>56373.818017467136</v>
      </c>
      <c r="V85" s="117">
        <f t="shared" si="29"/>
        <v>63988.591076920871</v>
      </c>
      <c r="W85" s="117">
        <f t="shared" si="29"/>
        <v>47930.457189311004</v>
      </c>
      <c r="X85" s="117">
        <f t="shared" si="29"/>
        <v>68163.438269289676</v>
      </c>
      <c r="Y85" s="117">
        <f t="shared" ref="Y85" si="30">+Y9/Y122</f>
        <v>97316.346807125345</v>
      </c>
      <c r="AM85" s="218">
        <v>40787</v>
      </c>
      <c r="AN85" s="88">
        <v>48607</v>
      </c>
    </row>
    <row r="86" spans="1:40">
      <c r="A86" s="115" t="s">
        <v>9</v>
      </c>
      <c r="B86" s="117"/>
      <c r="C86" s="117">
        <f t="shared" ref="C86:X86" si="31">+C10/C123</f>
        <v>290976.0430006446</v>
      </c>
      <c r="D86" s="117">
        <f t="shared" si="31"/>
        <v>329683.93637215282</v>
      </c>
      <c r="E86" s="117">
        <f t="shared" si="31"/>
        <v>219476.54685106981</v>
      </c>
      <c r="F86" s="117">
        <f t="shared" si="31"/>
        <v>161474.52324991042</v>
      </c>
      <c r="G86" s="117">
        <f t="shared" si="31"/>
        <v>148334.84172596264</v>
      </c>
      <c r="H86" s="117">
        <f t="shared" si="31"/>
        <v>167024.16112168398</v>
      </c>
      <c r="I86" s="117">
        <f t="shared" si="31"/>
        <v>119200.9044673764</v>
      </c>
      <c r="J86" s="117">
        <f t="shared" si="31"/>
        <v>136519.98393348019</v>
      </c>
      <c r="K86" s="117">
        <f t="shared" si="31"/>
        <v>136368.2273689227</v>
      </c>
      <c r="L86" s="117">
        <f t="shared" si="31"/>
        <v>137738.46729854026</v>
      </c>
      <c r="M86" s="117">
        <f t="shared" si="31"/>
        <v>116693.04415965277</v>
      </c>
      <c r="N86" s="117">
        <f t="shared" si="31"/>
        <v>123389.16410673286</v>
      </c>
      <c r="O86" s="117">
        <f t="shared" si="31"/>
        <v>70165.810720909052</v>
      </c>
      <c r="P86" s="117">
        <f t="shared" si="31"/>
        <v>60250.679265770254</v>
      </c>
      <c r="Q86" s="117">
        <f t="shared" si="31"/>
        <v>64689.281851039064</v>
      </c>
      <c r="R86" s="117">
        <f t="shared" si="31"/>
        <v>61706.21303094201</v>
      </c>
      <c r="S86" s="117">
        <f t="shared" si="31"/>
        <v>52737.067751949842</v>
      </c>
      <c r="T86" s="117">
        <f t="shared" si="31"/>
        <v>40876.793761315152</v>
      </c>
      <c r="U86" s="117">
        <f t="shared" si="31"/>
        <v>59943.843000205125</v>
      </c>
      <c r="V86" s="117">
        <f t="shared" si="31"/>
        <v>63100.822627860762</v>
      </c>
      <c r="W86" s="117">
        <f t="shared" si="31"/>
        <v>55287.021121375554</v>
      </c>
      <c r="X86" s="117">
        <f t="shared" si="31"/>
        <v>66920.214121249053</v>
      </c>
      <c r="Y86" s="117">
        <f t="shared" ref="Y86" si="32">+Y10/Y123</f>
        <v>109469.65322914666</v>
      </c>
      <c r="AM86" s="218">
        <v>40817</v>
      </c>
      <c r="AN86" s="88">
        <v>64823</v>
      </c>
    </row>
    <row r="87" spans="1:40">
      <c r="A87" s="115" t="s">
        <v>10</v>
      </c>
      <c r="B87" s="117"/>
      <c r="C87" s="117">
        <f t="shared" ref="C87:X87" si="33">+C11/C124</f>
        <v>308586.36883148737</v>
      </c>
      <c r="D87" s="117">
        <f t="shared" si="33"/>
        <v>298902.41694456892</v>
      </c>
      <c r="E87" s="117">
        <f t="shared" si="33"/>
        <v>179360.72909086538</v>
      </c>
      <c r="F87" s="117">
        <f t="shared" si="33"/>
        <v>159189.53681186042</v>
      </c>
      <c r="G87" s="117">
        <f t="shared" si="33"/>
        <v>147061.11621229208</v>
      </c>
      <c r="H87" s="117">
        <f t="shared" si="33"/>
        <v>163754.68717815404</v>
      </c>
      <c r="I87" s="117">
        <f t="shared" si="33"/>
        <v>133946.50449407124</v>
      </c>
      <c r="J87" s="117">
        <f t="shared" si="33"/>
        <v>141466.52073091385</v>
      </c>
      <c r="K87" s="117">
        <f t="shared" si="33"/>
        <v>152681.66409152959</v>
      </c>
      <c r="L87" s="117">
        <f t="shared" si="33"/>
        <v>144233.54067410048</v>
      </c>
      <c r="M87" s="117">
        <f t="shared" si="33"/>
        <v>101817.43594428747</v>
      </c>
      <c r="N87" s="117">
        <f t="shared" si="33"/>
        <v>114882.61452372873</v>
      </c>
      <c r="O87" s="117">
        <f t="shared" si="33"/>
        <v>77881.91014721799</v>
      </c>
      <c r="P87" s="117">
        <f t="shared" si="33"/>
        <v>57594.549992081047</v>
      </c>
      <c r="Q87" s="117">
        <f t="shared" si="33"/>
        <v>65046.595663101747</v>
      </c>
      <c r="R87" s="117">
        <f t="shared" si="33"/>
        <v>52407.777905634299</v>
      </c>
      <c r="S87" s="117">
        <f t="shared" si="33"/>
        <v>55549.253875076189</v>
      </c>
      <c r="T87" s="117">
        <f t="shared" si="33"/>
        <v>51170.713607675476</v>
      </c>
      <c r="U87" s="117">
        <f t="shared" si="33"/>
        <v>58318.745475201795</v>
      </c>
      <c r="V87" s="117">
        <f t="shared" si="33"/>
        <v>62310.471431652353</v>
      </c>
      <c r="W87" s="117">
        <f t="shared" si="33"/>
        <v>60585.254888245239</v>
      </c>
      <c r="X87" s="117">
        <f t="shared" si="33"/>
        <v>71527.280157103829</v>
      </c>
      <c r="Y87" s="117">
        <f t="shared" ref="Y87" si="34">+Y11/Y124</f>
        <v>103144.71572051902</v>
      </c>
      <c r="AM87" s="218">
        <v>40848</v>
      </c>
      <c r="AN87" s="88">
        <v>58888</v>
      </c>
    </row>
    <row r="88" spans="1:40">
      <c r="A88" s="115" t="s">
        <v>11</v>
      </c>
      <c r="B88" s="117"/>
      <c r="C88" s="117">
        <f t="shared" ref="C88:X88" si="35">+C12/C125</f>
        <v>317082.19785480323</v>
      </c>
      <c r="D88" s="117">
        <f t="shared" si="35"/>
        <v>325685.86116075417</v>
      </c>
      <c r="E88" s="117">
        <f t="shared" si="35"/>
        <v>269110.18653330707</v>
      </c>
      <c r="F88" s="117">
        <f t="shared" si="35"/>
        <v>157726.85133254563</v>
      </c>
      <c r="G88" s="117">
        <f t="shared" si="35"/>
        <v>160958.26325349242</v>
      </c>
      <c r="H88" s="117">
        <f t="shared" si="35"/>
        <v>125950.65485590028</v>
      </c>
      <c r="I88" s="117">
        <f t="shared" si="35"/>
        <v>132351.47031360681</v>
      </c>
      <c r="J88" s="117">
        <f t="shared" si="35"/>
        <v>134007.86927620295</v>
      </c>
      <c r="K88" s="117">
        <f t="shared" si="35"/>
        <v>153986.19555646283</v>
      </c>
      <c r="L88" s="117">
        <f t="shared" si="35"/>
        <v>144588.82493291789</v>
      </c>
      <c r="M88" s="117">
        <f t="shared" si="35"/>
        <v>104191.13773986786</v>
      </c>
      <c r="N88" s="117">
        <f t="shared" si="35"/>
        <v>107833.35520605375</v>
      </c>
      <c r="O88" s="117">
        <f t="shared" si="35"/>
        <v>77444.596325593258</v>
      </c>
      <c r="P88" s="117">
        <f t="shared" si="35"/>
        <v>41295.258554157357</v>
      </c>
      <c r="Q88" s="117">
        <f t="shared" si="35"/>
        <v>67648.046728844289</v>
      </c>
      <c r="R88" s="117">
        <f t="shared" si="35"/>
        <v>63787.249708399111</v>
      </c>
      <c r="S88" s="117">
        <f t="shared" si="35"/>
        <v>63364.042486322607</v>
      </c>
      <c r="T88" s="117">
        <f t="shared" si="35"/>
        <v>56085.033287567203</v>
      </c>
      <c r="U88" s="117">
        <f t="shared" si="35"/>
        <v>48413.045954026471</v>
      </c>
      <c r="V88" s="117">
        <f t="shared" si="35"/>
        <v>49924.500318585415</v>
      </c>
      <c r="W88" s="117">
        <f t="shared" si="35"/>
        <v>56058.679724287715</v>
      </c>
      <c r="X88" s="117">
        <f t="shared" si="35"/>
        <v>52544.354550487587</v>
      </c>
      <c r="Y88" s="117">
        <f t="shared" ref="Y88" si="36">+Y12/Y125</f>
        <v>0</v>
      </c>
      <c r="AM88" s="218">
        <v>40878</v>
      </c>
      <c r="AN88" s="88">
        <v>18193</v>
      </c>
    </row>
    <row r="89" spans="1:40">
      <c r="A89" s="115" t="s">
        <v>12</v>
      </c>
      <c r="B89" s="117"/>
      <c r="C89" s="117">
        <f t="shared" ref="C89:X89" si="37">+C13/C126</f>
        <v>295938.10270753881</v>
      </c>
      <c r="D89" s="117">
        <f t="shared" si="37"/>
        <v>271249.78426314838</v>
      </c>
      <c r="E89" s="117">
        <f t="shared" si="37"/>
        <v>245302.25502160666</v>
      </c>
      <c r="F89" s="117">
        <f t="shared" si="37"/>
        <v>131091.11851286452</v>
      </c>
      <c r="G89" s="117">
        <f t="shared" si="37"/>
        <v>167041.63800061241</v>
      </c>
      <c r="H89" s="117">
        <f t="shared" si="37"/>
        <v>157379.8334301193</v>
      </c>
      <c r="I89" s="117">
        <f t="shared" si="37"/>
        <v>146945.49432663023</v>
      </c>
      <c r="J89" s="117">
        <f t="shared" si="37"/>
        <v>153076.59067337791</v>
      </c>
      <c r="K89" s="117">
        <f t="shared" si="37"/>
        <v>152657.53679540002</v>
      </c>
      <c r="L89" s="117">
        <f t="shared" si="37"/>
        <v>138920.97116691631</v>
      </c>
      <c r="M89" s="117">
        <f t="shared" si="37"/>
        <v>124236.66755034078</v>
      </c>
      <c r="N89" s="117">
        <f t="shared" si="37"/>
        <v>104466.34082794044</v>
      </c>
      <c r="O89" s="117">
        <f t="shared" si="37"/>
        <v>33888.036709338267</v>
      </c>
      <c r="P89" s="117">
        <f t="shared" si="37"/>
        <v>64484.092709769393</v>
      </c>
      <c r="Q89" s="117">
        <f t="shared" si="37"/>
        <v>76728.867515916078</v>
      </c>
      <c r="R89" s="117">
        <f t="shared" si="37"/>
        <v>53930.902139665566</v>
      </c>
      <c r="S89" s="117">
        <f t="shared" si="37"/>
        <v>45950.435989127822</v>
      </c>
      <c r="T89" s="216" t="s">
        <v>75</v>
      </c>
      <c r="U89" s="117">
        <f t="shared" si="37"/>
        <v>63314.020512579242</v>
      </c>
      <c r="V89" s="117">
        <f t="shared" si="37"/>
        <v>58235.169478015676</v>
      </c>
      <c r="W89" s="117">
        <f t="shared" si="37"/>
        <v>72151.03688803027</v>
      </c>
      <c r="X89" s="117">
        <f t="shared" si="37"/>
        <v>69235.077629533611</v>
      </c>
      <c r="Y89" s="117">
        <f t="shared" ref="Y89" si="38">+Y13/Y126</f>
        <v>0</v>
      </c>
      <c r="AM89" s="218">
        <v>40909</v>
      </c>
      <c r="AN89" s="88">
        <v>66233</v>
      </c>
    </row>
    <row r="90" spans="1:40">
      <c r="A90" s="115" t="s">
        <v>13</v>
      </c>
      <c r="B90" s="117"/>
      <c r="C90" s="117">
        <f t="shared" ref="C90:X90" si="39">+C14/C127</f>
        <v>208512.82706880284</v>
      </c>
      <c r="D90" s="117">
        <f t="shared" si="39"/>
        <v>246506.44013998142</v>
      </c>
      <c r="E90" s="117">
        <f t="shared" si="39"/>
        <v>169707.71811341279</v>
      </c>
      <c r="F90" s="117">
        <f t="shared" si="39"/>
        <v>114565.5324019035</v>
      </c>
      <c r="G90" s="117">
        <f t="shared" si="39"/>
        <v>166552.24757903657</v>
      </c>
      <c r="H90" s="117">
        <f t="shared" si="39"/>
        <v>159819.95287809742</v>
      </c>
      <c r="I90" s="117">
        <f t="shared" si="39"/>
        <v>127335.14840550837</v>
      </c>
      <c r="J90" s="117">
        <f t="shared" si="39"/>
        <v>126502.84493452223</v>
      </c>
      <c r="K90" s="117">
        <f t="shared" si="39"/>
        <v>149237.21424450865</v>
      </c>
      <c r="L90" s="117">
        <f t="shared" si="39"/>
        <v>145070.49499288428</v>
      </c>
      <c r="M90" s="117">
        <f t="shared" si="39"/>
        <v>158233.37438653011</v>
      </c>
      <c r="N90" s="117">
        <f t="shared" si="39"/>
        <v>101956.13481646348</v>
      </c>
      <c r="O90" s="117">
        <f t="shared" si="39"/>
        <v>55037.107398297274</v>
      </c>
      <c r="P90" s="117">
        <f t="shared" si="39"/>
        <v>68252.005758879721</v>
      </c>
      <c r="Q90" s="117">
        <f t="shared" si="39"/>
        <v>78988.720534600929</v>
      </c>
      <c r="R90" s="117">
        <f t="shared" si="39"/>
        <v>50569.718517779162</v>
      </c>
      <c r="S90" s="117">
        <f t="shared" si="39"/>
        <v>59057.133163160332</v>
      </c>
      <c r="T90" s="117">
        <f t="shared" si="39"/>
        <v>48555.544117992707</v>
      </c>
      <c r="U90" s="117">
        <f t="shared" si="39"/>
        <v>65473.152545124743</v>
      </c>
      <c r="V90" s="117">
        <f t="shared" si="39"/>
        <v>55321.130957771296</v>
      </c>
      <c r="W90" s="117">
        <f t="shared" si="39"/>
        <v>75378.60422919855</v>
      </c>
      <c r="X90" s="117">
        <f t="shared" si="39"/>
        <v>80369.303917099198</v>
      </c>
      <c r="Y90" s="117">
        <f t="shared" ref="Y90" si="40">+Y14/Y127</f>
        <v>0</v>
      </c>
      <c r="AM90" s="218">
        <v>40940</v>
      </c>
      <c r="AN90" s="88">
        <v>58093</v>
      </c>
    </row>
    <row r="91" spans="1:40">
      <c r="A91" s="115" t="s">
        <v>14</v>
      </c>
      <c r="B91" s="117"/>
      <c r="C91" s="117">
        <f t="shared" ref="C91:X91" si="41">+C15/C128</f>
        <v>223290.39601477783</v>
      </c>
      <c r="D91" s="117">
        <f t="shared" si="41"/>
        <v>197544.24392684622</v>
      </c>
      <c r="E91" s="117">
        <f t="shared" si="41"/>
        <v>207086.25057136567</v>
      </c>
      <c r="F91" s="117">
        <f t="shared" si="41"/>
        <v>124480.11747175052</v>
      </c>
      <c r="G91" s="117">
        <f t="shared" si="41"/>
        <v>148104.7637336888</v>
      </c>
      <c r="H91" s="117">
        <f t="shared" si="41"/>
        <v>135240.27292013395</v>
      </c>
      <c r="I91" s="117">
        <f t="shared" si="41"/>
        <v>112797.52671143565</v>
      </c>
      <c r="J91" s="117">
        <f t="shared" si="41"/>
        <v>133043.40784942234</v>
      </c>
      <c r="K91" s="117">
        <f t="shared" si="41"/>
        <v>137603.11911212382</v>
      </c>
      <c r="L91" s="117">
        <f t="shared" si="41"/>
        <v>153273.07244107721</v>
      </c>
      <c r="M91" s="117">
        <f t="shared" si="41"/>
        <v>128738.39175557885</v>
      </c>
      <c r="N91" s="117">
        <f t="shared" si="41"/>
        <v>94924.03091033989</v>
      </c>
      <c r="O91" s="117">
        <f t="shared" si="41"/>
        <v>72882.882701975774</v>
      </c>
      <c r="P91" s="117">
        <f t="shared" si="41"/>
        <v>78535.779970337491</v>
      </c>
      <c r="Q91" s="117">
        <f t="shared" si="41"/>
        <v>88413.564515373859</v>
      </c>
      <c r="R91" s="117">
        <f t="shared" si="41"/>
        <v>61835.59899207078</v>
      </c>
      <c r="S91" s="117">
        <f t="shared" si="41"/>
        <v>47892.230890207262</v>
      </c>
      <c r="T91" s="117">
        <f t="shared" si="41"/>
        <v>60913.163680139325</v>
      </c>
      <c r="U91" s="117">
        <f t="shared" si="41"/>
        <v>63020.360788781079</v>
      </c>
      <c r="V91" s="117">
        <f t="shared" si="41"/>
        <v>52655.125939301099</v>
      </c>
      <c r="W91" s="117">
        <f t="shared" si="41"/>
        <v>71814.49847305828</v>
      </c>
      <c r="X91" s="117">
        <f t="shared" si="41"/>
        <v>85908.585064358369</v>
      </c>
      <c r="Y91" s="117">
        <f t="shared" ref="Y91" si="42">+Y15/Y128</f>
        <v>0</v>
      </c>
      <c r="AM91" s="218">
        <v>40969</v>
      </c>
      <c r="AN91" s="88">
        <v>36656</v>
      </c>
    </row>
    <row r="92" spans="1:40">
      <c r="A92" s="115" t="s">
        <v>15</v>
      </c>
      <c r="B92" s="117"/>
      <c r="C92" s="117">
        <f t="shared" ref="C92:X92" si="43">+C16/C129</f>
        <v>228281.25300719211</v>
      </c>
      <c r="D92" s="117">
        <f t="shared" si="43"/>
        <v>237386.36797997062</v>
      </c>
      <c r="E92" s="117">
        <f t="shared" si="43"/>
        <v>164579.40331064805</v>
      </c>
      <c r="F92" s="117">
        <f t="shared" si="43"/>
        <v>122886.64043382743</v>
      </c>
      <c r="G92" s="117">
        <f t="shared" si="43"/>
        <v>165314.06848078748</v>
      </c>
      <c r="H92" s="117">
        <f t="shared" si="43"/>
        <v>160090.12580740105</v>
      </c>
      <c r="I92" s="117">
        <f t="shared" si="43"/>
        <v>117183.21040850124</v>
      </c>
      <c r="J92" s="117">
        <f t="shared" si="43"/>
        <v>126787.36264671062</v>
      </c>
      <c r="K92" s="117">
        <f t="shared" si="43"/>
        <v>140355.00260953777</v>
      </c>
      <c r="L92" s="117">
        <f t="shared" si="43"/>
        <v>128466.59732131504</v>
      </c>
      <c r="M92" s="117">
        <f t="shared" si="43"/>
        <v>131779.79318664974</v>
      </c>
      <c r="N92" s="117">
        <f t="shared" si="43"/>
        <v>99235.360880851149</v>
      </c>
      <c r="O92" s="117">
        <f t="shared" si="43"/>
        <v>76943.314786914358</v>
      </c>
      <c r="P92" s="117">
        <f t="shared" si="43"/>
        <v>79375.735602333996</v>
      </c>
      <c r="Q92" s="117">
        <f t="shared" si="43"/>
        <v>82223.849315143452</v>
      </c>
      <c r="R92" s="117">
        <f t="shared" si="43"/>
        <v>60592.384508642965</v>
      </c>
      <c r="S92" s="117">
        <f t="shared" si="43"/>
        <v>49176.26397265272</v>
      </c>
      <c r="T92" s="117">
        <f t="shared" si="43"/>
        <v>61930.010168560708</v>
      </c>
      <c r="U92" s="117">
        <f t="shared" si="43"/>
        <v>56115.454319179822</v>
      </c>
      <c r="V92" s="117">
        <f t="shared" si="43"/>
        <v>58049.866811983942</v>
      </c>
      <c r="W92" s="117">
        <f t="shared" si="43"/>
        <v>66638.452491471151</v>
      </c>
      <c r="X92" s="117">
        <f t="shared" si="43"/>
        <v>78693.546515775946</v>
      </c>
      <c r="Y92" s="117">
        <f t="shared" ref="Y92" si="44">+Y16/Y129</f>
        <v>0</v>
      </c>
      <c r="AM92" s="218">
        <v>41000</v>
      </c>
      <c r="AN92" s="88">
        <v>66560</v>
      </c>
    </row>
    <row r="93" spans="1:40">
      <c r="A93" s="115" t="s">
        <v>16</v>
      </c>
      <c r="B93" s="117"/>
      <c r="C93" s="117">
        <f t="shared" ref="C93:X93" si="45">+C17/C130</f>
        <v>232455.40434084751</v>
      </c>
      <c r="D93" s="117">
        <f t="shared" si="45"/>
        <v>240914.98586242046</v>
      </c>
      <c r="E93" s="117">
        <f t="shared" si="45"/>
        <v>171751.33455168008</v>
      </c>
      <c r="F93" s="117">
        <f t="shared" si="45"/>
        <v>132781.86384658728</v>
      </c>
      <c r="G93" s="117">
        <f t="shared" si="45"/>
        <v>164635.56835227707</v>
      </c>
      <c r="H93" s="117">
        <f t="shared" si="45"/>
        <v>149881.7671164705</v>
      </c>
      <c r="I93" s="117">
        <f t="shared" si="45"/>
        <v>131940.36551820661</v>
      </c>
      <c r="J93" s="117">
        <f t="shared" si="45"/>
        <v>152557.66138245084</v>
      </c>
      <c r="K93" s="117">
        <f t="shared" si="45"/>
        <v>162021.87689160241</v>
      </c>
      <c r="L93" s="117">
        <f t="shared" si="45"/>
        <v>157812.03797402719</v>
      </c>
      <c r="M93" s="117">
        <f t="shared" si="45"/>
        <v>135965.94329553671</v>
      </c>
      <c r="N93" s="117">
        <f t="shared" si="45"/>
        <v>125768.20413891246</v>
      </c>
      <c r="O93" s="117">
        <f t="shared" si="45"/>
        <v>84349.351270178886</v>
      </c>
      <c r="P93" s="117">
        <f t="shared" si="45"/>
        <v>73449.776687652775</v>
      </c>
      <c r="Q93" s="117">
        <f t="shared" si="45"/>
        <v>81362.442977670114</v>
      </c>
      <c r="R93" s="117">
        <f t="shared" si="45"/>
        <v>21351.993149552865</v>
      </c>
      <c r="S93" s="117">
        <f t="shared" si="45"/>
        <v>47271.784756647627</v>
      </c>
      <c r="T93" s="117">
        <f t="shared" si="45"/>
        <v>58430.733300920074</v>
      </c>
      <c r="U93" s="117">
        <f t="shared" si="45"/>
        <v>51898.265105987339</v>
      </c>
      <c r="V93" s="117">
        <f t="shared" si="45"/>
        <v>53127.063920233581</v>
      </c>
      <c r="W93" s="117">
        <f t="shared" si="45"/>
        <v>65639.216889363641</v>
      </c>
      <c r="X93" s="117">
        <f t="shared" si="45"/>
        <v>77104.484908820683</v>
      </c>
      <c r="Y93" s="117">
        <f t="shared" ref="Y93" si="46">+Y17/Y130</f>
        <v>0</v>
      </c>
      <c r="AM93" s="218">
        <v>41030</v>
      </c>
      <c r="AN93" s="88">
        <v>47609</v>
      </c>
    </row>
    <row r="94" spans="1:40">
      <c r="A94" s="118"/>
      <c r="B94" s="119"/>
      <c r="C94" s="119"/>
      <c r="D94" s="119"/>
      <c r="E94" s="119"/>
      <c r="F94" s="119"/>
      <c r="G94" s="119"/>
      <c r="H94" s="119"/>
      <c r="I94" s="119"/>
      <c r="J94" s="119"/>
      <c r="K94" s="119"/>
      <c r="L94" s="119"/>
      <c r="M94" s="120"/>
      <c r="N94" s="120"/>
      <c r="O94" s="120"/>
      <c r="P94" s="120"/>
      <c r="Q94" s="120"/>
      <c r="R94" s="120"/>
      <c r="S94" s="120"/>
      <c r="T94" s="120"/>
      <c r="U94" s="120"/>
      <c r="V94" s="120"/>
      <c r="W94" s="120"/>
      <c r="X94" s="120"/>
      <c r="Y94" s="120"/>
      <c r="AM94" s="218">
        <v>41061</v>
      </c>
      <c r="AN94" s="88">
        <v>44949</v>
      </c>
    </row>
    <row r="95" spans="1:40">
      <c r="A95" s="115" t="s">
        <v>17</v>
      </c>
      <c r="B95" s="121"/>
      <c r="C95" s="121">
        <f t="shared" ref="C95:L95" si="47">SUM(C82:C94)</f>
        <v>3330549.7986102444</v>
      </c>
      <c r="D95" s="121">
        <f t="shared" si="47"/>
        <v>3152765.0782630709</v>
      </c>
      <c r="E95" s="121">
        <f t="shared" si="47"/>
        <v>2529507.179390592</v>
      </c>
      <c r="F95" s="121">
        <f t="shared" si="47"/>
        <v>1714576.9842228452</v>
      </c>
      <c r="G95" s="121">
        <f t="shared" si="47"/>
        <v>1797582.758385373</v>
      </c>
      <c r="H95" s="121">
        <f t="shared" si="47"/>
        <v>1831947.2474382711</v>
      </c>
      <c r="I95" s="121">
        <f t="shared" si="47"/>
        <v>1465350.4367237277</v>
      </c>
      <c r="J95" s="121">
        <f t="shared" si="47"/>
        <v>1616778.0025409223</v>
      </c>
      <c r="K95" s="121">
        <f t="shared" si="47"/>
        <v>1788814.2790235928</v>
      </c>
      <c r="L95" s="121">
        <f t="shared" si="47"/>
        <v>1679377.8866175134</v>
      </c>
      <c r="M95" s="121">
        <f t="shared" ref="M95:X95" si="48">SUM(M82:M94)</f>
        <v>1545004.9260402101</v>
      </c>
      <c r="N95" s="121">
        <f t="shared" si="48"/>
        <v>1427172.4120775945</v>
      </c>
      <c r="O95" s="121">
        <f t="shared" si="48"/>
        <v>968552.32567316468</v>
      </c>
      <c r="P95" s="121">
        <f t="shared" si="48"/>
        <v>772838.16679336294</v>
      </c>
      <c r="Q95" s="121">
        <f t="shared" si="48"/>
        <v>888624.46982947295</v>
      </c>
      <c r="R95" s="121">
        <f t="shared" si="48"/>
        <v>703267.16735274973</v>
      </c>
      <c r="S95" s="121">
        <f t="shared" si="48"/>
        <v>636453.7307141514</v>
      </c>
      <c r="T95" s="121">
        <f t="shared" si="48"/>
        <v>544266.92775199586</v>
      </c>
      <c r="U95" s="121">
        <f t="shared" si="48"/>
        <v>655544.86784082989</v>
      </c>
      <c r="V95" s="121">
        <f t="shared" si="48"/>
        <v>680818.61348669208</v>
      </c>
      <c r="W95" s="121">
        <f t="shared" si="48"/>
        <v>734367.11588365212</v>
      </c>
      <c r="X95" s="121">
        <f t="shared" si="48"/>
        <v>844002.51601838786</v>
      </c>
      <c r="Y95" s="121">
        <f t="shared" ref="Y95" si="49">SUM(Y82:Y94)</f>
        <v>550559.2901208821</v>
      </c>
      <c r="AM95" s="218">
        <v>41091</v>
      </c>
      <c r="AN95" s="88">
        <v>81749</v>
      </c>
    </row>
    <row r="96" spans="1:40">
      <c r="AM96" s="218">
        <v>41122</v>
      </c>
      <c r="AN96" s="88">
        <v>44848</v>
      </c>
    </row>
    <row r="97" spans="1:40">
      <c r="A97" s="151" t="s">
        <v>60</v>
      </c>
      <c r="C97">
        <f>+C95/12</f>
        <v>277545.81655085372</v>
      </c>
      <c r="D97">
        <f t="shared" ref="D97:W97" si="50">+D95/12</f>
        <v>262730.42318858922</v>
      </c>
      <c r="E97">
        <f t="shared" si="50"/>
        <v>210792.26494921601</v>
      </c>
      <c r="F97">
        <f t="shared" si="50"/>
        <v>142881.41535190376</v>
      </c>
      <c r="G97">
        <f t="shared" si="50"/>
        <v>149798.56319878108</v>
      </c>
      <c r="H97">
        <f t="shared" si="50"/>
        <v>152662.27061985593</v>
      </c>
      <c r="I97">
        <f t="shared" si="50"/>
        <v>122112.53639364398</v>
      </c>
      <c r="J97">
        <f t="shared" si="50"/>
        <v>134731.50021174352</v>
      </c>
      <c r="K97">
        <f t="shared" si="50"/>
        <v>149067.85658529939</v>
      </c>
      <c r="L97">
        <f t="shared" si="50"/>
        <v>139948.15721812611</v>
      </c>
      <c r="M97">
        <f t="shared" si="50"/>
        <v>128750.41050335084</v>
      </c>
      <c r="N97">
        <f t="shared" si="50"/>
        <v>118931.03433979955</v>
      </c>
      <c r="O97">
        <f t="shared" si="50"/>
        <v>80712.693806097057</v>
      </c>
      <c r="P97">
        <f t="shared" si="50"/>
        <v>64403.18056611358</v>
      </c>
      <c r="Q97">
        <f t="shared" si="50"/>
        <v>74052.039152456084</v>
      </c>
      <c r="R97">
        <f t="shared" si="50"/>
        <v>58605.597279395814</v>
      </c>
      <c r="S97">
        <f t="shared" si="50"/>
        <v>53037.810892845948</v>
      </c>
      <c r="T97">
        <f t="shared" si="50"/>
        <v>45355.577312666319</v>
      </c>
      <c r="U97">
        <f t="shared" si="50"/>
        <v>54628.738986735822</v>
      </c>
      <c r="V97">
        <f t="shared" si="50"/>
        <v>56734.88445722434</v>
      </c>
      <c r="W97">
        <f t="shared" si="50"/>
        <v>61197.259656971008</v>
      </c>
      <c r="X97">
        <f>+X95/12</f>
        <v>70333.543001532322</v>
      </c>
      <c r="Y97">
        <f>+Y95/12</f>
        <v>45879.940843406839</v>
      </c>
      <c r="AM97" s="218">
        <v>41153</v>
      </c>
      <c r="AN97" s="88">
        <v>56765</v>
      </c>
    </row>
    <row r="98" spans="1:40">
      <c r="AM98" s="218">
        <v>41183</v>
      </c>
      <c r="AN98" s="88">
        <v>50206</v>
      </c>
    </row>
    <row r="99" spans="1:40">
      <c r="AM99" s="218">
        <v>41214</v>
      </c>
      <c r="AN99" s="88">
        <v>47793</v>
      </c>
    </row>
    <row r="100" spans="1:40">
      <c r="A100" s="173" t="s">
        <v>127</v>
      </c>
      <c r="AM100" s="218">
        <v>41244</v>
      </c>
      <c r="AN100" s="88">
        <v>40278</v>
      </c>
    </row>
    <row r="101" spans="1:40">
      <c r="AM101" s="218">
        <v>41275</v>
      </c>
      <c r="AN101" s="88">
        <v>43491</v>
      </c>
    </row>
    <row r="102" spans="1:40">
      <c r="A102" s="113"/>
      <c r="B102" s="113">
        <v>1995</v>
      </c>
      <c r="C102" s="113">
        <v>1996</v>
      </c>
      <c r="D102" s="113">
        <v>1997</v>
      </c>
      <c r="E102" s="113">
        <v>1998</v>
      </c>
      <c r="F102" s="113">
        <v>1999</v>
      </c>
      <c r="G102" s="113">
        <v>2000</v>
      </c>
      <c r="H102" s="113">
        <v>2001</v>
      </c>
      <c r="I102" s="113">
        <v>2002</v>
      </c>
      <c r="J102" s="113">
        <v>2003</v>
      </c>
      <c r="K102" s="113">
        <v>2004</v>
      </c>
      <c r="L102" s="113">
        <v>2005</v>
      </c>
      <c r="M102" s="114">
        <v>2006</v>
      </c>
      <c r="N102" s="114">
        <v>2007</v>
      </c>
      <c r="O102" s="114">
        <v>2008</v>
      </c>
      <c r="P102" s="114">
        <v>2009</v>
      </c>
      <c r="Q102" s="114">
        <v>2010</v>
      </c>
      <c r="R102" s="114">
        <v>2011</v>
      </c>
      <c r="S102" s="114">
        <v>2012</v>
      </c>
      <c r="T102" s="114">
        <v>2013</v>
      </c>
      <c r="U102" s="114">
        <v>2014</v>
      </c>
      <c r="V102" s="114">
        <v>2015</v>
      </c>
      <c r="W102" s="114">
        <v>2016</v>
      </c>
      <c r="X102" s="114">
        <v>2017</v>
      </c>
      <c r="Y102" s="114">
        <f>+Y81</f>
        <v>2018</v>
      </c>
      <c r="AM102" s="218">
        <v>41306</v>
      </c>
      <c r="AN102" s="88">
        <v>53366</v>
      </c>
    </row>
    <row r="103" spans="1:40">
      <c r="A103" s="115" t="s">
        <v>5</v>
      </c>
      <c r="C103">
        <v>1.4203481454888545</v>
      </c>
      <c r="D103">
        <v>0.91586396585545748</v>
      </c>
      <c r="E103">
        <v>1.4617371113103272</v>
      </c>
      <c r="F103">
        <v>1.3547775982531236</v>
      </c>
      <c r="G103">
        <v>0.9672448641521264</v>
      </c>
      <c r="H103">
        <v>1.0713968598141494</v>
      </c>
      <c r="I103">
        <v>0.97010800620919757</v>
      </c>
      <c r="J103">
        <v>1.0859913489290034</v>
      </c>
      <c r="K103">
        <v>1.2496288058870357</v>
      </c>
      <c r="L103">
        <v>1.1071149112947971</v>
      </c>
      <c r="M103">
        <v>1.2160574374602517</v>
      </c>
      <c r="N103">
        <v>1.4368442718008405</v>
      </c>
      <c r="O103">
        <v>1.6520535565262349</v>
      </c>
      <c r="P103">
        <v>1.3584285971859924</v>
      </c>
      <c r="Q103">
        <v>1.1026173566875406</v>
      </c>
      <c r="R103">
        <v>1.3799257168988477</v>
      </c>
      <c r="S103">
        <v>1.2385035037608747</v>
      </c>
      <c r="T103">
        <v>0.95342591882145322</v>
      </c>
      <c r="U103">
        <v>0.73956918031880836</v>
      </c>
      <c r="V103">
        <v>0.9521255354545709</v>
      </c>
      <c r="W103">
        <v>0.99507695327194523</v>
      </c>
      <c r="X103">
        <v>0.99507695327194523</v>
      </c>
      <c r="Y103">
        <v>0.99507695327194523</v>
      </c>
      <c r="AM103" s="218">
        <v>41334</v>
      </c>
      <c r="AN103" s="88">
        <v>44111</v>
      </c>
    </row>
    <row r="104" spans="1:40">
      <c r="A104" s="115" t="s">
        <v>6</v>
      </c>
      <c r="C104">
        <v>1.2861789148565612</v>
      </c>
      <c r="D104">
        <v>0.99035873404060826</v>
      </c>
      <c r="E104">
        <v>1.189046517766096</v>
      </c>
      <c r="F104">
        <v>1.2491739231508543</v>
      </c>
      <c r="G104">
        <v>0.96190834076370091</v>
      </c>
      <c r="H104">
        <v>1.1120309480300665</v>
      </c>
      <c r="I104">
        <v>1.0244112038368258</v>
      </c>
      <c r="J104">
        <v>0.96677573248454896</v>
      </c>
      <c r="K104">
        <v>1.0841727503189014</v>
      </c>
      <c r="L104">
        <v>1.1506850289518986</v>
      </c>
      <c r="M104">
        <v>1.0230737693010463</v>
      </c>
      <c r="N104">
        <v>1.2131449669954928</v>
      </c>
      <c r="O104">
        <v>1.4211001966236103</v>
      </c>
      <c r="P104">
        <v>0.88078149868535227</v>
      </c>
      <c r="Q104">
        <v>0.889546514943654</v>
      </c>
      <c r="R104">
        <v>0.99397146904313105</v>
      </c>
      <c r="S104">
        <v>1.0862920907097746</v>
      </c>
      <c r="T104">
        <v>1.1699093509881509</v>
      </c>
      <c r="U104">
        <v>0.81504783047240936</v>
      </c>
      <c r="V104">
        <v>1.1325952766533702</v>
      </c>
      <c r="W104">
        <v>0.84874306929883381</v>
      </c>
      <c r="X104">
        <v>0.84874306929883381</v>
      </c>
      <c r="Y104">
        <v>0.84874306929883381</v>
      </c>
      <c r="AM104" s="218">
        <v>41365</v>
      </c>
      <c r="AN104" s="88">
        <v>35251</v>
      </c>
    </row>
    <row r="105" spans="1:40">
      <c r="A105" s="115" t="s">
        <v>7</v>
      </c>
      <c r="C105">
        <v>1.0120441605373793</v>
      </c>
      <c r="D105">
        <v>1.0676659862133882</v>
      </c>
      <c r="E105">
        <v>0.9094538955882131</v>
      </c>
      <c r="F105">
        <v>1.0070030036003881</v>
      </c>
      <c r="G105">
        <v>0.83973530843993405</v>
      </c>
      <c r="H105">
        <v>0.97038385773903546</v>
      </c>
      <c r="I105">
        <v>0.96622862178184332</v>
      </c>
      <c r="J105">
        <v>1.0692382457468042</v>
      </c>
      <c r="K105">
        <v>0.98064672612077253</v>
      </c>
      <c r="L105">
        <v>1.1361806257024569</v>
      </c>
      <c r="M105">
        <v>1.0954000316370902</v>
      </c>
      <c r="N105">
        <v>1.2011007771051736</v>
      </c>
      <c r="O105">
        <v>1.3051899677179042</v>
      </c>
      <c r="P105">
        <v>1.0226467028740649</v>
      </c>
      <c r="Q105">
        <v>1.0344901913676852</v>
      </c>
      <c r="R105">
        <v>1.4507790802725944</v>
      </c>
      <c r="S105">
        <v>0.68543753769055649</v>
      </c>
      <c r="T105">
        <v>0.96701779000559018</v>
      </c>
      <c r="U105">
        <v>1.0850171102749158</v>
      </c>
      <c r="V105">
        <v>1.0587699612011865</v>
      </c>
      <c r="W105">
        <v>1.0514221226345659</v>
      </c>
      <c r="X105">
        <v>1.0514221226345659</v>
      </c>
      <c r="Y105">
        <v>1.0514221226345659</v>
      </c>
      <c r="AM105" s="218">
        <v>41395</v>
      </c>
      <c r="AN105" s="88">
        <v>36902</v>
      </c>
    </row>
    <row r="106" spans="1:40">
      <c r="A106" s="115" t="s">
        <v>8</v>
      </c>
      <c r="C106">
        <v>0.93023026735461045</v>
      </c>
      <c r="D106">
        <v>1.0387213129479904</v>
      </c>
      <c r="E106">
        <v>0.9220347496677469</v>
      </c>
      <c r="F106">
        <v>0.90003920756763878</v>
      </c>
      <c r="G106">
        <v>0.96021399458787582</v>
      </c>
      <c r="H106">
        <v>1.0977386408605638</v>
      </c>
      <c r="I106">
        <v>0.87850051697844522</v>
      </c>
      <c r="J106">
        <v>0.90742018533769597</v>
      </c>
      <c r="K106">
        <v>0.96537283242943128</v>
      </c>
      <c r="L106">
        <v>0.62028197868798818</v>
      </c>
      <c r="M106">
        <v>1.1160713190406859</v>
      </c>
      <c r="N106">
        <v>1.0732952895181698</v>
      </c>
      <c r="O106">
        <v>1.0841410642100251</v>
      </c>
      <c r="P106">
        <v>0.87953624782567519</v>
      </c>
      <c r="Q106">
        <v>1.010927918845552</v>
      </c>
      <c r="R106">
        <v>1.0890504924322697</v>
      </c>
      <c r="S106">
        <v>1.2446181391500284</v>
      </c>
      <c r="T106">
        <v>0.77278556630969741</v>
      </c>
      <c r="U106">
        <v>1.009004195817079</v>
      </c>
      <c r="V106">
        <v>1.0992810504708759</v>
      </c>
      <c r="W106">
        <v>0.76161659115814262</v>
      </c>
      <c r="X106">
        <v>0.76161659115814262</v>
      </c>
      <c r="Y106">
        <v>0.76161659115814262</v>
      </c>
      <c r="AM106" s="218">
        <v>41426</v>
      </c>
      <c r="AN106" s="88">
        <v>41406</v>
      </c>
    </row>
    <row r="107" spans="1:40">
      <c r="A107" s="115" t="s">
        <v>9</v>
      </c>
      <c r="C107">
        <v>0.93524683794055941</v>
      </c>
      <c r="D107">
        <v>1.1296469086398166</v>
      </c>
      <c r="E107">
        <v>0.92151849280903031</v>
      </c>
      <c r="F107">
        <v>1.0115760632595019</v>
      </c>
      <c r="G107">
        <v>0.89327397933431307</v>
      </c>
      <c r="H107">
        <v>0.99173352597290831</v>
      </c>
      <c r="I107">
        <v>0.88071847727340935</v>
      </c>
      <c r="J107">
        <v>0.9144093010142379</v>
      </c>
      <c r="K107">
        <v>0.82182626947274018</v>
      </c>
      <c r="L107">
        <v>0.88452673960363637</v>
      </c>
      <c r="M107">
        <v>0.81620593808815123</v>
      </c>
      <c r="N107">
        <v>0.93103008748963056</v>
      </c>
      <c r="O107">
        <v>0.77358567375135867</v>
      </c>
      <c r="P107">
        <v>0.84664605949445404</v>
      </c>
      <c r="Q107">
        <v>0.78674279761009314</v>
      </c>
      <c r="R107">
        <v>0.9319852326087199</v>
      </c>
      <c r="S107">
        <v>0.89024977444101105</v>
      </c>
      <c r="T107">
        <v>0.80897940393068146</v>
      </c>
      <c r="U107">
        <v>0.99695561461120763</v>
      </c>
      <c r="V107">
        <v>1.0072955915529693</v>
      </c>
      <c r="W107">
        <v>0.81632619682373531</v>
      </c>
      <c r="X107">
        <v>0.81632619682373531</v>
      </c>
      <c r="Y107">
        <v>0.81632619682373531</v>
      </c>
      <c r="AM107" s="218">
        <v>41456</v>
      </c>
      <c r="AN107" s="88">
        <v>72358</v>
      </c>
    </row>
    <row r="108" spans="1:40">
      <c r="A108" s="115" t="s">
        <v>10</v>
      </c>
      <c r="C108">
        <v>0.88902602931970098</v>
      </c>
      <c r="D108">
        <v>0.9180008464020637</v>
      </c>
      <c r="E108">
        <v>0.67501281921591749</v>
      </c>
      <c r="F108">
        <v>0.89387702702546401</v>
      </c>
      <c r="G108">
        <v>0.79379451271982582</v>
      </c>
      <c r="H108">
        <v>0.87152160782426524</v>
      </c>
      <c r="I108">
        <v>0.88706953701101887</v>
      </c>
      <c r="J108">
        <v>0.84931110468092685</v>
      </c>
      <c r="K108">
        <v>0.82475020541540078</v>
      </c>
      <c r="L108">
        <v>0.83021525416494757</v>
      </c>
      <c r="M108">
        <v>0.63833059468044917</v>
      </c>
      <c r="N108">
        <v>0.77697980028041813</v>
      </c>
      <c r="O108">
        <v>0.76964098889870425</v>
      </c>
      <c r="P108">
        <v>0.72542088830488927</v>
      </c>
      <c r="Q108">
        <v>0.70907755970837927</v>
      </c>
      <c r="R108">
        <v>0.70948726814414931</v>
      </c>
      <c r="S108">
        <v>0.84050992693291193</v>
      </c>
      <c r="T108">
        <v>0.90771777137157328</v>
      </c>
      <c r="U108">
        <v>0.86937698334108626</v>
      </c>
      <c r="V108">
        <v>0.89156225271834832</v>
      </c>
      <c r="W108">
        <v>0.80181874683109533</v>
      </c>
      <c r="X108">
        <v>0.80181874683109533</v>
      </c>
      <c r="Y108">
        <v>0.80181874683109533</v>
      </c>
      <c r="AM108" s="218">
        <v>41487</v>
      </c>
      <c r="AN108" s="88"/>
    </row>
    <row r="109" spans="1:40">
      <c r="A109" s="115" t="s">
        <v>11</v>
      </c>
      <c r="C109">
        <v>1.4564895280424159</v>
      </c>
      <c r="D109">
        <v>1.5948150598838948</v>
      </c>
      <c r="E109">
        <v>1.6147770386622902</v>
      </c>
      <c r="F109">
        <v>1.4121039197158549</v>
      </c>
      <c r="G109">
        <v>1.3852280585505556</v>
      </c>
      <c r="H109">
        <v>1.0687659703213741</v>
      </c>
      <c r="I109">
        <v>1.3975032260000602</v>
      </c>
      <c r="J109">
        <v>1.2827475682774279</v>
      </c>
      <c r="K109">
        <v>1.3262185708873666</v>
      </c>
      <c r="L109">
        <v>1.326957276387486</v>
      </c>
      <c r="M109">
        <v>1.0414826819213399</v>
      </c>
      <c r="N109">
        <v>1.1628034293762055</v>
      </c>
      <c r="O109">
        <v>1.2202265853033012</v>
      </c>
      <c r="P109">
        <v>0.82929037563770458</v>
      </c>
      <c r="Q109">
        <v>1.1757695235229797</v>
      </c>
      <c r="R109">
        <v>1.376830587684174</v>
      </c>
      <c r="S109">
        <v>1.5286401480975911</v>
      </c>
      <c r="T109">
        <v>1.586259056680295</v>
      </c>
      <c r="U109">
        <v>1.1506947738818447</v>
      </c>
      <c r="V109">
        <v>1.1389433696467437</v>
      </c>
      <c r="W109">
        <v>1.1829050882386614</v>
      </c>
      <c r="X109">
        <v>1.1829050882386614</v>
      </c>
      <c r="Y109">
        <v>1.1829050882386614</v>
      </c>
      <c r="AM109" s="218">
        <v>41518</v>
      </c>
      <c r="AN109" s="88">
        <v>46671</v>
      </c>
    </row>
    <row r="110" spans="1:40">
      <c r="A110" s="115" t="s">
        <v>12</v>
      </c>
      <c r="C110">
        <v>1.0283720474835554</v>
      </c>
      <c r="D110">
        <v>1.0048348661982567</v>
      </c>
      <c r="E110">
        <v>1.1135195346246731</v>
      </c>
      <c r="F110">
        <v>0.88786751311834322</v>
      </c>
      <c r="G110">
        <v>1.0875434426357089</v>
      </c>
      <c r="H110">
        <v>1.0102878741207073</v>
      </c>
      <c r="I110">
        <v>1.1738002417112943</v>
      </c>
      <c r="J110">
        <v>1.1084945207410539</v>
      </c>
      <c r="K110">
        <v>0.99463889446738574</v>
      </c>
      <c r="L110">
        <v>0.96450369190058194</v>
      </c>
      <c r="M110">
        <v>0.93947437234272646</v>
      </c>
      <c r="N110">
        <v>0.85220374824216261</v>
      </c>
      <c r="O110">
        <v>0.40393328638249199</v>
      </c>
      <c r="P110">
        <v>0.97965441694371336</v>
      </c>
      <c r="Q110">
        <v>1.0088801970483168</v>
      </c>
      <c r="R110">
        <v>0.88063954850151127</v>
      </c>
      <c r="S110">
        <v>0.83862130866286766</v>
      </c>
      <c r="U110">
        <v>1.1384435406985045</v>
      </c>
      <c r="V110">
        <v>1.0050498873464</v>
      </c>
      <c r="W110">
        <v>1.151763955447245</v>
      </c>
      <c r="X110">
        <v>1.151763955447245</v>
      </c>
      <c r="Y110">
        <v>1.151763955447245</v>
      </c>
      <c r="AM110" s="218">
        <v>41548</v>
      </c>
      <c r="AN110" s="88">
        <v>63856</v>
      </c>
    </row>
    <row r="111" spans="1:40">
      <c r="A111" s="115" t="s">
        <v>13</v>
      </c>
      <c r="C111">
        <v>0.71357067199140756</v>
      </c>
      <c r="D111">
        <v>0.89930788602544642</v>
      </c>
      <c r="E111">
        <v>0.75866968514145317</v>
      </c>
      <c r="F111">
        <v>0.76415896297718433</v>
      </c>
      <c r="G111">
        <v>1.0678916952578319</v>
      </c>
      <c r="H111">
        <v>1.0103733780292226</v>
      </c>
      <c r="I111">
        <v>1.001707802145938</v>
      </c>
      <c r="J111">
        <v>0.90215238052841273</v>
      </c>
      <c r="K111">
        <v>0.95758902122134404</v>
      </c>
      <c r="L111">
        <v>0.9919048499765255</v>
      </c>
      <c r="M111">
        <v>1.178387347746503</v>
      </c>
      <c r="N111">
        <v>0.81909685292255485</v>
      </c>
      <c r="O111">
        <v>0.64606121792653692</v>
      </c>
      <c r="P111">
        <v>1.0211524018424525</v>
      </c>
      <c r="Q111">
        <v>1.0228235658650167</v>
      </c>
      <c r="R111">
        <v>0.81321592290618683</v>
      </c>
      <c r="S111">
        <v>1.06145956533731</v>
      </c>
      <c r="T111">
        <v>1.0231390645723493</v>
      </c>
      <c r="U111">
        <v>1.1593903860059598</v>
      </c>
      <c r="V111">
        <v>0.94026043685135774</v>
      </c>
      <c r="W111">
        <v>1.1850149654078279</v>
      </c>
      <c r="X111">
        <v>1.1850149654078279</v>
      </c>
      <c r="Y111">
        <v>1.1850149654078279</v>
      </c>
      <c r="AM111" s="218">
        <v>41579</v>
      </c>
      <c r="AN111" s="88">
        <v>60188</v>
      </c>
    </row>
    <row r="112" spans="1:40">
      <c r="A112" s="115" t="s">
        <v>14</v>
      </c>
      <c r="C112">
        <v>0.83340582655625539</v>
      </c>
      <c r="D112">
        <v>0.78600767075592304</v>
      </c>
      <c r="E112">
        <v>1.0096821415822808</v>
      </c>
      <c r="F112">
        <v>0.90554908521458333</v>
      </c>
      <c r="G112">
        <v>1.0356857766086838</v>
      </c>
      <c r="H112">
        <v>0.93247931737187284</v>
      </c>
      <c r="I112">
        <v>0.96777546493958588</v>
      </c>
      <c r="J112">
        <v>1.0347971895148427</v>
      </c>
      <c r="K112">
        <v>0.96296959740806642</v>
      </c>
      <c r="L112">
        <v>1.1429811208012635</v>
      </c>
      <c r="M112">
        <v>1.0456355342632915</v>
      </c>
      <c r="N112">
        <v>0.83172611796368778</v>
      </c>
      <c r="O112">
        <v>0.93309505102850843</v>
      </c>
      <c r="P112">
        <v>1.2815187909651862</v>
      </c>
      <c r="Q112">
        <v>1.2486387814259059</v>
      </c>
      <c r="R112">
        <v>1.0845165463934774</v>
      </c>
      <c r="S112">
        <v>0.93881157292918149</v>
      </c>
      <c r="T112">
        <v>1.3998750424745974</v>
      </c>
      <c r="U112">
        <v>1.2171093537704782</v>
      </c>
      <c r="V112">
        <v>0.97606792518445284</v>
      </c>
      <c r="W112">
        <v>1.2313177736706955</v>
      </c>
      <c r="X112">
        <v>1.2313177736706955</v>
      </c>
      <c r="Y112">
        <v>1.2313177736706955</v>
      </c>
      <c r="AM112" s="218">
        <v>41609</v>
      </c>
      <c r="AN112" s="88">
        <v>49786</v>
      </c>
    </row>
    <row r="113" spans="1:40">
      <c r="A113" s="115" t="s">
        <v>15</v>
      </c>
      <c r="C113">
        <v>0.78990514563423653</v>
      </c>
      <c r="D113">
        <v>0.87566176558964426</v>
      </c>
      <c r="E113">
        <v>0.74392148244784817</v>
      </c>
      <c r="F113">
        <v>0.82877164656748725</v>
      </c>
      <c r="G113">
        <v>1.0717339920974982</v>
      </c>
      <c r="H113">
        <v>1.0233305087811417</v>
      </c>
      <c r="I113">
        <v>0.93209167569219187</v>
      </c>
      <c r="J113">
        <v>0.91423123437279741</v>
      </c>
      <c r="K113">
        <v>0.91060577655366082</v>
      </c>
      <c r="L113">
        <v>0.88814039181095195</v>
      </c>
      <c r="M113">
        <v>0.99229152610221361</v>
      </c>
      <c r="N113">
        <v>0.80609982635805344</v>
      </c>
      <c r="O113">
        <v>0.91324950029920993</v>
      </c>
      <c r="P113">
        <v>1.2007798383508728</v>
      </c>
      <c r="Q113">
        <v>1.0765493193345803</v>
      </c>
      <c r="R113">
        <v>0.98522145510110748</v>
      </c>
      <c r="S113">
        <v>0.89369042554683442</v>
      </c>
      <c r="T113">
        <v>1.319463778759413</v>
      </c>
      <c r="U113">
        <v>1.0047300813831919</v>
      </c>
      <c r="V113">
        <v>0.99760546631517377</v>
      </c>
      <c r="W113">
        <v>1.0592564727433309</v>
      </c>
      <c r="X113">
        <v>1.0592564727433309</v>
      </c>
      <c r="Y113">
        <v>1.0592564727433309</v>
      </c>
      <c r="AM113" s="218">
        <v>41640</v>
      </c>
      <c r="AN113" s="88">
        <v>40144</v>
      </c>
    </row>
    <row r="114" spans="1:40">
      <c r="A114" s="115" t="s">
        <v>16</v>
      </c>
      <c r="C114">
        <v>0.70518242479446236</v>
      </c>
      <c r="D114">
        <v>0.77911499744750945</v>
      </c>
      <c r="E114">
        <v>0.68062653118412353</v>
      </c>
      <c r="F114">
        <v>0.78510204954957552</v>
      </c>
      <c r="G114">
        <v>0.93574603485194474</v>
      </c>
      <c r="H114">
        <v>0.83995751113469164</v>
      </c>
      <c r="I114">
        <v>0.92008522642019031</v>
      </c>
      <c r="J114">
        <v>0.96443118837224828</v>
      </c>
      <c r="K114">
        <v>0.92158054981789372</v>
      </c>
      <c r="L114">
        <v>0.95650813071746643</v>
      </c>
      <c r="M114">
        <v>0.89758944741625046</v>
      </c>
      <c r="N114">
        <v>0.89567483194761066</v>
      </c>
      <c r="O114">
        <v>0.87772291133211489</v>
      </c>
      <c r="P114">
        <v>0.97414418188964225</v>
      </c>
      <c r="Q114">
        <v>0.93393627364029708</v>
      </c>
      <c r="R114">
        <v>0.30437668001383045</v>
      </c>
      <c r="S114">
        <v>0.75316600674105827</v>
      </c>
      <c r="T114">
        <v>1.0914272560861988</v>
      </c>
      <c r="U114">
        <v>0.81466094942451439</v>
      </c>
      <c r="V114">
        <v>0.80044324660455124</v>
      </c>
      <c r="W114">
        <v>0.91473806447392092</v>
      </c>
      <c r="X114">
        <v>0.91473806447392092</v>
      </c>
      <c r="Y114">
        <v>0.91473806447392092</v>
      </c>
      <c r="AM114" s="218">
        <v>41671</v>
      </c>
      <c r="AN114" s="88">
        <v>44241</v>
      </c>
    </row>
    <row r="115" spans="1:40">
      <c r="AM115" s="218">
        <v>41699</v>
      </c>
      <c r="AN115" s="88">
        <v>58895</v>
      </c>
    </row>
    <row r="116" spans="1:40">
      <c r="C116">
        <f t="shared" ref="C116:X116" si="51">SUM(C103:C115)</f>
        <v>11.999999999999998</v>
      </c>
      <c r="D116">
        <f t="shared" si="51"/>
        <v>12</v>
      </c>
      <c r="E116">
        <f t="shared" si="51"/>
        <v>12.000000000000004</v>
      </c>
      <c r="F116">
        <f t="shared" si="51"/>
        <v>11.999999999999998</v>
      </c>
      <c r="G116">
        <f t="shared" si="51"/>
        <v>12</v>
      </c>
      <c r="H116">
        <f t="shared" si="51"/>
        <v>12</v>
      </c>
      <c r="I116">
        <f t="shared" si="51"/>
        <v>12</v>
      </c>
      <c r="J116">
        <f t="shared" si="51"/>
        <v>12.000000000000002</v>
      </c>
      <c r="K116">
        <f t="shared" si="51"/>
        <v>11.999999999999998</v>
      </c>
      <c r="L116">
        <f t="shared" si="51"/>
        <v>11.999999999999998</v>
      </c>
      <c r="M116">
        <f t="shared" si="51"/>
        <v>12</v>
      </c>
      <c r="N116">
        <f t="shared" si="51"/>
        <v>12</v>
      </c>
      <c r="O116">
        <f t="shared" si="51"/>
        <v>12</v>
      </c>
      <c r="P116">
        <f t="shared" si="51"/>
        <v>12</v>
      </c>
      <c r="Q116">
        <f t="shared" si="51"/>
        <v>12</v>
      </c>
      <c r="R116">
        <f t="shared" si="51"/>
        <v>12</v>
      </c>
      <c r="S116">
        <f t="shared" si="51"/>
        <v>12</v>
      </c>
      <c r="T116">
        <f t="shared" si="51"/>
        <v>12.000000000000002</v>
      </c>
      <c r="U116">
        <f t="shared" si="51"/>
        <v>12</v>
      </c>
      <c r="V116">
        <f t="shared" si="51"/>
        <v>11.999999999999998</v>
      </c>
      <c r="W116">
        <f t="shared" si="51"/>
        <v>12</v>
      </c>
      <c r="X116">
        <f t="shared" si="51"/>
        <v>12</v>
      </c>
      <c r="Y116">
        <f t="shared" ref="Y116" si="52">SUM(Y103:Y115)</f>
        <v>12</v>
      </c>
      <c r="AM116" s="218">
        <v>41730</v>
      </c>
      <c r="AN116" s="88">
        <v>54769</v>
      </c>
    </row>
    <row r="117" spans="1:40">
      <c r="AM117" s="218">
        <v>41760</v>
      </c>
      <c r="AN117" s="88">
        <v>54115</v>
      </c>
    </row>
    <row r="118" spans="1:40">
      <c r="A118" s="113"/>
      <c r="B118" s="113">
        <v>1995</v>
      </c>
      <c r="C118" s="113">
        <v>1996</v>
      </c>
      <c r="D118" s="113">
        <v>1997</v>
      </c>
      <c r="E118" s="113">
        <v>1998</v>
      </c>
      <c r="F118" s="113">
        <v>1999</v>
      </c>
      <c r="G118" s="113">
        <v>2000</v>
      </c>
      <c r="H118" s="113">
        <v>2001</v>
      </c>
      <c r="I118" s="113">
        <v>2002</v>
      </c>
      <c r="J118" s="113">
        <v>2003</v>
      </c>
      <c r="K118" s="113">
        <v>2004</v>
      </c>
      <c r="L118" s="113">
        <v>2005</v>
      </c>
      <c r="M118" s="114">
        <v>2006</v>
      </c>
      <c r="N118" s="114">
        <v>2007</v>
      </c>
      <c r="O118" s="114">
        <v>2008</v>
      </c>
      <c r="P118" s="114">
        <v>2009</v>
      </c>
      <c r="Q118" s="114">
        <v>2010</v>
      </c>
      <c r="R118" s="114">
        <v>2011</v>
      </c>
      <c r="S118" s="114">
        <v>2012</v>
      </c>
      <c r="T118" s="114">
        <v>2013</v>
      </c>
      <c r="U118" s="114">
        <f>+U102</f>
        <v>2014</v>
      </c>
      <c r="V118" s="114">
        <f>+V102</f>
        <v>2015</v>
      </c>
      <c r="W118" s="114">
        <f>+W102</f>
        <v>2016</v>
      </c>
      <c r="X118" s="114">
        <f>+X102</f>
        <v>2017</v>
      </c>
      <c r="Y118" s="114">
        <f>+Y102</f>
        <v>2018</v>
      </c>
      <c r="AM118" s="218">
        <v>41791</v>
      </c>
      <c r="AN118" s="88">
        <v>47190</v>
      </c>
    </row>
    <row r="119" spans="1:40">
      <c r="A119" s="115" t="s">
        <v>5</v>
      </c>
      <c r="C119">
        <v>1.1604245749946289</v>
      </c>
      <c r="D119">
        <v>1.1604245749946289</v>
      </c>
      <c r="E119">
        <v>1.1604245749946289</v>
      </c>
      <c r="F119">
        <v>1.1604245749946289</v>
      </c>
      <c r="G119">
        <v>1.1604245749946289</v>
      </c>
      <c r="H119">
        <v>1.1604245749946289</v>
      </c>
      <c r="I119">
        <v>1.1604245749946289</v>
      </c>
      <c r="J119">
        <v>1.1604245749946289</v>
      </c>
      <c r="K119">
        <v>1.1604245749946289</v>
      </c>
      <c r="L119">
        <v>1.1604245749946289</v>
      </c>
      <c r="M119">
        <v>1.1604245749946289</v>
      </c>
      <c r="N119">
        <v>1.1604245749946289</v>
      </c>
      <c r="O119">
        <v>1.1604245749946289</v>
      </c>
      <c r="P119">
        <v>1.1604245749946289</v>
      </c>
      <c r="Q119">
        <v>1.1604245749946289</v>
      </c>
      <c r="R119">
        <v>1.1604245749946289</v>
      </c>
      <c r="S119">
        <v>1.1604245749946289</v>
      </c>
      <c r="T119">
        <v>1.1604245749946289</v>
      </c>
      <c r="U119">
        <v>1.1604245749946289</v>
      </c>
      <c r="V119">
        <v>1.1604245749946289</v>
      </c>
      <c r="W119">
        <v>1.1604245749946289</v>
      </c>
      <c r="X119">
        <v>1.1604245749946289</v>
      </c>
      <c r="Y119">
        <v>1.1604245749946289</v>
      </c>
      <c r="AM119" s="218">
        <v>41821</v>
      </c>
      <c r="AN119" s="88">
        <v>62460</v>
      </c>
    </row>
    <row r="120" spans="1:40">
      <c r="A120" s="115" t="s">
        <v>6</v>
      </c>
      <c r="C120">
        <v>1.0601384606529163</v>
      </c>
      <c r="D120">
        <v>1.0601384606529163</v>
      </c>
      <c r="E120">
        <v>1.0601384606529163</v>
      </c>
      <c r="F120">
        <v>1.0601384606529163</v>
      </c>
      <c r="G120">
        <v>1.0601384606529163</v>
      </c>
      <c r="H120">
        <v>1.0601384606529163</v>
      </c>
      <c r="I120">
        <v>1.0601384606529163</v>
      </c>
      <c r="J120">
        <v>1.0601384606529163</v>
      </c>
      <c r="K120">
        <v>1.0601384606529163</v>
      </c>
      <c r="L120">
        <v>1.0601384606529163</v>
      </c>
      <c r="M120">
        <v>1.0601384606529163</v>
      </c>
      <c r="N120">
        <v>1.0601384606529163</v>
      </c>
      <c r="O120">
        <v>1.0601384606529163</v>
      </c>
      <c r="P120">
        <v>1.0601384606529163</v>
      </c>
      <c r="Q120">
        <v>1.0601384606529163</v>
      </c>
      <c r="R120">
        <v>1.0601384606529163</v>
      </c>
      <c r="S120">
        <v>1.0601384606529163</v>
      </c>
      <c r="T120">
        <v>1.0601384606529163</v>
      </c>
      <c r="U120">
        <v>1.0601384606529163</v>
      </c>
      <c r="V120">
        <v>1.0601384606529163</v>
      </c>
      <c r="W120">
        <v>1.0601384606529163</v>
      </c>
      <c r="X120">
        <v>1.0601384606529163</v>
      </c>
      <c r="Y120">
        <v>1.0601384606529163</v>
      </c>
      <c r="AM120" s="218">
        <v>41852</v>
      </c>
      <c r="AN120" s="88">
        <v>61795</v>
      </c>
    </row>
    <row r="121" spans="1:40">
      <c r="A121" s="115" t="s">
        <v>7</v>
      </c>
      <c r="C121">
        <v>1.0451903771857081</v>
      </c>
      <c r="D121">
        <v>1.0451903771857081</v>
      </c>
      <c r="E121">
        <v>1.0451903771857081</v>
      </c>
      <c r="F121">
        <v>1.0451903771857081</v>
      </c>
      <c r="G121">
        <v>1.0451903771857081</v>
      </c>
      <c r="H121">
        <v>1.0451903771857081</v>
      </c>
      <c r="I121">
        <v>1.0451903771857081</v>
      </c>
      <c r="J121">
        <v>1.0451903771857081</v>
      </c>
      <c r="K121">
        <v>1.0451903771857081</v>
      </c>
      <c r="L121">
        <v>1.0451903771857081</v>
      </c>
      <c r="M121">
        <v>1.0451903771857081</v>
      </c>
      <c r="N121">
        <v>1.0451903771857081</v>
      </c>
      <c r="O121">
        <v>1.0451903771857081</v>
      </c>
      <c r="P121">
        <v>1.0451903771857081</v>
      </c>
      <c r="Q121">
        <v>1.0451903771857081</v>
      </c>
      <c r="R121">
        <v>1.0451903771857081</v>
      </c>
      <c r="S121">
        <v>1.0451903771857081</v>
      </c>
      <c r="T121">
        <v>1.0451903771857081</v>
      </c>
      <c r="U121">
        <v>1.0451903771857081</v>
      </c>
      <c r="V121">
        <v>1.0451903771857081</v>
      </c>
      <c r="W121">
        <v>1.0451903771857081</v>
      </c>
      <c r="X121">
        <v>1.0451903771857081</v>
      </c>
      <c r="Y121">
        <v>1.0451903771857081</v>
      </c>
      <c r="AM121" s="218">
        <v>41883</v>
      </c>
      <c r="AN121" s="88">
        <v>62932</v>
      </c>
    </row>
    <row r="122" spans="1:40">
      <c r="A122" s="115" t="s">
        <v>8</v>
      </c>
      <c r="C122">
        <v>0.97153256469217875</v>
      </c>
      <c r="D122">
        <v>0.97153256469217875</v>
      </c>
      <c r="E122">
        <v>0.97153256469217875</v>
      </c>
      <c r="F122">
        <v>0.97153256469217875</v>
      </c>
      <c r="G122">
        <v>0.97153256469217875</v>
      </c>
      <c r="H122">
        <v>0.97153256469217875</v>
      </c>
      <c r="I122">
        <v>0.97153256469217875</v>
      </c>
      <c r="J122">
        <v>0.97153256469217875</v>
      </c>
      <c r="K122">
        <v>0.97153256469217875</v>
      </c>
      <c r="L122">
        <v>0.97153256469217875</v>
      </c>
      <c r="M122">
        <v>0.97153256469217875</v>
      </c>
      <c r="N122">
        <v>0.97153256469217875</v>
      </c>
      <c r="O122">
        <v>0.97153256469217875</v>
      </c>
      <c r="P122">
        <v>0.97153256469217875</v>
      </c>
      <c r="Q122">
        <v>0.97153256469217875</v>
      </c>
      <c r="R122">
        <v>0.97153256469217875</v>
      </c>
      <c r="S122">
        <v>0.97153256469217875</v>
      </c>
      <c r="T122">
        <v>0.97153256469217875</v>
      </c>
      <c r="U122">
        <v>0.97153256469217875</v>
      </c>
      <c r="V122">
        <v>0.97153256469217875</v>
      </c>
      <c r="W122">
        <v>0.97153256469217875</v>
      </c>
      <c r="X122">
        <v>0.97153256469217875</v>
      </c>
      <c r="Y122">
        <v>0.97153256469217875</v>
      </c>
      <c r="AM122" s="218">
        <v>41913</v>
      </c>
      <c r="AN122" s="88">
        <v>66065</v>
      </c>
    </row>
    <row r="123" spans="1:40">
      <c r="A123" s="115" t="s">
        <v>9</v>
      </c>
      <c r="C123">
        <v>0.90276160638908021</v>
      </c>
      <c r="D123">
        <v>0.90276160638908021</v>
      </c>
      <c r="E123">
        <v>0.90276160638908021</v>
      </c>
      <c r="F123">
        <v>0.90276160638908021</v>
      </c>
      <c r="G123">
        <v>0.90276160638908021</v>
      </c>
      <c r="H123">
        <v>0.90276160638908021</v>
      </c>
      <c r="I123">
        <v>0.90276160638908021</v>
      </c>
      <c r="J123">
        <v>0.90276160638908021</v>
      </c>
      <c r="K123">
        <v>0.90276160638908021</v>
      </c>
      <c r="L123">
        <v>0.90276160638908021</v>
      </c>
      <c r="M123">
        <v>0.90276160638908021</v>
      </c>
      <c r="N123">
        <v>0.90276160638908021</v>
      </c>
      <c r="O123">
        <v>0.90276160638908021</v>
      </c>
      <c r="P123">
        <v>0.90276160638908021</v>
      </c>
      <c r="Q123">
        <v>0.90276160638908021</v>
      </c>
      <c r="R123">
        <v>0.90276160638908021</v>
      </c>
      <c r="S123">
        <v>0.90276160638908021</v>
      </c>
      <c r="T123">
        <v>0.90276160638908021</v>
      </c>
      <c r="U123">
        <v>0.90276160638908021</v>
      </c>
      <c r="V123">
        <v>0.90276160638908021</v>
      </c>
      <c r="W123">
        <v>0.90276160638908021</v>
      </c>
      <c r="X123">
        <v>0.90276160638908021</v>
      </c>
      <c r="Y123">
        <v>0.90276160638908021</v>
      </c>
      <c r="AM123" s="218">
        <v>41944</v>
      </c>
      <c r="AN123" s="88">
        <v>54537</v>
      </c>
    </row>
    <row r="124" spans="1:40">
      <c r="A124" s="115" t="s">
        <v>10</v>
      </c>
      <c r="C124">
        <v>0.8091737847835917</v>
      </c>
      <c r="D124">
        <v>0.8091737847835917</v>
      </c>
      <c r="E124">
        <v>0.8091737847835917</v>
      </c>
      <c r="F124">
        <v>0.8091737847835917</v>
      </c>
      <c r="G124">
        <v>0.8091737847835917</v>
      </c>
      <c r="H124">
        <v>0.8091737847835917</v>
      </c>
      <c r="I124">
        <v>0.8091737847835917</v>
      </c>
      <c r="J124">
        <v>0.8091737847835917</v>
      </c>
      <c r="K124">
        <v>0.8091737847835917</v>
      </c>
      <c r="L124">
        <v>0.8091737847835917</v>
      </c>
      <c r="M124">
        <v>0.8091737847835917</v>
      </c>
      <c r="N124">
        <v>0.8091737847835917</v>
      </c>
      <c r="O124">
        <v>0.8091737847835917</v>
      </c>
      <c r="P124">
        <v>0.8091737847835917</v>
      </c>
      <c r="Q124">
        <v>0.8091737847835917</v>
      </c>
      <c r="R124">
        <v>0.8091737847835917</v>
      </c>
      <c r="S124">
        <v>0.8091737847835917</v>
      </c>
      <c r="T124">
        <v>0.8091737847835917</v>
      </c>
      <c r="U124">
        <v>0.8091737847835917</v>
      </c>
      <c r="V124">
        <v>0.8091737847835917</v>
      </c>
      <c r="W124">
        <v>0.8091737847835917</v>
      </c>
      <c r="X124">
        <v>0.8091737847835917</v>
      </c>
      <c r="Y124">
        <v>0.8091737847835917</v>
      </c>
      <c r="AM124" s="218">
        <v>41974</v>
      </c>
      <c r="AN124" s="88">
        <v>44220</v>
      </c>
    </row>
    <row r="125" spans="1:40">
      <c r="A125" s="115" t="s">
        <v>11</v>
      </c>
      <c r="C125">
        <v>1.2901481154338577</v>
      </c>
      <c r="D125">
        <v>1.2901481154338577</v>
      </c>
      <c r="E125">
        <v>1.2901481154338577</v>
      </c>
      <c r="F125">
        <v>1.2901481154338577</v>
      </c>
      <c r="G125">
        <v>1.2901481154338577</v>
      </c>
      <c r="H125">
        <v>1.2901481154338577</v>
      </c>
      <c r="I125">
        <v>1.2901481154338577</v>
      </c>
      <c r="J125">
        <v>1.2901481154338577</v>
      </c>
      <c r="K125">
        <v>1.2901481154338577</v>
      </c>
      <c r="L125">
        <v>1.2901481154338577</v>
      </c>
      <c r="M125">
        <v>1.2901481154338577</v>
      </c>
      <c r="N125">
        <v>1.2901481154338577</v>
      </c>
      <c r="O125">
        <v>1.2901481154338577</v>
      </c>
      <c r="P125">
        <v>1.2901481154338577</v>
      </c>
      <c r="Q125">
        <v>1.2901481154338577</v>
      </c>
      <c r="R125">
        <v>1.2901481154338577</v>
      </c>
      <c r="S125">
        <v>1.2901481154338577</v>
      </c>
      <c r="T125">
        <v>1.2901481154338577</v>
      </c>
      <c r="U125">
        <v>1.2901481154338577</v>
      </c>
      <c r="V125">
        <v>1.2901481154338577</v>
      </c>
      <c r="W125">
        <v>1.2901481154338577</v>
      </c>
      <c r="X125">
        <v>1.2901481154338577</v>
      </c>
      <c r="Y125">
        <v>1.2901481154338577</v>
      </c>
      <c r="AM125" s="218">
        <v>42005</v>
      </c>
      <c r="AN125" s="88">
        <v>53845</v>
      </c>
    </row>
    <row r="126" spans="1:40">
      <c r="A126" s="115" t="s">
        <v>12</v>
      </c>
      <c r="C126">
        <v>0.97600814953336534</v>
      </c>
      <c r="D126">
        <v>0.97600814953336534</v>
      </c>
      <c r="E126">
        <v>0.97600814953336534</v>
      </c>
      <c r="F126">
        <v>0.97600814953336534</v>
      </c>
      <c r="G126">
        <v>0.97600814953336534</v>
      </c>
      <c r="H126">
        <v>0.97600814953336534</v>
      </c>
      <c r="I126">
        <v>0.97600814953336534</v>
      </c>
      <c r="J126">
        <v>0.97600814953336534</v>
      </c>
      <c r="K126">
        <v>0.97600814953336534</v>
      </c>
      <c r="L126">
        <v>0.97600814953336534</v>
      </c>
      <c r="M126">
        <v>0.97600814953336534</v>
      </c>
      <c r="N126">
        <v>0.97600814953336534</v>
      </c>
      <c r="O126">
        <v>0.97600814953336534</v>
      </c>
      <c r="P126">
        <v>0.97600814953336534</v>
      </c>
      <c r="Q126">
        <v>0.97600814953336534</v>
      </c>
      <c r="R126">
        <v>0.97600814953336534</v>
      </c>
      <c r="S126">
        <v>0.97600814953336534</v>
      </c>
      <c r="T126">
        <v>0.97600814953336534</v>
      </c>
      <c r="U126">
        <v>0.97600814953336534</v>
      </c>
      <c r="V126">
        <v>0.97600814953336534</v>
      </c>
      <c r="W126">
        <v>0.97600814953336534</v>
      </c>
      <c r="X126">
        <v>0.97600814953336534</v>
      </c>
      <c r="Y126">
        <v>0.97600814953336534</v>
      </c>
      <c r="AM126" s="218">
        <v>42036</v>
      </c>
      <c r="AN126" s="88">
        <v>64051</v>
      </c>
    </row>
    <row r="127" spans="1:40">
      <c r="A127" s="115" t="s">
        <v>13</v>
      </c>
      <c r="C127">
        <v>0.96118786943437073</v>
      </c>
      <c r="D127">
        <v>0.96118786943437073</v>
      </c>
      <c r="E127">
        <v>0.96118786943437073</v>
      </c>
      <c r="F127">
        <v>0.96118786943437073</v>
      </c>
      <c r="G127">
        <v>0.96118786943437073</v>
      </c>
      <c r="H127">
        <v>0.96118786943437073</v>
      </c>
      <c r="I127">
        <v>0.96118786943437073</v>
      </c>
      <c r="J127">
        <v>0.96118786943437073</v>
      </c>
      <c r="K127">
        <v>0.96118786943437073</v>
      </c>
      <c r="L127">
        <v>0.96118786943437073</v>
      </c>
      <c r="M127">
        <v>0.96118786943437073</v>
      </c>
      <c r="N127">
        <v>0.96118786943437073</v>
      </c>
      <c r="O127">
        <v>0.96118786943437073</v>
      </c>
      <c r="P127">
        <v>0.96118786943437073</v>
      </c>
      <c r="Q127">
        <v>0.96118786943437073</v>
      </c>
      <c r="R127">
        <v>0.96118786943437073</v>
      </c>
      <c r="S127">
        <v>0.96118786943437073</v>
      </c>
      <c r="T127">
        <v>0.96118786943437073</v>
      </c>
      <c r="U127">
        <v>0.96118786943437073</v>
      </c>
      <c r="V127">
        <v>0.96118786943437073</v>
      </c>
      <c r="W127">
        <v>0.96118786943437073</v>
      </c>
      <c r="X127">
        <v>0.96118786943437073</v>
      </c>
      <c r="Y127">
        <v>0.96118786943437073</v>
      </c>
      <c r="AM127" s="218">
        <v>42064</v>
      </c>
      <c r="AN127" s="88">
        <v>59876</v>
      </c>
    </row>
    <row r="128" spans="1:40">
      <c r="A128" s="115" t="s">
        <v>14</v>
      </c>
      <c r="C128">
        <v>1.0483119927133284</v>
      </c>
      <c r="D128">
        <v>1.0483119927133284</v>
      </c>
      <c r="E128">
        <v>1.0483119927133284</v>
      </c>
      <c r="F128">
        <v>1.0483119927133284</v>
      </c>
      <c r="G128">
        <v>1.0483119927133284</v>
      </c>
      <c r="H128">
        <v>1.0483119927133284</v>
      </c>
      <c r="I128">
        <v>1.0483119927133284</v>
      </c>
      <c r="J128">
        <v>1.0483119927133284</v>
      </c>
      <c r="K128">
        <v>1.0483119927133284</v>
      </c>
      <c r="L128">
        <v>1.0483119927133284</v>
      </c>
      <c r="M128">
        <v>1.0483119927133284</v>
      </c>
      <c r="N128">
        <v>1.0483119927133284</v>
      </c>
      <c r="O128">
        <v>1.0483119927133284</v>
      </c>
      <c r="P128">
        <v>1.0483119927133284</v>
      </c>
      <c r="Q128">
        <v>1.0483119927133284</v>
      </c>
      <c r="R128">
        <v>1.0483119927133284</v>
      </c>
      <c r="S128">
        <v>1.0483119927133284</v>
      </c>
      <c r="T128">
        <v>1.0483119927133284</v>
      </c>
      <c r="U128">
        <v>1.0483119927133284</v>
      </c>
      <c r="V128">
        <v>1.0483119927133284</v>
      </c>
      <c r="W128">
        <v>1.0483119927133284</v>
      </c>
      <c r="X128">
        <v>1.0483119927133284</v>
      </c>
      <c r="Y128">
        <v>1.0483119927133284</v>
      </c>
      <c r="AM128" s="218">
        <v>42095</v>
      </c>
      <c r="AN128" s="88">
        <v>62167</v>
      </c>
    </row>
    <row r="129" spans="1:40">
      <c r="A129" s="115" t="s">
        <v>15</v>
      </c>
      <c r="C129">
        <v>0.97187130821036016</v>
      </c>
      <c r="D129">
        <v>0.97187130821036016</v>
      </c>
      <c r="E129">
        <v>0.97187130821036016</v>
      </c>
      <c r="F129">
        <v>0.97187130821036016</v>
      </c>
      <c r="G129">
        <v>0.97187130821036016</v>
      </c>
      <c r="H129">
        <v>0.97187130821036016</v>
      </c>
      <c r="I129">
        <v>0.97187130821036016</v>
      </c>
      <c r="J129">
        <v>0.97187130821036016</v>
      </c>
      <c r="K129">
        <v>0.97187130821036016</v>
      </c>
      <c r="L129">
        <v>0.97187130821036016</v>
      </c>
      <c r="M129">
        <v>0.97187130821036016</v>
      </c>
      <c r="N129">
        <v>0.97187130821036016</v>
      </c>
      <c r="O129">
        <v>0.97187130821036016</v>
      </c>
      <c r="P129">
        <v>0.97187130821036016</v>
      </c>
      <c r="Q129">
        <v>0.97187130821036016</v>
      </c>
      <c r="R129">
        <v>0.97187130821036016</v>
      </c>
      <c r="S129">
        <v>0.97187130821036016</v>
      </c>
      <c r="T129">
        <v>0.97187130821036016</v>
      </c>
      <c r="U129">
        <v>0.97187130821036016</v>
      </c>
      <c r="V129">
        <v>0.97187130821036016</v>
      </c>
      <c r="W129">
        <v>0.97187130821036016</v>
      </c>
      <c r="X129">
        <v>0.97187130821036016</v>
      </c>
      <c r="Y129">
        <v>0.97187130821036016</v>
      </c>
      <c r="AM129" s="218">
        <v>42125</v>
      </c>
      <c r="AN129" s="88">
        <v>56965</v>
      </c>
    </row>
    <row r="130" spans="1:40">
      <c r="A130" s="115" t="s">
        <v>16</v>
      </c>
      <c r="C130">
        <v>0.85205160345328146</v>
      </c>
      <c r="D130">
        <v>0.85205160345328146</v>
      </c>
      <c r="E130">
        <v>0.85205160345328146</v>
      </c>
      <c r="F130">
        <v>0.85205160345328146</v>
      </c>
      <c r="G130">
        <v>0.85205160345328146</v>
      </c>
      <c r="H130">
        <v>0.85205160345328146</v>
      </c>
      <c r="I130">
        <v>0.85205160345328146</v>
      </c>
      <c r="J130">
        <v>0.85205160345328146</v>
      </c>
      <c r="K130">
        <v>0.85205160345328146</v>
      </c>
      <c r="L130">
        <v>0.85205160345328146</v>
      </c>
      <c r="M130">
        <v>0.85205160345328146</v>
      </c>
      <c r="N130">
        <v>0.85205160345328146</v>
      </c>
      <c r="O130">
        <v>0.85205160345328146</v>
      </c>
      <c r="P130">
        <v>0.85205160345328146</v>
      </c>
      <c r="Q130">
        <v>0.85205160345328146</v>
      </c>
      <c r="R130">
        <v>0.85205160345328146</v>
      </c>
      <c r="S130">
        <v>0.85205160345328146</v>
      </c>
      <c r="T130">
        <v>0.85205160345328146</v>
      </c>
      <c r="U130">
        <v>0.85205160345328146</v>
      </c>
      <c r="V130">
        <v>0.85205160345328146</v>
      </c>
      <c r="W130">
        <v>0.85205160345328146</v>
      </c>
      <c r="X130">
        <v>0.85205160345328146</v>
      </c>
      <c r="Y130">
        <v>0.85205160345328146</v>
      </c>
      <c r="AM130" s="218">
        <v>42156</v>
      </c>
      <c r="AN130" s="88">
        <v>50420</v>
      </c>
    </row>
    <row r="131" spans="1:40">
      <c r="A131" s="118"/>
      <c r="AM131" s="218">
        <v>42186</v>
      </c>
      <c r="AN131" s="88">
        <v>64410</v>
      </c>
    </row>
    <row r="132" spans="1:40">
      <c r="A132" s="115" t="s">
        <v>17</v>
      </c>
      <c r="AM132" s="218">
        <v>42217</v>
      </c>
      <c r="AN132" s="88">
        <v>56838</v>
      </c>
    </row>
    <row r="133" spans="1:40">
      <c r="AM133" s="218">
        <v>42248</v>
      </c>
      <c r="AN133" s="88">
        <v>53174</v>
      </c>
    </row>
    <row r="134" spans="1:40">
      <c r="AM134" s="218">
        <v>42278</v>
      </c>
      <c r="AN134" s="88">
        <v>55199</v>
      </c>
    </row>
    <row r="135" spans="1:40">
      <c r="AM135" s="218">
        <v>42309</v>
      </c>
      <c r="AN135" s="88">
        <v>56417</v>
      </c>
    </row>
    <row r="136" spans="1:40">
      <c r="AM136" s="218">
        <v>42339</v>
      </c>
      <c r="AN136" s="88">
        <v>45267</v>
      </c>
    </row>
    <row r="137" spans="1:40">
      <c r="AM137" s="218">
        <v>42370</v>
      </c>
      <c r="AN137" s="88">
        <v>60840</v>
      </c>
    </row>
    <row r="138" spans="1:40">
      <c r="AM138" s="218">
        <v>42401</v>
      </c>
      <c r="AN138" s="88">
        <v>51893</v>
      </c>
    </row>
    <row r="139" spans="1:40">
      <c r="AM139" s="218">
        <v>42430</v>
      </c>
      <c r="AN139" s="88">
        <v>64285</v>
      </c>
    </row>
    <row r="140" spans="1:40">
      <c r="AM140" s="218">
        <v>42461</v>
      </c>
      <c r="AN140" s="88">
        <v>46566</v>
      </c>
    </row>
    <row r="141" spans="1:40">
      <c r="AM141" s="218">
        <v>42491</v>
      </c>
      <c r="AN141" s="88">
        <v>49911</v>
      </c>
    </row>
    <row r="142" spans="1:40">
      <c r="AM142" s="218">
        <v>42522</v>
      </c>
      <c r="AN142" s="88">
        <v>49024</v>
      </c>
    </row>
    <row r="143" spans="1:40">
      <c r="AM143" s="218">
        <v>42552</v>
      </c>
      <c r="AN143" s="88">
        <v>72324</v>
      </c>
    </row>
    <row r="144" spans="1:40">
      <c r="AM144" s="218">
        <v>42583</v>
      </c>
      <c r="AN144" s="88">
        <v>70420</v>
      </c>
    </row>
    <row r="145" spans="39:41">
      <c r="AM145" s="218">
        <v>42614</v>
      </c>
      <c r="AN145" s="88">
        <v>72453</v>
      </c>
      <c r="AO145" s="88"/>
    </row>
    <row r="146" spans="39:41">
      <c r="AM146" s="218">
        <v>42644</v>
      </c>
      <c r="AN146" s="88">
        <v>75284</v>
      </c>
      <c r="AO146" s="88"/>
    </row>
    <row r="147" spans="39:41">
      <c r="AM147" s="218">
        <v>42675</v>
      </c>
      <c r="AN147" s="88">
        <v>64764</v>
      </c>
      <c r="AO147" s="88"/>
    </row>
    <row r="148" spans="39:41">
      <c r="AM148" s="218">
        <v>42705</v>
      </c>
      <c r="AN148" s="88">
        <v>55928</v>
      </c>
      <c r="AO148" s="88"/>
    </row>
    <row r="149" spans="39:41">
      <c r="AM149" s="218">
        <v>42736</v>
      </c>
      <c r="AN149" s="88">
        <v>62513</v>
      </c>
    </row>
    <row r="150" spans="39:41">
      <c r="AM150" s="218">
        <v>42767</v>
      </c>
      <c r="AN150" s="88">
        <v>69009</v>
      </c>
    </row>
    <row r="151" spans="39:41">
      <c r="AM151" s="218">
        <v>42795</v>
      </c>
      <c r="AN151" s="88">
        <v>77941</v>
      </c>
    </row>
    <row r="152" spans="39:41">
      <c r="AM152" s="218">
        <v>42826</v>
      </c>
      <c r="AN152" s="88">
        <v>66223</v>
      </c>
    </row>
    <row r="153" spans="39:41">
      <c r="AM153" s="218">
        <v>42856</v>
      </c>
      <c r="AN153" s="88">
        <v>60413</v>
      </c>
    </row>
    <row r="154" spans="39:41">
      <c r="AM154" s="218">
        <v>42887</v>
      </c>
      <c r="AN154" s="88">
        <v>57878</v>
      </c>
    </row>
    <row r="155" spans="39:41">
      <c r="AM155" s="218">
        <v>42917</v>
      </c>
      <c r="AN155" s="88">
        <v>67790</v>
      </c>
    </row>
    <row r="156" spans="39:41">
      <c r="AM156" s="218">
        <v>42948</v>
      </c>
      <c r="AN156" s="88">
        <v>67574</v>
      </c>
    </row>
    <row r="157" spans="39:41">
      <c r="AM157" s="218">
        <v>42979</v>
      </c>
      <c r="AN157" s="147">
        <f>+X14</f>
        <v>77250</v>
      </c>
    </row>
    <row r="158" spans="39:41">
      <c r="AM158" s="218">
        <v>43009</v>
      </c>
      <c r="AN158" s="147">
        <f>+X15</f>
        <v>90059</v>
      </c>
    </row>
    <row r="159" spans="39:41">
      <c r="AM159" s="218">
        <v>43040</v>
      </c>
      <c r="AN159" s="147">
        <f>+X16</f>
        <v>76480</v>
      </c>
    </row>
    <row r="160" spans="39:41">
      <c r="AM160" s="218">
        <v>43070</v>
      </c>
      <c r="AN160" s="147">
        <f>+X17</f>
        <v>65697</v>
      </c>
    </row>
    <row r="161" spans="39:40">
      <c r="AM161" s="218">
        <v>43101</v>
      </c>
      <c r="AN161" s="147">
        <f>+Y6</f>
        <v>79714</v>
      </c>
    </row>
    <row r="162" spans="39:40">
      <c r="AM162" s="218">
        <v>43132</v>
      </c>
      <c r="AN162" s="147">
        <f t="shared" ref="AN162:AN172" si="53">+Y7</f>
        <v>88471</v>
      </c>
    </row>
    <row r="163" spans="39:40">
      <c r="AM163" s="218">
        <v>43160</v>
      </c>
      <c r="AN163" s="147">
        <f t="shared" si="53"/>
        <v>92481</v>
      </c>
    </row>
    <row r="164" spans="39:40">
      <c r="AM164" s="218">
        <v>43191</v>
      </c>
      <c r="AN164" s="147">
        <f t="shared" si="53"/>
        <v>94546</v>
      </c>
    </row>
    <row r="165" spans="39:40">
      <c r="AM165" s="218">
        <v>43221</v>
      </c>
      <c r="AN165" s="147">
        <f t="shared" si="53"/>
        <v>98825</v>
      </c>
    </row>
    <row r="166" spans="39:40">
      <c r="AM166" s="218">
        <v>43252</v>
      </c>
      <c r="AN166" s="147">
        <f t="shared" si="53"/>
        <v>83462</v>
      </c>
    </row>
    <row r="167" spans="39:40">
      <c r="AM167" s="218">
        <v>43282</v>
      </c>
      <c r="AN167" s="147">
        <f t="shared" si="53"/>
        <v>0</v>
      </c>
    </row>
    <row r="168" spans="39:40">
      <c r="AM168" s="218">
        <v>43313</v>
      </c>
      <c r="AN168" s="147">
        <f t="shared" si="53"/>
        <v>0</v>
      </c>
    </row>
    <row r="169" spans="39:40">
      <c r="AM169" s="218">
        <v>43344</v>
      </c>
      <c r="AN169" s="147">
        <f t="shared" si="53"/>
        <v>0</v>
      </c>
    </row>
    <row r="170" spans="39:40">
      <c r="AM170" s="218">
        <v>43374</v>
      </c>
      <c r="AN170" s="147">
        <f t="shared" si="53"/>
        <v>0</v>
      </c>
    </row>
    <row r="171" spans="39:40">
      <c r="AM171" s="218">
        <v>43405</v>
      </c>
      <c r="AN171" s="147">
        <f t="shared" si="53"/>
        <v>0</v>
      </c>
    </row>
    <row r="172" spans="39:40">
      <c r="AM172" s="218">
        <v>43435</v>
      </c>
      <c r="AN172" s="147">
        <f t="shared" si="53"/>
        <v>0</v>
      </c>
    </row>
  </sheetData>
  <mergeCells count="4">
    <mergeCell ref="A2:U2"/>
    <mergeCell ref="A1:U1"/>
    <mergeCell ref="A22:U22"/>
    <mergeCell ref="A23:U23"/>
  </mergeCells>
  <phoneticPr fontId="0" type="noConversion"/>
  <printOptions horizontalCentered="1"/>
  <pageMargins left="0.35433070866141736" right="0.35433070866141736" top="1.1811023622047245" bottom="0.59055118110236227" header="0" footer="0"/>
  <pageSetup paperSize="9" scale="20" orientation="landscape" r:id="rId1"/>
  <headerFooter alignWithMargins="0"/>
  <ignoredErrors>
    <ignoredError sqref="C19:Y19"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8" zoomScaleNormal="88" workbookViewId="0">
      <selection activeCell="F23" sqref="F23"/>
    </sheetView>
  </sheetViews>
  <sheetFormatPr baseColWidth="10" defaultRowHeight="12.75"/>
  <cols>
    <col min="1" max="1" width="18.140625" customWidth="1"/>
    <col min="2" max="5" width="12.7109375" customWidth="1"/>
    <col min="6" max="6" width="12.7109375" style="126" customWidth="1"/>
    <col min="7" max="24" width="11.42578125" style="126"/>
  </cols>
  <sheetData>
    <row r="1" spans="1:19" ht="21.95" customHeight="1">
      <c r="A1" s="167" t="s">
        <v>101</v>
      </c>
      <c r="B1" s="167"/>
      <c r="C1" s="167"/>
      <c r="D1" s="167"/>
      <c r="E1" s="167"/>
      <c r="F1" s="167"/>
      <c r="G1" s="125"/>
      <c r="H1" s="125"/>
      <c r="I1" s="125"/>
      <c r="J1" s="125"/>
      <c r="K1" s="125"/>
      <c r="L1" s="125"/>
      <c r="M1" s="125"/>
      <c r="N1" s="125"/>
      <c r="O1" s="125"/>
      <c r="P1" s="125"/>
      <c r="Q1" s="125"/>
      <c r="R1" s="125"/>
      <c r="S1" s="125"/>
    </row>
    <row r="2" spans="1:19" ht="21.95" customHeight="1">
      <c r="A2" s="167" t="s">
        <v>0</v>
      </c>
      <c r="B2" s="167"/>
      <c r="C2" s="167"/>
      <c r="D2" s="167"/>
      <c r="E2" s="167"/>
      <c r="F2" s="167"/>
    </row>
    <row r="3" spans="1:19" ht="15.75">
      <c r="A3" s="79"/>
    </row>
    <row r="4" spans="1:19">
      <c r="F4"/>
    </row>
    <row r="5" spans="1:19" ht="15" customHeight="1">
      <c r="A5" s="115"/>
      <c r="B5" s="4">
        <v>2008</v>
      </c>
      <c r="C5" s="4">
        <v>2009</v>
      </c>
      <c r="D5" s="4">
        <v>2010</v>
      </c>
      <c r="E5" s="4">
        <v>2011</v>
      </c>
      <c r="F5" s="4">
        <v>2012</v>
      </c>
    </row>
    <row r="6" spans="1:19" ht="15" customHeight="1">
      <c r="A6" s="115" t="s">
        <v>5</v>
      </c>
      <c r="B6" s="6" t="s">
        <v>105</v>
      </c>
      <c r="C6" s="6">
        <v>12322</v>
      </c>
      <c r="D6" s="6">
        <v>10394</v>
      </c>
      <c r="E6" s="6">
        <v>6292</v>
      </c>
      <c r="F6" s="6">
        <v>11510</v>
      </c>
    </row>
    <row r="7" spans="1:19" ht="15" customHeight="1">
      <c r="A7" s="115" t="s">
        <v>6</v>
      </c>
      <c r="B7" s="6" t="s">
        <v>105</v>
      </c>
      <c r="C7" s="6">
        <v>9998</v>
      </c>
      <c r="D7" s="6">
        <v>9567</v>
      </c>
      <c r="E7" s="6">
        <v>5457</v>
      </c>
      <c r="F7" s="6">
        <v>10531</v>
      </c>
    </row>
    <row r="8" spans="1:19" ht="15" customHeight="1">
      <c r="A8" s="115" t="s">
        <v>7</v>
      </c>
      <c r="B8" s="6" t="s">
        <v>105</v>
      </c>
      <c r="C8" s="6">
        <v>9548</v>
      </c>
      <c r="D8" s="6">
        <v>14444</v>
      </c>
      <c r="E8" s="6">
        <v>12135</v>
      </c>
      <c r="F8" s="6">
        <v>12518</v>
      </c>
    </row>
    <row r="9" spans="1:19" ht="15" customHeight="1">
      <c r="A9" s="115" t="s">
        <v>8</v>
      </c>
      <c r="B9" s="6" t="s">
        <v>105</v>
      </c>
      <c r="C9" s="6">
        <v>11750</v>
      </c>
      <c r="D9" s="6">
        <v>10481</v>
      </c>
      <c r="E9" s="6">
        <v>12042</v>
      </c>
      <c r="F9" s="6">
        <v>13574</v>
      </c>
    </row>
    <row r="10" spans="1:19" ht="15" customHeight="1">
      <c r="A10" s="115" t="s">
        <v>9</v>
      </c>
      <c r="B10" s="6" t="s">
        <v>105</v>
      </c>
      <c r="C10" s="6">
        <v>10902</v>
      </c>
      <c r="D10" s="6">
        <v>13330</v>
      </c>
      <c r="E10" s="6">
        <v>12099</v>
      </c>
      <c r="F10" s="6">
        <v>12891</v>
      </c>
    </row>
    <row r="11" spans="1:19" ht="15" customHeight="1">
      <c r="A11" s="115" t="s">
        <v>10</v>
      </c>
      <c r="B11" s="6">
        <v>12483</v>
      </c>
      <c r="C11" s="6">
        <v>9464</v>
      </c>
      <c r="D11" s="6">
        <v>9120</v>
      </c>
      <c r="E11" s="6">
        <v>11930</v>
      </c>
      <c r="F11" s="6">
        <v>7245</v>
      </c>
    </row>
    <row r="12" spans="1:19" ht="15" customHeight="1">
      <c r="A12" s="115" t="s">
        <v>11</v>
      </c>
      <c r="B12" s="6">
        <v>15087</v>
      </c>
      <c r="C12" s="6">
        <v>8446</v>
      </c>
      <c r="D12" s="6">
        <v>12170</v>
      </c>
      <c r="E12" s="6">
        <v>16332</v>
      </c>
      <c r="F12" s="6">
        <v>14859</v>
      </c>
    </row>
    <row r="13" spans="1:19" ht="15" customHeight="1">
      <c r="A13" s="115" t="s">
        <v>12</v>
      </c>
      <c r="B13" s="6">
        <v>15624</v>
      </c>
      <c r="C13" s="6">
        <v>9960</v>
      </c>
      <c r="D13" s="6">
        <v>12165</v>
      </c>
      <c r="E13" s="6">
        <v>13053</v>
      </c>
      <c r="F13" s="6">
        <v>11419</v>
      </c>
    </row>
    <row r="14" spans="1:19" ht="15" customHeight="1">
      <c r="A14" s="115" t="s">
        <v>13</v>
      </c>
      <c r="B14" s="6">
        <v>12377</v>
      </c>
      <c r="C14" s="6">
        <v>10213</v>
      </c>
      <c r="D14" s="6">
        <v>13433</v>
      </c>
      <c r="E14" s="6">
        <v>11383</v>
      </c>
      <c r="F14" s="6">
        <v>7546</v>
      </c>
    </row>
    <row r="15" spans="1:19" ht="15" customHeight="1">
      <c r="A15" s="115" t="s">
        <v>14</v>
      </c>
      <c r="B15" s="6">
        <v>13385</v>
      </c>
      <c r="C15" s="6">
        <v>11141</v>
      </c>
      <c r="D15" s="6">
        <v>16516</v>
      </c>
      <c r="E15" s="6">
        <v>9827</v>
      </c>
      <c r="F15" s="5" t="s">
        <v>118</v>
      </c>
    </row>
    <row r="16" spans="1:19" ht="15" customHeight="1">
      <c r="A16" s="115" t="s">
        <v>15</v>
      </c>
      <c r="B16" s="6">
        <v>3687</v>
      </c>
      <c r="C16" s="6">
        <v>11478</v>
      </c>
      <c r="D16" s="6">
        <v>13817</v>
      </c>
      <c r="E16" s="6">
        <v>14045</v>
      </c>
      <c r="F16" s="150" t="s">
        <v>120</v>
      </c>
    </row>
    <row r="17" spans="1:6" ht="15" customHeight="1">
      <c r="A17" s="115" t="s">
        <v>16</v>
      </c>
      <c r="B17" s="6">
        <v>9832</v>
      </c>
      <c r="C17" s="6">
        <v>10274</v>
      </c>
      <c r="D17" s="6">
        <v>1851</v>
      </c>
      <c r="E17" s="6">
        <v>13854</v>
      </c>
      <c r="F17" s="150" t="s">
        <v>120</v>
      </c>
    </row>
    <row r="18" spans="1:6" ht="15" customHeight="1">
      <c r="A18" s="118"/>
      <c r="B18" s="7"/>
      <c r="C18" s="7"/>
      <c r="D18" s="7"/>
      <c r="E18" s="7"/>
      <c r="F18" s="7"/>
    </row>
    <row r="19" spans="1:6" ht="15" customHeight="1">
      <c r="A19" s="115" t="s">
        <v>17</v>
      </c>
      <c r="B19" s="5">
        <f>SUM(B6:B18)</f>
        <v>82475</v>
      </c>
      <c r="C19" s="5">
        <f>SUM(C6:C18)</f>
        <v>125496</v>
      </c>
      <c r="D19" s="5">
        <f>SUM(D6:D18)</f>
        <v>137288</v>
      </c>
      <c r="E19" s="5">
        <f>SUM(E6:E18)</f>
        <v>138449</v>
      </c>
      <c r="F19" s="5">
        <f>SUM(F6:F18)</f>
        <v>102093</v>
      </c>
    </row>
    <row r="20" spans="1:6" ht="15" customHeight="1">
      <c r="A20" s="118"/>
      <c r="B20" s="131"/>
      <c r="C20" s="131"/>
      <c r="D20" s="131"/>
      <c r="E20" s="131"/>
      <c r="F20" s="131"/>
    </row>
    <row r="22" spans="1:6" ht="20.100000000000001" customHeight="1">
      <c r="A22" s="165" t="s">
        <v>101</v>
      </c>
      <c r="B22" s="165"/>
      <c r="C22" s="165"/>
      <c r="D22" s="165"/>
      <c r="E22" s="165"/>
      <c r="F22" s="165"/>
    </row>
    <row r="23" spans="1:6" ht="20.100000000000001" customHeight="1">
      <c r="A23" s="166" t="s">
        <v>103</v>
      </c>
      <c r="B23" s="166"/>
      <c r="C23" s="166"/>
      <c r="D23" s="166"/>
      <c r="E23" s="166"/>
      <c r="F23" s="166"/>
    </row>
    <row r="26" spans="1:6" ht="15" customHeight="1">
      <c r="A26" s="115"/>
      <c r="B26" s="4">
        <v>2008</v>
      </c>
      <c r="C26" s="4">
        <v>2009</v>
      </c>
      <c r="D26" s="4">
        <v>2010</v>
      </c>
      <c r="E26" s="4">
        <v>2011</v>
      </c>
      <c r="F26" s="4">
        <v>2012</v>
      </c>
    </row>
    <row r="27" spans="1:6" ht="15" customHeight="1">
      <c r="A27" s="115" t="s">
        <v>5</v>
      </c>
      <c r="B27" s="152" t="s">
        <v>75</v>
      </c>
      <c r="C27" s="152" t="s">
        <v>75</v>
      </c>
      <c r="D27" s="136">
        <f t="shared" ref="D27:D38" si="0">+D6/C6-1</f>
        <v>-0.15646810582697612</v>
      </c>
      <c r="E27" s="136">
        <f t="shared" ref="E27:F38" si="1">+E6/C6-1</f>
        <v>-0.48936860899204671</v>
      </c>
      <c r="F27" s="136">
        <f t="shared" si="1"/>
        <v>0.10736963632865115</v>
      </c>
    </row>
    <row r="28" spans="1:6" ht="15" customHeight="1">
      <c r="A28" s="115" t="s">
        <v>6</v>
      </c>
      <c r="B28" s="152" t="s">
        <v>75</v>
      </c>
      <c r="C28" s="152" t="s">
        <v>75</v>
      </c>
      <c r="D28" s="136">
        <f t="shared" si="0"/>
        <v>-4.310862172434482E-2</v>
      </c>
      <c r="E28" s="136">
        <f t="shared" si="1"/>
        <v>-0.4541908381676335</v>
      </c>
      <c r="F28" s="136">
        <f t="shared" ref="F28:F35" si="2">+F7/E7-1</f>
        <v>0.92981491662085403</v>
      </c>
    </row>
    <row r="29" spans="1:6" ht="15" customHeight="1">
      <c r="A29" s="115" t="s">
        <v>7</v>
      </c>
      <c r="B29" s="152" t="s">
        <v>75</v>
      </c>
      <c r="C29" s="152" t="s">
        <v>75</v>
      </c>
      <c r="D29" s="136">
        <f t="shared" si="0"/>
        <v>0.51277754503560957</v>
      </c>
      <c r="E29" s="136">
        <f t="shared" si="1"/>
        <v>0.27094679514034348</v>
      </c>
      <c r="F29" s="136">
        <f t="shared" si="2"/>
        <v>3.1561598681499881E-2</v>
      </c>
    </row>
    <row r="30" spans="1:6" ht="15" customHeight="1">
      <c r="A30" s="115" t="s">
        <v>8</v>
      </c>
      <c r="B30" s="152" t="s">
        <v>75</v>
      </c>
      <c r="C30" s="152" t="s">
        <v>75</v>
      </c>
      <c r="D30" s="136">
        <f t="shared" si="0"/>
        <v>-0.10799999999999998</v>
      </c>
      <c r="E30" s="136">
        <f t="shared" si="1"/>
        <v>2.485106382978719E-2</v>
      </c>
      <c r="F30" s="136">
        <f t="shared" si="2"/>
        <v>0.12722139179538283</v>
      </c>
    </row>
    <row r="31" spans="1:6" ht="15" customHeight="1">
      <c r="A31" s="115" t="s">
        <v>9</v>
      </c>
      <c r="B31" s="152" t="s">
        <v>75</v>
      </c>
      <c r="C31" s="152" t="s">
        <v>75</v>
      </c>
      <c r="D31" s="136">
        <f t="shared" si="0"/>
        <v>0.22271142909557873</v>
      </c>
      <c r="E31" s="136">
        <f t="shared" si="1"/>
        <v>0.10979636763896528</v>
      </c>
      <c r="F31" s="136">
        <f t="shared" si="2"/>
        <v>6.5459955368212253E-2</v>
      </c>
    </row>
    <row r="32" spans="1:6" ht="15" customHeight="1">
      <c r="A32" s="115" t="s">
        <v>10</v>
      </c>
      <c r="B32" s="152" t="s">
        <v>75</v>
      </c>
      <c r="C32" s="136">
        <f>+C11/B11-1</f>
        <v>-0.24184891452375235</v>
      </c>
      <c r="D32" s="136">
        <f t="shared" si="0"/>
        <v>-3.6348267117497834E-2</v>
      </c>
      <c r="E32" s="136">
        <f t="shared" si="1"/>
        <v>0.26056635672020279</v>
      </c>
      <c r="F32" s="136">
        <f t="shared" si="2"/>
        <v>-0.39270746018440905</v>
      </c>
    </row>
    <row r="33" spans="1:6" ht="15" customHeight="1">
      <c r="A33" s="115" t="s">
        <v>11</v>
      </c>
      <c r="B33" s="152" t="s">
        <v>75</v>
      </c>
      <c r="C33" s="136">
        <f t="shared" ref="C33:C38" si="3">+C12/B12-1</f>
        <v>-0.44018028766487705</v>
      </c>
      <c r="D33" s="136">
        <f t="shared" si="0"/>
        <v>0.44091877811982005</v>
      </c>
      <c r="E33" s="136">
        <f t="shared" si="1"/>
        <v>0.93369642434288425</v>
      </c>
      <c r="F33" s="136">
        <f t="shared" si="2"/>
        <v>-9.0191036002938985E-2</v>
      </c>
    </row>
    <row r="34" spans="1:6" ht="15" customHeight="1">
      <c r="A34" s="115" t="s">
        <v>12</v>
      </c>
      <c r="B34" s="152" t="s">
        <v>75</v>
      </c>
      <c r="C34" s="136">
        <f t="shared" si="3"/>
        <v>-0.3625192012288786</v>
      </c>
      <c r="D34" s="136">
        <f t="shared" si="0"/>
        <v>0.22138554216867479</v>
      </c>
      <c r="E34" s="136">
        <f t="shared" si="1"/>
        <v>0.31054216867469875</v>
      </c>
      <c r="F34" s="136">
        <f t="shared" si="2"/>
        <v>-0.12518195050946146</v>
      </c>
    </row>
    <row r="35" spans="1:6" ht="15" customHeight="1">
      <c r="A35" s="115" t="s">
        <v>13</v>
      </c>
      <c r="B35" s="152" t="s">
        <v>75</v>
      </c>
      <c r="C35" s="136">
        <f t="shared" si="3"/>
        <v>-0.17484042982952253</v>
      </c>
      <c r="D35" s="136">
        <f t="shared" si="0"/>
        <v>0.31528444139821787</v>
      </c>
      <c r="E35" s="136">
        <f t="shared" si="1"/>
        <v>0.11455987466953887</v>
      </c>
      <c r="F35" s="136">
        <f t="shared" si="2"/>
        <v>-0.33708161293156458</v>
      </c>
    </row>
    <row r="36" spans="1:6" ht="15" customHeight="1">
      <c r="A36" s="115" t="s">
        <v>14</v>
      </c>
      <c r="B36" s="152" t="s">
        <v>75</v>
      </c>
      <c r="C36" s="136">
        <f t="shared" si="3"/>
        <v>-0.16765035487485991</v>
      </c>
      <c r="D36" s="136">
        <f t="shared" si="0"/>
        <v>0.48245220357239038</v>
      </c>
      <c r="E36" s="136">
        <f t="shared" si="1"/>
        <v>-0.11794273404541777</v>
      </c>
      <c r="F36" s="152" t="s">
        <v>118</v>
      </c>
    </row>
    <row r="37" spans="1:6" ht="15" customHeight="1">
      <c r="A37" s="115" t="s">
        <v>15</v>
      </c>
      <c r="B37" s="152" t="s">
        <v>75</v>
      </c>
      <c r="C37" s="136">
        <f t="shared" si="3"/>
        <v>2.1131000813669649</v>
      </c>
      <c r="D37" s="136">
        <f t="shared" si="0"/>
        <v>0.20378114654120938</v>
      </c>
      <c r="E37" s="136">
        <f t="shared" si="1"/>
        <v>0.22364523436138706</v>
      </c>
      <c r="F37" s="136" t="s">
        <v>120</v>
      </c>
    </row>
    <row r="38" spans="1:6" ht="15" customHeight="1">
      <c r="A38" s="115" t="s">
        <v>16</v>
      </c>
      <c r="B38" s="152" t="s">
        <v>75</v>
      </c>
      <c r="C38" s="136">
        <f t="shared" si="3"/>
        <v>4.4955248169243234E-2</v>
      </c>
      <c r="D38" s="136">
        <f t="shared" si="0"/>
        <v>-0.81983648043605217</v>
      </c>
      <c r="E38" s="136">
        <f t="shared" si="1"/>
        <v>0.34845240412692235</v>
      </c>
      <c r="F38" s="136" t="s">
        <v>120</v>
      </c>
    </row>
    <row r="39" spans="1:6" ht="15" customHeight="1">
      <c r="A39" s="118"/>
      <c r="B39" s="7"/>
      <c r="C39" s="7"/>
      <c r="D39" s="7"/>
      <c r="E39" s="7"/>
      <c r="F39" s="7"/>
    </row>
    <row r="40" spans="1:6" ht="15" customHeight="1">
      <c r="A40" s="115" t="s">
        <v>17</v>
      </c>
      <c r="B40" s="5">
        <f>SUM(B27:B39)</f>
        <v>0</v>
      </c>
      <c r="C40" s="137">
        <f>+C19/B19-1</f>
        <v>0.52162473476811155</v>
      </c>
      <c r="D40" s="137">
        <f>+D19/C19-1</f>
        <v>9.396315420411816E-2</v>
      </c>
      <c r="E40" s="137">
        <f>+E19/C19-1</f>
        <v>0.10321444508191502</v>
      </c>
      <c r="F40" s="152" t="s">
        <v>75</v>
      </c>
    </row>
    <row r="41" spans="1:6" ht="15" customHeight="1"/>
    <row r="42" spans="1:6">
      <c r="A42" s="151" t="s">
        <v>119</v>
      </c>
    </row>
  </sheetData>
  <printOptions horizontalCentered="1"/>
  <pageMargins left="0.70866141732283472" right="0.70866141732283472" top="1.338582677165354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FFCC Graficos</vt:lpstr>
      <vt:lpstr>FFCC</vt:lpstr>
      <vt:lpstr>SUBTE Graficos</vt:lpstr>
      <vt:lpstr>SUBTE</vt:lpstr>
      <vt:lpstr>Tren de la Costa</vt:lpstr>
      <vt:lpstr>Tren del Este</vt:lpstr>
      <vt:lpstr>SUBTE!Área_de_impresión</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cp:lastPrinted>2016-04-15T19:42:43Z</cp:lastPrinted>
  <dcterms:created xsi:type="dcterms:W3CDTF">2000-02-15T18:25:22Z</dcterms:created>
  <dcterms:modified xsi:type="dcterms:W3CDTF">2018-07-18T16:15:31Z</dcterms:modified>
</cp:coreProperties>
</file>