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EXPLOTACION" sheetId="1" r:id="rId1"/>
  </sheets>
  <externalReferences>
    <externalReference r:id="rId4"/>
  </externalReferences>
  <definedNames>
    <definedName name="_xlnm.Print_Area" localSheetId="0">'EXPLOTACION'!$A$1:$I$43</definedName>
  </definedNames>
  <calcPr fullCalcOnLoad="1"/>
</workbook>
</file>

<file path=xl/sharedStrings.xml><?xml version="1.0" encoding="utf-8"?>
<sst xmlns="http://schemas.openxmlformats.org/spreadsheetml/2006/main" count="56" uniqueCount="27">
  <si>
    <t>NUEVO CENTRAL ARGENTINO S.A.</t>
  </si>
  <si>
    <t>FERROEXPRESO PAMPEANO S.A.</t>
  </si>
  <si>
    <t>FERROSUR     ROCA S.A.</t>
  </si>
  <si>
    <t>TRENES ARGENTINOS CyL   URQUIZA</t>
  </si>
  <si>
    <t>TRENES ARGENTINOS CyL   SAN MARTÍN</t>
  </si>
  <si>
    <t>TRENES ARGENTINOS CyL   BELGRANO</t>
  </si>
  <si>
    <t>MES</t>
  </si>
  <si>
    <t>CONCEPTO</t>
  </si>
  <si>
    <t>Toneladas</t>
  </si>
  <si>
    <t xml:space="preserve">Ton.Km </t>
  </si>
  <si>
    <t>ENERO</t>
  </si>
  <si>
    <t>Dist. Media (Km.)</t>
  </si>
  <si>
    <t>Ingresos ($. 10^3)</t>
  </si>
  <si>
    <t>Tarifa Media ($/Ton)</t>
  </si>
  <si>
    <t>Tarifa Media ($/Ton.Km)</t>
  </si>
  <si>
    <t>Ton.Km</t>
  </si>
  <si>
    <t>TOTAL/PROMEDIO</t>
  </si>
  <si>
    <r>
      <t xml:space="preserve">Nota: los totales consignados responden a la información disponible al momento de emisión; por lo mismo, los indicadores de </t>
    </r>
    <r>
      <rPr>
        <i/>
        <sz val="10"/>
        <rFont val="Arial"/>
        <family val="2"/>
      </rPr>
      <t>tarifas medias</t>
    </r>
    <r>
      <rPr>
        <sz val="10"/>
        <rFont val="Arial"/>
        <family val="0"/>
      </rPr>
      <t xml:space="preserve"> pueden presentar errores si dicha información fuera incompleta. Asimismo, podrían registrarse enmiendas o rectificaciones en función de eventuales actualizaciones a posteriori que pudieran informar cada uno de los concesionarios. </t>
    </r>
  </si>
  <si>
    <t>TOTAL</t>
  </si>
  <si>
    <r>
      <t xml:space="preserve">Nota: Los indicadores anuales </t>
    </r>
    <r>
      <rPr>
        <i/>
        <sz val="10"/>
        <rFont val="Arial"/>
        <family val="2"/>
      </rPr>
      <t>Tarifa Media</t>
    </r>
    <r>
      <rPr>
        <sz val="10"/>
        <rFont val="Arial"/>
        <family val="2"/>
      </rPr>
      <t xml:space="preserve"> corresponden al cociente entre el ingreso y las toneladas o Ton.Km, según corresponda.</t>
    </r>
  </si>
  <si>
    <t>Nota: La rectificación de las cifras por parte de la Línea Belgrano corresponde a materiales de renovación y mejoramiento de vía.</t>
  </si>
  <si>
    <t>FERROCARRILES DE CARGA  - AÑO 2018</t>
  </si>
  <si>
    <t>FEBRERO</t>
  </si>
  <si>
    <t>MARZO</t>
  </si>
  <si>
    <t>ABRIL</t>
  </si>
  <si>
    <t>Al 04/05/2018 no se han recibido aun los datos correspondientes al mes de ABRIL de FSR SA, FEP SA y TRENES ARGENTINOS</t>
  </si>
  <si>
    <t>FERROSUR ROCA S.A: Datos sujetos a la aprobación y públicos de los estados contables trimestrales de la concesionaria y su controlante.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</si>
</sst>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General_)"/>
    <numFmt numFmtId="173" formatCode="0.0000"/>
    <numFmt numFmtId="174" formatCode="#,##0.0000"/>
    <numFmt numFmtId="175" formatCode="#,##0.000"/>
    <numFmt numFmtId="176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3" fontId="0" fillId="33" borderId="10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0" fontId="0" fillId="33" borderId="0" xfId="0" applyFill="1" applyAlignment="1">
      <alignment/>
    </xf>
    <xf numFmtId="3" fontId="0" fillId="33" borderId="12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174" fontId="0" fillId="33" borderId="14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174" fontId="0" fillId="33" borderId="18" xfId="0" applyNumberFormat="1" applyFill="1" applyBorder="1" applyAlignment="1">
      <alignment horizontal="center"/>
    </xf>
    <xf numFmtId="174" fontId="0" fillId="33" borderId="19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3" fontId="0" fillId="34" borderId="15" xfId="0" applyNumberFormat="1" applyFill="1" applyBorder="1" applyAlignment="1">
      <alignment horizontal="center" vertical="center"/>
    </xf>
    <xf numFmtId="3" fontId="0" fillId="34" borderId="17" xfId="0" applyNumberFormat="1" applyFill="1" applyBorder="1" applyAlignment="1">
      <alignment horizontal="center" vertical="center"/>
    </xf>
    <xf numFmtId="174" fontId="0" fillId="34" borderId="18" xfId="0" applyNumberFormat="1" applyFill="1" applyBorder="1" applyAlignment="1">
      <alignment horizontal="center" vertical="center"/>
    </xf>
    <xf numFmtId="3" fontId="0" fillId="34" borderId="16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174" fontId="0" fillId="34" borderId="13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4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2" fontId="4" fillId="34" borderId="21" xfId="0" applyNumberFormat="1" applyFont="1" applyFill="1" applyBorder="1" applyAlignment="1" applyProtection="1">
      <alignment horizontal="center" vertical="center" wrapText="1"/>
      <protection/>
    </xf>
    <xf numFmtId="172" fontId="4" fillId="34" borderId="22" xfId="0" applyNumberFormat="1" applyFont="1" applyFill="1" applyBorder="1" applyAlignment="1" applyProtection="1">
      <alignment horizontal="center" vertical="center" wrapText="1"/>
      <protection/>
    </xf>
    <xf numFmtId="172" fontId="4" fillId="34" borderId="23" xfId="0" applyNumberFormat="1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gomez\Desktop\Extraido%20de%20la%20c1431\ESTADISTICAS-NUEVO%20MODELO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ROSUR-TON"/>
      <sheetName val="FERROSUR-TON-KM"/>
      <sheetName val="FERROSUR-INGRESOS"/>
      <sheetName val="FERROSUR-GENERAL"/>
      <sheetName val="FEPSA-TON"/>
      <sheetName val="FEPSA-TON-KM"/>
      <sheetName val="FEPSA-INGRESOS"/>
      <sheetName val="FEPSA-GENERAL"/>
      <sheetName val="NCA-TON"/>
      <sheetName val="NCA-TON-KM"/>
      <sheetName val="NCA-INGRESOS"/>
      <sheetName val="NCA-GENERAL"/>
      <sheetName val="TACYL-BELGRANO-TON"/>
      <sheetName val="TACYL-BELGRANO-TON-KM"/>
      <sheetName val="TACYL-BELGRANO-INGRESOS"/>
      <sheetName val="TACYL-BELGR-GENERAL"/>
      <sheetName val="TACYL-URQ-TON"/>
      <sheetName val="TACYL-URQ-TON-KM"/>
      <sheetName val="TACYL-URQ-INGRESOS"/>
      <sheetName val="TACYL-URQ-GENERAL"/>
      <sheetName val="TACYL-SMT-TON"/>
      <sheetName val="TACYL-SMT-TON-KM"/>
      <sheetName val="TACYL-SMT-INGRESOS"/>
      <sheetName val="TACYL-SMT-GENERAL"/>
      <sheetName val="RIO NEGRO-TON"/>
      <sheetName val="PRESENTACION GENERAL EMPRES-TON"/>
      <sheetName val="PRESENTACION GENERAL-TON-KM"/>
      <sheetName val="PRESENTACION GENERAL-INGRESOS"/>
      <sheetName val="PREENTACIÓN GENERAL MES-TON"/>
      <sheetName val="PRESENTACIÓN GENERAL-MES-TON KM"/>
      <sheetName val="PRESENTACION GENERAL-MES -INGRE"/>
      <sheetName val="TON-MES-FERROSUR"/>
      <sheetName val="TON-MES-FEPSA"/>
      <sheetName val="TON-MES-NCA"/>
      <sheetName val="TON-MES-BELGRANO"/>
      <sheetName val="TON-MES-URQUIZA"/>
      <sheetName val="TON-MES-SAN MARTIN"/>
      <sheetName val="TON-TOTALES"/>
      <sheetName val="TON-KM-MES-FERROSUR"/>
      <sheetName val="TON-KM-MES-FEPSA"/>
      <sheetName val="TON-KM-MES-NCA"/>
      <sheetName val="TON-KM-MES-BELGRANO"/>
      <sheetName val="TON-KM-MES-URQ"/>
      <sheetName val="TON-KM-MES-SMT"/>
      <sheetName val="TOTAL-TON-KM"/>
      <sheetName val="EXPLOTACION"/>
    </sheetNames>
    <sheetDataSet>
      <sheetData sheetId="0">
        <row r="89">
          <cell r="C89">
            <v>381460.704</v>
          </cell>
          <cell r="D89">
            <v>347178.20399999997</v>
          </cell>
          <cell r="E89">
            <v>436441.17000000004</v>
          </cell>
          <cell r="F89">
            <v>403808.0530000001</v>
          </cell>
          <cell r="G89">
            <v>363218.755</v>
          </cell>
        </row>
      </sheetData>
      <sheetData sheetId="1">
        <row r="89">
          <cell r="C89">
            <v>169776466.35</v>
          </cell>
          <cell r="D89">
            <v>149717713.14</v>
          </cell>
          <cell r="E89">
            <v>187155842.18400002</v>
          </cell>
          <cell r="F89">
            <v>177481855.31100002</v>
          </cell>
          <cell r="G89">
            <v>165275954.025</v>
          </cell>
        </row>
      </sheetData>
      <sheetData sheetId="2">
        <row r="89">
          <cell r="C89">
            <v>137645578.94</v>
          </cell>
          <cell r="D89">
            <v>123729025</v>
          </cell>
          <cell r="E89">
            <v>162449386.69999996</v>
          </cell>
          <cell r="F89">
            <v>156813214.66</v>
          </cell>
          <cell r="G89">
            <v>141432638.75</v>
          </cell>
        </row>
      </sheetData>
      <sheetData sheetId="4">
        <row r="89">
          <cell r="C89">
            <v>286999</v>
          </cell>
          <cell r="D89">
            <v>253000.16999999998</v>
          </cell>
          <cell r="E89">
            <v>298000.78</v>
          </cell>
          <cell r="F89">
            <v>270000.095</v>
          </cell>
          <cell r="G89">
            <v>225001.0916666667</v>
          </cell>
        </row>
      </sheetData>
      <sheetData sheetId="5">
        <row r="89">
          <cell r="C89">
            <v>110273815.76499999</v>
          </cell>
          <cell r="D89">
            <v>97196001.95740002</v>
          </cell>
          <cell r="E89">
            <v>118029289.86519992</v>
          </cell>
          <cell r="F89">
            <v>113181783.39750004</v>
          </cell>
          <cell r="G89">
            <v>88820659.285</v>
          </cell>
        </row>
      </sheetData>
      <sheetData sheetId="6">
        <row r="89">
          <cell r="C89">
            <v>88694835.54345001</v>
          </cell>
          <cell r="D89">
            <v>85475705.49520004</v>
          </cell>
          <cell r="E89">
            <v>107953614.60999998</v>
          </cell>
          <cell r="F89">
            <v>127104285.85199998</v>
          </cell>
          <cell r="G89">
            <v>92023527.71443331</v>
          </cell>
        </row>
      </sheetData>
      <sheetData sheetId="8">
        <row r="89">
          <cell r="C89">
            <v>477177.4199999999</v>
          </cell>
          <cell r="D89">
            <v>496219.93000000005</v>
          </cell>
          <cell r="E89">
            <v>586903.4800000002</v>
          </cell>
          <cell r="F89">
            <v>557179.8999999999</v>
          </cell>
          <cell r="G89">
            <v>445523.20000000007</v>
          </cell>
        </row>
      </sheetData>
      <sheetData sheetId="9">
        <row r="89">
          <cell r="C89">
            <v>209266944.48999998</v>
          </cell>
          <cell r="D89">
            <v>203169106.31999996</v>
          </cell>
          <cell r="E89">
            <v>223082472.48000002</v>
          </cell>
          <cell r="F89">
            <v>218628949.3</v>
          </cell>
          <cell r="G89">
            <v>216138908.18999997</v>
          </cell>
        </row>
      </sheetData>
      <sheetData sheetId="10">
        <row r="89">
          <cell r="C89">
            <v>137294543.89839</v>
          </cell>
          <cell r="D89">
            <v>133546252.69999997</v>
          </cell>
          <cell r="E89">
            <v>148407543.88568997</v>
          </cell>
          <cell r="F89">
            <v>164210235.23</v>
          </cell>
          <cell r="G89">
            <v>156068347.34000003</v>
          </cell>
        </row>
      </sheetData>
      <sheetData sheetId="12">
        <row r="89">
          <cell r="C89">
            <v>115127.19999999998</v>
          </cell>
          <cell r="D89">
            <v>130858</v>
          </cell>
          <cell r="E89">
            <v>140998</v>
          </cell>
          <cell r="F89">
            <v>142064.48</v>
          </cell>
          <cell r="G89">
            <v>151060</v>
          </cell>
        </row>
      </sheetData>
      <sheetData sheetId="13">
        <row r="89">
          <cell r="C89">
            <v>57690865.25000001</v>
          </cell>
          <cell r="D89">
            <v>66391043</v>
          </cell>
          <cell r="E89">
            <v>69564878.45</v>
          </cell>
          <cell r="F89">
            <v>78067924.82000001</v>
          </cell>
          <cell r="G89">
            <v>90278144</v>
          </cell>
        </row>
      </sheetData>
      <sheetData sheetId="14">
        <row r="89">
          <cell r="C89">
            <v>44494362.34</v>
          </cell>
          <cell r="D89">
            <v>53182001</v>
          </cell>
          <cell r="E89">
            <v>54219525</v>
          </cell>
          <cell r="F89">
            <v>61483194.42999999</v>
          </cell>
          <cell r="G89">
            <v>72299562</v>
          </cell>
        </row>
      </sheetData>
      <sheetData sheetId="16">
        <row r="89">
          <cell r="C89">
            <v>20145</v>
          </cell>
          <cell r="D89">
            <v>24716</v>
          </cell>
          <cell r="E89">
            <v>31897</v>
          </cell>
          <cell r="F89">
            <v>25451</v>
          </cell>
          <cell r="G89">
            <v>8761</v>
          </cell>
        </row>
      </sheetData>
      <sheetData sheetId="17">
        <row r="89">
          <cell r="C89">
            <v>12881490</v>
          </cell>
          <cell r="D89">
            <v>17135000</v>
          </cell>
          <cell r="E89">
            <v>22102000</v>
          </cell>
          <cell r="F89">
            <v>17804958.9</v>
          </cell>
          <cell r="G89">
            <v>6800292</v>
          </cell>
        </row>
      </sheetData>
      <sheetData sheetId="18">
        <row r="89">
          <cell r="C89">
            <v>7460060</v>
          </cell>
          <cell r="D89">
            <v>9208301</v>
          </cell>
          <cell r="E89">
            <v>12223764</v>
          </cell>
          <cell r="F89">
            <v>9677589.638432365</v>
          </cell>
          <cell r="G89">
            <v>3337653</v>
          </cell>
        </row>
      </sheetData>
      <sheetData sheetId="20">
        <row r="89">
          <cell r="C89">
            <v>136204</v>
          </cell>
          <cell r="D89">
            <v>159598</v>
          </cell>
          <cell r="E89">
            <v>186301</v>
          </cell>
          <cell r="F89">
            <v>186778</v>
          </cell>
          <cell r="G89">
            <v>162454</v>
          </cell>
        </row>
      </sheetData>
      <sheetData sheetId="21">
        <row r="89">
          <cell r="C89">
            <v>97306705</v>
          </cell>
          <cell r="D89">
            <v>106355000</v>
          </cell>
          <cell r="E89">
            <v>132070000</v>
          </cell>
          <cell r="F89">
            <v>137385108</v>
          </cell>
          <cell r="G89">
            <v>118908000</v>
          </cell>
        </row>
      </sheetData>
      <sheetData sheetId="22">
        <row r="89">
          <cell r="C89">
            <v>64970973</v>
          </cell>
          <cell r="D89">
            <v>70441753</v>
          </cell>
          <cell r="E89">
            <v>85983446</v>
          </cell>
          <cell r="F89">
            <v>99438172</v>
          </cell>
          <cell r="G89">
            <v>84470417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47" sqref="F47"/>
    </sheetView>
  </sheetViews>
  <sheetFormatPr defaultColWidth="11.421875" defaultRowHeight="12.75"/>
  <cols>
    <col min="1" max="1" width="17.8515625" style="3" bestFit="1" customWidth="1"/>
    <col min="2" max="2" width="22.140625" style="3" customWidth="1"/>
    <col min="3" max="8" width="16.7109375" style="3" customWidth="1"/>
    <col min="9" max="9" width="17.8515625" style="3" bestFit="1" customWidth="1"/>
    <col min="10" max="10" width="11.421875" style="3" customWidth="1"/>
    <col min="11" max="11" width="13.7109375" style="3" bestFit="1" customWidth="1"/>
    <col min="12" max="16384" width="11.421875" style="3" customWidth="1"/>
  </cols>
  <sheetData>
    <row r="1" spans="1:9" ht="30" customHeight="1" thickBot="1">
      <c r="A1" s="34" t="s">
        <v>21</v>
      </c>
      <c r="B1" s="34"/>
      <c r="C1" s="34"/>
      <c r="D1" s="34"/>
      <c r="E1" s="34"/>
      <c r="F1" s="34"/>
      <c r="G1" s="34"/>
      <c r="H1" s="34"/>
      <c r="I1" s="34"/>
    </row>
    <row r="2" spans="1:9" ht="12.75" customHeight="1">
      <c r="A2" s="28" t="s">
        <v>6</v>
      </c>
      <c r="B2" s="28" t="s">
        <v>7</v>
      </c>
      <c r="C2" s="25" t="s">
        <v>2</v>
      </c>
      <c r="D2" s="25" t="s">
        <v>1</v>
      </c>
      <c r="E2" s="35" t="s">
        <v>0</v>
      </c>
      <c r="F2" s="25" t="s">
        <v>5</v>
      </c>
      <c r="G2" s="25" t="s">
        <v>3</v>
      </c>
      <c r="H2" s="25" t="s">
        <v>4</v>
      </c>
      <c r="I2" s="31" t="s">
        <v>18</v>
      </c>
    </row>
    <row r="3" spans="1:9" ht="12.75">
      <c r="A3" s="29"/>
      <c r="B3" s="29"/>
      <c r="C3" s="26"/>
      <c r="D3" s="26"/>
      <c r="E3" s="36"/>
      <c r="F3" s="26"/>
      <c r="G3" s="26"/>
      <c r="H3" s="26"/>
      <c r="I3" s="32"/>
    </row>
    <row r="4" spans="1:9" ht="13.5" thickBot="1">
      <c r="A4" s="30"/>
      <c r="B4" s="30"/>
      <c r="C4" s="27"/>
      <c r="D4" s="27"/>
      <c r="E4" s="37"/>
      <c r="F4" s="27"/>
      <c r="G4" s="27"/>
      <c r="H4" s="27"/>
      <c r="I4" s="33"/>
    </row>
    <row r="5" spans="1:9" ht="12.75">
      <c r="A5" s="28" t="s">
        <v>10</v>
      </c>
      <c r="B5" s="12" t="s">
        <v>8</v>
      </c>
      <c r="C5" s="1">
        <f>'[1]FERROSUR-TON'!$C$89</f>
        <v>381460.704</v>
      </c>
      <c r="D5" s="7">
        <f>'[1]FEPSA-TON'!$C$89</f>
        <v>286999</v>
      </c>
      <c r="E5" s="7">
        <f>'[1]NCA-TON'!$C$89</f>
        <v>477177.4199999999</v>
      </c>
      <c r="F5" s="8">
        <f>'[1]TACYL-BELGRANO-TON'!$C$89</f>
        <v>115127.19999999998</v>
      </c>
      <c r="G5" s="8">
        <f>'[1]TACYL-URQ-TON'!$C$89</f>
        <v>20145</v>
      </c>
      <c r="H5" s="8">
        <f>'[1]TACYL-SMT-TON'!$C$89</f>
        <v>136204</v>
      </c>
      <c r="I5" s="18">
        <f>SUM(C5:H5)</f>
        <v>1417113.3239999998</v>
      </c>
    </row>
    <row r="6" spans="1:9" ht="12.75">
      <c r="A6" s="29"/>
      <c r="B6" s="13" t="s">
        <v>9</v>
      </c>
      <c r="C6" s="2">
        <f>'[1]FERROSUR-TON-KM'!$C$89</f>
        <v>169776466.35</v>
      </c>
      <c r="D6" s="9">
        <f>'[1]FEPSA-TON-KM'!$C$89</f>
        <v>110273815.76499999</v>
      </c>
      <c r="E6" s="9">
        <f>'[1]NCA-TON-KM'!$C$89</f>
        <v>209266944.48999998</v>
      </c>
      <c r="F6" s="5">
        <f>'[1]TACYL-BELGRANO-TON-KM'!$C$89</f>
        <v>57690865.25000001</v>
      </c>
      <c r="G6" s="5">
        <f>'[1]TACYL-URQ-TON-KM'!$C$89</f>
        <v>12881490</v>
      </c>
      <c r="H6" s="5">
        <f>'[1]TACYL-SMT-TON-KM'!$C$89</f>
        <v>97306705</v>
      </c>
      <c r="I6" s="19">
        <f>SUM(C6:H6)</f>
        <v>657196286.855</v>
      </c>
    </row>
    <row r="7" spans="1:9" ht="12.75">
      <c r="A7" s="29"/>
      <c r="B7" s="13" t="s">
        <v>11</v>
      </c>
      <c r="C7" s="4">
        <f>IF(ISERROR('[1]FERROSUR-TON-KM'!$C$89/'[1]FERROSUR-TON'!$C$89),"0",'[1]FERROSUR-TON-KM'!$C$89/'[1]FERROSUR-TON'!$C$89)</f>
        <v>445.06934677601805</v>
      </c>
      <c r="D7" s="9">
        <f>IF(ISERROR('[1]FEPSA-TON-KM'!$C$89/'[1]FEPSA-TON'!$C$89),"0",'[1]FEPSA-TON-KM'!$C$89/'[1]FEPSA-TON'!$C$89)</f>
        <v>384.2306620057909</v>
      </c>
      <c r="E7" s="9">
        <f>IF(ISERROR('[1]NCA-TON-KM'!$C$89/'[1]NCA-TON'!$C$89),"0",'[1]NCA-TON-KM'!$C$89/'[1]NCA-TON'!$C$89)</f>
        <v>438.5516491748499</v>
      </c>
      <c r="F7" s="5">
        <f>IF(ISERROR('[1]TACYL-BELGRANO-TON-KM'!$C$89/'[1]TACYL-BELGRANO-TON'!$C$89),"0",'[1]TACYL-BELGRANO-TON-KM'!$C$89/'[1]TACYL-BELGRANO-TON'!$C$89)</f>
        <v>501.1054316443031</v>
      </c>
      <c r="G7" s="5">
        <f>IF(ISERROR('[1]TACYL-URQ-TON-KM'!$C$89/'[1]TACYL-URQ-TON'!$C$89),"0",'[1]TACYL-URQ-TON-KM'!$C$89/'[1]TACYL-URQ-TON'!$C$89)</f>
        <v>639.4385703648549</v>
      </c>
      <c r="H7" s="5">
        <f>IF(ISERROR('[1]TACYL-SMT-TON-KM'!$C$89/'[1]TACYL-SMT-TON'!$C$89),"0",'[1]TACYL-SMT-TON-KM'!$C$89/'[1]TACYL-SMT-TON'!$C$89)</f>
        <v>714.4188496666765</v>
      </c>
      <c r="I7" s="19">
        <f>+I6/I5</f>
        <v>463.7570444966052</v>
      </c>
    </row>
    <row r="8" spans="1:9" ht="12.75">
      <c r="A8" s="29"/>
      <c r="B8" s="13" t="s">
        <v>12</v>
      </c>
      <c r="C8" s="2">
        <f>'[1]FERROSUR-INGRESOS'!$C$89/1000</f>
        <v>137645.57894</v>
      </c>
      <c r="D8" s="9">
        <f>'[1]FEPSA-INGRESOS'!$C$89/1000</f>
        <v>88694.83554345001</v>
      </c>
      <c r="E8" s="9">
        <f>'[1]NCA-INGRESOS'!$C$89/1000</f>
        <v>137294.54389839</v>
      </c>
      <c r="F8" s="5">
        <f>'[1]TACYL-BELGRANO-INGRESOS'!$C$89/1000</f>
        <v>44494.36234000001</v>
      </c>
      <c r="G8" s="5">
        <f>'[1]TACYL-URQ-INGRESOS'!$C$89/1000</f>
        <v>7460.06</v>
      </c>
      <c r="H8" s="5">
        <f>'[1]TACYL-SMT-INGRESOS'!$C$89/1000</f>
        <v>64970.973</v>
      </c>
      <c r="I8" s="19">
        <f>SUM(C8:H8)</f>
        <v>480560.35372184</v>
      </c>
    </row>
    <row r="9" spans="1:9" ht="12.75">
      <c r="A9" s="29"/>
      <c r="B9" s="13" t="s">
        <v>13</v>
      </c>
      <c r="C9" s="2">
        <f>'[1]FERROSUR-INGRESOS'!$C$89/'[1]FERROSUR-TON'!$C$89</f>
        <v>360.8381610389939</v>
      </c>
      <c r="D9" s="9">
        <f>'[1]FEPSA-INGRESOS'!$C$89/'[1]FEPSA-TON'!$C$89</f>
        <v>309.04231562984546</v>
      </c>
      <c r="E9" s="9">
        <f>'[1]NCA-INGRESOS'!$C$89/'[1]NCA-TON'!$C$89</f>
        <v>287.7222143042519</v>
      </c>
      <c r="F9" s="5">
        <f>'[1]TACYL-BELGRANO-INGRESOS'!$C$89/'[1]TACYL-BELGRANO-TON'!$C$89</f>
        <v>386.4800181017171</v>
      </c>
      <c r="G9" s="5">
        <f>'[1]TACYL-URQ-INGRESOS'!$C$89/'[1]TACYL-URQ-TON'!$C$89</f>
        <v>370.3181931000248</v>
      </c>
      <c r="H9" s="5">
        <f>'[1]TACYL-SMT-INGRESOS'!$C$89/'[1]TACYL-SMT-TON'!$C$89</f>
        <v>477.01222431059296</v>
      </c>
      <c r="I9" s="20">
        <f>+I8*1000/I5</f>
        <v>339.1121553817527</v>
      </c>
    </row>
    <row r="10" spans="1:9" ht="13.5" thickBot="1">
      <c r="A10" s="30"/>
      <c r="B10" s="14" t="s">
        <v>14</v>
      </c>
      <c r="C10" s="6">
        <f>'[1]FERROSUR-INGRESOS'!$C$89/'[1]FERROSUR-TON-KM'!$C$89</f>
        <v>0.8107459290396523</v>
      </c>
      <c r="D10" s="10">
        <f>'[1]FEPSA-INGRESOS'!$C$89/'[1]FEPSA-TON-KM'!$C$89</f>
        <v>0.804314559427815</v>
      </c>
      <c r="E10" s="10">
        <f>'[1]NCA-INGRESOS'!$C$89/'[1]NCA-TON-KM'!$C$89</f>
        <v>0.6560737255135426</v>
      </c>
      <c r="F10" s="11">
        <f>'[1]TACYL-BELGRANO-INGRESOS'!$C$89/'[1]TACYL-BELGRANO-TON-KM'!$C$89</f>
        <v>0.7712548970653547</v>
      </c>
      <c r="G10" s="11">
        <f>'[1]TACYL-URQ-INGRESOS'!$C$89/'[1]TACYL-URQ-TON-KM'!$C$89</f>
        <v>0.5791302093158478</v>
      </c>
      <c r="H10" s="11">
        <f>'[1]TACYL-SMT-INGRESOS'!$C$89/'[1]TACYL-SMT-TON-KM'!$C$89</f>
        <v>0.6676926631109337</v>
      </c>
      <c r="I10" s="20">
        <f>+I8*1000/I6</f>
        <v>0.731228041505761</v>
      </c>
    </row>
    <row r="11" spans="1:9" ht="12.75">
      <c r="A11" s="28" t="s">
        <v>22</v>
      </c>
      <c r="B11" s="12" t="s">
        <v>8</v>
      </c>
      <c r="C11" s="1">
        <f>'[1]FERROSUR-TON'!$D$89</f>
        <v>347178.20399999997</v>
      </c>
      <c r="D11" s="7">
        <f>'[1]FEPSA-TON'!$D$89</f>
        <v>253000.16999999998</v>
      </c>
      <c r="E11" s="7">
        <f>'[1]NCA-TON'!$D$89</f>
        <v>496219.93000000005</v>
      </c>
      <c r="F11" s="8">
        <f>'[1]TACYL-BELGRANO-TON'!$D$89</f>
        <v>130858</v>
      </c>
      <c r="G11" s="8">
        <f>'[1]TACYL-URQ-TON'!$D$89</f>
        <v>24716</v>
      </c>
      <c r="H11" s="8">
        <f>'[1]TACYL-SMT-TON'!$D$89</f>
        <v>159598</v>
      </c>
      <c r="I11" s="18">
        <f>SUM(C11:H11)</f>
        <v>1411570.304</v>
      </c>
    </row>
    <row r="12" spans="1:9" ht="12.75">
      <c r="A12" s="29"/>
      <c r="B12" s="13" t="s">
        <v>9</v>
      </c>
      <c r="C12" s="2">
        <f>'[1]FERROSUR-TON-KM'!$D$89</f>
        <v>149717713.14</v>
      </c>
      <c r="D12" s="9">
        <f>'[1]FEPSA-TON-KM'!$D$89</f>
        <v>97196001.95740002</v>
      </c>
      <c r="E12" s="9">
        <f>'[1]NCA-TON-KM'!$D$89</f>
        <v>203169106.31999996</v>
      </c>
      <c r="F12" s="5">
        <f>'[1]TACYL-BELGRANO-TON-KM'!$D$89</f>
        <v>66391043</v>
      </c>
      <c r="G12" s="5">
        <f>'[1]TACYL-URQ-TON-KM'!$D$89</f>
        <v>17135000</v>
      </c>
      <c r="H12" s="5">
        <f>'[1]TACYL-SMT-TON-KM'!$D$89</f>
        <v>106355000</v>
      </c>
      <c r="I12" s="19">
        <f>SUM(C12:H12)</f>
        <v>639963864.4174</v>
      </c>
    </row>
    <row r="13" spans="1:9" ht="12.75">
      <c r="A13" s="29"/>
      <c r="B13" s="13" t="s">
        <v>11</v>
      </c>
      <c r="C13" s="4">
        <f>IF(ISERROR('[1]FERROSUR-TON-KM'!$D$89/'[1]FERROSUR-TON'!$D$89),"0",'[1]FERROSUR-TON-KM'!$D$89/'[1]FERROSUR-TON'!$D$89)</f>
        <v>431.24168342088666</v>
      </c>
      <c r="D13" s="9">
        <f>IF(ISERROR('[1]FEPSA-TON-KM'!$D$89/'[1]FEPSA-TON'!$D$89),"0",'[1]FEPSA-TON-KM'!$D$89/'[1]FEPSA-TON'!$D$89)</f>
        <v>384.17366263983155</v>
      </c>
      <c r="E13" s="9">
        <f>IF(ISERROR('[1]NCA-TON-KM'!$D$89/'[1]NCA-TON'!$D$89),"0",'[1]NCA-TON-KM'!$D$89/'[1]NCA-TON'!$D$89)</f>
        <v>409.43358788511364</v>
      </c>
      <c r="F13" s="5">
        <f>IF(ISERROR('[1]TACYL-BELGRANO-TON-KM'!$D$89/'[1]TACYL-BELGRANO-TON'!$D$89),"0",'[1]TACYL-BELGRANO-TON-KM'!$D$89/'[1]TACYL-BELGRANO-TON'!$D$89)</f>
        <v>507.35180883094654</v>
      </c>
      <c r="G13" s="5">
        <f>IF(ISERROR('[1]TACYL-URQ-TON-KM'!$D$89/'[1]TACYL-URQ-TON'!$D$89),"0",'[1]TACYL-URQ-TON-KM'!$D$89/'[1]TACYL-URQ-TON'!$D$89)</f>
        <v>693.2756109402816</v>
      </c>
      <c r="H13" s="5">
        <f>IF(ISERROR('[1]TACYL-SMT-TON-KM'!$D$89/'[1]TACYL-SMT-TON'!$D$89),"0",'[1]TACYL-SMT-TON-KM'!$D$89/'[1]TACYL-SMT-TON'!$D$89)</f>
        <v>666.3930625697063</v>
      </c>
      <c r="I13" s="19">
        <f>+I12/I11</f>
        <v>453.370166972144</v>
      </c>
    </row>
    <row r="14" spans="1:9" ht="12.75">
      <c r="A14" s="29"/>
      <c r="B14" s="13" t="s">
        <v>12</v>
      </c>
      <c r="C14" s="2">
        <f>'[1]FERROSUR-INGRESOS'!$D$89/1000</f>
        <v>123729.025</v>
      </c>
      <c r="D14" s="9">
        <f>'[1]FEPSA-INGRESOS'!$D$89/1000</f>
        <v>85475.70549520003</v>
      </c>
      <c r="E14" s="9">
        <f>'[1]NCA-INGRESOS'!$D$89/1000</f>
        <v>133546.25269999998</v>
      </c>
      <c r="F14" s="5">
        <f>'[1]TACYL-BELGRANO-INGRESOS'!$D$89/1000</f>
        <v>53182.001</v>
      </c>
      <c r="G14" s="5">
        <f>'[1]TACYL-URQ-INGRESOS'!$D$89/1000</f>
        <v>9208.301</v>
      </c>
      <c r="H14" s="5">
        <f>'[1]TACYL-SMT-INGRESOS'!$D$89/1000</f>
        <v>70441.753</v>
      </c>
      <c r="I14" s="19">
        <f>SUM(C14:H14)</f>
        <v>475583.0381951999</v>
      </c>
    </row>
    <row r="15" spans="1:9" ht="12.75">
      <c r="A15" s="29"/>
      <c r="B15" s="13" t="s">
        <v>13</v>
      </c>
      <c r="C15" s="2">
        <f>'[1]FERROSUR-INGRESOS'!$D$89/'[1]FERROSUR-TON'!$D$89</f>
        <v>356.384771781353</v>
      </c>
      <c r="D15" s="9">
        <f>'[1]FEPSA-INGRESOS'!$D$89/'[1]FEPSA-TON'!$D$89</f>
        <v>337.8484113081823</v>
      </c>
      <c r="E15" s="9">
        <f>'[1]NCA-INGRESOS'!$D$89/'[1]NCA-TON'!$D$89</f>
        <v>269.1271442886221</v>
      </c>
      <c r="F15" s="5">
        <f>'[1]TACYL-BELGRANO-INGRESOS'!$D$89/'[1]TACYL-BELGRANO-TON'!$D$89</f>
        <v>406.41000932308305</v>
      </c>
      <c r="G15" s="5">
        <f>'[1]TACYL-URQ-INGRESOS'!$D$89/'[1]TACYL-URQ-TON'!$D$89</f>
        <v>372.56437125748505</v>
      </c>
      <c r="H15" s="5">
        <f>'[1]TACYL-SMT-INGRESOS'!$D$89/'[1]TACYL-SMT-TON'!$D$89</f>
        <v>441.36989811902407</v>
      </c>
      <c r="I15" s="20">
        <f>+I14*1000/I11</f>
        <v>336.91771273986785</v>
      </c>
    </row>
    <row r="16" spans="1:9" ht="13.5" thickBot="1">
      <c r="A16" s="30"/>
      <c r="B16" s="14" t="s">
        <v>14</v>
      </c>
      <c r="C16" s="6">
        <f>'[1]FERROSUR-INGRESOS'!$D$89/'[1]FERROSUR-TON-KM'!$D$89</f>
        <v>0.826415408070666</v>
      </c>
      <c r="D16" s="10">
        <f>'[1]FEPSA-INGRESOS'!$D$89/'[1]FEPSA-TON-KM'!$D$89</f>
        <v>0.8794158584080767</v>
      </c>
      <c r="E16" s="10">
        <f>'[1]NCA-INGRESOS'!$D$89/'[1]NCA-TON-KM'!$D$89</f>
        <v>0.6573157460744005</v>
      </c>
      <c r="F16" s="11">
        <f>'[1]TACYL-BELGRANO-INGRESOS'!$D$89/'[1]TACYL-BELGRANO-TON-KM'!$D$89</f>
        <v>0.8010418061966582</v>
      </c>
      <c r="G16" s="11">
        <f>'[1]TACYL-URQ-INGRESOS'!$D$89/'[1]TACYL-URQ-TON-KM'!$D$89</f>
        <v>0.5373971987160782</v>
      </c>
      <c r="H16" s="11">
        <f>'[1]TACYL-SMT-INGRESOS'!$D$89/'[1]TACYL-SMT-TON-KM'!$D$89</f>
        <v>0.6623266701142401</v>
      </c>
      <c r="I16" s="20">
        <f>+I14*1000/I12</f>
        <v>0.7431404562633447</v>
      </c>
    </row>
    <row r="17" spans="1:9" ht="12.75">
      <c r="A17" s="28" t="s">
        <v>23</v>
      </c>
      <c r="B17" s="12" t="s">
        <v>8</v>
      </c>
      <c r="C17" s="1">
        <f>'[1]FERROSUR-TON'!$E$89</f>
        <v>436441.17000000004</v>
      </c>
      <c r="D17" s="7">
        <f>'[1]FEPSA-TON'!$E$89</f>
        <v>298000.78</v>
      </c>
      <c r="E17" s="7">
        <f>'[1]NCA-TON'!$E$89</f>
        <v>586903.4800000002</v>
      </c>
      <c r="F17" s="8">
        <f>'[1]TACYL-BELGRANO-TON'!$E$89</f>
        <v>140998</v>
      </c>
      <c r="G17" s="8">
        <f>'[1]TACYL-URQ-TON'!$E$89</f>
        <v>31897</v>
      </c>
      <c r="H17" s="8">
        <f>'[1]TACYL-SMT-TON'!$E$89</f>
        <v>186301</v>
      </c>
      <c r="I17" s="18">
        <f>SUM(C17:H17)</f>
        <v>1680541.4300000002</v>
      </c>
    </row>
    <row r="18" spans="1:9" ht="12.75">
      <c r="A18" s="29"/>
      <c r="B18" s="13" t="s">
        <v>9</v>
      </c>
      <c r="C18" s="2">
        <f>'[1]FERROSUR-TON-KM'!$E$89</f>
        <v>187155842.18400002</v>
      </c>
      <c r="D18" s="9">
        <f>'[1]FEPSA-TON-KM'!$E$89</f>
        <v>118029289.86519992</v>
      </c>
      <c r="E18" s="9">
        <f>'[1]NCA-TON-KM'!$E$89</f>
        <v>223082472.48000002</v>
      </c>
      <c r="F18" s="5">
        <f>'[1]TACYL-BELGRANO-TON-KM'!$E$89</f>
        <v>69564878.45</v>
      </c>
      <c r="G18" s="5">
        <f>'[1]TACYL-URQ-TON-KM'!$E$89</f>
        <v>22102000</v>
      </c>
      <c r="H18" s="5">
        <f>'[1]TACYL-SMT-TON-KM'!$E$89</f>
        <v>132070000</v>
      </c>
      <c r="I18" s="19">
        <f>SUM(C18:H18)</f>
        <v>752004482.9792</v>
      </c>
    </row>
    <row r="19" spans="1:9" ht="12.75">
      <c r="A19" s="29"/>
      <c r="B19" s="13" t="s">
        <v>11</v>
      </c>
      <c r="C19" s="4">
        <f>IF(ISERROR('[1]FERROSUR-TON-KM'!$E$89/'[1]FERROSUR-TON'!$E$89),"0",'[1]FERROSUR-TON-KM'!$E$89/'[1]FERROSUR-TON'!$E$89)</f>
        <v>428.8226112674017</v>
      </c>
      <c r="D19" s="9">
        <f>IF(ISERROR('[1]FEPSA-TON-KM'!$E$89/'[1]FEPSA-TON'!$E$89),"0",'[1]FEPSA-TON-KM'!$E$89/'[1]FEPSA-TON'!$E$89)</f>
        <v>396.0704058063201</v>
      </c>
      <c r="E19" s="9">
        <f>IF(ISERROR('[1]NCA-TON-KM'!$E$89/'[1]NCA-TON'!$E$89),"0",'[1]NCA-TON-KM'!$E$89/'[1]NCA-TON'!$E$89)</f>
        <v>380.1007833178974</v>
      </c>
      <c r="F19" s="5">
        <f>IF(ISERROR('[1]TACYL-BELGRANO-TON-KM'!$E$89/'[1]TACYL-BELGRANO-TON'!$E$89),"0",'[1]TACYL-BELGRANO-TON-KM'!$E$89/'[1]TACYL-BELGRANO-TON'!$E$89)</f>
        <v>493.37493049546805</v>
      </c>
      <c r="G19" s="5">
        <f>IF(ISERROR('[1]TACYL-URQ-TON-KM'!$E$89/'[1]TACYL-URQ-TON'!$E$89),"0",'[1]TACYL-URQ-TON-KM'!$E$89/'[1]TACYL-URQ-TON'!$E$89)</f>
        <v>692.9178292629401</v>
      </c>
      <c r="H19" s="5">
        <f>IF(ISERROR('[1]TACYL-SMT-TON-KM'!$E$89/'[1]TACYL-SMT-TON'!$E$89),"0",'[1]TACYL-SMT-TON-KM'!$E$89/'[1]TACYL-SMT-TON'!$E$89)</f>
        <v>708.906554446836</v>
      </c>
      <c r="I19" s="19">
        <f>+I18/I17</f>
        <v>447.47750311588567</v>
      </c>
    </row>
    <row r="20" spans="1:9" ht="12.75">
      <c r="A20" s="29"/>
      <c r="B20" s="13" t="s">
        <v>12</v>
      </c>
      <c r="C20" s="2">
        <f>'[1]FERROSUR-INGRESOS'!$E$89/1000</f>
        <v>162449.38669999994</v>
      </c>
      <c r="D20" s="9">
        <f>'[1]FEPSA-INGRESOS'!$E$89/1000</f>
        <v>107953.61460999999</v>
      </c>
      <c r="E20" s="9">
        <f>'[1]NCA-INGRESOS'!$E$89/1000</f>
        <v>148407.54388569</v>
      </c>
      <c r="F20" s="5">
        <f>'[1]TACYL-BELGRANO-INGRESOS'!$E$89/1000</f>
        <v>54219.525</v>
      </c>
      <c r="G20" s="5">
        <f>'[1]TACYL-URQ-INGRESOS'!$E$89/1000</f>
        <v>12223.764</v>
      </c>
      <c r="H20" s="5">
        <f>'[1]TACYL-SMT-INGRESOS'!$E$89/1000</f>
        <v>85983.446</v>
      </c>
      <c r="I20" s="19">
        <f>SUM(C20:H20)</f>
        <v>571237.28019569</v>
      </c>
    </row>
    <row r="21" spans="1:9" ht="12.75">
      <c r="A21" s="29"/>
      <c r="B21" s="13" t="s">
        <v>13</v>
      </c>
      <c r="C21" s="2">
        <f>'[1]FERROSUR-INGRESOS'!$E$89/'[1]FERROSUR-TON'!$E$89</f>
        <v>372.21370912372896</v>
      </c>
      <c r="D21" s="9">
        <f>'[1]FEPSA-INGRESOS'!$E$89/'[1]FEPSA-TON'!$E$89</f>
        <v>362.2595035153934</v>
      </c>
      <c r="E21" s="9">
        <f>'[1]NCA-INGRESOS'!$E$89/'[1]NCA-TON'!$E$89</f>
        <v>252.86533296018268</v>
      </c>
      <c r="F21" s="5">
        <f>'[1]TACYL-BELGRANO-INGRESOS'!$E$89/'[1]TACYL-BELGRANO-TON'!$E$89</f>
        <v>384.5410927814579</v>
      </c>
      <c r="G21" s="5">
        <f>'[1]TACYL-URQ-INGRESOS'!$E$89/'[1]TACYL-URQ-TON'!$E$89</f>
        <v>383.22613411919616</v>
      </c>
      <c r="H21" s="5">
        <f>'[1]TACYL-SMT-INGRESOS'!$E$89/'[1]TACYL-SMT-TON'!$E$89</f>
        <v>461.5297073016248</v>
      </c>
      <c r="I21" s="20">
        <f>+I20*1000/I17</f>
        <v>339.91264362681613</v>
      </c>
    </row>
    <row r="22" spans="1:9" ht="13.5" thickBot="1">
      <c r="A22" s="30"/>
      <c r="B22" s="14" t="s">
        <v>14</v>
      </c>
      <c r="C22" s="6">
        <f>'[1]FERROSUR-INGRESOS'!$E$89/'[1]FERROSUR-TON-KM'!$E$89</f>
        <v>0.8679899318360033</v>
      </c>
      <c r="D22" s="10">
        <f>'[1]FEPSA-INGRESOS'!$E$89/'[1]FEPSA-TON-KM'!$E$89</f>
        <v>0.914634111018483</v>
      </c>
      <c r="E22" s="10">
        <f>'[1]NCA-INGRESOS'!$E$89/'[1]NCA-TON-KM'!$E$89</f>
        <v>0.6652586473327488</v>
      </c>
      <c r="F22" s="11">
        <f>'[1]TACYL-BELGRANO-INGRESOS'!$E$89/'[1]TACYL-BELGRANO-TON-KM'!$E$89</f>
        <v>0.7794094693771437</v>
      </c>
      <c r="G22" s="11">
        <f>'[1]TACYL-URQ-INGRESOS'!$E$89/'[1]TACYL-URQ-TON-KM'!$E$89</f>
        <v>0.5530614424034024</v>
      </c>
      <c r="H22" s="11">
        <f>'[1]TACYL-SMT-INGRESOS'!$E$89/'[1]TACYL-SMT-TON-KM'!$E$89</f>
        <v>0.6510444915575074</v>
      </c>
      <c r="I22" s="20">
        <f>+I20*1000/I18</f>
        <v>0.7596195144111796</v>
      </c>
    </row>
    <row r="23" spans="1:9" ht="12.75">
      <c r="A23" s="28" t="s">
        <v>24</v>
      </c>
      <c r="B23" s="12" t="s">
        <v>8</v>
      </c>
      <c r="C23" s="1">
        <f>'[1]FERROSUR-TON'!$F$89</f>
        <v>403808.0530000001</v>
      </c>
      <c r="D23" s="7">
        <f>'[1]FEPSA-TON'!$F$89</f>
        <v>270000.095</v>
      </c>
      <c r="E23" s="7">
        <f>'[1]NCA-TON'!$F$89</f>
        <v>557179.8999999999</v>
      </c>
      <c r="F23" s="8">
        <f>'[1]TACYL-BELGRANO-TON'!$F$89</f>
        <v>142064.48</v>
      </c>
      <c r="G23" s="8">
        <f>'[1]TACYL-URQ-TON'!$F$89</f>
        <v>25451</v>
      </c>
      <c r="H23" s="8">
        <f>'[1]TACYL-SMT-TON'!$F$89</f>
        <v>186778</v>
      </c>
      <c r="I23" s="18">
        <f>SUM(C23:H23)</f>
        <v>1585281.528</v>
      </c>
    </row>
    <row r="24" spans="1:9" ht="12.75">
      <c r="A24" s="29"/>
      <c r="B24" s="13" t="s">
        <v>9</v>
      </c>
      <c r="C24" s="2">
        <f>'[1]FERROSUR-TON-KM'!$F$89</f>
        <v>177481855.31100002</v>
      </c>
      <c r="D24" s="9">
        <f>'[1]FEPSA-TON-KM'!$F$89</f>
        <v>113181783.39750004</v>
      </c>
      <c r="E24" s="9">
        <f>'[1]NCA-TON-KM'!$F$89</f>
        <v>218628949.3</v>
      </c>
      <c r="F24" s="5">
        <f>'[1]TACYL-BELGRANO-TON-KM'!$F$89</f>
        <v>78067924.82000001</v>
      </c>
      <c r="G24" s="5">
        <f>'[1]TACYL-URQ-TON-KM'!$F$89</f>
        <v>17804958.9</v>
      </c>
      <c r="H24" s="5">
        <f>'[1]TACYL-SMT-TON-KM'!$F$89</f>
        <v>137385108</v>
      </c>
      <c r="I24" s="19">
        <f>SUM(C24:H24)</f>
        <v>742550579.7285</v>
      </c>
    </row>
    <row r="25" spans="1:9" ht="12.75">
      <c r="A25" s="29"/>
      <c r="B25" s="13" t="s">
        <v>11</v>
      </c>
      <c r="C25" s="4">
        <f>IF(ISERROR('[1]FERROSUR-TON-KM'!$F$89/'[1]FERROSUR-TON'!$F$89),"0",'[1]FERROSUR-TON-KM'!$F$89/'[1]FERROSUR-TON'!$F$89)</f>
        <v>439.5203463438605</v>
      </c>
      <c r="D25" s="9">
        <f>IF(ISERROR('[1]FEPSA-TON-KM'!$F$89/'[1]FEPSA-TON'!$F$89),"0",'[1]FEPSA-TON-KM'!$F$89/'[1]FEPSA-TON'!$F$89)</f>
        <v>419.1916428677555</v>
      </c>
      <c r="E25" s="9">
        <f>IF(ISERROR('[1]NCA-TON-KM'!$F$89/'[1]NCA-TON'!$F$89),"0",'[1]NCA-TON-KM'!$F$89/'[1]NCA-TON'!$F$89)</f>
        <v>392.3848460793364</v>
      </c>
      <c r="F25" s="5">
        <f>IF(ISERROR('[1]TACYL-BELGRANO-TON-KM'!$F$89/'[1]TACYL-BELGRANO-TON'!$F$89),"0",'[1]TACYL-BELGRANO-TON-KM'!$F$89/'[1]TACYL-BELGRANO-TON'!$F$89)</f>
        <v>549.5245878491231</v>
      </c>
      <c r="G25" s="5">
        <f>IF(ISERROR('[1]TACYL-URQ-TON-KM'!$F$89/'[1]TACYL-URQ-TON'!$F$89),"0",'[1]TACYL-URQ-TON-KM'!$F$89/'[1]TACYL-URQ-TON'!$F$89)</f>
        <v>699.5779694314565</v>
      </c>
      <c r="H25" s="5">
        <f>IF(ISERROR('[1]TACYL-SMT-TON-KM'!$F$89/'[1]TACYL-SMT-TON'!$F$89),"0",'[1]TACYL-SMT-TON-KM'!$F$89/'[1]TACYL-SMT-TON'!$F$89)</f>
        <v>735.5529452076797</v>
      </c>
      <c r="I25" s="19">
        <f>+I24/I23</f>
        <v>468.4029723511041</v>
      </c>
    </row>
    <row r="26" spans="1:9" ht="12.75">
      <c r="A26" s="29"/>
      <c r="B26" s="13" t="s">
        <v>12</v>
      </c>
      <c r="C26" s="2">
        <f>'[1]FERROSUR-INGRESOS'!$F$89/1000</f>
        <v>156813.21466</v>
      </c>
      <c r="D26" s="9">
        <f>'[1]FEPSA-INGRESOS'!$F$89/1000</f>
        <v>127104.28585199999</v>
      </c>
      <c r="E26" s="9">
        <f>'[1]NCA-INGRESOS'!$F$89/1000</f>
        <v>164210.23523</v>
      </c>
      <c r="F26" s="5">
        <f>'[1]TACYL-BELGRANO-INGRESOS'!$F$89/1000</f>
        <v>61483.19442999999</v>
      </c>
      <c r="G26" s="5">
        <f>'[1]TACYL-URQ-INGRESOS'!$F$89/1000</f>
        <v>9677.589638432364</v>
      </c>
      <c r="H26" s="5">
        <f>'[1]TACYL-SMT-INGRESOS'!$F$89/1000</f>
        <v>99438.172</v>
      </c>
      <c r="I26" s="19">
        <f>SUM(C26:H26)</f>
        <v>618726.6918104324</v>
      </c>
    </row>
    <row r="27" spans="1:9" ht="12.75">
      <c r="A27" s="29"/>
      <c r="B27" s="13" t="s">
        <v>13</v>
      </c>
      <c r="C27" s="2">
        <f>'[1]FERROSUR-INGRESOS'!$F$89/'[1]FERROSUR-TON'!$F$89</f>
        <v>388.3360262258068</v>
      </c>
      <c r="D27" s="9">
        <f>'[1]FEPSA-INGRESOS'!$F$89/'[1]FEPSA-TON'!$F$89</f>
        <v>470.75644863013844</v>
      </c>
      <c r="E27" s="9">
        <f>'[1]NCA-INGRESOS'!$F$89/'[1]NCA-TON'!$F$89</f>
        <v>294.7167247598128</v>
      </c>
      <c r="F27" s="5">
        <f>'[1]TACYL-BELGRANO-INGRESOS'!$F$89/'[1]TACYL-BELGRANO-TON'!$F$89</f>
        <v>432.7837220816913</v>
      </c>
      <c r="G27" s="5">
        <f>'[1]TACYL-URQ-INGRESOS'!$F$89/'[1]TACYL-URQ-TON'!$F$89</f>
        <v>380.2439840647662</v>
      </c>
      <c r="H27" s="5">
        <f>'[1]TACYL-SMT-INGRESOS'!$F$89/'[1]TACYL-SMT-TON'!$F$89</f>
        <v>532.3869620619131</v>
      </c>
      <c r="I27" s="20">
        <f>+I26*1000/I23</f>
        <v>390.29451922714406</v>
      </c>
    </row>
    <row r="28" spans="1:9" ht="13.5" thickBot="1">
      <c r="A28" s="30"/>
      <c r="B28" s="14" t="s">
        <v>14</v>
      </c>
      <c r="C28" s="6">
        <f>'[1]FERROSUR-INGRESOS'!$F$89/'[1]FERROSUR-TON-KM'!$F$89</f>
        <v>0.883545049634609</v>
      </c>
      <c r="D28" s="10">
        <f>'[1]FEPSA-INGRESOS'!$F$89/'[1]FEPSA-TON-KM'!$F$89</f>
        <v>1.1230100996518444</v>
      </c>
      <c r="E28" s="10">
        <f>'[1]NCA-INGRESOS'!$F$89/'[1]NCA-TON-KM'!$F$89</f>
        <v>0.7510909957522263</v>
      </c>
      <c r="F28" s="11">
        <f>'[1]TACYL-BELGRANO-INGRESOS'!$F$89/'[1]TACYL-BELGRANO-TON-KM'!$F$89</f>
        <v>0.7875602505351696</v>
      </c>
      <c r="G28" s="11">
        <f>'[1]TACYL-URQ-INGRESOS'!$F$89/'[1]TACYL-URQ-TON-KM'!$F$89</f>
        <v>0.5435333882423264</v>
      </c>
      <c r="H28" s="11">
        <f>'[1]TACYL-SMT-INGRESOS'!$F$89/'[1]TACYL-SMT-TON-KM'!$F$89</f>
        <v>0.7237914898316344</v>
      </c>
      <c r="I28" s="20">
        <f>+I26*1000/I24</f>
        <v>0.8332451804652262</v>
      </c>
    </row>
    <row r="29" spans="1:9" ht="12.75">
      <c r="A29" s="22"/>
      <c r="B29" s="12" t="s">
        <v>8</v>
      </c>
      <c r="C29" s="1">
        <f>'[1]FERROSUR-TON'!$G$89</f>
        <v>363218.755</v>
      </c>
      <c r="D29" s="7">
        <f>'[1]FEPSA-TON'!$G$89</f>
        <v>225001.0916666667</v>
      </c>
      <c r="E29" s="7">
        <f>'[1]NCA-TON'!$G$89</f>
        <v>445523.20000000007</v>
      </c>
      <c r="F29" s="8">
        <f>'[1]TACYL-BELGRANO-TON'!$G$89</f>
        <v>151060</v>
      </c>
      <c r="G29" s="8">
        <f>'[1]TACYL-URQ-TON'!$G$89</f>
        <v>8761</v>
      </c>
      <c r="H29" s="8">
        <f>'[1]TACYL-SMT-TON'!$G$89</f>
        <v>162454</v>
      </c>
      <c r="I29" s="18">
        <f>SUM(C29:H29)</f>
        <v>1356018.0466666669</v>
      </c>
    </row>
    <row r="30" spans="1:9" ht="12.75">
      <c r="A30" s="22"/>
      <c r="B30" s="13" t="s">
        <v>9</v>
      </c>
      <c r="C30" s="2">
        <f>'[1]FERROSUR-TON-KM'!$G$89</f>
        <v>165275954.025</v>
      </c>
      <c r="D30" s="9">
        <f>'[1]FEPSA-TON-KM'!$G$89</f>
        <v>88820659.285</v>
      </c>
      <c r="E30" s="9">
        <f>'[1]NCA-TON-KM'!$G$89</f>
        <v>216138908.18999997</v>
      </c>
      <c r="F30" s="5">
        <f>'[1]TACYL-BELGRANO-TON-KM'!$G$89</f>
        <v>90278144</v>
      </c>
      <c r="G30" s="5">
        <f>'[1]TACYL-URQ-TON-KM'!$G$89</f>
        <v>6800292</v>
      </c>
      <c r="H30" s="5">
        <f>'[1]TACYL-SMT-TON-KM'!$G$89</f>
        <v>118908000</v>
      </c>
      <c r="I30" s="19">
        <f>SUM(C30:H30)</f>
        <v>686221957.5</v>
      </c>
    </row>
    <row r="31" spans="1:9" ht="12.75">
      <c r="A31" s="22"/>
      <c r="B31" s="13" t="s">
        <v>11</v>
      </c>
      <c r="C31" s="4">
        <f>IF(ISERROR('[1]FERROSUR-TON-KM'!$G$89/'[1]FERROSUR-TON'!$G$89),"0",'[1]FERROSUR-TON-KM'!$G$89/'[1]FERROSUR-TON'!$G$89)</f>
        <v>455.0314424842957</v>
      </c>
      <c r="D31" s="9">
        <f>IF(ISERROR('[1]FEPSA-TON-KM'!$G$89/'[1]FEPSA-TON'!$G$89),"0",'[1]FEPSA-TON-KM'!$G$89/'[1]FEPSA-TON'!$G$89)</f>
        <v>394.75657041071383</v>
      </c>
      <c r="E31" s="9">
        <f>IF(ISERROR('[1]NCA-TON-KM'!$G$89/'[1]NCA-TON'!$G$89),"0",'[1]NCA-TON-KM'!$G$89/'[1]NCA-TON'!$G$89)</f>
        <v>485.1350236979801</v>
      </c>
      <c r="F31" s="5">
        <f>IF(ISERROR('[1]TACYL-BELGRANO-TON-KM'!$G$89/'[1]TACYL-BELGRANO-TON'!$G$89),"0",'[1]TACYL-BELGRANO-TON-KM'!$G$89/'[1]TACYL-BELGRANO-TON'!$G$89)</f>
        <v>597.6310340262147</v>
      </c>
      <c r="G31" s="5">
        <f>IF(ISERROR('[1]TACYL-URQ-TON-KM'!$G$89/'[1]TACYL-URQ-TON'!$G$89),"0",'[1]TACYL-URQ-TON-KM'!$G$89/'[1]TACYL-URQ-TON'!$G$89)</f>
        <v>776.2004337404406</v>
      </c>
      <c r="H31" s="5">
        <f>IF(ISERROR('[1]TACYL-SMT-TON-KM'!$G$89/'[1]TACYL-SMT-TON'!$G$89),"0",'[1]TACYL-SMT-TON-KM'!$G$89/'[1]TACYL-SMT-TON'!$G$89)</f>
        <v>731.9487362576483</v>
      </c>
      <c r="I31" s="19">
        <f>+I30/I29</f>
        <v>506.0566555045896</v>
      </c>
    </row>
    <row r="32" spans="1:9" ht="12.75">
      <c r="A32" s="22"/>
      <c r="B32" s="13" t="s">
        <v>12</v>
      </c>
      <c r="C32" s="2">
        <f>'[1]FERROSUR-INGRESOS'!$G$89/1000</f>
        <v>141432.63875</v>
      </c>
      <c r="D32" s="9">
        <f>'[1]FEPSA-INGRESOS'!$G$89/1000</f>
        <v>92023.52771443331</v>
      </c>
      <c r="E32" s="9">
        <f>'[1]NCA-INGRESOS'!$G$89/1000</f>
        <v>156068.34734000004</v>
      </c>
      <c r="F32" s="5">
        <f>'[1]TACYL-BELGRANO-INGRESOS'!$G$89/1000</f>
        <v>72299.562</v>
      </c>
      <c r="G32" s="5">
        <f>'[1]TACYL-URQ-INGRESOS'!$G$89/1000</f>
        <v>3337.653</v>
      </c>
      <c r="H32" s="5">
        <f>'[1]TACYL-SMT-INGRESOS'!$G$89/1000</f>
        <v>84470.417</v>
      </c>
      <c r="I32" s="19">
        <f>SUM(C32:H32)</f>
        <v>549632.1458044333</v>
      </c>
    </row>
    <row r="33" spans="1:9" ht="12.75">
      <c r="A33" s="22"/>
      <c r="B33" s="13" t="s">
        <v>13</v>
      </c>
      <c r="C33" s="2">
        <f>'[1]FERROSUR-INGRESOS'!$G$89/'[1]FERROSUR-TON'!$G$89</f>
        <v>389.3869377697746</v>
      </c>
      <c r="D33" s="9">
        <f>'[1]FEPSA-INGRESOS'!$G$89/'[1]FEPSA-TON'!$G$89</f>
        <v>408.99147214256095</v>
      </c>
      <c r="E33" s="9">
        <f>'[1]NCA-INGRESOS'!$G$89/'[1]NCA-TON'!$G$89</f>
        <v>350.3035247996064</v>
      </c>
      <c r="F33" s="5">
        <f>'[1]TACYL-BELGRANO-INGRESOS'!$G$89/'[1]TACYL-BELGRANO-TON'!$G$89</f>
        <v>478.61486826426585</v>
      </c>
      <c r="G33" s="5">
        <f>'[1]TACYL-URQ-INGRESOS'!$G$89/'[1]TACYL-URQ-TON'!$G$89</f>
        <v>380.9671270402922</v>
      </c>
      <c r="H33" s="5">
        <f>'[1]TACYL-SMT-INGRESOS'!$G$89/'[1]TACYL-SMT-TON'!$G$89</f>
        <v>519.9651409014244</v>
      </c>
      <c r="I33" s="20">
        <f>+I32*1000/I29</f>
        <v>405.32804644859016</v>
      </c>
    </row>
    <row r="34" spans="1:9" ht="13.5" thickBot="1">
      <c r="A34" s="22"/>
      <c r="B34" s="14" t="s">
        <v>14</v>
      </c>
      <c r="C34" s="6">
        <f>'[1]FERROSUR-INGRESOS'!$G$89/'[1]FERROSUR-TON-KM'!$G$89</f>
        <v>0.8557363325133588</v>
      </c>
      <c r="D34" s="10">
        <f>'[1]FEPSA-INGRESOS'!$G$89/'[1]FEPSA-TON-KM'!$G$89</f>
        <v>1.0360599488364102</v>
      </c>
      <c r="E34" s="10">
        <f>'[1]NCA-INGRESOS'!$G$89/'[1]NCA-TON-KM'!$G$89</f>
        <v>0.7220742838341996</v>
      </c>
      <c r="F34" s="11">
        <f>'[1]TACYL-BELGRANO-INGRESOS'!$G$89/'[1]TACYL-BELGRANO-TON-KM'!$G$89</f>
        <v>0.8008534380148533</v>
      </c>
      <c r="G34" s="11">
        <f>'[1]TACYL-URQ-INGRESOS'!$G$89/'[1]TACYL-URQ-TON-KM'!$G$89</f>
        <v>0.4908102475599577</v>
      </c>
      <c r="H34" s="11">
        <f>'[1]TACYL-SMT-INGRESOS'!$G$89/'[1]TACYL-SMT-TON-KM'!$G$89</f>
        <v>0.7103846419080297</v>
      </c>
      <c r="I34" s="20">
        <f>+I32*1000/I30</f>
        <v>0.8009538893316938</v>
      </c>
    </row>
    <row r="35" spans="1:9" ht="12.75">
      <c r="A35" s="38" t="s">
        <v>16</v>
      </c>
      <c r="B35" s="12" t="s">
        <v>8</v>
      </c>
      <c r="C35" s="15">
        <v>1932106.8860000004</v>
      </c>
      <c r="D35" s="15">
        <v>1333001.1366666667</v>
      </c>
      <c r="E35" s="15">
        <v>2563003.93</v>
      </c>
      <c r="F35" s="15">
        <v>680107.6799999999</v>
      </c>
      <c r="G35" s="15">
        <v>110970</v>
      </c>
      <c r="H35" s="15">
        <v>831335</v>
      </c>
      <c r="I35" s="15">
        <v>7450524.632666667</v>
      </c>
    </row>
    <row r="36" spans="1:9" ht="12.75">
      <c r="A36" s="39"/>
      <c r="B36" s="13" t="s">
        <v>15</v>
      </c>
      <c r="C36" s="16">
        <v>849407831.01</v>
      </c>
      <c r="D36" s="16">
        <v>527501550.2701</v>
      </c>
      <c r="E36" s="16">
        <v>1070286380.7799999</v>
      </c>
      <c r="F36" s="16">
        <v>361992855.52</v>
      </c>
      <c r="G36" s="16">
        <v>76723740.9</v>
      </c>
      <c r="H36" s="16">
        <v>592024813</v>
      </c>
      <c r="I36" s="16">
        <v>3477937171.4800997</v>
      </c>
    </row>
    <row r="37" spans="1:9" ht="12.75">
      <c r="A37" s="39"/>
      <c r="B37" s="13" t="s">
        <v>11</v>
      </c>
      <c r="C37" s="16">
        <v>439.6277644703761</v>
      </c>
      <c r="D37" s="16">
        <v>395.7247565363541</v>
      </c>
      <c r="E37" s="16">
        <v>417.5906124264116</v>
      </c>
      <c r="F37" s="16">
        <v>532.2581499447264</v>
      </c>
      <c r="G37" s="16">
        <v>691.3917356042174</v>
      </c>
      <c r="H37" s="16">
        <v>712.1374812801097</v>
      </c>
      <c r="I37" s="16">
        <v>466.8043316347359</v>
      </c>
    </row>
    <row r="38" spans="1:9" ht="12.75">
      <c r="A38" s="39"/>
      <c r="B38" s="13" t="s">
        <v>12</v>
      </c>
      <c r="C38" s="16">
        <v>722069.8440500001</v>
      </c>
      <c r="D38" s="16">
        <v>501251.96921508334</v>
      </c>
      <c r="E38" s="16">
        <v>739526.92305408</v>
      </c>
      <c r="F38" s="16">
        <v>285678.64477</v>
      </c>
      <c r="G38" s="16">
        <v>41907.36763843236</v>
      </c>
      <c r="H38" s="16">
        <v>405304.761</v>
      </c>
      <c r="I38" s="16">
        <v>2695739.509727596</v>
      </c>
    </row>
    <row r="39" spans="1:9" ht="12.75">
      <c r="A39" s="39"/>
      <c r="B39" s="13" t="s">
        <v>13</v>
      </c>
      <c r="C39" s="16">
        <v>373.72147953205933</v>
      </c>
      <c r="D39" s="16">
        <v>376.0326645095934</v>
      </c>
      <c r="E39" s="16">
        <v>288.5391295728836</v>
      </c>
      <c r="F39" s="16">
        <v>420.0491380570795</v>
      </c>
      <c r="G39" s="16">
        <v>377.6459190631014</v>
      </c>
      <c r="H39" s="16">
        <v>487.53482170244246</v>
      </c>
      <c r="I39" s="20">
        <v>361.81875003918293</v>
      </c>
    </row>
    <row r="40" spans="1:9" ht="13.5" thickBot="1">
      <c r="A40" s="40"/>
      <c r="B40" s="14" t="s">
        <v>14</v>
      </c>
      <c r="C40" s="17">
        <v>0.8500861631937312</v>
      </c>
      <c r="D40" s="17">
        <v>0.9502379072789912</v>
      </c>
      <c r="E40" s="17">
        <v>0.6909617242023859</v>
      </c>
      <c r="F40" s="17">
        <v>0.7891831024113026</v>
      </c>
      <c r="G40" s="17">
        <v>0.5462112137239695</v>
      </c>
      <c r="H40" s="17">
        <v>0.684607726061644</v>
      </c>
      <c r="I40" s="20">
        <v>0.7750972420759328</v>
      </c>
    </row>
    <row r="41" spans="1:9" ht="12.75">
      <c r="A41" s="41" t="s">
        <v>17</v>
      </c>
      <c r="B41" s="24"/>
      <c r="C41" s="24"/>
      <c r="D41" s="24"/>
      <c r="E41" s="24"/>
      <c r="F41" s="24"/>
      <c r="G41" s="24"/>
      <c r="H41" s="24"/>
      <c r="I41" s="41"/>
    </row>
    <row r="42" spans="1:9" ht="12.75">
      <c r="A42" s="23" t="s">
        <v>19</v>
      </c>
      <c r="B42" s="24"/>
      <c r="C42" s="24"/>
      <c r="D42" s="24"/>
      <c r="E42" s="24"/>
      <c r="F42" s="24"/>
      <c r="G42" s="24"/>
      <c r="H42" s="24"/>
      <c r="I42" s="24"/>
    </row>
    <row r="43" spans="1:9" ht="12.75">
      <c r="A43" s="23" t="s">
        <v>20</v>
      </c>
      <c r="B43" s="24"/>
      <c r="C43" s="24"/>
      <c r="D43" s="24"/>
      <c r="E43" s="24"/>
      <c r="F43" s="24"/>
      <c r="G43" s="24"/>
      <c r="H43" s="24"/>
      <c r="I43" s="24"/>
    </row>
    <row r="44" ht="12.75">
      <c r="A44" s="21"/>
    </row>
    <row r="45" ht="12.75">
      <c r="A45" s="21" t="s">
        <v>25</v>
      </c>
    </row>
    <row r="46" ht="12.75">
      <c r="A46" s="3" t="s">
        <v>26</v>
      </c>
    </row>
  </sheetData>
  <sheetProtection selectLockedCells="1" selectUnlockedCells="1"/>
  <mergeCells count="18">
    <mergeCell ref="A1:I1"/>
    <mergeCell ref="H2:H4"/>
    <mergeCell ref="F2:F4"/>
    <mergeCell ref="E2:E4"/>
    <mergeCell ref="C2:C4"/>
    <mergeCell ref="A42:I42"/>
    <mergeCell ref="A5:A10"/>
    <mergeCell ref="A35:A40"/>
    <mergeCell ref="A41:I41"/>
    <mergeCell ref="A17:A22"/>
    <mergeCell ref="A43:I43"/>
    <mergeCell ref="D2:D4"/>
    <mergeCell ref="B2:B4"/>
    <mergeCell ref="I2:I4"/>
    <mergeCell ref="G2:G4"/>
    <mergeCell ref="A2:A4"/>
    <mergeCell ref="A11:A16"/>
    <mergeCell ref="A23:A28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54" r:id="rId1"/>
  <headerFooter alignWithMargins="0">
    <oddHeader>&amp;L&amp;A&amp;C&amp;D  &amp;T&amp;R&amp;F</oddHeader>
    <oddFooter>&amp;RInforme  presentado 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Gassman</dc:creator>
  <cp:keywords/>
  <dc:description/>
  <cp:lastModifiedBy>Natalia Gomez</cp:lastModifiedBy>
  <cp:lastPrinted>2017-10-12T11:34:51Z</cp:lastPrinted>
  <dcterms:created xsi:type="dcterms:W3CDTF">2015-09-23T14:46:18Z</dcterms:created>
  <dcterms:modified xsi:type="dcterms:W3CDTF">2018-06-13T14:12:30Z</dcterms:modified>
  <cp:category/>
  <cp:version/>
  <cp:contentType/>
  <cp:contentStatus/>
</cp:coreProperties>
</file>