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Escritorio\"/>
    </mc:Choice>
  </mc:AlternateContent>
  <bookViews>
    <workbookView xWindow="0" yWindow="0" windowWidth="19200" windowHeight="7224" tabRatio="930"/>
  </bookViews>
  <sheets>
    <sheet name="INDICE" sheetId="69" r:id="rId1"/>
    <sheet name="A.1.1" sheetId="162" r:id="rId2"/>
    <sheet name="A.1.2" sheetId="163" r:id="rId3"/>
    <sheet name="A.1.3" sheetId="164" r:id="rId4"/>
    <sheet name="A.1.4" sheetId="165" r:id="rId5"/>
    <sheet name="A.1.5" sheetId="157" r:id="rId6"/>
    <sheet name="A.1.6" sheetId="158" r:id="rId7"/>
    <sheet name="A.1.7" sheetId="174" r:id="rId8"/>
    <sheet name="A.1.8" sheetId="175" r:id="rId9"/>
    <sheet name="A.1.9" sheetId="176" r:id="rId10"/>
    <sheet name="A.1.10" sheetId="177" r:id="rId11"/>
    <sheet name="A.2.1" sheetId="166" r:id="rId12"/>
    <sheet name="A.2.2" sheetId="159" r:id="rId13"/>
    <sheet name="A.2.3" sheetId="160" r:id="rId14"/>
    <sheet name="A.2.4" sheetId="161" r:id="rId15"/>
    <sheet name="A.2.5" sheetId="178" r:id="rId16"/>
    <sheet name="A.3.1" sheetId="152" r:id="rId17"/>
    <sheet name="A.3.2" sheetId="167" r:id="rId18"/>
    <sheet name="A.3.3" sheetId="168" r:id="rId19"/>
    <sheet name="A.3.4" sheetId="169" r:id="rId20"/>
    <sheet name="A.3.5" sheetId="170" r:id="rId21"/>
    <sheet name="A.3.6" sheetId="171" r:id="rId22"/>
    <sheet name="A.3.7" sheetId="172" r:id="rId23"/>
    <sheet name="A.3.8" sheetId="173" r:id="rId24"/>
    <sheet name="A.4.1" sheetId="42" r:id="rId25"/>
    <sheet name="A.4.2" sheetId="120" r:id="rId26"/>
    <sheet name="A.4.3" sheetId="121" r:id="rId27"/>
    <sheet name="A.4.4" sheetId="76" r:id="rId28"/>
    <sheet name="A.4.5" sheetId="128" r:id="rId29"/>
    <sheet name="A.4.6" sheetId="129" r:id="rId30"/>
    <sheet name="A.4.7" sheetId="133"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IMPUESTOS_SOBRE_COMBUSTIBLES_Y_GAS_NATURAL">[1]C!$B$27:$N$27</definedName>
    <definedName name="_._IMPUESTOS_SOBRE_ENERGIA_ELECTRICA">[1]C!$B$28:$N$28</definedName>
    <definedName name="__r" localSheetId="1">#REF!</definedName>
    <definedName name="__r" localSheetId="10">#REF!</definedName>
    <definedName name="__r" localSheetId="2">#REF!</definedName>
    <definedName name="__r" localSheetId="3">#REF!</definedName>
    <definedName name="__r" localSheetId="5">#REF!</definedName>
    <definedName name="__r" localSheetId="12">#REF!</definedName>
    <definedName name="__r" localSheetId="13">#REF!</definedName>
    <definedName name="__r" localSheetId="15">#REF!</definedName>
    <definedName name="__r" localSheetId="17">#REF!</definedName>
    <definedName name="__r" localSheetId="18">#REF!</definedName>
    <definedName name="__r" localSheetId="19">#REF!</definedName>
    <definedName name="__r" localSheetId="20">#REF!</definedName>
    <definedName name="__r" localSheetId="23">#REF!</definedName>
    <definedName name="__r" localSheetId="27">#REF!</definedName>
    <definedName name="__r" localSheetId="28">#REF!</definedName>
    <definedName name="__r" localSheetId="29">#REF!</definedName>
    <definedName name="__r" localSheetId="30">#REF!</definedName>
    <definedName name="_xlnm._FilterDatabase" localSheetId="16" hidden="1">'A.3.1'!$B$19:$B$21</definedName>
    <definedName name="_xlnm._FilterDatabase" localSheetId="18" hidden="1">'A.3.3'!#REF!</definedName>
    <definedName name="_Order1" hidden="1">255</definedName>
    <definedName name="_Order2" hidden="1">255</definedName>
    <definedName name="_r" localSheetId="1">#REF!</definedName>
    <definedName name="_r" localSheetId="10">#REF!</definedName>
    <definedName name="_r" localSheetId="2">#REF!</definedName>
    <definedName name="_r" localSheetId="3">#REF!</definedName>
    <definedName name="_r" localSheetId="5">#REF!</definedName>
    <definedName name="_r" localSheetId="12">#REF!</definedName>
    <definedName name="_r" localSheetId="13">#REF!</definedName>
    <definedName name="_r" localSheetId="15">#REF!</definedName>
    <definedName name="_r" localSheetId="17">#REF!</definedName>
    <definedName name="_r" localSheetId="18">#REF!</definedName>
    <definedName name="_r" localSheetId="19">#REF!</definedName>
    <definedName name="_r" localSheetId="20">#REF!</definedName>
    <definedName name="_r" localSheetId="23">#REF!</definedName>
    <definedName name="_r" localSheetId="27">#REF!</definedName>
    <definedName name="_r" localSheetId="28">#REF!</definedName>
    <definedName name="_r" localSheetId="29">#REF!</definedName>
    <definedName name="_r" localSheetId="30">#REF!</definedName>
    <definedName name="a" localSheetId="15" hidden="1">{TRUE,TRUE,-1.25,-15.5,484.5,276.75,FALSE,FALSE,TRUE,TRUE,0,15,#N/A,56,#N/A,4.88636363636364,15.35,1,FALSE,FALSE,3,TRUE,1,FALSE,100,"Swvu.PLA2.","ACwvu.PLA2.",#N/A,FALSE,FALSE,0,0,0,0,2,"","",TRUE,TRUE,FALSE,FALSE,1,60,#N/A,#N/A,FALSE,FALSE,"Rwvu.PLA2.",#N/A,FALSE,FALSE,FALSE,9,65532,65532,FALSE,FALSE,TRUE,TRUE,TRUE}</definedName>
    <definedName name="a" localSheetId="30" hidden="1">{TRUE,TRUE,-1.25,-15.5,484.5,276.75,FALSE,FALSE,TRUE,TRUE,0,15,#N/A,56,#N/A,4.88636363636364,15.35,1,FALSE,FALSE,3,TRUE,1,FALSE,100,"Swvu.PLA2.","ACwvu.PLA2.",#N/A,FALSE,FALSE,0,0,0,0,2,"","",TRUE,TRUE,FALSE,FALSE,1,60,#N/A,#N/A,FALSE,FALSE,"Rwvu.PLA2.",#N/A,FALSE,FALSE,FALSE,9,65532,65532,FALSE,FALSE,TRUE,TRUE,TRUE}</definedName>
    <definedName name="A_impresión_IM" localSheetId="18">'[2]03-08'!#REF!</definedName>
    <definedName name="ACC" localSheetId="18">'[3]CARTERA FONDO'!#REF!</definedName>
    <definedName name="ACP" localSheetId="18">'[3]CARTERA FONDO'!#REF!</definedName>
    <definedName name="ACwvu.PLA1." localSheetId="18" hidden="1">'[1]COP FED'!#REF!</definedName>
    <definedName name="ACwvu.PLA2." hidden="1">'[1]COP FED'!$A$1:$N$49</definedName>
    <definedName name="AMPO5">"Gráfico 8"</definedName>
    <definedName name="AÑO" localSheetId="18">#REF!</definedName>
    <definedName name="AÑO" localSheetId="30">#REF!</definedName>
    <definedName name="año2003" localSheetId="18">#REF!</definedName>
    <definedName name="año2003" localSheetId="30">#REF!</definedName>
    <definedName name="_xlnm.Print_Area" localSheetId="1">'A.1.1'!$B$2:$D$100</definedName>
    <definedName name="_xlnm.Print_Area" localSheetId="10">'A.1.10'!$B$2:$G$182</definedName>
    <definedName name="_xlnm.Print_Area" localSheetId="2">'A.1.2'!$B$2:$C$59</definedName>
    <definedName name="_xlnm.Print_Area" localSheetId="3">'A.1.3'!$B$2:$D$81</definedName>
    <definedName name="_xlnm.Print_Area" localSheetId="4">'A.1.4'!$B$2:$H$57</definedName>
    <definedName name="_xlnm.Print_Area" localSheetId="5">'A.1.5'!$B$2:$C$61</definedName>
    <definedName name="_xlnm.Print_Area" localSheetId="6">'A.1.6'!$B$2:$C$38</definedName>
    <definedName name="_xlnm.Print_Area" localSheetId="7">'A.1.7'!$B$2:$H$57</definedName>
    <definedName name="_xlnm.Print_Area" localSheetId="8">'A.1.8'!$B$2:$H$68</definedName>
    <definedName name="_xlnm.Print_Area" localSheetId="9">'A.1.9'!$B$2:$H$98</definedName>
    <definedName name="_xlnm.Print_Area" localSheetId="11">'A.2.1'!$B$2:$C$90</definedName>
    <definedName name="_xlnm.Print_Area" localSheetId="12">'A.2.2'!$B$2:$D$94</definedName>
    <definedName name="_xlnm.Print_Area" localSheetId="13">'A.2.3'!$B$2:$D$76</definedName>
    <definedName name="_xlnm.Print_Area" localSheetId="14">'A.2.4'!$B$2:$F$89</definedName>
    <definedName name="_xlnm.Print_Area" localSheetId="15">'A.2.5'!$B$2:$AE$54</definedName>
    <definedName name="_xlnm.Print_Area" localSheetId="16">'A.3.1'!$B$2:$E$65</definedName>
    <definedName name="_xlnm.Print_Area" localSheetId="17">'A.3.2'!$B$2:$O$81</definedName>
    <definedName name="_xlnm.Print_Area" localSheetId="18">'A.3.3'!$B$2:$O$133</definedName>
    <definedName name="_xlnm.Print_Area" localSheetId="19">'A.3.4'!#REF!</definedName>
    <definedName name="_xlnm.Print_Area" localSheetId="20">'A.3.5'!$B$2:$O$124</definedName>
    <definedName name="_xlnm.Print_Area" localSheetId="21">'A.3.6'!$B$2:$N$79</definedName>
    <definedName name="_xlnm.Print_Area" localSheetId="22">'A.3.7'!$B$2:$AH$146</definedName>
    <definedName name="_xlnm.Print_Area" localSheetId="23">'A.3.8'!$B$2:$AH$134</definedName>
    <definedName name="_xlnm.Print_Area" localSheetId="24">'A.4.1'!$B$2:$F$31</definedName>
    <definedName name="_xlnm.Print_Area" localSheetId="25">'A.4.2'!$B$2:$C$60</definedName>
    <definedName name="_xlnm.Print_Area" localSheetId="26">'A.4.3'!$B$2:$C$44</definedName>
    <definedName name="_xlnm.Print_Area" localSheetId="27">'A.4.4'!#REF!</definedName>
    <definedName name="_xlnm.Print_Area" localSheetId="28">'A.4.5'!$B$2:$F$110</definedName>
    <definedName name="_xlnm.Print_Area" localSheetId="29">'A.4.6'!#REF!</definedName>
    <definedName name="_xlnm.Print_Area" localSheetId="30">'A.4.7'!$B$2:$N$64</definedName>
    <definedName name="_xlnm.Print_Area" localSheetId="0">INDICE!$B$5:$C$47</definedName>
    <definedName name="_xlnm.Print_Area">'[1]Fto. a partir del impuesto'!$D$7:$D$50</definedName>
    <definedName name="_xlnm.Database" localSheetId="13">#REF!</definedName>
    <definedName name="_xlnm.Database" localSheetId="15">#REF!</definedName>
    <definedName name="_xlnm.Database" localSheetId="18">#REF!</definedName>
    <definedName name="_xlnm.Database" localSheetId="30">#REF!</definedName>
    <definedName name="_xlnm.Database">#REF!</definedName>
    <definedName name="cacho" localSheetId="15">[4]GRAFPROM!#REF!</definedName>
    <definedName name="cacho" localSheetId="18">[4]GRAFPROM!#REF!</definedName>
    <definedName name="cacho" localSheetId="30">[4]GRAFPROM!#REF!</definedName>
    <definedName name="caja" localSheetId="15" hidden="1">{FALSE,FALSE,-1.25,-15.5,484.5,276.75,FALSE,FALSE,TRUE,TRUE,0,12,#N/A,46,#N/A,2.93460490463215,15.35,1,FALSE,FALSE,3,TRUE,1,FALSE,100,"Swvu.PLA1.","ACwvu.PLA1.",#N/A,FALSE,FALSE,0,0,0,0,2,"","",TRUE,TRUE,FALSE,FALSE,1,60,#N/A,#N/A,FALSE,FALSE,FALSE,FALSE,FALSE,FALSE,FALSE,9,65532,65532,FALSE,FALSE,TRUE,TRUE,TRUE}</definedName>
    <definedName name="caja" localSheetId="30" hidden="1">{FALSE,FALSE,-1.25,-15.5,484.5,276.75,FALSE,FALSE,TRUE,TRUE,0,12,#N/A,46,#N/A,2.93460490463215,15.35,1,FALSE,FALSE,3,TRUE,1,FALSE,100,"Swvu.PLA1.","ACwvu.PLA1.",#N/A,FALSE,FALSE,0,0,0,0,2,"","",TRUE,TRUE,FALSE,FALSE,1,60,#N/A,#N/A,FALSE,FALSE,FALSE,FALSE,FALSE,FALSE,FALSE,9,65532,65532,FALSE,FALSE,TRUE,TRUE,TRUE}</definedName>
    <definedName name="cajas" localSheetId="15" hidden="1">{FALSE,FALSE,-1.25,-15.5,484.5,276.75,FALSE,FALSE,TRUE,TRUE,0,12,#N/A,46,#N/A,2.93460490463215,15.35,1,FALSE,FALSE,3,TRUE,1,FALSE,100,"Swvu.PLA1.","ACwvu.PLA1.",#N/A,FALSE,FALSE,0,0,0,0,2,"","",TRUE,TRUE,FALSE,FALSE,1,60,#N/A,#N/A,FALSE,FALSE,FALSE,FALSE,FALSE,FALSE,FALSE,9,65532,65532,FALSE,FALSE,TRUE,TRUE,TRUE}</definedName>
    <definedName name="cajas" localSheetId="30" hidden="1">{FALSE,FALSE,-1.25,-15.5,484.5,276.75,FALSE,FALSE,TRUE,TRUE,0,12,#N/A,46,#N/A,2.93460490463215,15.35,1,FALSE,FALSE,3,TRUE,1,FALSE,100,"Swvu.PLA1.","ACwvu.PLA1.",#N/A,FALSE,FALSE,0,0,0,0,2,"","",TRUE,TRUE,FALSE,FALSE,1,60,#N/A,#N/A,FALSE,FALSE,FALSE,FALSE,FALSE,FALSE,FALSE,9,65532,65532,FALSE,FALSE,TRUE,TRUE,TRUE}</definedName>
    <definedName name="carajo" localSheetId="18">#REF!</definedName>
    <definedName name="carajo" localSheetId="30">#REF!</definedName>
    <definedName name="CDF" localSheetId="18">'[3]CARTERA FONDO'!#REF!</definedName>
    <definedName name="CDF" localSheetId="30">'[3]CARTERA FONDO'!#REF!</definedName>
    <definedName name="CFA" localSheetId="18">'[3]CARTERA FONDO'!#REF!</definedName>
    <definedName name="CFD" localSheetId="18">'[3]CARTERA FONDO'!#REF!</definedName>
    <definedName name="CLH" localSheetId="18">'[3]CARTERA FONDO'!#REF!</definedName>
    <definedName name="Coef" localSheetId="5">[5]CoefStocks!$A$4:$AT$260</definedName>
    <definedName name="Coef" localSheetId="28">[5]CoefStocks!$A$4:$AT$260</definedName>
    <definedName name="Coef" localSheetId="29">[5]CoefStocks!$A$4:$AT$260</definedName>
    <definedName name="COPA">#N/A</definedName>
    <definedName name="COPARTICIPACION_FEDERAL__LEY_N__23548">[1]C!$B$13:$N$13</definedName>
    <definedName name="CUADRO_10.3.1">'[6]fondo promedio'!$A$36:$L$74</definedName>
    <definedName name="CUADRO_N__4.1.3" localSheetId="15">#REF!</definedName>
    <definedName name="CUADRO_N__4.1.3" localSheetId="18">#REF!</definedName>
    <definedName name="CUADRO_N__4.1.3" localSheetId="30">#REF!</definedName>
    <definedName name="CVAL">[7]Resumen!$A$2:$AU$262</definedName>
    <definedName name="d" localSheetId="15" hidden="1">#REF!</definedName>
    <definedName name="d" localSheetId="18" hidden="1">#REF!</definedName>
    <definedName name="d" localSheetId="30" hidden="1">#REF!</definedName>
    <definedName name="DIARIO" localSheetId="18">#REF!</definedName>
    <definedName name="DIARIO" localSheetId="30">#REF!</definedName>
    <definedName name="dieferencias" localSheetId="1">#REF!</definedName>
    <definedName name="dieferencias" localSheetId="10">#REF!</definedName>
    <definedName name="dieferencias" localSheetId="2">#REF!</definedName>
    <definedName name="dieferencias" localSheetId="5">#REF!</definedName>
    <definedName name="dieferencias" localSheetId="12">#REF!</definedName>
    <definedName name="dieferencias" localSheetId="13">#REF!</definedName>
    <definedName name="dieferencias" localSheetId="15">#REF!</definedName>
    <definedName name="dieferencias" localSheetId="17">#REF!</definedName>
    <definedName name="dieferencias" localSheetId="18">#REF!</definedName>
    <definedName name="dieferencias" localSheetId="19">#REF!</definedName>
    <definedName name="dieferencias" localSheetId="20">#REF!</definedName>
    <definedName name="dieferencias" localSheetId="22">#REF!</definedName>
    <definedName name="dieferencias" localSheetId="23">#REF!</definedName>
    <definedName name="dieferencias" localSheetId="27">#REF!</definedName>
    <definedName name="dieferencias" localSheetId="28">#REF!</definedName>
    <definedName name="dieferencias" localSheetId="29">#REF!</definedName>
    <definedName name="dieferencias" localSheetId="30">#REF!</definedName>
    <definedName name="Diferencia" localSheetId="1">#REF!</definedName>
    <definedName name="Diferencia" localSheetId="10">#REF!</definedName>
    <definedName name="Diferencia" localSheetId="2">#REF!</definedName>
    <definedName name="Diferencia" localSheetId="5">#REF!</definedName>
    <definedName name="Diferencia" localSheetId="6">#REF!</definedName>
    <definedName name="Diferencia" localSheetId="12">#REF!</definedName>
    <definedName name="Diferencia" localSheetId="13">#REF!</definedName>
    <definedName name="Diferencia" localSheetId="15">#REF!</definedName>
    <definedName name="Diferencia" localSheetId="17">#REF!</definedName>
    <definedName name="Diferencia" localSheetId="18">#REF!</definedName>
    <definedName name="Diferencia" localSheetId="19">#REF!</definedName>
    <definedName name="Diferencia" localSheetId="20">#REF!</definedName>
    <definedName name="Diferencia" localSheetId="22">#REF!</definedName>
    <definedName name="Diferencia" localSheetId="23">#REF!</definedName>
    <definedName name="Diferencia" localSheetId="27">#REF!</definedName>
    <definedName name="Diferencia" localSheetId="28">#REF!</definedName>
    <definedName name="Diferencia" localSheetId="29">#REF!</definedName>
    <definedName name="Diferencia" localSheetId="30">#REF!</definedName>
    <definedName name="dobleclick" localSheetId="18">#REF!</definedName>
    <definedName name="e" localSheetId="1">#REF!</definedName>
    <definedName name="e" localSheetId="10">#REF!</definedName>
    <definedName name="e" localSheetId="2">#REF!</definedName>
    <definedName name="e" localSheetId="5">#REF!</definedName>
    <definedName name="e" localSheetId="12">#REF!</definedName>
    <definedName name="e" localSheetId="13">#REF!</definedName>
    <definedName name="e" localSheetId="15">#REF!</definedName>
    <definedName name="e" localSheetId="17">#REF!</definedName>
    <definedName name="e" localSheetId="18">#REF!</definedName>
    <definedName name="e" localSheetId="19">#REF!</definedName>
    <definedName name="e" localSheetId="20">#REF!</definedName>
    <definedName name="e" localSheetId="23">#REF!</definedName>
    <definedName name="e" localSheetId="27">#REF!</definedName>
    <definedName name="e" localSheetId="28">#REF!</definedName>
    <definedName name="e" localSheetId="29">#REF!</definedName>
    <definedName name="e" localSheetId="30">#REF!</definedName>
    <definedName name="EC" localSheetId="18">'[3]CARTERA FONDO'!#REF!</definedName>
    <definedName name="EC" localSheetId="30">'[3]CARTERA FONDO'!#REF!</definedName>
    <definedName name="eee" localSheetId="10">#REF!</definedName>
    <definedName name="eee" localSheetId="2">#REF!</definedName>
    <definedName name="eee" localSheetId="5">#REF!</definedName>
    <definedName name="eee" localSheetId="12">#REF!</definedName>
    <definedName name="eee" localSheetId="13">#REF!</definedName>
    <definedName name="eee" localSheetId="15">#REF!</definedName>
    <definedName name="eee" localSheetId="17">#REF!</definedName>
    <definedName name="eee" localSheetId="18">#REF!</definedName>
    <definedName name="eee" localSheetId="19">#REF!</definedName>
    <definedName name="eee" localSheetId="20">#REF!</definedName>
    <definedName name="eee" localSheetId="23">#REF!</definedName>
    <definedName name="eee" localSheetId="28">#REF!</definedName>
    <definedName name="eee" localSheetId="29">#REF!</definedName>
    <definedName name="eee" localSheetId="30">#REF!</definedName>
    <definedName name="ESTRUCTU_BONOS_PROVINCIALES_List" localSheetId="10">#REF!</definedName>
    <definedName name="ESTRUCTU_BONOS_PROVINCIALES_List" localSheetId="2">#REF!</definedName>
    <definedName name="ESTRUCTU_BONOS_PROVINCIALES_List" localSheetId="5">#REF!</definedName>
    <definedName name="ESTRUCTU_BONOS_PROVINCIALES_List" localSheetId="12">#REF!</definedName>
    <definedName name="ESTRUCTU_BONOS_PROVINCIALES_List" localSheetId="13">#REF!</definedName>
    <definedName name="ESTRUCTU_BONOS_PROVINCIALES_List" localSheetId="15">#REF!</definedName>
    <definedName name="ESTRUCTU_BONOS_PROVINCIALES_List" localSheetId="17">#REF!</definedName>
    <definedName name="ESTRUCTU_BONOS_PROVINCIALES_List" localSheetId="18">#REF!</definedName>
    <definedName name="ESTRUCTU_BONOS_PROVINCIALES_List" localSheetId="19">#REF!</definedName>
    <definedName name="ESTRUCTU_BONOS_PROVINCIALES_List" localSheetId="20">#REF!</definedName>
    <definedName name="ESTRUCTU_BONOS_PROVINCIALES_List" localSheetId="23">#REF!</definedName>
    <definedName name="ESTRUCTU_BONOS_PROVINCIALES_List" localSheetId="28">#REF!</definedName>
    <definedName name="ESTRUCTU_BONOS_PROVINCIALES_List" localSheetId="29">#REF!</definedName>
    <definedName name="ESTRUCTU_BONOS_PROVINCIALES_List" localSheetId="30">#REF!</definedName>
    <definedName name="EXCEDENTE_DEL_10__SEGUN_EL_TOPE_ASIGNADO_A__BUENOS_AIRES__LEY_N__23621">[1]C!$B$18:$N$18</definedName>
    <definedName name="FAS" localSheetId="15" hidden="1">{FALSE,FALSE,-1.25,-15.5,484.5,276.75,FALSE,FALSE,TRUE,TRUE,0,12,#N/A,46,#N/A,2.93460490463215,15.35,1,FALSE,FALSE,3,TRUE,1,FALSE,100,"Swvu.PLA1.","ACwvu.PLA1.",#N/A,FALSE,FALSE,0,0,0,0,2,"","",TRUE,TRUE,FALSE,FALSE,1,60,#N/A,#N/A,FALSE,FALSE,FALSE,FALSE,FALSE,FALSE,FALSE,9,65532,65532,FALSE,FALSE,TRUE,TRUE,TRUE}</definedName>
    <definedName name="FAS" localSheetId="30" hidden="1">{FALSE,FALSE,-1.25,-15.5,484.5,276.75,FALSE,FALSE,TRUE,TRUE,0,12,#N/A,46,#N/A,2.93460490463215,15.35,1,FALSE,FALSE,3,TRUE,1,FALSE,100,"Swvu.PLA1.","ACwvu.PLA1.",#N/A,FALSE,FALSE,0,0,0,0,2,"","",TRUE,TRUE,FALSE,FALSE,1,60,#N/A,#N/A,FALSE,FALSE,FALSE,FALSE,FALSE,FALSE,FALSE,9,65532,65532,FALSE,FALSE,TRUE,TRUE,TRUE}</definedName>
    <definedName name="fdgafgbaf" localSheetId="18">#REF!</definedName>
    <definedName name="fdgafgbaf" localSheetId="30">#REF!</definedName>
    <definedName name="feo" localSheetId="18">#REF!</definedName>
    <definedName name="feo" localSheetId="30">#REF!</definedName>
    <definedName name="FFE" localSheetId="18">'[3]CARTERA FONDO'!#REF!</definedName>
    <definedName name="FFE" localSheetId="30">'[3]CARTERA FONDO'!#REF!</definedName>
    <definedName name="Final">'[8]Amort Títulos'!$K$1</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FX_first_semester_average_2006" localSheetId="18">#REF!</definedName>
    <definedName name="FX_first_semester_average_2006" localSheetId="30">#REF!</definedName>
    <definedName name="gaby" localSheetId="18">#REF!</definedName>
    <definedName name="gaby" localSheetId="30">#REF!</definedName>
    <definedName name="GRÁFICO_10.3.1.">'[6]GRÁFICO DE FONDO POR AFILIADO'!$A$3:$H$35</definedName>
    <definedName name="GRÁFICO_10.3.2">'[6]GRÁFICO DE FONDO POR AFILIADO'!$A$36:$H$68</definedName>
    <definedName name="GRÁFICO_10.3.3">'[6]GRÁFICO DE FONDO POR AFILIADO'!$A$69:$H$101</definedName>
    <definedName name="GRÁFICO_10.3.4.">'[6]GRÁFICO DE FONDO POR AFILIADO'!$A$103:$H$135</definedName>
    <definedName name="GRÁFICO_N_10.2.4." localSheetId="15">#REF!</definedName>
    <definedName name="GRÁFICO_N_10.2.4." localSheetId="18">#REF!</definedName>
    <definedName name="GRÁFICO_N_10.2.4." localSheetId="30">#REF!</definedName>
    <definedName name="IMPRESION" localSheetId="18">#REF!</definedName>
    <definedName name="IMPRESION" localSheetId="30">#REF!</definedName>
    <definedName name="INVERSIONES_EN_TRAMITE_IRREGULAR" localSheetId="18">'[3]CARTERA FONDO'!#REF!</definedName>
    <definedName name="INVERSIONES_EN_TRAMITE_IRREGULAR" localSheetId="30">'[3]CARTERA FONDO'!#REF!</definedName>
    <definedName name="IR" localSheetId="18">#REF!</definedName>
    <definedName name="IR" localSheetId="30">#REF!</definedName>
    <definedName name="IRR" localSheetId="18">'[3]CARTERA FONDO'!#REF!</definedName>
    <definedName name="IRR" localSheetId="30">'[3]CARTERA FONDO'!#REF!</definedName>
    <definedName name="j" localSheetId="15" hidden="1">{FALSE,FALSE,-1.25,-15.5,484.5,276.75,FALSE,FALSE,TRUE,TRUE,0,12,#N/A,46,#N/A,2.93460490463215,15.35,1,FALSE,FALSE,3,TRUE,1,FALSE,100,"Swvu.PLA1.","ACwvu.PLA1.",#N/A,FALSE,FALSE,0,0,0,0,2,"","",TRUE,TRUE,FALSE,FALSE,1,60,#N/A,#N/A,FALSE,FALSE,FALSE,FALSE,FALSE,FALSE,FALSE,9,65532,65532,FALSE,FALSE,TRUE,TRUE,TRUE}</definedName>
    <definedName name="j" localSheetId="30" hidden="1">{FALSE,FALSE,-1.25,-15.5,484.5,276.75,FALSE,FALSE,TRUE,TRUE,0,12,#N/A,46,#N/A,2.93460490463215,15.35,1,FALSE,FALSE,3,TRUE,1,FALSE,100,"Swvu.PLA1.","ACwvu.PLA1.",#N/A,FALSE,FALSE,0,0,0,0,2,"","",TRUE,TRUE,FALSE,FALSE,1,60,#N/A,#N/A,FALSE,FALSE,FALSE,FALSE,FALSE,FALSE,FALSE,9,65532,65532,FALSE,FALSE,TRUE,TRUE,TRUE}</definedName>
    <definedName name="Kanual">'[9]2005 K'!$A$2:$G$399</definedName>
    <definedName name="Kmens2004">'[10]IV 2004 cap'!$A$3:$E$246</definedName>
    <definedName name="kmens2005" localSheetId="5">'[11]KAPITIV 2005'!$A$4:$E$248</definedName>
    <definedName name="kmens2005" localSheetId="28">'[11]KAPITIV 2005'!$A$4:$E$248</definedName>
    <definedName name="kmens2005" localSheetId="29">'[11]KAPITIV 2005'!$A$4:$E$248</definedName>
    <definedName name="Kmens2006" localSheetId="5">'[11]KAPITA 2006'!$A$4:$N$401</definedName>
    <definedName name="Kmens2006" localSheetId="28">'[11]KAPITA 2006'!$A$4:$N$401</definedName>
    <definedName name="Kmens2006" localSheetId="29">'[11]KAPITA 2006'!$A$4:$N$401</definedName>
    <definedName name="kmens2007" localSheetId="5">'[12]kap. 2007'!$A$3:$N$363</definedName>
    <definedName name="kmens2007" localSheetId="28">'[12]kap. 2007'!$A$3:$N$363</definedName>
    <definedName name="kmens2007" localSheetId="29">'[12]kap. 2007'!$A$3:$N$363</definedName>
    <definedName name="Kmens2008" localSheetId="5">'[13]kap 2008'!$A$4:$N$332</definedName>
    <definedName name="Kmens2008" localSheetId="28">'[13]kap 2008'!$A$4:$N$332</definedName>
    <definedName name="Kmens2008" localSheetId="29">'[13]kap 2008'!$A$4:$N$332</definedName>
    <definedName name="kmens2009">'[14]KAP 2009'!$A$4:$N$305</definedName>
    <definedName name="kmens2010">[14]KAP2010!$A$5:$N$287</definedName>
    <definedName name="Kresto" localSheetId="5">'[11]KAPITAL RESTO'!$A$3:$CH$370</definedName>
    <definedName name="Kresto" localSheetId="28">'[11]KAPITAL RESTO'!$A$3:$CH$370</definedName>
    <definedName name="Kresto" localSheetId="29">'[11]KAPITAL RESTO'!$A$3:$CH$370</definedName>
    <definedName name="L_">#N/A</definedName>
    <definedName name="LL" localSheetId="15" hidden="1">{FALSE,FALSE,-1.25,-15.5,484.5,276.75,FALSE,FALSE,TRUE,TRUE,0,12,#N/A,46,#N/A,2.93460490463215,15.35,1,FALSE,FALSE,3,TRUE,1,FALSE,100,"Swvu.PLA1.","ACwvu.PLA1.",#N/A,FALSE,FALSE,0,0,0,0,2,"","",TRUE,TRUE,FALSE,FALSE,1,60,#N/A,#N/A,FALSE,FALSE,FALSE,FALSE,FALSE,FALSE,FALSE,9,65532,65532,FALSE,FALSE,TRUE,TRUE,TRUE}</definedName>
    <definedName name="LL" localSheetId="30" hidden="1">{FALSE,FALSE,-1.25,-15.5,484.5,276.75,FALSE,FALSE,TRUE,TRUE,0,12,#N/A,46,#N/A,2.93460490463215,15.35,1,FALSE,FALSE,3,TRUE,1,FALSE,100,"Swvu.PLA1.","ACwvu.PLA1.",#N/A,FALSE,FALSE,0,0,0,0,2,"","",TRUE,TRUE,FALSE,FALSE,1,60,#N/A,#N/A,FALSE,FALSE,FALSE,FALSE,FALSE,FALSE,FALSE,9,65532,65532,FALSE,FALSE,TRUE,TRUE,TRUE}</definedName>
    <definedName name="MACROS" localSheetId="18">#REF!</definedName>
    <definedName name="MACROS" localSheetId="30">#REF!</definedName>
    <definedName name="mm" localSheetId="15" hidden="1">{FALSE,FALSE,-1.25,-15.5,484.5,276.75,FALSE,FALSE,TRUE,TRUE,0,12,#N/A,46,#N/A,2.93460490463215,15.35,1,FALSE,FALSE,3,TRUE,1,FALSE,100,"Swvu.PLA1.","ACwvu.PLA1.",#N/A,FALSE,FALSE,0,0,0,0,2,"","",TRUE,TRUE,FALSE,FALSE,1,60,#N/A,#N/A,FALSE,FALSE,FALSE,FALSE,FALSE,FALSE,FALSE,9,65532,65532,FALSE,FALSE,TRUE,TRUE,TRUE}</definedName>
    <definedName name="mm" localSheetId="30" hidden="1">{FALSE,FALSE,-1.25,-15.5,484.5,276.75,FALSE,FALSE,TRUE,TRUE,0,12,#N/A,46,#N/A,2.93460490463215,15.35,1,FALSE,FALSE,3,TRUE,1,FALSE,100,"Swvu.PLA1.","ACwvu.PLA1.",#N/A,FALSE,FALSE,0,0,0,0,2,"","",TRUE,TRUE,FALSE,FALSE,1,60,#N/A,#N/A,FALSE,FALSE,FALSE,FALSE,FALSE,FALSE,FALSE,9,65532,65532,FALSE,FALSE,TRUE,TRUE,TRUE}</definedName>
    <definedName name="Nominal_Mensual_2001" localSheetId="18">#REF!</definedName>
    <definedName name="Nominal_Mensual_2001" localSheetId="30">#REF!</definedName>
    <definedName name="Nominal_Mensual_2003" localSheetId="18">#REF!</definedName>
    <definedName name="Nominal_Mensual_2003" localSheetId="30">#REF!</definedName>
    <definedName name="Nominal_Trimestral_2001" localSheetId="18">#REF!</definedName>
    <definedName name="Nominal_Trimestral_2001" localSheetId="30">#REF!</definedName>
    <definedName name="Nominal_Trimestral_2003" localSheetId="18">#REF!</definedName>
    <definedName name="O">#N/A</definedName>
    <definedName name="OBRAS_DE_INFRAESTRUCTURA__LEY_N__23966_ART._19">[1]C!$B$23:$N$23</definedName>
    <definedName name="OBRAS_DE_INFRAESTRUCTURA_BASICA_SOCIAL_Y_NECESIDADES_BASICAS_INSATISFECHAS__LEY_N__23621">[1]C!$B$17:$N$17</definedName>
    <definedName name="OCP" localSheetId="18">'[3]CARTERA FONDO'!#REF!</definedName>
    <definedName name="OCP" localSheetId="30">'[3]CARTERA FONDO'!#REF!</definedName>
    <definedName name="OFF" localSheetId="18">'[3]CARTERA FONDO'!#REF!</definedName>
    <definedName name="OFF" localSheetId="30">'[3]CARTERA FONDO'!#REF!</definedName>
    <definedName name="ONC" localSheetId="18">'[3]CARTERA FONDO'!#REF!</definedName>
    <definedName name="ONC" localSheetId="30">'[3]CARTERA FONDO'!#REF!</definedName>
    <definedName name="ONE" localSheetId="18">'[3]CARTERA FONDO'!#REF!</definedName>
    <definedName name="ONE" localSheetId="30">'[3]CARTERA FONDO'!#REF!</definedName>
    <definedName name="ONL" localSheetId="18">'[3]CARTERA FONDO'!#REF!</definedName>
    <definedName name="OPC" localSheetId="18">#REF!</definedName>
    <definedName name="OPC" localSheetId="30">#REF!</definedName>
    <definedName name="ORGANISMOS_DE_VIALIDAD__LEY_N__23966_ART._19">[1]C!$B$24:$N$24</definedName>
    <definedName name="p" localSheetId="1">#REF!</definedName>
    <definedName name="p" localSheetId="10">#REF!</definedName>
    <definedName name="p" localSheetId="2">#REF!</definedName>
    <definedName name="p" localSheetId="5">#REF!</definedName>
    <definedName name="p" localSheetId="12">#REF!</definedName>
    <definedName name="p" localSheetId="13">#REF!</definedName>
    <definedName name="p" localSheetId="15">#REF!</definedName>
    <definedName name="p" localSheetId="17">#REF!</definedName>
    <definedName name="p" localSheetId="18">#REF!</definedName>
    <definedName name="p" localSheetId="19">#REF!</definedName>
    <definedName name="p" localSheetId="20">#REF!</definedName>
    <definedName name="p" localSheetId="22">#REF!</definedName>
    <definedName name="p" localSheetId="23">#REF!</definedName>
    <definedName name="p" localSheetId="27">#REF!</definedName>
    <definedName name="p" localSheetId="28">#REF!</definedName>
    <definedName name="p" localSheetId="29">#REF!</definedName>
    <definedName name="p" localSheetId="30">#REF!</definedName>
    <definedName name="pepe" localSheetId="18">#REF!</definedName>
    <definedName name="PG" localSheetId="5">#REF!</definedName>
    <definedName name="PG" localSheetId="17">#REF!</definedName>
    <definedName name="PG" localSheetId="18">#REF!</definedName>
    <definedName name="PG" localSheetId="19">#REF!</definedName>
    <definedName name="PG" localSheetId="20">#REF!</definedName>
    <definedName name="PG" localSheetId="23">#REF!</definedName>
    <definedName name="PG" localSheetId="28">#REF!</definedName>
    <definedName name="PG" localSheetId="29">#REF!</definedName>
    <definedName name="PG" localSheetId="30">#REF!</definedName>
    <definedName name="PIJIS" localSheetId="18">#REF!</definedName>
    <definedName name="POPO" localSheetId="1">#REF!</definedName>
    <definedName name="POPO" localSheetId="10">#REF!</definedName>
    <definedName name="POPO" localSheetId="2">#REF!</definedName>
    <definedName name="POPO" localSheetId="5">#REF!</definedName>
    <definedName name="POPO" localSheetId="6">#REF!</definedName>
    <definedName name="POPO" localSheetId="12">#REF!</definedName>
    <definedName name="POPO" localSheetId="13">#REF!</definedName>
    <definedName name="POPO" localSheetId="15">#REF!</definedName>
    <definedName name="POPO" localSheetId="17">#REF!</definedName>
    <definedName name="POPO" localSheetId="18">#REF!</definedName>
    <definedName name="POPO" localSheetId="19">#REF!</definedName>
    <definedName name="POPO" localSheetId="20">#REF!</definedName>
    <definedName name="POPO" localSheetId="22">#REF!</definedName>
    <definedName name="POPO" localSheetId="23">#REF!</definedName>
    <definedName name="POPO" localSheetId="27">#REF!</definedName>
    <definedName name="POPO" localSheetId="28">#REF!</definedName>
    <definedName name="POPO" localSheetId="29">#REF!</definedName>
    <definedName name="POPO" localSheetId="30">#REF!</definedName>
    <definedName name="Print_Area_MI" localSheetId="18">#REF!</definedName>
    <definedName name="PRINT_TITLES_MI" localSheetId="18">#REF!</definedName>
    <definedName name="promgraf" localSheetId="18">[4]GRAFPROM!#REF!</definedName>
    <definedName name="promgraf" localSheetId="30">[4]GRAFPROM!#REF!</definedName>
    <definedName name="puto" localSheetId="15">#REF!</definedName>
    <definedName name="puto" localSheetId="18">#REF!</definedName>
    <definedName name="puto" localSheetId="30">#REF!</definedName>
    <definedName name="qwqwqwqwqwqw" localSheetId="18">#REF!</definedName>
    <definedName name="qwqwqwqwqwqw" localSheetId="30">#REF!</definedName>
    <definedName name="Real_Mensual_2001" localSheetId="18">#REF!</definedName>
    <definedName name="Real_Mensual_2001" localSheetId="30">#REF!</definedName>
    <definedName name="Real_Mensual_2002" localSheetId="18">#REF!</definedName>
    <definedName name="Real_Mensual_2003" localSheetId="18">#REF!</definedName>
    <definedName name="Real_Trimestral_2001" localSheetId="18">#REF!</definedName>
    <definedName name="Real_Trimestral_2002" localSheetId="18">#REF!</definedName>
    <definedName name="Real_Trimestral_2003" localSheetId="18">#REF!</definedName>
    <definedName name="recimp2003beta" localSheetId="18">#REF!</definedName>
    <definedName name="recimpb" localSheetId="18">#REF!</definedName>
    <definedName name="RESIDENTES">[15]!RESIDENTES</definedName>
    <definedName name="rrr" localSheetId="1">#REF!</definedName>
    <definedName name="rrr" localSheetId="10">#REF!</definedName>
    <definedName name="rrr" localSheetId="2">#REF!</definedName>
    <definedName name="rrr" localSheetId="5">#REF!</definedName>
    <definedName name="rrr" localSheetId="12">#REF!</definedName>
    <definedName name="rrr" localSheetId="13">#REF!</definedName>
    <definedName name="rrr" localSheetId="15">#REF!</definedName>
    <definedName name="rrr" localSheetId="17">#REF!</definedName>
    <definedName name="rrr" localSheetId="18">#REF!</definedName>
    <definedName name="rrr" localSheetId="19">#REF!</definedName>
    <definedName name="rrr" localSheetId="20">#REF!</definedName>
    <definedName name="rrr" localSheetId="22">#REF!</definedName>
    <definedName name="rrr" localSheetId="23">#REF!</definedName>
    <definedName name="rrr" localSheetId="27">#REF!</definedName>
    <definedName name="rrr" localSheetId="28">#REF!</definedName>
    <definedName name="rrr" localSheetId="29">#REF!</definedName>
    <definedName name="rrr" localSheetId="30">#REF!</definedName>
    <definedName name="Rwvu.PLA2." localSheetId="18" hidden="1">'[1]COP FED'!#REF!</definedName>
    <definedName name="Rwvu.PLA2." localSheetId="30" hidden="1">'[1]COP FED'!#REF!</definedName>
    <definedName name="SEGURIDAD_SOCIAL___BS._PERS._NO_INCORP._AL_PROCESO_ECONOMICO__LEY_N__23966__ART._30">[1]C!$B$22:$N$22</definedName>
    <definedName name="SEGURIDAD_SOCIAL___IVA__LEY_N__23966_ART._5_PTO._2">[1]C!$B$21:$N$21</definedName>
    <definedName name="SEMANAL" localSheetId="18">#REF!</definedName>
    <definedName name="SEMANAL" localSheetId="30">#REF!</definedName>
    <definedName name="SIGADERD" localSheetId="10">[16]!SIGADERED</definedName>
    <definedName name="SIGADERD" localSheetId="13">[16]!SIGADERED</definedName>
    <definedName name="SIGADERD" localSheetId="17">[16]!SIGADERED</definedName>
    <definedName name="SIGADERD" localSheetId="18">[16]!SIGADERED</definedName>
    <definedName name="SIGADERD" localSheetId="19">[16]!SIGADERED</definedName>
    <definedName name="SIGADERD" localSheetId="20">[16]!SIGADERED</definedName>
    <definedName name="SIGADERD" localSheetId="23">[16]!SIGADERED</definedName>
    <definedName name="SIGADERD" localSheetId="30">[16]!SIGADERED</definedName>
    <definedName name="SOPA" localSheetId="15">#REF!</definedName>
    <definedName name="SOPA" localSheetId="18">#REF!</definedName>
    <definedName name="SOPA" localSheetId="30">#REF!</definedName>
    <definedName name="sopapita" localSheetId="18">#REF!</definedName>
    <definedName name="sopapita" localSheetId="30">#REF!</definedName>
    <definedName name="SUMA_FIJA_FINANCIADA_CON__LA_COPARTICIPACION_FEDERAL_DE_NACION__LEY_N__23621_ART._1">[1]C!$B$19:$N$19</definedName>
    <definedName name="Swvu.PLA1." localSheetId="18" hidden="1">'[1]COP FED'!#REF!</definedName>
    <definedName name="Swvu.PLA1." localSheetId="30" hidden="1">'[1]COP FED'!#REF!</definedName>
    <definedName name="Swvu.PLA2." hidden="1">'[1]COP FED'!$A$1:$N$49</definedName>
    <definedName name="TABLE" localSheetId="1">'A.1.1'!#REF!</definedName>
    <definedName name="TABLE_2" localSheetId="1">'A.1.1'!#REF!</definedName>
    <definedName name="TABLE_3" localSheetId="1">'A.1.1'!#REF!</definedName>
    <definedName name="TDE" localSheetId="18">'[3]CARTERA FONDO'!#REF!</definedName>
    <definedName name="TDE" localSheetId="30">'[3]CARTERA FONDO'!#REF!</definedName>
    <definedName name="TEE" localSheetId="18">'[3]CARTERA FONDO'!#REF!</definedName>
    <definedName name="TEX" localSheetId="18">'[3]CARTERA FONDO'!#REF!</definedName>
    <definedName name="_xlnm.Print_Titles" localSheetId="22">'A.3.7'!$A:$A,'A.3.7'!$4:$8</definedName>
    <definedName name="_xlnm.Print_Titles" localSheetId="23">'A.3.8'!$A:$A,'A.3.8'!$4:$8</definedName>
    <definedName name="_xlnm.Print_Titles">'[1]Fto. a partir del impuesto'!$A:$A</definedName>
    <definedName name="TOTAL" localSheetId="5">[5]SIGADE!$A$2:$AU$306</definedName>
    <definedName name="TOTAL" localSheetId="28">[5]SIGADE!$A$2:$AU$306</definedName>
    <definedName name="TOTAL" localSheetId="29">[5]SIGADE!$A$2:$AU$306</definedName>
    <definedName name="TRANSFERENCIA_DE_SERVICIOS__LEY_N__24049_Y_COMPLEMENTARIAS">[1]C!$B$14:$N$14</definedName>
    <definedName name="VENCIMIENTOS_DE_LA_DEUDA_EN_SITUACION_DE_PAGO_NORMAL" localSheetId="18">#REF!</definedName>
    <definedName name="VENCIMIENTOS_DE_LA_DEUDA_EN_SITUACION_DE_PAGO_NORMAL" localSheetId="30">#REF!</definedName>
    <definedName name="wrn.BMA." localSheetId="15" hidden="1">{"3",#N/A,FALSE,"BASE MONETARIA";"4",#N/A,FALSE,"BASE MONETARIA"}</definedName>
    <definedName name="wrn.BMA." localSheetId="30" hidden="1">{"3",#N/A,FALSE,"BASE MONETARIA";"4",#N/A,FALSE,"BASE MONETARIA"}</definedName>
    <definedName name="wrn.PASMON." localSheetId="15" hidden="1">{"1",#N/A,FALSE,"Pasivos Mon";"2",#N/A,FALSE,"Pasivos Mon"}</definedName>
    <definedName name="wrn.PASMON." localSheetId="30" hidden="1">{"1",#N/A,FALSE,"Pasivos Mon";"2",#N/A,FALSE,"Pasivos Mon"}</definedName>
    <definedName name="wvu.PLA1." localSheetId="1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0"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5" hidden="1">{TRUE,TRUE,-1.25,-15.5,484.5,276.75,FALSE,FALSE,TRUE,TRUE,0,15,#N/A,56,#N/A,4.88636363636364,15.35,1,FALSE,FALSE,3,TRUE,1,FALSE,100,"Swvu.PLA2.","ACwvu.PLA2.",#N/A,FALSE,FALSE,0,0,0,0,2,"","",TRUE,TRUE,FALSE,FALSE,1,60,#N/A,#N/A,FALSE,FALSE,"Rwvu.PLA2.",#N/A,FALSE,FALSE,FALSE,9,65532,65532,FALSE,FALSE,TRUE,TRUE,TRUE}</definedName>
    <definedName name="wvu.PLA2." localSheetId="30" hidden="1">{TRUE,TRUE,-1.25,-15.5,484.5,276.75,FALSE,FALSE,TRUE,TRUE,0,15,#N/A,56,#N/A,4.88636363636364,15.35,1,FALSE,FALSE,3,TRUE,1,FALSE,100,"Swvu.PLA2.","ACwvu.PLA2.",#N/A,FALSE,FALSE,0,0,0,0,2,"","",TRUE,TRUE,FALSE,FALSE,1,60,#N/A,#N/A,FALSE,FALSE,"Rwvu.PLA2.",#N/A,FALSE,FALSE,FALSE,9,65532,65532,FALSE,FALSE,TRUE,TRUE,TRUE}</definedName>
    <definedName name="YO" localSheetId="18">[4]GRAFPROM!#REF!</definedName>
    <definedName name="z" localSheetId="15">#REF!</definedName>
    <definedName name="z" localSheetId="18">#REF!</definedName>
    <definedName name="z" localSheetId="30">#REF!</definedName>
    <definedName name="Z_0C2BA18A_21C0_43A0_BA72_AEF5075BA836_.wvu.Cols" hidden="1">'[17]Prog. Fin.'!$E:$E,'[17]Prog. Fin.'!$I:$J,'[17]Prog. Fin.'!$N:$N,'[17]Prog. Fin.'!$R:$S</definedName>
    <definedName name="Z_0C2BA18A_21C0_43A0_BA72_AEF5075BA836_.wvu.Rows" hidden="1">'[17]Prog. Fin.'!$9:$14,'[17]Prog. Fin.'!$17:$26,'[17]Prog. Fin.'!$31:$33,'[17]Prog. Fin.'!$40:$41,'[17]Prog. Fin.'!$44:$46,'[17]Prog. Fin.'!$81:$83,'[17]Prog. Fin.'!$157:$159</definedName>
    <definedName name="Z_AB0CFEEA_4F19_4F6A_9BEA_953016B5C36F_.wvu.Cols" hidden="1">'[17]Prog. Fin.'!$E:$E,'[17]Prog. Fin.'!$I:$J,'[17]Prog. Fin.'!$N:$N,'[17]Prog. Fin.'!$R:$S</definedName>
    <definedName name="Z_AB0CFEEA_4F19_4F6A_9BEA_953016B5C36F_.wvu.Rows" hidden="1">'[17]Prog. Fin.'!$9:$14,'[17]Prog. Fin.'!$17:$26,'[17]Prog. Fin.'!$31:$33,'[17]Prog. Fin.'!$40:$41,'[17]Prog. Fin.'!$44:$46,'[17]Prog. Fin.'!$81:$83,'[17]Prog. Fin.'!$157:$159</definedName>
    <definedName name="Z_AE035438_BA58_480D_90AC_43CF75BC256A_.wvu.Cols" localSheetId="4" hidden="1">'A.1.4'!#REF!</definedName>
    <definedName name="Z_AE035438_BA58_480D_90AC_43CF75BC256A_.wvu.Cols" localSheetId="8" hidden="1">'A.1.8'!#REF!,'A.1.8'!#REF!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3" hidden="1">'A.1.3'!#REF!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7" hidden="1">'A.1.7'!#REF!</definedName>
    <definedName name="Z_AE035438_BA58_480D_90AC_43CF75BC256A_.wvu.PrintArea" localSheetId="8" hidden="1">'A.1.8'!#REF!</definedName>
    <definedName name="Z_AE035438_BA58_480D_90AC_43CF75BC256A_.wvu.PrintArea" localSheetId="9" hidden="1">'A.1.9'!#REF!</definedName>
    <definedName name="Z_AE035438_BA58_480D_90AC_43CF75BC256A_.wvu.PrintArea" localSheetId="11" hidden="1">'A.2.1'!#REF!</definedName>
    <definedName name="Z_AE035438_BA58_480D_90AC_43CF75BC256A_.wvu.PrintArea" localSheetId="12" hidden="1">'A.2.2'!#REF!</definedName>
    <definedName name="Z_AE035438_BA58_480D_90AC_43CF75BC256A_.wvu.PrintArea" localSheetId="13" hidden="1">'A.2.3'!#REF!</definedName>
    <definedName name="Z_AE035438_BA58_480D_90AC_43CF75BC256A_.wvu.PrintArea" localSheetId="14" hidden="1">'A.2.4'!#REF!</definedName>
    <definedName name="Z_AE035438_BA58_480D_90AC_43CF75BC256A_.wvu.PrintArea" localSheetId="16" hidden="1">'A.3.1'!#REF!</definedName>
    <definedName name="Z_AE035438_BA58_480D_90AC_43CF75BC256A_.wvu.PrintArea" localSheetId="21" hidden="1">'A.3.6'!#REF!</definedName>
    <definedName name="Z_AE035438_BA58_480D_90AC_43CF75BC256A_.wvu.PrintArea" localSheetId="25" hidden="1">'A.4.2'!#REF!</definedName>
    <definedName name="Z_AE035438_BA58_480D_90AC_43CF75BC256A_.wvu.PrintArea" localSheetId="26" hidden="1">'A.4.3'!#REF!</definedName>
    <definedName name="Z_AE035438_BA58_480D_90AC_43CF75BC256A_.wvu.PrintArea" localSheetId="28" hidden="1">'A.4.5'!#REF!</definedName>
    <definedName name="Z_AE035438_BA58_480D_90AC_43CF75BC256A_.wvu.PrintArea" localSheetId="29" hidden="1">'A.4.6'!#REF!</definedName>
    <definedName name="Z_AE035438_BA58_480D_90AC_43CF75BC256A_.wvu.Rows" localSheetId="10" hidden="1">'A.1.10'!#REF!,'A.1.10'!#REF!,'A.1.10'!#REF!,'A.1.10'!#REF!,'A.1.10'!#REF!</definedName>
    <definedName name="Z_AE035438_BA58_480D_90AC_43CF75BC256A_.wvu.Rows" localSheetId="7" hidden="1">'A.1.7'!#REF!</definedName>
  </definedNames>
  <calcPr calcId="152511"/>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AD39" i="76" l="1"/>
  <c r="AC39" i="76"/>
  <c r="AB39" i="76"/>
  <c r="AA39" i="76"/>
  <c r="Z39" i="76"/>
  <c r="Y39" i="76"/>
  <c r="X39" i="76"/>
  <c r="W39" i="76"/>
  <c r="V39" i="76"/>
  <c r="U39" i="76"/>
  <c r="T39" i="76"/>
  <c r="S39" i="76"/>
  <c r="R39" i="76"/>
  <c r="Q39" i="76"/>
  <c r="P39" i="76"/>
  <c r="O39" i="76"/>
  <c r="N39" i="76"/>
  <c r="M39" i="76"/>
  <c r="L39" i="76"/>
  <c r="K39" i="76"/>
  <c r="J39" i="76"/>
  <c r="I39" i="76"/>
  <c r="H39" i="76"/>
  <c r="G39" i="76"/>
  <c r="F39" i="76"/>
  <c r="E39" i="76"/>
  <c r="D39" i="76"/>
  <c r="AE38" i="76"/>
  <c r="AD38" i="76"/>
  <c r="AC38" i="76"/>
  <c r="AB38" i="76"/>
  <c r="AA38" i="76"/>
  <c r="Z38" i="76"/>
  <c r="Y38" i="76"/>
  <c r="X38" i="76"/>
  <c r="W38" i="76"/>
  <c r="V38" i="76"/>
  <c r="U38" i="76"/>
  <c r="T38" i="76"/>
  <c r="S38" i="76"/>
  <c r="R38" i="76"/>
  <c r="Q38" i="76"/>
  <c r="P38" i="76"/>
  <c r="O38" i="76"/>
  <c r="N38" i="76"/>
  <c r="M38" i="76"/>
  <c r="L38" i="76"/>
  <c r="K38" i="76"/>
  <c r="J38" i="76"/>
  <c r="I38" i="76"/>
  <c r="H38" i="76"/>
  <c r="G38" i="76"/>
  <c r="F38" i="76"/>
  <c r="E38" i="76"/>
  <c r="D38" i="76"/>
  <c r="AD37" i="76"/>
  <c r="AC37" i="76"/>
  <c r="AB37" i="76"/>
  <c r="AA37" i="76"/>
  <c r="Z37" i="76"/>
  <c r="Y37" i="76"/>
  <c r="X37" i="76"/>
  <c r="W37" i="76"/>
  <c r="V37" i="76"/>
  <c r="U37" i="76"/>
  <c r="T37" i="76"/>
  <c r="S37" i="76"/>
  <c r="R37" i="76"/>
  <c r="Q37" i="76"/>
  <c r="P37" i="76"/>
  <c r="O37" i="76"/>
  <c r="N37" i="76"/>
  <c r="M37" i="76"/>
  <c r="L37" i="76"/>
  <c r="K37" i="76"/>
  <c r="J37" i="76"/>
  <c r="I37" i="76"/>
  <c r="H37" i="76"/>
  <c r="G37" i="76"/>
  <c r="F37" i="76"/>
  <c r="E37" i="76"/>
  <c r="D37" i="76"/>
  <c r="AE36" i="76"/>
  <c r="AD36" i="76"/>
  <c r="AC36" i="76"/>
  <c r="AB36" i="76"/>
  <c r="AA36" i="76"/>
  <c r="Z36" i="76"/>
  <c r="Y36" i="76"/>
  <c r="X36" i="76"/>
  <c r="W36" i="76"/>
  <c r="V36" i="76"/>
  <c r="U36" i="76"/>
  <c r="T36" i="76"/>
  <c r="S36" i="76"/>
  <c r="R36" i="76"/>
  <c r="Q36" i="76"/>
  <c r="P36" i="76"/>
  <c r="O36" i="76"/>
  <c r="N36" i="76"/>
  <c r="M36" i="76"/>
  <c r="L36" i="76"/>
  <c r="K36" i="76"/>
  <c r="J36" i="76"/>
  <c r="I36" i="76"/>
  <c r="H36" i="76"/>
  <c r="G36" i="76"/>
  <c r="F36" i="76"/>
  <c r="E36" i="76"/>
  <c r="D36" i="76"/>
  <c r="AE35" i="76"/>
  <c r="AD35" i="76"/>
  <c r="AC35" i="76"/>
  <c r="AB35" i="76"/>
  <c r="AA35" i="76"/>
  <c r="Z35" i="76"/>
  <c r="Y35" i="76"/>
  <c r="X35" i="76"/>
  <c r="W35" i="76"/>
  <c r="V35" i="76"/>
  <c r="U35" i="76"/>
  <c r="T35" i="76"/>
  <c r="S35" i="76"/>
  <c r="R35" i="76"/>
  <c r="Q35" i="76"/>
  <c r="P35" i="76"/>
  <c r="O35" i="76"/>
  <c r="N35" i="76"/>
  <c r="M35" i="76"/>
  <c r="L35" i="76"/>
  <c r="K35" i="76"/>
  <c r="J35" i="76"/>
  <c r="I35" i="76"/>
  <c r="H35" i="76"/>
  <c r="G35" i="76"/>
  <c r="F35" i="76"/>
  <c r="E35" i="76"/>
  <c r="D35" i="76"/>
  <c r="AE33" i="76"/>
  <c r="AF33" i="76" s="1"/>
  <c r="AF32" i="76"/>
  <c r="AE31" i="76"/>
  <c r="AF31" i="76" s="1"/>
  <c r="AF30" i="76"/>
  <c r="AF29" i="76"/>
  <c r="AF26" i="76"/>
  <c r="AF25" i="76"/>
  <c r="AE25" i="76"/>
  <c r="AE27" i="76" s="1"/>
  <c r="AF27" i="76" s="1"/>
  <c r="AF24" i="76"/>
  <c r="AF23" i="76"/>
  <c r="AF20" i="76"/>
  <c r="AE19" i="76"/>
  <c r="AE21" i="76" s="1"/>
  <c r="AF21" i="76" s="1"/>
  <c r="AF18" i="76"/>
  <c r="AF17" i="76"/>
  <c r="AE15" i="76"/>
  <c r="AF15" i="76" s="1"/>
  <c r="AF14" i="76"/>
  <c r="AF38" i="76" s="1"/>
  <c r="AE13" i="76"/>
  <c r="AF13" i="76" s="1"/>
  <c r="AF12" i="76"/>
  <c r="AF36" i="76" s="1"/>
  <c r="AF11" i="76"/>
  <c r="AF35" i="76" s="1"/>
  <c r="AF39" i="76" l="1"/>
  <c r="AF19" i="76"/>
  <c r="AF37" i="76" s="1"/>
  <c r="AE39" i="76"/>
  <c r="AE37" i="76"/>
  <c r="D57" i="159"/>
  <c r="C106" i="128"/>
  <c r="F106" i="128" s="1"/>
  <c r="N40" i="170" l="1"/>
  <c r="M40" i="170"/>
  <c r="L40" i="170"/>
  <c r="K40" i="170"/>
  <c r="J40" i="170"/>
  <c r="I40" i="170"/>
  <c r="H40" i="170"/>
  <c r="G40" i="170"/>
  <c r="F40" i="170"/>
  <c r="C40" i="170"/>
  <c r="D40" i="170"/>
  <c r="E40" i="170"/>
  <c r="L64" i="171"/>
  <c r="L59" i="171"/>
  <c r="L54" i="171"/>
  <c r="L49" i="171"/>
  <c r="L44" i="171"/>
  <c r="L39" i="171"/>
  <c r="L34" i="171"/>
  <c r="L31" i="171"/>
  <c r="L73" i="171" s="1"/>
  <c r="L30" i="171"/>
  <c r="L72" i="171" s="1"/>
  <c r="L23" i="171"/>
  <c r="L18" i="171"/>
  <c r="L13" i="171"/>
  <c r="L28" i="171" l="1"/>
  <c r="L70" i="171"/>
  <c r="AG25" i="173" l="1"/>
  <c r="AF25" i="173"/>
  <c r="AE25" i="173"/>
  <c r="AD25" i="173"/>
  <c r="AC25" i="173"/>
  <c r="AB25" i="173"/>
  <c r="AA25" i="173"/>
  <c r="Z25" i="173"/>
  <c r="Y25" i="173"/>
  <c r="X25" i="173"/>
  <c r="W25" i="173"/>
  <c r="V25" i="173"/>
  <c r="U25" i="173"/>
  <c r="T25" i="173"/>
  <c r="S25" i="173"/>
  <c r="R25" i="173"/>
  <c r="Q25" i="173"/>
  <c r="P25" i="173"/>
  <c r="O25" i="173"/>
  <c r="N25" i="173"/>
  <c r="M25" i="173"/>
  <c r="L25" i="173"/>
  <c r="K25" i="173"/>
  <c r="J25" i="173"/>
  <c r="I25" i="173"/>
  <c r="H25" i="173"/>
  <c r="G25" i="173"/>
  <c r="F25" i="173"/>
  <c r="E25" i="173"/>
  <c r="D25" i="173"/>
  <c r="C25" i="173"/>
  <c r="AG127" i="173"/>
  <c r="AG124" i="173"/>
  <c r="AG122" i="173"/>
  <c r="AG120" i="173"/>
  <c r="AG119" i="173" s="1"/>
  <c r="AG118" i="173" s="1"/>
  <c r="AG115" i="173"/>
  <c r="AG60" i="173"/>
  <c r="AG58" i="173"/>
  <c r="AG56" i="173"/>
  <c r="AG52" i="173"/>
  <c r="AG48" i="173"/>
  <c r="AG46" i="173"/>
  <c r="AG43" i="173"/>
  <c r="AG41" i="173"/>
  <c r="AG37" i="173"/>
  <c r="AG31" i="173"/>
  <c r="AG29" i="173"/>
  <c r="AG28" i="173" s="1"/>
  <c r="AG23" i="173"/>
  <c r="AG18" i="173"/>
  <c r="AG13" i="173"/>
  <c r="AH15" i="173"/>
  <c r="AH14" i="173"/>
  <c r="AG65" i="172"/>
  <c r="AF65" i="172"/>
  <c r="AE65" i="172"/>
  <c r="AD65" i="172"/>
  <c r="AC65" i="172"/>
  <c r="AB65" i="172"/>
  <c r="AA65" i="172"/>
  <c r="Z65" i="172"/>
  <c r="Y65" i="172"/>
  <c r="X65" i="172"/>
  <c r="W65" i="172"/>
  <c r="V65" i="172"/>
  <c r="U65" i="172"/>
  <c r="T65" i="172"/>
  <c r="S65" i="172"/>
  <c r="R65" i="172"/>
  <c r="Q65" i="172"/>
  <c r="P65" i="172"/>
  <c r="O65" i="172"/>
  <c r="N65" i="172"/>
  <c r="M65" i="172"/>
  <c r="L65" i="172"/>
  <c r="K65" i="172"/>
  <c r="J65" i="172"/>
  <c r="I65" i="172"/>
  <c r="H65" i="172"/>
  <c r="G65" i="172"/>
  <c r="F65" i="172"/>
  <c r="E65" i="172"/>
  <c r="D65" i="172"/>
  <c r="C65" i="172"/>
  <c r="AG50" i="172"/>
  <c r="AF50" i="172"/>
  <c r="AE50" i="172"/>
  <c r="AD50" i="172"/>
  <c r="AC50" i="172"/>
  <c r="AB50" i="172"/>
  <c r="AA50" i="172"/>
  <c r="Z50" i="172"/>
  <c r="Y50" i="172"/>
  <c r="X50" i="172"/>
  <c r="W50" i="172"/>
  <c r="V50" i="172"/>
  <c r="U50" i="172"/>
  <c r="T50" i="172"/>
  <c r="S50" i="172"/>
  <c r="R50" i="172"/>
  <c r="Q50" i="172"/>
  <c r="P50" i="172"/>
  <c r="O50" i="172"/>
  <c r="N50" i="172"/>
  <c r="M50" i="172"/>
  <c r="L50" i="172"/>
  <c r="K50" i="172"/>
  <c r="J50" i="172"/>
  <c r="I50" i="172"/>
  <c r="H50" i="172"/>
  <c r="G50" i="172"/>
  <c r="F50" i="172"/>
  <c r="E50" i="172"/>
  <c r="D50" i="172"/>
  <c r="C50" i="172"/>
  <c r="C32" i="172"/>
  <c r="C34" i="172"/>
  <c r="C36" i="172"/>
  <c r="C38" i="172"/>
  <c r="AG34" i="172"/>
  <c r="AF34" i="172"/>
  <c r="AE34" i="172"/>
  <c r="AD34" i="172"/>
  <c r="AC34" i="172"/>
  <c r="AB34" i="172"/>
  <c r="AA34" i="172"/>
  <c r="Z34" i="172"/>
  <c r="Y34" i="172"/>
  <c r="X34" i="172"/>
  <c r="W34" i="172"/>
  <c r="V34" i="172"/>
  <c r="U34" i="172"/>
  <c r="T34" i="172"/>
  <c r="S34" i="172"/>
  <c r="R34" i="172"/>
  <c r="Q34" i="172"/>
  <c r="P34" i="172"/>
  <c r="O34" i="172"/>
  <c r="N34" i="172"/>
  <c r="M34" i="172"/>
  <c r="L34" i="172"/>
  <c r="K34" i="172"/>
  <c r="J34" i="172"/>
  <c r="I34" i="172"/>
  <c r="H34" i="172"/>
  <c r="G34" i="172"/>
  <c r="F34" i="172"/>
  <c r="E34" i="172"/>
  <c r="D34" i="172"/>
  <c r="AG26" i="172"/>
  <c r="AF26" i="172"/>
  <c r="AE26" i="172"/>
  <c r="AD26" i="172"/>
  <c r="AC26" i="172"/>
  <c r="AB26" i="172"/>
  <c r="AA26" i="172"/>
  <c r="Z26" i="172"/>
  <c r="Y26" i="172"/>
  <c r="X26" i="172"/>
  <c r="W26" i="172"/>
  <c r="V26" i="172"/>
  <c r="U26" i="172"/>
  <c r="T26" i="172"/>
  <c r="S26" i="172"/>
  <c r="R26" i="172"/>
  <c r="Q26" i="172"/>
  <c r="P26" i="172"/>
  <c r="O26" i="172"/>
  <c r="N26" i="172"/>
  <c r="M26" i="172"/>
  <c r="L26" i="172"/>
  <c r="K26" i="172"/>
  <c r="J26" i="172"/>
  <c r="I26" i="172"/>
  <c r="H26" i="172"/>
  <c r="G26" i="172"/>
  <c r="F26" i="172"/>
  <c r="E26" i="172"/>
  <c r="D26" i="172"/>
  <c r="C26" i="172"/>
  <c r="C31" i="172" l="1"/>
  <c r="AG40" i="173"/>
  <c r="AG55" i="173"/>
  <c r="AG36" i="173"/>
  <c r="AG17" i="173"/>
  <c r="AG51" i="173" l="1"/>
  <c r="AG35" i="173" l="1"/>
  <c r="N119" i="170"/>
  <c r="M119" i="170"/>
  <c r="L119" i="170"/>
  <c r="K119" i="170"/>
  <c r="J119" i="170"/>
  <c r="I119" i="170"/>
  <c r="H119" i="170"/>
  <c r="G119" i="170"/>
  <c r="F119" i="170"/>
  <c r="E119" i="170"/>
  <c r="D119" i="170"/>
  <c r="N117" i="170"/>
  <c r="M117" i="170"/>
  <c r="L117" i="170"/>
  <c r="K117" i="170"/>
  <c r="K114" i="170" s="1"/>
  <c r="J117" i="170"/>
  <c r="I117" i="170"/>
  <c r="H117" i="170"/>
  <c r="G117" i="170"/>
  <c r="F117" i="170"/>
  <c r="E117" i="170"/>
  <c r="D117" i="170"/>
  <c r="N115" i="170"/>
  <c r="M115" i="170"/>
  <c r="L115" i="170"/>
  <c r="K115" i="170"/>
  <c r="J115" i="170"/>
  <c r="I115" i="170"/>
  <c r="H115" i="170"/>
  <c r="G115" i="170"/>
  <c r="F115" i="170"/>
  <c r="E115" i="170"/>
  <c r="D115" i="170"/>
  <c r="I114" i="170"/>
  <c r="I113" i="170" s="1"/>
  <c r="C119" i="170"/>
  <c r="C117" i="170"/>
  <c r="C115" i="170"/>
  <c r="C114" i="170"/>
  <c r="N61" i="170"/>
  <c r="M61" i="170"/>
  <c r="L61" i="170"/>
  <c r="K61" i="170"/>
  <c r="J61" i="170"/>
  <c r="I61" i="170"/>
  <c r="H61" i="170"/>
  <c r="G61" i="170"/>
  <c r="F61" i="170"/>
  <c r="E61" i="170"/>
  <c r="D61" i="170"/>
  <c r="C61" i="170"/>
  <c r="N59" i="170"/>
  <c r="M59" i="170"/>
  <c r="L59" i="170"/>
  <c r="K59" i="170"/>
  <c r="J59" i="170"/>
  <c r="I59" i="170"/>
  <c r="H59" i="170"/>
  <c r="G59" i="170"/>
  <c r="F59" i="170"/>
  <c r="E59" i="170"/>
  <c r="D59" i="170"/>
  <c r="C59" i="170"/>
  <c r="N56" i="170"/>
  <c r="N55" i="170" s="1"/>
  <c r="M56" i="170"/>
  <c r="L56" i="170"/>
  <c r="L55" i="170" s="1"/>
  <c r="K56" i="170"/>
  <c r="K55" i="170" s="1"/>
  <c r="J56" i="170"/>
  <c r="I56" i="170"/>
  <c r="H56" i="170"/>
  <c r="G56" i="170"/>
  <c r="G55" i="170" s="1"/>
  <c r="F56" i="170"/>
  <c r="F55" i="170" s="1"/>
  <c r="E56" i="170"/>
  <c r="D56" i="170"/>
  <c r="H55" i="170"/>
  <c r="D55" i="170"/>
  <c r="C56" i="170"/>
  <c r="N52" i="170"/>
  <c r="M52" i="170"/>
  <c r="L52" i="170"/>
  <c r="K52" i="170"/>
  <c r="J52" i="170"/>
  <c r="I52" i="170"/>
  <c r="H52" i="170"/>
  <c r="G52" i="170"/>
  <c r="F52" i="170"/>
  <c r="E52" i="170"/>
  <c r="D52" i="170"/>
  <c r="C52" i="170"/>
  <c r="N48" i="170"/>
  <c r="M48" i="170"/>
  <c r="L48" i="170"/>
  <c r="K48" i="170"/>
  <c r="J48" i="170"/>
  <c r="I48" i="170"/>
  <c r="H48" i="170"/>
  <c r="G48" i="170"/>
  <c r="F48" i="170"/>
  <c r="E48" i="170"/>
  <c r="D48" i="170"/>
  <c r="C48" i="170"/>
  <c r="N46" i="170"/>
  <c r="M46" i="170"/>
  <c r="L46" i="170"/>
  <c r="K46" i="170"/>
  <c r="J46" i="170"/>
  <c r="I46" i="170"/>
  <c r="H46" i="170"/>
  <c r="G46" i="170"/>
  <c r="F46" i="170"/>
  <c r="E46" i="170"/>
  <c r="D46" i="170"/>
  <c r="C46" i="170"/>
  <c r="N43" i="170"/>
  <c r="M43" i="170"/>
  <c r="L43" i="170"/>
  <c r="K43" i="170"/>
  <c r="J43" i="170"/>
  <c r="I43" i="170"/>
  <c r="H43" i="170"/>
  <c r="G43" i="170"/>
  <c r="F43" i="170"/>
  <c r="E43" i="170"/>
  <c r="D43" i="170"/>
  <c r="C43" i="170"/>
  <c r="N41" i="170"/>
  <c r="M41" i="170"/>
  <c r="L41" i="170"/>
  <c r="K41" i="170"/>
  <c r="J41" i="170"/>
  <c r="I41" i="170"/>
  <c r="H41" i="170"/>
  <c r="G41" i="170"/>
  <c r="F41" i="170"/>
  <c r="E41" i="170"/>
  <c r="D41" i="170"/>
  <c r="C41" i="170"/>
  <c r="N37" i="170"/>
  <c r="M37" i="170"/>
  <c r="L37" i="170"/>
  <c r="K37" i="170"/>
  <c r="J37" i="170"/>
  <c r="I37" i="170"/>
  <c r="H37" i="170"/>
  <c r="G37" i="170"/>
  <c r="F37" i="170"/>
  <c r="E37" i="170"/>
  <c r="D37" i="170"/>
  <c r="C37" i="170"/>
  <c r="O114" i="168"/>
  <c r="O66" i="168"/>
  <c r="O65" i="168"/>
  <c r="O63" i="168"/>
  <c r="O62" i="168"/>
  <c r="O60" i="168"/>
  <c r="O59" i="168"/>
  <c r="O56" i="168"/>
  <c r="O55" i="168"/>
  <c r="O52" i="168"/>
  <c r="O51" i="168"/>
  <c r="O49" i="168"/>
  <c r="O47" i="168"/>
  <c r="O46" i="168"/>
  <c r="O44" i="168"/>
  <c r="O43" i="168"/>
  <c r="O40" i="168"/>
  <c r="O39" i="168"/>
  <c r="F64" i="168"/>
  <c r="E64" i="168"/>
  <c r="N64" i="168"/>
  <c r="M64" i="168"/>
  <c r="L64" i="168"/>
  <c r="K64" i="168"/>
  <c r="J64" i="168"/>
  <c r="I64" i="168"/>
  <c r="H64" i="168"/>
  <c r="G64" i="168"/>
  <c r="D64" i="168"/>
  <c r="C64" i="168"/>
  <c r="D61" i="168"/>
  <c r="C61" i="168"/>
  <c r="N61" i="168"/>
  <c r="M61" i="168"/>
  <c r="L61" i="168"/>
  <c r="K61" i="168"/>
  <c r="J61" i="168"/>
  <c r="I61" i="168"/>
  <c r="H61" i="168"/>
  <c r="G61" i="168"/>
  <c r="F61" i="168"/>
  <c r="E61" i="168"/>
  <c r="C58" i="168"/>
  <c r="N58" i="168"/>
  <c r="M58" i="168"/>
  <c r="L58" i="168"/>
  <c r="K58" i="168"/>
  <c r="J58" i="168"/>
  <c r="I58" i="168"/>
  <c r="H58" i="168"/>
  <c r="G58" i="168"/>
  <c r="F58" i="168"/>
  <c r="E58" i="168"/>
  <c r="D58" i="168"/>
  <c r="M57" i="168"/>
  <c r="I57" i="168"/>
  <c r="E57" i="168"/>
  <c r="N54" i="168"/>
  <c r="M54" i="168"/>
  <c r="L54" i="168"/>
  <c r="K54" i="168"/>
  <c r="J54" i="168"/>
  <c r="I54" i="168"/>
  <c r="H54" i="168"/>
  <c r="G54" i="168"/>
  <c r="F54" i="168"/>
  <c r="E54" i="168"/>
  <c r="D54" i="168"/>
  <c r="C54" i="168"/>
  <c r="E50" i="168"/>
  <c r="N50" i="168"/>
  <c r="M50" i="168"/>
  <c r="L50" i="168"/>
  <c r="K50" i="168"/>
  <c r="J50" i="168"/>
  <c r="I50" i="168"/>
  <c r="H50" i="168"/>
  <c r="G50" i="168"/>
  <c r="F50" i="168"/>
  <c r="D50" i="168"/>
  <c r="C50" i="168"/>
  <c r="F48" i="168"/>
  <c r="E48" i="168"/>
  <c r="D48" i="168"/>
  <c r="N48" i="168"/>
  <c r="M48" i="168"/>
  <c r="L48" i="168"/>
  <c r="K48" i="168"/>
  <c r="J48" i="168"/>
  <c r="I48" i="168"/>
  <c r="H48" i="168"/>
  <c r="G48" i="168"/>
  <c r="C48" i="168"/>
  <c r="F45" i="168"/>
  <c r="E45" i="168"/>
  <c r="C45" i="168"/>
  <c r="N45" i="168"/>
  <c r="M45" i="168"/>
  <c r="L45" i="168"/>
  <c r="K45" i="168"/>
  <c r="J45" i="168"/>
  <c r="I45" i="168"/>
  <c r="H45" i="168"/>
  <c r="G45" i="168"/>
  <c r="D45" i="168"/>
  <c r="F42" i="168"/>
  <c r="E42" i="168"/>
  <c r="N42" i="168"/>
  <c r="M42" i="168"/>
  <c r="M41" i="168" s="1"/>
  <c r="L42" i="168"/>
  <c r="K42" i="168"/>
  <c r="J42" i="168"/>
  <c r="I42" i="168"/>
  <c r="I41" i="168" s="1"/>
  <c r="H42" i="168"/>
  <c r="G42" i="168"/>
  <c r="D42" i="168"/>
  <c r="C42" i="168"/>
  <c r="F38" i="168"/>
  <c r="E38" i="168"/>
  <c r="N38" i="168"/>
  <c r="M38" i="168"/>
  <c r="L38" i="168"/>
  <c r="K38" i="168"/>
  <c r="J38" i="168"/>
  <c r="I38" i="168"/>
  <c r="H38" i="168"/>
  <c r="G38" i="168"/>
  <c r="D38" i="168"/>
  <c r="C38" i="168"/>
  <c r="O31" i="168"/>
  <c r="D30" i="168"/>
  <c r="D29" i="168" s="1"/>
  <c r="E30" i="168"/>
  <c r="E29" i="168" s="1"/>
  <c r="F30" i="168"/>
  <c r="F29" i="168" s="1"/>
  <c r="G30" i="168"/>
  <c r="H30" i="168"/>
  <c r="I30" i="168"/>
  <c r="I29" i="168" s="1"/>
  <c r="J30" i="168"/>
  <c r="J29" i="168" s="1"/>
  <c r="K30" i="168"/>
  <c r="L30" i="168"/>
  <c r="L29" i="168" s="1"/>
  <c r="M30" i="168"/>
  <c r="M29" i="168" s="1"/>
  <c r="N30" i="168"/>
  <c r="N29" i="168" s="1"/>
  <c r="C30" i="168"/>
  <c r="C29" i="168" s="1"/>
  <c r="F128" i="168"/>
  <c r="G128" i="168"/>
  <c r="H128" i="168"/>
  <c r="I128" i="168"/>
  <c r="J128" i="168"/>
  <c r="K128" i="168"/>
  <c r="L128" i="168"/>
  <c r="M128" i="168"/>
  <c r="N128" i="168"/>
  <c r="F125" i="168"/>
  <c r="G125" i="168"/>
  <c r="H125" i="168"/>
  <c r="I125" i="168"/>
  <c r="J125" i="168"/>
  <c r="K125" i="168"/>
  <c r="L125" i="168"/>
  <c r="M125" i="168"/>
  <c r="N125" i="168"/>
  <c r="F123" i="168"/>
  <c r="G123" i="168"/>
  <c r="H123" i="168"/>
  <c r="I123" i="168"/>
  <c r="J123" i="168"/>
  <c r="K123" i="168"/>
  <c r="L123" i="168"/>
  <c r="M123" i="168"/>
  <c r="N123" i="168"/>
  <c r="F121" i="168"/>
  <c r="G121" i="168"/>
  <c r="H121" i="168"/>
  <c r="I121" i="168"/>
  <c r="J121" i="168"/>
  <c r="K121" i="168"/>
  <c r="L121" i="168"/>
  <c r="M121" i="168"/>
  <c r="N121" i="168"/>
  <c r="F116" i="168"/>
  <c r="G116" i="168"/>
  <c r="H116" i="168"/>
  <c r="I116" i="168"/>
  <c r="J116" i="168"/>
  <c r="K116" i="168"/>
  <c r="L116" i="168"/>
  <c r="M116" i="168"/>
  <c r="N116" i="168"/>
  <c r="F32" i="168"/>
  <c r="G32" i="168"/>
  <c r="H32" i="168"/>
  <c r="I32" i="168"/>
  <c r="J32" i="168"/>
  <c r="K32" i="168"/>
  <c r="L32" i="168"/>
  <c r="M32" i="168"/>
  <c r="N32" i="168"/>
  <c r="F26" i="168"/>
  <c r="G26" i="168"/>
  <c r="H26" i="168"/>
  <c r="I26" i="168"/>
  <c r="I25" i="168" s="1"/>
  <c r="J26" i="168"/>
  <c r="J25" i="168" s="1"/>
  <c r="K26" i="168"/>
  <c r="L26" i="168"/>
  <c r="M26" i="168"/>
  <c r="N26" i="168"/>
  <c r="N25" i="168" s="1"/>
  <c r="F23" i="168"/>
  <c r="G23" i="168"/>
  <c r="H23" i="168"/>
  <c r="I23" i="168"/>
  <c r="J23" i="168"/>
  <c r="K23" i="168"/>
  <c r="L23" i="168"/>
  <c r="M23" i="168"/>
  <c r="N23" i="168"/>
  <c r="O131" i="168"/>
  <c r="O130" i="168"/>
  <c r="O129" i="168"/>
  <c r="O126" i="168"/>
  <c r="O124" i="168"/>
  <c r="O122" i="168"/>
  <c r="O118" i="168"/>
  <c r="O117" i="168"/>
  <c r="O115" i="168"/>
  <c r="O113" i="168"/>
  <c r="O112" i="168"/>
  <c r="O111" i="168"/>
  <c r="O110" i="168"/>
  <c r="O109" i="168"/>
  <c r="O108" i="168"/>
  <c r="O107" i="168"/>
  <c r="O106" i="168"/>
  <c r="O105" i="168"/>
  <c r="O104" i="168"/>
  <c r="O103" i="168"/>
  <c r="O102" i="168"/>
  <c r="O101" i="168"/>
  <c r="O100" i="168"/>
  <c r="O99" i="168"/>
  <c r="O98" i="168"/>
  <c r="O97" i="168"/>
  <c r="O96" i="168"/>
  <c r="O95" i="168"/>
  <c r="O94" i="168"/>
  <c r="O93" i="168"/>
  <c r="O92" i="168"/>
  <c r="O91" i="168"/>
  <c r="O90" i="168"/>
  <c r="O89" i="168"/>
  <c r="O88" i="168"/>
  <c r="O87" i="168"/>
  <c r="O86" i="168"/>
  <c r="O85" i="168"/>
  <c r="O84" i="168"/>
  <c r="O83" i="168"/>
  <c r="O82" i="168"/>
  <c r="O81" i="168"/>
  <c r="O80" i="168"/>
  <c r="O79" i="168"/>
  <c r="O78" i="168"/>
  <c r="O77" i="168"/>
  <c r="O76" i="168"/>
  <c r="O75" i="168"/>
  <c r="O74" i="168"/>
  <c r="O73" i="168"/>
  <c r="O72" i="168"/>
  <c r="O71" i="168"/>
  <c r="O70" i="168"/>
  <c r="O69" i="168"/>
  <c r="O68" i="168"/>
  <c r="O67" i="168"/>
  <c r="O34" i="168"/>
  <c r="O33" i="168"/>
  <c r="O28" i="168"/>
  <c r="O27" i="168"/>
  <c r="O24" i="168"/>
  <c r="O22" i="168"/>
  <c r="O21" i="168"/>
  <c r="O20" i="168"/>
  <c r="O19" i="168"/>
  <c r="O15" i="168"/>
  <c r="O14" i="168"/>
  <c r="F18" i="168"/>
  <c r="G18" i="168"/>
  <c r="H18" i="168"/>
  <c r="I18" i="168"/>
  <c r="I17" i="168" s="1"/>
  <c r="J18" i="168"/>
  <c r="J17" i="168" s="1"/>
  <c r="K18" i="168"/>
  <c r="L18" i="168"/>
  <c r="M18" i="168"/>
  <c r="N18" i="168"/>
  <c r="N17" i="168" s="1"/>
  <c r="F13" i="168"/>
  <c r="G13" i="168"/>
  <c r="H13" i="168"/>
  <c r="I13" i="168"/>
  <c r="J13" i="168"/>
  <c r="K13" i="168"/>
  <c r="L13" i="168"/>
  <c r="M13" i="168"/>
  <c r="N13" i="168"/>
  <c r="O19" i="169"/>
  <c r="O71" i="167"/>
  <c r="N69" i="167"/>
  <c r="M69" i="167"/>
  <c r="L69" i="167"/>
  <c r="K69" i="167"/>
  <c r="J69" i="167"/>
  <c r="I69" i="167"/>
  <c r="H69" i="167"/>
  <c r="G69" i="167"/>
  <c r="F69" i="167"/>
  <c r="E69" i="167"/>
  <c r="D69" i="167"/>
  <c r="C69" i="167"/>
  <c r="C61" i="167"/>
  <c r="D61" i="167"/>
  <c r="E61" i="167"/>
  <c r="F61" i="167"/>
  <c r="G61" i="167"/>
  <c r="H61" i="167"/>
  <c r="I61" i="167"/>
  <c r="J61" i="167"/>
  <c r="K61" i="167"/>
  <c r="L61" i="167"/>
  <c r="M61" i="167"/>
  <c r="N61" i="167"/>
  <c r="O60" i="167"/>
  <c r="O46" i="167"/>
  <c r="O47" i="167"/>
  <c r="O48" i="167"/>
  <c r="O49" i="167"/>
  <c r="O50" i="167"/>
  <c r="O51" i="167"/>
  <c r="O52" i="167"/>
  <c r="O53" i="167"/>
  <c r="O54" i="167"/>
  <c r="O55" i="167"/>
  <c r="O56" i="167"/>
  <c r="O57" i="167"/>
  <c r="O58" i="167"/>
  <c r="O31" i="167"/>
  <c r="N30" i="167"/>
  <c r="M30" i="167"/>
  <c r="L30" i="167"/>
  <c r="K30" i="167"/>
  <c r="J30" i="167"/>
  <c r="I30" i="167"/>
  <c r="H30" i="167"/>
  <c r="G30" i="167"/>
  <c r="F30" i="167"/>
  <c r="E30" i="167"/>
  <c r="D30" i="167"/>
  <c r="C30" i="167"/>
  <c r="N24" i="167"/>
  <c r="M24" i="167"/>
  <c r="L24" i="167"/>
  <c r="K24" i="167"/>
  <c r="J24" i="167"/>
  <c r="I24" i="167"/>
  <c r="H24" i="167"/>
  <c r="G24" i="167"/>
  <c r="F24" i="167"/>
  <c r="E24" i="167"/>
  <c r="D24" i="167"/>
  <c r="C24" i="167"/>
  <c r="H55" i="174"/>
  <c r="G55" i="174"/>
  <c r="F55" i="174"/>
  <c r="O21" i="167"/>
  <c r="L17" i="168" l="1"/>
  <c r="H41" i="168"/>
  <c r="G57" i="168"/>
  <c r="C113" i="170"/>
  <c r="D114" i="170"/>
  <c r="D113" i="170" s="1"/>
  <c r="H114" i="170"/>
  <c r="L114" i="170"/>
  <c r="E114" i="170"/>
  <c r="E113" i="170" s="1"/>
  <c r="M114" i="170"/>
  <c r="M113" i="170" s="1"/>
  <c r="I36" i="170"/>
  <c r="G114" i="170"/>
  <c r="G113" i="170"/>
  <c r="K113" i="170"/>
  <c r="F114" i="170"/>
  <c r="J114" i="170"/>
  <c r="N114" i="170"/>
  <c r="L113" i="170"/>
  <c r="F113" i="170"/>
  <c r="N113" i="170"/>
  <c r="H113" i="170"/>
  <c r="E55" i="170"/>
  <c r="E51" i="170" s="1"/>
  <c r="I55" i="170"/>
  <c r="I51" i="170" s="1"/>
  <c r="M55" i="170"/>
  <c r="M51" i="170" s="1"/>
  <c r="G36" i="170"/>
  <c r="K36" i="170"/>
  <c r="G51" i="170"/>
  <c r="K51" i="170"/>
  <c r="D51" i="170"/>
  <c r="H51" i="170"/>
  <c r="L51" i="170"/>
  <c r="J55" i="170"/>
  <c r="C55" i="170"/>
  <c r="F51" i="170"/>
  <c r="J51" i="170"/>
  <c r="N51" i="170"/>
  <c r="C51" i="170"/>
  <c r="E36" i="170"/>
  <c r="M36" i="170"/>
  <c r="F36" i="170"/>
  <c r="N36" i="170"/>
  <c r="D36" i="170"/>
  <c r="H36" i="170"/>
  <c r="L36" i="170"/>
  <c r="J36" i="170"/>
  <c r="C36" i="170"/>
  <c r="F25" i="168"/>
  <c r="F17" i="168" s="1"/>
  <c r="O48" i="168"/>
  <c r="O50" i="168"/>
  <c r="O54" i="168"/>
  <c r="G53" i="168"/>
  <c r="L120" i="168"/>
  <c r="L41" i="168"/>
  <c r="O61" i="168"/>
  <c r="O38" i="168"/>
  <c r="K57" i="168"/>
  <c r="H120" i="168"/>
  <c r="G29" i="168"/>
  <c r="D41" i="168"/>
  <c r="G41" i="168"/>
  <c r="K41" i="168"/>
  <c r="O45" i="168"/>
  <c r="O58" i="168"/>
  <c r="O64" i="168"/>
  <c r="H57" i="168"/>
  <c r="L57" i="168"/>
  <c r="F57" i="168"/>
  <c r="J57" i="168"/>
  <c r="N57" i="168"/>
  <c r="L53" i="168"/>
  <c r="D57" i="168"/>
  <c r="D53" i="168" s="1"/>
  <c r="J53" i="168"/>
  <c r="N53" i="168"/>
  <c r="I53" i="168"/>
  <c r="M53" i="168"/>
  <c r="E53" i="168"/>
  <c r="H37" i="168"/>
  <c r="O42" i="168"/>
  <c r="J41" i="168"/>
  <c r="N41" i="168"/>
  <c r="I37" i="168"/>
  <c r="M37" i="168"/>
  <c r="L37" i="168"/>
  <c r="K37" i="168"/>
  <c r="C41" i="168"/>
  <c r="C57" i="168"/>
  <c r="M25" i="168"/>
  <c r="M17" i="168" s="1"/>
  <c r="H29" i="168"/>
  <c r="I120" i="168"/>
  <c r="H25" i="168"/>
  <c r="H17" i="168" s="1"/>
  <c r="L25" i="168"/>
  <c r="K29" i="168"/>
  <c r="E41" i="168"/>
  <c r="O30" i="168"/>
  <c r="M120" i="168"/>
  <c r="G25" i="168"/>
  <c r="G17" i="168" s="1"/>
  <c r="K25" i="168"/>
  <c r="K17" i="168" s="1"/>
  <c r="F41" i="168"/>
  <c r="K120" i="168"/>
  <c r="G120" i="168"/>
  <c r="N120" i="168"/>
  <c r="J120" i="168"/>
  <c r="F120" i="168"/>
  <c r="O30" i="167"/>
  <c r="D76" i="167"/>
  <c r="E76" i="167"/>
  <c r="F76" i="167"/>
  <c r="G76" i="167"/>
  <c r="H76" i="167"/>
  <c r="I76" i="167"/>
  <c r="J76" i="167"/>
  <c r="K76" i="167"/>
  <c r="L76" i="167"/>
  <c r="M76" i="167"/>
  <c r="N76" i="167"/>
  <c r="D72" i="167"/>
  <c r="E72" i="167"/>
  <c r="F72" i="167"/>
  <c r="G72" i="167"/>
  <c r="H72" i="167"/>
  <c r="I72" i="167"/>
  <c r="J72" i="167"/>
  <c r="K72" i="167"/>
  <c r="L72" i="167"/>
  <c r="M72" i="167"/>
  <c r="N72" i="167"/>
  <c r="D66" i="167"/>
  <c r="E66" i="167"/>
  <c r="F66" i="167"/>
  <c r="G66" i="167"/>
  <c r="H66" i="167"/>
  <c r="I66" i="167"/>
  <c r="I65" i="167" s="1"/>
  <c r="I64" i="167" s="1"/>
  <c r="I40" i="167" s="1"/>
  <c r="J66" i="167"/>
  <c r="J65" i="167" s="1"/>
  <c r="K66" i="167"/>
  <c r="L66" i="167"/>
  <c r="M66" i="167"/>
  <c r="N66" i="167"/>
  <c r="O59" i="167"/>
  <c r="D34" i="167"/>
  <c r="E34" i="167"/>
  <c r="F34" i="167"/>
  <c r="G34" i="167"/>
  <c r="H34" i="167"/>
  <c r="I34" i="167"/>
  <c r="J34" i="167"/>
  <c r="K34" i="167"/>
  <c r="L34" i="167"/>
  <c r="M34" i="167"/>
  <c r="N34" i="167"/>
  <c r="D32" i="167"/>
  <c r="D29" i="167" s="1"/>
  <c r="E32" i="167"/>
  <c r="E29" i="167" s="1"/>
  <c r="F32" i="167"/>
  <c r="F29" i="167" s="1"/>
  <c r="G32" i="167"/>
  <c r="G29" i="167" s="1"/>
  <c r="H32" i="167"/>
  <c r="H29" i="167" s="1"/>
  <c r="I32" i="167"/>
  <c r="I29" i="167" s="1"/>
  <c r="J32" i="167"/>
  <c r="J29" i="167" s="1"/>
  <c r="K32" i="167"/>
  <c r="K29" i="167" s="1"/>
  <c r="L32" i="167"/>
  <c r="L29" i="167" s="1"/>
  <c r="M32" i="167"/>
  <c r="M29" i="167" s="1"/>
  <c r="N32" i="167"/>
  <c r="N29" i="167" s="1"/>
  <c r="D26" i="167"/>
  <c r="E26" i="167"/>
  <c r="F26" i="167"/>
  <c r="G26" i="167"/>
  <c r="H26" i="167"/>
  <c r="I26" i="167"/>
  <c r="J26" i="167"/>
  <c r="K26" i="167"/>
  <c r="L26" i="167"/>
  <c r="M26" i="167"/>
  <c r="N26" i="167"/>
  <c r="D18" i="167"/>
  <c r="E18" i="167"/>
  <c r="F18" i="167"/>
  <c r="G18" i="167"/>
  <c r="H18" i="167"/>
  <c r="I18" i="167"/>
  <c r="J18" i="167"/>
  <c r="K18" i="167"/>
  <c r="L18" i="167"/>
  <c r="M18" i="167"/>
  <c r="N18" i="167"/>
  <c r="D13" i="167"/>
  <c r="E13" i="167"/>
  <c r="F13" i="167"/>
  <c r="G13" i="167"/>
  <c r="H13" i="167"/>
  <c r="I13" i="167"/>
  <c r="J13" i="167"/>
  <c r="K13" i="167"/>
  <c r="L13" i="167"/>
  <c r="M13" i="167"/>
  <c r="N13" i="167"/>
  <c r="J113" i="170" l="1"/>
  <c r="M119" i="168"/>
  <c r="L119" i="168"/>
  <c r="H119" i="168"/>
  <c r="F53" i="168"/>
  <c r="D37" i="168"/>
  <c r="F37" i="168"/>
  <c r="J37" i="168"/>
  <c r="E37" i="168"/>
  <c r="O57" i="168"/>
  <c r="N37" i="168"/>
  <c r="H53" i="168"/>
  <c r="K53" i="168"/>
  <c r="I119" i="168"/>
  <c r="G37" i="168"/>
  <c r="C53" i="168"/>
  <c r="L36" i="168"/>
  <c r="C37" i="168"/>
  <c r="O41" i="168"/>
  <c r="F119" i="168"/>
  <c r="K119" i="168"/>
  <c r="O29" i="168"/>
  <c r="J119" i="168"/>
  <c r="N119" i="168"/>
  <c r="G119" i="168"/>
  <c r="M65" i="167"/>
  <c r="M64" i="167" s="1"/>
  <c r="M40" i="167" s="1"/>
  <c r="N65" i="167"/>
  <c r="F65" i="167"/>
  <c r="F64" i="167" s="1"/>
  <c r="F40" i="167" s="1"/>
  <c r="E65" i="167"/>
  <c r="E64" i="167" s="1"/>
  <c r="E40" i="167" s="1"/>
  <c r="M23" i="167"/>
  <c r="G23" i="167"/>
  <c r="I23" i="167"/>
  <c r="E23" i="167"/>
  <c r="K23" i="167"/>
  <c r="K65" i="167"/>
  <c r="K64" i="167" s="1"/>
  <c r="K40" i="167" s="1"/>
  <c r="G65" i="167"/>
  <c r="G64" i="167" s="1"/>
  <c r="G40" i="167" s="1"/>
  <c r="L65" i="167"/>
  <c r="H65" i="167"/>
  <c r="D65" i="167"/>
  <c r="J64" i="167"/>
  <c r="J40" i="167" s="1"/>
  <c r="L64" i="167"/>
  <c r="L40" i="167" s="1"/>
  <c r="H64" i="167"/>
  <c r="H40" i="167" s="1"/>
  <c r="K17" i="167"/>
  <c r="N23" i="167"/>
  <c r="J23" i="167"/>
  <c r="F23" i="167"/>
  <c r="L23" i="167"/>
  <c r="H23" i="167"/>
  <c r="D23" i="167"/>
  <c r="G75" i="166"/>
  <c r="G67" i="166"/>
  <c r="G62" i="166"/>
  <c r="G53" i="166"/>
  <c r="G32" i="166"/>
  <c r="G28" i="166" s="1"/>
  <c r="G22" i="166"/>
  <c r="G52" i="165"/>
  <c r="G51" i="165"/>
  <c r="E50" i="165"/>
  <c r="C50" i="165"/>
  <c r="E40" i="165"/>
  <c r="C40" i="165"/>
  <c r="E33" i="165"/>
  <c r="C33" i="165"/>
  <c r="C29" i="163"/>
  <c r="D54" i="162"/>
  <c r="C54" i="162"/>
  <c r="M36" i="168" l="1"/>
  <c r="I36" i="168"/>
  <c r="O53" i="168"/>
  <c r="H36" i="168"/>
  <c r="N36" i="168"/>
  <c r="G36" i="168"/>
  <c r="J36" i="168"/>
  <c r="F36" i="168"/>
  <c r="K36" i="168"/>
  <c r="O37" i="168"/>
  <c r="M17" i="167"/>
  <c r="G17" i="167"/>
  <c r="E17" i="167"/>
  <c r="J17" i="167"/>
  <c r="F17" i="167"/>
  <c r="L17" i="167"/>
  <c r="H17" i="167"/>
  <c r="N17" i="167"/>
  <c r="D17" i="167"/>
  <c r="I17" i="167"/>
  <c r="G20" i="166"/>
  <c r="G17" i="166" l="1"/>
  <c r="G14" i="166" l="1"/>
  <c r="AD40" i="178" l="1"/>
  <c r="AD24" i="178"/>
  <c r="AD20" i="178" s="1"/>
  <c r="AD17" i="178" s="1"/>
  <c r="AD14" i="178" s="1"/>
  <c r="C50" i="159" l="1"/>
  <c r="D50" i="159"/>
  <c r="O56" i="152" l="1"/>
  <c r="O55" i="152"/>
  <c r="O51" i="152"/>
  <c r="O50" i="152"/>
  <c r="O46" i="152"/>
  <c r="O45" i="152"/>
  <c r="O41" i="152"/>
  <c r="O40" i="152"/>
  <c r="O36" i="152"/>
  <c r="O35" i="152"/>
  <c r="O31" i="152"/>
  <c r="O30" i="152"/>
  <c r="O26" i="152"/>
  <c r="O25" i="152"/>
  <c r="O21" i="152"/>
  <c r="O20" i="152"/>
  <c r="O16" i="152"/>
  <c r="O15" i="152"/>
  <c r="AE40" i="178" l="1"/>
  <c r="AC40" i="178"/>
  <c r="AB40" i="178"/>
  <c r="AA40" i="178"/>
  <c r="Z40" i="178"/>
  <c r="Y40" i="178"/>
  <c r="X40" i="178"/>
  <c r="W40" i="178"/>
  <c r="V40" i="178"/>
  <c r="U40" i="178"/>
  <c r="T40" i="178"/>
  <c r="S40" i="178"/>
  <c r="R40" i="178"/>
  <c r="Q40" i="178"/>
  <c r="P40" i="178"/>
  <c r="O40" i="178"/>
  <c r="N40" i="178"/>
  <c r="M40" i="178"/>
  <c r="AE24" i="178"/>
  <c r="AE20" i="178" s="1"/>
  <c r="AE17" i="178" s="1"/>
  <c r="AE14" i="178" s="1"/>
  <c r="AC24" i="178"/>
  <c r="AB24" i="178"/>
  <c r="AA24" i="178"/>
  <c r="Z24" i="178"/>
  <c r="Z20" i="178" s="1"/>
  <c r="Z17" i="178" s="1"/>
  <c r="Z14" i="178" s="1"/>
  <c r="Y24" i="178"/>
  <c r="X24" i="178"/>
  <c r="W24" i="178"/>
  <c r="V24" i="178"/>
  <c r="V20" i="178" s="1"/>
  <c r="V17" i="178" s="1"/>
  <c r="V14" i="178" s="1"/>
  <c r="U24" i="178"/>
  <c r="T24" i="178"/>
  <c r="S24" i="178"/>
  <c r="R24" i="178"/>
  <c r="R20" i="178" s="1"/>
  <c r="R17" i="178" s="1"/>
  <c r="R14" i="178" s="1"/>
  <c r="Q24" i="178"/>
  <c r="P24" i="178"/>
  <c r="O24" i="178"/>
  <c r="N24" i="178"/>
  <c r="N20" i="178" s="1"/>
  <c r="N17" i="178" s="1"/>
  <c r="N14" i="178" s="1"/>
  <c r="M24" i="178"/>
  <c r="L24" i="178"/>
  <c r="K24" i="178"/>
  <c r="J24" i="178"/>
  <c r="I24" i="178"/>
  <c r="H24" i="178"/>
  <c r="G24" i="178"/>
  <c r="F24" i="178"/>
  <c r="E24" i="178"/>
  <c r="D24" i="178"/>
  <c r="C24" i="178"/>
  <c r="AC20" i="178"/>
  <c r="AB20" i="178"/>
  <c r="AA20" i="178"/>
  <c r="AA17" i="178" s="1"/>
  <c r="AA14" i="178" s="1"/>
  <c r="Y20" i="178"/>
  <c r="X20" i="178"/>
  <c r="W20" i="178"/>
  <c r="U20" i="178"/>
  <c r="T20" i="178"/>
  <c r="S20" i="178"/>
  <c r="Q20" i="178"/>
  <c r="P20" i="178"/>
  <c r="O20" i="178"/>
  <c r="M20" i="178"/>
  <c r="L20" i="178"/>
  <c r="K20" i="178"/>
  <c r="K17" i="178" s="1"/>
  <c r="K14" i="178" s="1"/>
  <c r="J20" i="178"/>
  <c r="I20" i="178"/>
  <c r="H20" i="178"/>
  <c r="G20" i="178"/>
  <c r="G17" i="178" s="1"/>
  <c r="G14" i="178" s="1"/>
  <c r="F20" i="178"/>
  <c r="E20" i="178"/>
  <c r="D20" i="178"/>
  <c r="C20" i="178"/>
  <c r="C17" i="178" s="1"/>
  <c r="C14" i="178" s="1"/>
  <c r="AB17" i="178"/>
  <c r="X17" i="178"/>
  <c r="X14" i="178" s="1"/>
  <c r="W17" i="178"/>
  <c r="W14" i="178" s="1"/>
  <c r="T17" i="178"/>
  <c r="T14" i="178" s="1"/>
  <c r="S17" i="178"/>
  <c r="P17" i="178"/>
  <c r="P14" i="178" s="1"/>
  <c r="O17" i="178"/>
  <c r="O14" i="178" s="1"/>
  <c r="L17" i="178"/>
  <c r="L14" i="178" s="1"/>
  <c r="J17" i="178"/>
  <c r="J14" i="178" s="1"/>
  <c r="I17" i="178"/>
  <c r="H17" i="178"/>
  <c r="F17" i="178"/>
  <c r="F14" i="178" s="1"/>
  <c r="E17" i="178"/>
  <c r="E14" i="178" s="1"/>
  <c r="D17" i="178"/>
  <c r="D14" i="178" s="1"/>
  <c r="AB14" i="178"/>
  <c r="S14" i="178"/>
  <c r="I14" i="178"/>
  <c r="H14" i="178"/>
  <c r="M17" i="178" l="1"/>
  <c r="M14" i="178" s="1"/>
  <c r="Q17" i="178"/>
  <c r="Q14" i="178" s="1"/>
  <c r="U17" i="178"/>
  <c r="U14" i="178" s="1"/>
  <c r="Y17" i="178"/>
  <c r="Y14" i="178" s="1"/>
  <c r="AC17" i="178"/>
  <c r="AC14" i="178" s="1"/>
  <c r="F22" i="175"/>
  <c r="H92" i="176" l="1"/>
  <c r="G92" i="176"/>
  <c r="F92" i="176"/>
  <c r="H78" i="176"/>
  <c r="G78" i="176"/>
  <c r="F78" i="176"/>
  <c r="H58" i="176"/>
  <c r="G58" i="176"/>
  <c r="F58" i="176"/>
  <c r="H44" i="176"/>
  <c r="G44" i="176"/>
  <c r="F44" i="176"/>
  <c r="F20" i="176"/>
  <c r="G20" i="176"/>
  <c r="H20" i="176"/>
  <c r="H62" i="175"/>
  <c r="G62" i="175"/>
  <c r="F62" i="175"/>
  <c r="F52" i="175"/>
  <c r="G52" i="175"/>
  <c r="H52" i="175"/>
  <c r="H47" i="175"/>
  <c r="G47" i="175"/>
  <c r="F47" i="175"/>
  <c r="H38" i="175"/>
  <c r="G38" i="175"/>
  <c r="F38" i="175"/>
  <c r="H22" i="175"/>
  <c r="G22" i="175"/>
  <c r="F19" i="175"/>
  <c r="G19" i="175"/>
  <c r="H19" i="175"/>
  <c r="F43" i="174"/>
  <c r="G43" i="174"/>
  <c r="H43" i="174"/>
  <c r="G23" i="174"/>
  <c r="F23" i="174"/>
  <c r="F18" i="176" l="1"/>
  <c r="F95" i="176" s="1"/>
  <c r="H18" i="176"/>
  <c r="H95" i="176" s="1"/>
  <c r="G18" i="176"/>
  <c r="H17" i="175"/>
  <c r="H65" i="175" s="1"/>
  <c r="G17" i="175"/>
  <c r="G65" i="175" s="1"/>
  <c r="F17" i="175"/>
  <c r="F60" i="177"/>
  <c r="F33" i="177"/>
  <c r="F17" i="177"/>
  <c r="E60" i="177"/>
  <c r="E17" i="177"/>
  <c r="E33" i="177"/>
  <c r="F65" i="175" l="1"/>
  <c r="G95" i="176"/>
  <c r="C104" i="128" l="1"/>
  <c r="F104" i="128" s="1"/>
  <c r="B90" i="177" l="1"/>
  <c r="B89" i="177"/>
  <c r="D60" i="177"/>
  <c r="D33" i="177"/>
  <c r="D17" i="177"/>
  <c r="H23" i="174"/>
  <c r="H20" i="174"/>
  <c r="G20" i="174"/>
  <c r="G18" i="174" s="1"/>
  <c r="G58" i="174" s="1"/>
  <c r="F20" i="174"/>
  <c r="F18" i="174" s="1"/>
  <c r="F58" i="174" s="1"/>
  <c r="H18" i="174" l="1"/>
  <c r="H58" i="174" s="1"/>
  <c r="G17" i="177"/>
  <c r="G60" i="177"/>
  <c r="G33" i="177"/>
  <c r="D178" i="177"/>
  <c r="E178" i="177"/>
  <c r="F178" i="177"/>
  <c r="G178" i="177" l="1"/>
  <c r="AH130" i="173"/>
  <c r="AH129" i="173"/>
  <c r="AH128" i="173"/>
  <c r="AF127" i="173"/>
  <c r="AE127" i="173"/>
  <c r="AD127" i="173"/>
  <c r="AC127" i="173"/>
  <c r="AB127" i="173"/>
  <c r="AA127" i="173"/>
  <c r="Z127" i="173"/>
  <c r="Y127" i="173"/>
  <c r="X127" i="173"/>
  <c r="W127" i="173"/>
  <c r="V127" i="173"/>
  <c r="U127" i="173"/>
  <c r="T127" i="173"/>
  <c r="S127" i="173"/>
  <c r="R127" i="173"/>
  <c r="Q127" i="173"/>
  <c r="P127" i="173"/>
  <c r="O127" i="173"/>
  <c r="N127" i="173"/>
  <c r="M127" i="173"/>
  <c r="L127" i="173"/>
  <c r="K127" i="173"/>
  <c r="J127" i="173"/>
  <c r="I127" i="173"/>
  <c r="H127" i="173"/>
  <c r="G127" i="173"/>
  <c r="F127" i="173"/>
  <c r="E127" i="173"/>
  <c r="D127" i="173"/>
  <c r="C127" i="173"/>
  <c r="AH125" i="173"/>
  <c r="AF124" i="173"/>
  <c r="AE124" i="173"/>
  <c r="AD124" i="173"/>
  <c r="AC124" i="173"/>
  <c r="AB124" i="173"/>
  <c r="AA124" i="173"/>
  <c r="Z124" i="173"/>
  <c r="Y124" i="173"/>
  <c r="X124" i="173"/>
  <c r="W124" i="173"/>
  <c r="V124" i="173"/>
  <c r="U124" i="173"/>
  <c r="T124" i="173"/>
  <c r="S124" i="173"/>
  <c r="R124" i="173"/>
  <c r="Q124" i="173"/>
  <c r="P124" i="173"/>
  <c r="O124" i="173"/>
  <c r="N124" i="173"/>
  <c r="M124" i="173"/>
  <c r="L124" i="173"/>
  <c r="K124" i="173"/>
  <c r="J124" i="173"/>
  <c r="I124" i="173"/>
  <c r="H124" i="173"/>
  <c r="G124" i="173"/>
  <c r="F124" i="173"/>
  <c r="E124" i="173"/>
  <c r="D124" i="173"/>
  <c r="C124" i="173"/>
  <c r="AH123" i="173"/>
  <c r="AF122" i="173"/>
  <c r="AE122" i="173"/>
  <c r="AD122" i="173"/>
  <c r="AC122" i="173"/>
  <c r="AB122" i="173"/>
  <c r="AA122" i="173"/>
  <c r="Z122" i="173"/>
  <c r="Y122" i="173"/>
  <c r="X122" i="173"/>
  <c r="W122" i="173"/>
  <c r="V122" i="173"/>
  <c r="U122" i="173"/>
  <c r="T122" i="173"/>
  <c r="S122" i="173"/>
  <c r="R122" i="173"/>
  <c r="Q122" i="173"/>
  <c r="P122" i="173"/>
  <c r="O122" i="173"/>
  <c r="N122" i="173"/>
  <c r="M122" i="173"/>
  <c r="L122" i="173"/>
  <c r="K122" i="173"/>
  <c r="J122" i="173"/>
  <c r="I122" i="173"/>
  <c r="H122" i="173"/>
  <c r="G122" i="173"/>
  <c r="F122" i="173"/>
  <c r="E122" i="173"/>
  <c r="D122" i="173"/>
  <c r="C122" i="173"/>
  <c r="AH121" i="173"/>
  <c r="AF120" i="173"/>
  <c r="AE120" i="173"/>
  <c r="AD120" i="173"/>
  <c r="AC120" i="173"/>
  <c r="AB120" i="173"/>
  <c r="AA120" i="173"/>
  <c r="Z120" i="173"/>
  <c r="Y120" i="173"/>
  <c r="X120" i="173"/>
  <c r="W120" i="173"/>
  <c r="V120" i="173"/>
  <c r="U120" i="173"/>
  <c r="T120" i="173"/>
  <c r="S120" i="173"/>
  <c r="R120" i="173"/>
  <c r="Q120" i="173"/>
  <c r="P120" i="173"/>
  <c r="O120" i="173"/>
  <c r="N120" i="173"/>
  <c r="M120" i="173"/>
  <c r="L120" i="173"/>
  <c r="K120" i="173"/>
  <c r="J120" i="173"/>
  <c r="I120" i="173"/>
  <c r="H120" i="173"/>
  <c r="G120" i="173"/>
  <c r="F120" i="173"/>
  <c r="E120" i="173"/>
  <c r="D120" i="173"/>
  <c r="C120" i="173"/>
  <c r="AH117" i="173"/>
  <c r="AH116" i="173"/>
  <c r="AF115" i="173"/>
  <c r="AE115" i="173"/>
  <c r="AD115" i="173"/>
  <c r="AC115" i="173"/>
  <c r="AB115" i="173"/>
  <c r="AA115" i="173"/>
  <c r="Z115" i="173"/>
  <c r="Y115" i="173"/>
  <c r="X115" i="173"/>
  <c r="W115" i="173"/>
  <c r="V115" i="173"/>
  <c r="U115" i="173"/>
  <c r="T115" i="173"/>
  <c r="S115" i="173"/>
  <c r="R115" i="173"/>
  <c r="Q115" i="173"/>
  <c r="P115" i="173"/>
  <c r="O115" i="173"/>
  <c r="N115" i="173"/>
  <c r="M115" i="173"/>
  <c r="L115" i="173"/>
  <c r="K115" i="173"/>
  <c r="J115" i="173"/>
  <c r="I115" i="173"/>
  <c r="H115" i="173"/>
  <c r="G115" i="173"/>
  <c r="F115" i="173"/>
  <c r="E115" i="173"/>
  <c r="D115" i="173"/>
  <c r="C115" i="173"/>
  <c r="AH114" i="173"/>
  <c r="AH113" i="173"/>
  <c r="AH112" i="173"/>
  <c r="AH111" i="173"/>
  <c r="AH110" i="173"/>
  <c r="AH109" i="173"/>
  <c r="AH108" i="173"/>
  <c r="AH107" i="173"/>
  <c r="AH106" i="173"/>
  <c r="AH105" i="173"/>
  <c r="AH104" i="173"/>
  <c r="AH103" i="173"/>
  <c r="AH102" i="173"/>
  <c r="AH101" i="173"/>
  <c r="AH100" i="173"/>
  <c r="AH99" i="173"/>
  <c r="AH98" i="173"/>
  <c r="AH97" i="173"/>
  <c r="AH96" i="173"/>
  <c r="AH95" i="173"/>
  <c r="AH94" i="173"/>
  <c r="AH93" i="173"/>
  <c r="AH92" i="173"/>
  <c r="AH91" i="173"/>
  <c r="AH90" i="173"/>
  <c r="AH89" i="173"/>
  <c r="AH88" i="173"/>
  <c r="AH87" i="173"/>
  <c r="AH86" i="173"/>
  <c r="AH85" i="173"/>
  <c r="AH84" i="173"/>
  <c r="AH83" i="173"/>
  <c r="AH82" i="173"/>
  <c r="AH81" i="173"/>
  <c r="AH80" i="173"/>
  <c r="AH79" i="173"/>
  <c r="AH78" i="173"/>
  <c r="AH77" i="173"/>
  <c r="AH76" i="173"/>
  <c r="AH75" i="173"/>
  <c r="AH74" i="173"/>
  <c r="AH73" i="173"/>
  <c r="AH72" i="173"/>
  <c r="AH71" i="173"/>
  <c r="AH70" i="173"/>
  <c r="AH69" i="173"/>
  <c r="AH68" i="173"/>
  <c r="AH67" i="173"/>
  <c r="AH66" i="173"/>
  <c r="AH65" i="173"/>
  <c r="AH64" i="173"/>
  <c r="AH63" i="173"/>
  <c r="AH62" i="173"/>
  <c r="AH61" i="173"/>
  <c r="AF60" i="173"/>
  <c r="AE60" i="173"/>
  <c r="AD60" i="173"/>
  <c r="AC60" i="173"/>
  <c r="AB60" i="173"/>
  <c r="AA60" i="173"/>
  <c r="Z60" i="173"/>
  <c r="Y60" i="173"/>
  <c r="X60" i="173"/>
  <c r="W60" i="173"/>
  <c r="V60" i="173"/>
  <c r="U60" i="173"/>
  <c r="T60" i="173"/>
  <c r="S60" i="173"/>
  <c r="R60" i="173"/>
  <c r="Q60" i="173"/>
  <c r="P60" i="173"/>
  <c r="O60" i="173"/>
  <c r="N60" i="173"/>
  <c r="M60" i="173"/>
  <c r="L60" i="173"/>
  <c r="K60" i="173"/>
  <c r="J60" i="173"/>
  <c r="I60" i="173"/>
  <c r="H60" i="173"/>
  <c r="G60" i="173"/>
  <c r="F60" i="173"/>
  <c r="E60" i="173"/>
  <c r="D60" i="173"/>
  <c r="C60" i="173"/>
  <c r="AH59" i="173"/>
  <c r="AF58" i="173"/>
  <c r="AE58" i="173"/>
  <c r="AD58" i="173"/>
  <c r="AC58" i="173"/>
  <c r="AB58" i="173"/>
  <c r="AA58" i="173"/>
  <c r="Z58" i="173"/>
  <c r="Y58" i="173"/>
  <c r="X58" i="173"/>
  <c r="W58" i="173"/>
  <c r="V58" i="173"/>
  <c r="U58" i="173"/>
  <c r="T58" i="173"/>
  <c r="S58" i="173"/>
  <c r="R58" i="173"/>
  <c r="Q58" i="173"/>
  <c r="P58" i="173"/>
  <c r="O58" i="173"/>
  <c r="N58" i="173"/>
  <c r="M58" i="173"/>
  <c r="L58" i="173"/>
  <c r="K58" i="173"/>
  <c r="J58" i="173"/>
  <c r="I58" i="173"/>
  <c r="H58" i="173"/>
  <c r="G58" i="173"/>
  <c r="F58" i="173"/>
  <c r="E58" i="173"/>
  <c r="D58" i="173"/>
  <c r="C58" i="173"/>
  <c r="AH57" i="173"/>
  <c r="AF56" i="173"/>
  <c r="AE56" i="173"/>
  <c r="AD56" i="173"/>
  <c r="AC56" i="173"/>
  <c r="AB56" i="173"/>
  <c r="AA56" i="173"/>
  <c r="Z56" i="173"/>
  <c r="Y56" i="173"/>
  <c r="X56" i="173"/>
  <c r="W56" i="173"/>
  <c r="V56" i="173"/>
  <c r="U56" i="173"/>
  <c r="T56" i="173"/>
  <c r="S56" i="173"/>
  <c r="R56" i="173"/>
  <c r="Q56" i="173"/>
  <c r="P56" i="173"/>
  <c r="O56" i="173"/>
  <c r="N56" i="173"/>
  <c r="M56" i="173"/>
  <c r="L56" i="173"/>
  <c r="K56" i="173"/>
  <c r="J56" i="173"/>
  <c r="I56" i="173"/>
  <c r="H56" i="173"/>
  <c r="G56" i="173"/>
  <c r="F56" i="173"/>
  <c r="E56" i="173"/>
  <c r="D56" i="173"/>
  <c r="C56" i="173"/>
  <c r="AH54" i="173"/>
  <c r="AH53" i="173"/>
  <c r="AF52" i="173"/>
  <c r="AE52" i="173"/>
  <c r="AD52" i="173"/>
  <c r="AC52" i="173"/>
  <c r="AB52" i="173"/>
  <c r="AA52" i="173"/>
  <c r="Z52" i="173"/>
  <c r="Y52" i="173"/>
  <c r="X52" i="173"/>
  <c r="W52" i="173"/>
  <c r="V52" i="173"/>
  <c r="U52" i="173"/>
  <c r="T52" i="173"/>
  <c r="S52" i="173"/>
  <c r="R52" i="173"/>
  <c r="Q52" i="173"/>
  <c r="P52" i="173"/>
  <c r="O52" i="173"/>
  <c r="N52" i="173"/>
  <c r="M52" i="173"/>
  <c r="L52" i="173"/>
  <c r="K52" i="173"/>
  <c r="J52" i="173"/>
  <c r="I52" i="173"/>
  <c r="H52" i="173"/>
  <c r="G52" i="173"/>
  <c r="F52" i="173"/>
  <c r="E52" i="173"/>
  <c r="D52" i="173"/>
  <c r="C52" i="173"/>
  <c r="AH50" i="173"/>
  <c r="AH49" i="173"/>
  <c r="AF48" i="173"/>
  <c r="AE48" i="173"/>
  <c r="AD48" i="173"/>
  <c r="AC48" i="173"/>
  <c r="AB48" i="173"/>
  <c r="AA48" i="173"/>
  <c r="Z48" i="173"/>
  <c r="Y48" i="173"/>
  <c r="X48" i="173"/>
  <c r="W48" i="173"/>
  <c r="V48" i="173"/>
  <c r="U48" i="173"/>
  <c r="T48" i="173"/>
  <c r="S48" i="173"/>
  <c r="R48" i="173"/>
  <c r="Q48" i="173"/>
  <c r="P48" i="173"/>
  <c r="O48" i="173"/>
  <c r="N48" i="173"/>
  <c r="M48" i="173"/>
  <c r="L48" i="173"/>
  <c r="K48" i="173"/>
  <c r="J48" i="173"/>
  <c r="I48" i="173"/>
  <c r="H48" i="173"/>
  <c r="G48" i="173"/>
  <c r="F48" i="173"/>
  <c r="E48" i="173"/>
  <c r="D48" i="173"/>
  <c r="C48" i="173"/>
  <c r="AH47" i="173"/>
  <c r="AF46" i="173"/>
  <c r="AE46" i="173"/>
  <c r="AD46" i="173"/>
  <c r="AC46" i="173"/>
  <c r="AB46" i="173"/>
  <c r="AA46" i="173"/>
  <c r="Z46" i="173"/>
  <c r="Y46" i="173"/>
  <c r="X46" i="173"/>
  <c r="W46" i="173"/>
  <c r="V46" i="173"/>
  <c r="U46" i="173"/>
  <c r="T46" i="173"/>
  <c r="S46" i="173"/>
  <c r="R46" i="173"/>
  <c r="Q46" i="173"/>
  <c r="P46" i="173"/>
  <c r="O46" i="173"/>
  <c r="N46" i="173"/>
  <c r="M46" i="173"/>
  <c r="L46" i="173"/>
  <c r="K46" i="173"/>
  <c r="J46" i="173"/>
  <c r="I46" i="173"/>
  <c r="H46" i="173"/>
  <c r="G46" i="173"/>
  <c r="F46" i="173"/>
  <c r="E46" i="173"/>
  <c r="D46" i="173"/>
  <c r="C46" i="173"/>
  <c r="AH45" i="173"/>
  <c r="AH44" i="173"/>
  <c r="AF43" i="173"/>
  <c r="AE43" i="173"/>
  <c r="AD43" i="173"/>
  <c r="AC43" i="173"/>
  <c r="AB43" i="173"/>
  <c r="AA43" i="173"/>
  <c r="Z43" i="173"/>
  <c r="Y43" i="173"/>
  <c r="X43" i="173"/>
  <c r="W43" i="173"/>
  <c r="V43" i="173"/>
  <c r="U43" i="173"/>
  <c r="T43" i="173"/>
  <c r="S43" i="173"/>
  <c r="R43" i="173"/>
  <c r="Q43" i="173"/>
  <c r="P43" i="173"/>
  <c r="O43" i="173"/>
  <c r="N43" i="173"/>
  <c r="M43" i="173"/>
  <c r="L43" i="173"/>
  <c r="K43" i="173"/>
  <c r="J43" i="173"/>
  <c r="I43" i="173"/>
  <c r="H43" i="173"/>
  <c r="G43" i="173"/>
  <c r="F43" i="173"/>
  <c r="E43" i="173"/>
  <c r="E40" i="173" s="1"/>
  <c r="D43" i="173"/>
  <c r="C43" i="173"/>
  <c r="AH42" i="173"/>
  <c r="AF41" i="173"/>
  <c r="AE41" i="173"/>
  <c r="AD41" i="173"/>
  <c r="AC41" i="173"/>
  <c r="AB41" i="173"/>
  <c r="AA41" i="173"/>
  <c r="Z41" i="173"/>
  <c r="Y41" i="173"/>
  <c r="X41" i="173"/>
  <c r="W41" i="173"/>
  <c r="V41" i="173"/>
  <c r="U41" i="173"/>
  <c r="T41" i="173"/>
  <c r="S41" i="173"/>
  <c r="R41" i="173"/>
  <c r="Q41" i="173"/>
  <c r="P41" i="173"/>
  <c r="O41" i="173"/>
  <c r="N41" i="173"/>
  <c r="M41" i="173"/>
  <c r="L41" i="173"/>
  <c r="K41" i="173"/>
  <c r="J41" i="173"/>
  <c r="I41" i="173"/>
  <c r="H41" i="173"/>
  <c r="G41" i="173"/>
  <c r="F41" i="173"/>
  <c r="E41" i="173"/>
  <c r="D41" i="173"/>
  <c r="C41" i="173"/>
  <c r="U40" i="173"/>
  <c r="AH39" i="173"/>
  <c r="AH38" i="173"/>
  <c r="AF37" i="173"/>
  <c r="AE37" i="173"/>
  <c r="AD37" i="173"/>
  <c r="AC37" i="173"/>
  <c r="AB37" i="173"/>
  <c r="AA37" i="173"/>
  <c r="Z37" i="173"/>
  <c r="Y37" i="173"/>
  <c r="X37" i="173"/>
  <c r="W37" i="173"/>
  <c r="V37" i="173"/>
  <c r="U37" i="173"/>
  <c r="T37" i="173"/>
  <c r="S37" i="173"/>
  <c r="R37" i="173"/>
  <c r="Q37" i="173"/>
  <c r="P37" i="173"/>
  <c r="O37" i="173"/>
  <c r="N37" i="173"/>
  <c r="M37" i="173"/>
  <c r="L37" i="173"/>
  <c r="K37" i="173"/>
  <c r="J37" i="173"/>
  <c r="I37" i="173"/>
  <c r="H37" i="173"/>
  <c r="G37" i="173"/>
  <c r="F37" i="173"/>
  <c r="E37" i="173"/>
  <c r="D37" i="173"/>
  <c r="C37" i="173"/>
  <c r="AH33" i="173"/>
  <c r="AH32" i="173"/>
  <c r="AF31" i="173"/>
  <c r="AE31" i="173"/>
  <c r="AD31" i="173"/>
  <c r="AC31" i="173"/>
  <c r="AB31" i="173"/>
  <c r="AA31" i="173"/>
  <c r="Z31" i="173"/>
  <c r="Y31" i="173"/>
  <c r="X31" i="173"/>
  <c r="W31" i="173"/>
  <c r="V31" i="173"/>
  <c r="U31" i="173"/>
  <c r="T31" i="173"/>
  <c r="S31" i="173"/>
  <c r="R31" i="173"/>
  <c r="Q31" i="173"/>
  <c r="P31" i="173"/>
  <c r="O31" i="173"/>
  <c r="N31" i="173"/>
  <c r="M31" i="173"/>
  <c r="L31" i="173"/>
  <c r="K31" i="173"/>
  <c r="J31" i="173"/>
  <c r="I31" i="173"/>
  <c r="H31" i="173"/>
  <c r="G31" i="173"/>
  <c r="F31" i="173"/>
  <c r="E31" i="173"/>
  <c r="D31" i="173"/>
  <c r="C31" i="173"/>
  <c r="AH30" i="173"/>
  <c r="AF29" i="173"/>
  <c r="AE29" i="173"/>
  <c r="AE28" i="173" s="1"/>
  <c r="AD29" i="173"/>
  <c r="AD28" i="173" s="1"/>
  <c r="AC29" i="173"/>
  <c r="AC28" i="173" s="1"/>
  <c r="AB29" i="173"/>
  <c r="AB28" i="173" s="1"/>
  <c r="AA29" i="173"/>
  <c r="AA28" i="173" s="1"/>
  <c r="Z29" i="173"/>
  <c r="Z28" i="173" s="1"/>
  <c r="Y29" i="173"/>
  <c r="Y28" i="173" s="1"/>
  <c r="X29" i="173"/>
  <c r="X28" i="173" s="1"/>
  <c r="W29" i="173"/>
  <c r="W28" i="173" s="1"/>
  <c r="V29" i="173"/>
  <c r="V28" i="173" s="1"/>
  <c r="U29" i="173"/>
  <c r="U28" i="173" s="1"/>
  <c r="T29" i="173"/>
  <c r="T28" i="173" s="1"/>
  <c r="S29" i="173"/>
  <c r="S28" i="173" s="1"/>
  <c r="R29" i="173"/>
  <c r="R28" i="173" s="1"/>
  <c r="Q29" i="173"/>
  <c r="Q28" i="173" s="1"/>
  <c r="P29" i="173"/>
  <c r="O29" i="173"/>
  <c r="O28" i="173" s="1"/>
  <c r="N29" i="173"/>
  <c r="N28" i="173" s="1"/>
  <c r="M29" i="173"/>
  <c r="M28" i="173" s="1"/>
  <c r="L29" i="173"/>
  <c r="L28" i="173" s="1"/>
  <c r="K29" i="173"/>
  <c r="K28" i="173" s="1"/>
  <c r="J29" i="173"/>
  <c r="J28" i="173" s="1"/>
  <c r="I29" i="173"/>
  <c r="I28" i="173" s="1"/>
  <c r="H29" i="173"/>
  <c r="G29" i="173"/>
  <c r="G28" i="173" s="1"/>
  <c r="F29" i="173"/>
  <c r="F28" i="173" s="1"/>
  <c r="E29" i="173"/>
  <c r="E28" i="173" s="1"/>
  <c r="D29" i="173"/>
  <c r="D28" i="173" s="1"/>
  <c r="C29" i="173"/>
  <c r="C28" i="173" s="1"/>
  <c r="AF28" i="173"/>
  <c r="P28" i="173"/>
  <c r="H28" i="173"/>
  <c r="AH27" i="173"/>
  <c r="AH26" i="173"/>
  <c r="AH24" i="173"/>
  <c r="AF23" i="173"/>
  <c r="AE23" i="173"/>
  <c r="AD23" i="173"/>
  <c r="AC23" i="173"/>
  <c r="AB23" i="173"/>
  <c r="AA23" i="173"/>
  <c r="Z23" i="173"/>
  <c r="Y23" i="173"/>
  <c r="X23" i="173"/>
  <c r="W23" i="173"/>
  <c r="V23" i="173"/>
  <c r="U23" i="173"/>
  <c r="T23" i="173"/>
  <c r="S23" i="173"/>
  <c r="R23" i="173"/>
  <c r="Q23" i="173"/>
  <c r="P23" i="173"/>
  <c r="O23" i="173"/>
  <c r="N23" i="173"/>
  <c r="M23" i="173"/>
  <c r="L23" i="173"/>
  <c r="K23" i="173"/>
  <c r="J23" i="173"/>
  <c r="I23" i="173"/>
  <c r="H23" i="173"/>
  <c r="G23" i="173"/>
  <c r="F23" i="173"/>
  <c r="E23" i="173"/>
  <c r="D23" i="173"/>
  <c r="C23" i="173"/>
  <c r="AH22" i="173"/>
  <c r="AH21" i="173"/>
  <c r="AH20" i="173"/>
  <c r="AH19" i="173"/>
  <c r="AF18" i="173"/>
  <c r="AE18" i="173"/>
  <c r="AD18" i="173"/>
  <c r="AC18" i="173"/>
  <c r="AB18" i="173"/>
  <c r="AA18" i="173"/>
  <c r="Z18" i="173"/>
  <c r="Y18" i="173"/>
  <c r="X18" i="173"/>
  <c r="W18" i="173"/>
  <c r="V18" i="173"/>
  <c r="U18" i="173"/>
  <c r="T18" i="173"/>
  <c r="S18" i="173"/>
  <c r="R18" i="173"/>
  <c r="Q18" i="173"/>
  <c r="P18" i="173"/>
  <c r="O18" i="173"/>
  <c r="N18" i="173"/>
  <c r="M18" i="173"/>
  <c r="L18" i="173"/>
  <c r="K18" i="173"/>
  <c r="J18" i="173"/>
  <c r="I18" i="173"/>
  <c r="H18" i="173"/>
  <c r="G18" i="173"/>
  <c r="F18" i="173"/>
  <c r="E18" i="173"/>
  <c r="D18" i="173"/>
  <c r="C18" i="173"/>
  <c r="AF13" i="173"/>
  <c r="AE13" i="173"/>
  <c r="AD13" i="173"/>
  <c r="AC13" i="173"/>
  <c r="AB13" i="173"/>
  <c r="AA13" i="173"/>
  <c r="Z13" i="173"/>
  <c r="Y13" i="173"/>
  <c r="X13" i="173"/>
  <c r="W13" i="173"/>
  <c r="V13" i="173"/>
  <c r="U13" i="173"/>
  <c r="T13" i="173"/>
  <c r="S13" i="173"/>
  <c r="R13" i="173"/>
  <c r="Q13" i="173"/>
  <c r="P13" i="173"/>
  <c r="O13" i="173"/>
  <c r="N13" i="173"/>
  <c r="M13" i="173"/>
  <c r="L13" i="173"/>
  <c r="K13" i="173"/>
  <c r="J13" i="173"/>
  <c r="I13" i="173"/>
  <c r="H13" i="173"/>
  <c r="G13" i="173"/>
  <c r="F13" i="173"/>
  <c r="E13" i="173"/>
  <c r="D13" i="173"/>
  <c r="C13" i="173"/>
  <c r="AH143" i="172"/>
  <c r="AH142" i="172"/>
  <c r="AH141" i="172"/>
  <c r="AG140" i="172"/>
  <c r="AF140" i="172"/>
  <c r="AE140" i="172"/>
  <c r="AD140" i="172"/>
  <c r="AC140" i="172"/>
  <c r="AB140" i="172"/>
  <c r="AA140" i="172"/>
  <c r="Z140" i="172"/>
  <c r="Y140" i="172"/>
  <c r="X140" i="172"/>
  <c r="W140" i="172"/>
  <c r="V140" i="172"/>
  <c r="U140" i="172"/>
  <c r="T140" i="172"/>
  <c r="S140" i="172"/>
  <c r="R140" i="172"/>
  <c r="Q140" i="172"/>
  <c r="P140" i="172"/>
  <c r="O140" i="172"/>
  <c r="N140" i="172"/>
  <c r="M140" i="172"/>
  <c r="L140" i="172"/>
  <c r="K140" i="172"/>
  <c r="J140" i="172"/>
  <c r="I140" i="172"/>
  <c r="H140" i="172"/>
  <c r="G140" i="172"/>
  <c r="F140" i="172"/>
  <c r="E140" i="172"/>
  <c r="D140" i="172"/>
  <c r="C140" i="172"/>
  <c r="AH138" i="172"/>
  <c r="AH137" i="172"/>
  <c r="AG136" i="172"/>
  <c r="AF136" i="172"/>
  <c r="AE136" i="172"/>
  <c r="AD136" i="172"/>
  <c r="AC136" i="172"/>
  <c r="AB136" i="172"/>
  <c r="AA136" i="172"/>
  <c r="Z136" i="172"/>
  <c r="Y136" i="172"/>
  <c r="X136" i="172"/>
  <c r="W136" i="172"/>
  <c r="V136" i="172"/>
  <c r="U136" i="172"/>
  <c r="T136" i="172"/>
  <c r="S136" i="172"/>
  <c r="R136" i="172"/>
  <c r="Q136" i="172"/>
  <c r="P136" i="172"/>
  <c r="O136" i="172"/>
  <c r="N136" i="172"/>
  <c r="M136" i="172"/>
  <c r="L136" i="172"/>
  <c r="K136" i="172"/>
  <c r="J136" i="172"/>
  <c r="I136" i="172"/>
  <c r="H136" i="172"/>
  <c r="G136" i="172"/>
  <c r="F136" i="172"/>
  <c r="E136" i="172"/>
  <c r="D136" i="172"/>
  <c r="C136" i="172"/>
  <c r="AH135" i="172"/>
  <c r="AH134" i="172"/>
  <c r="AG133" i="172"/>
  <c r="AF133" i="172"/>
  <c r="AE133" i="172"/>
  <c r="AD133" i="172"/>
  <c r="AC133" i="172"/>
  <c r="AB133" i="172"/>
  <c r="AA133" i="172"/>
  <c r="Z133" i="172"/>
  <c r="Y133" i="172"/>
  <c r="X133" i="172"/>
  <c r="W133" i="172"/>
  <c r="V133" i="172"/>
  <c r="U133" i="172"/>
  <c r="T133" i="172"/>
  <c r="S133" i="172"/>
  <c r="R133" i="172"/>
  <c r="Q133" i="172"/>
  <c r="P133" i="172"/>
  <c r="O133" i="172"/>
  <c r="N133" i="172"/>
  <c r="M133" i="172"/>
  <c r="L133" i="172"/>
  <c r="K133" i="172"/>
  <c r="J133" i="172"/>
  <c r="I133" i="172"/>
  <c r="H133" i="172"/>
  <c r="G133" i="172"/>
  <c r="F133" i="172"/>
  <c r="E133" i="172"/>
  <c r="D133" i="172"/>
  <c r="C133" i="172"/>
  <c r="AH132" i="172"/>
  <c r="AH131" i="172"/>
  <c r="AG130" i="172"/>
  <c r="AF130" i="172"/>
  <c r="AE130" i="172"/>
  <c r="AD130" i="172"/>
  <c r="AC130" i="172"/>
  <c r="AB130" i="172"/>
  <c r="AA130" i="172"/>
  <c r="Z130" i="172"/>
  <c r="Y130" i="172"/>
  <c r="X130" i="172"/>
  <c r="W130" i="172"/>
  <c r="V130" i="172"/>
  <c r="U130" i="172"/>
  <c r="T130" i="172"/>
  <c r="S130" i="172"/>
  <c r="R130" i="172"/>
  <c r="Q130" i="172"/>
  <c r="P130" i="172"/>
  <c r="O130" i="172"/>
  <c r="N130" i="172"/>
  <c r="M130" i="172"/>
  <c r="L130" i="172"/>
  <c r="K130" i="172"/>
  <c r="J130" i="172"/>
  <c r="I130" i="172"/>
  <c r="H130" i="172"/>
  <c r="G130" i="172"/>
  <c r="F130" i="172"/>
  <c r="E130" i="172"/>
  <c r="D130" i="172"/>
  <c r="C130" i="172"/>
  <c r="AH127" i="172"/>
  <c r="AH126" i="172"/>
  <c r="AG125" i="172"/>
  <c r="AF125" i="172"/>
  <c r="AE125" i="172"/>
  <c r="AD125" i="172"/>
  <c r="AC125" i="172"/>
  <c r="AB125" i="172"/>
  <c r="AA125" i="172"/>
  <c r="Z125" i="172"/>
  <c r="Y125" i="172"/>
  <c r="X125" i="172"/>
  <c r="W125" i="172"/>
  <c r="V125" i="172"/>
  <c r="U125" i="172"/>
  <c r="T125" i="172"/>
  <c r="S125" i="172"/>
  <c r="R125" i="172"/>
  <c r="Q125" i="172"/>
  <c r="P125" i="172"/>
  <c r="O125" i="172"/>
  <c r="N125" i="172"/>
  <c r="M125" i="172"/>
  <c r="L125" i="172"/>
  <c r="K125" i="172"/>
  <c r="J125" i="172"/>
  <c r="I125" i="172"/>
  <c r="H125" i="172"/>
  <c r="G125" i="172"/>
  <c r="F125" i="172"/>
  <c r="E125" i="172"/>
  <c r="D125" i="172"/>
  <c r="C125" i="172"/>
  <c r="AH124" i="172"/>
  <c r="AH123" i="172"/>
  <c r="AH122" i="172"/>
  <c r="AH121" i="172"/>
  <c r="AH120" i="172"/>
  <c r="AH119" i="172"/>
  <c r="AH118" i="172"/>
  <c r="AH117" i="172"/>
  <c r="AH116" i="172"/>
  <c r="AH115" i="172"/>
  <c r="AH114" i="172"/>
  <c r="AH113" i="172"/>
  <c r="AH112" i="172"/>
  <c r="AH111" i="172"/>
  <c r="AH110" i="172"/>
  <c r="AH109" i="172"/>
  <c r="AH108" i="172"/>
  <c r="AH107" i="172"/>
  <c r="AH106" i="172"/>
  <c r="AH105" i="172"/>
  <c r="AH104" i="172"/>
  <c r="AH103" i="172"/>
  <c r="AH102" i="172"/>
  <c r="AH101" i="172"/>
  <c r="AH100" i="172"/>
  <c r="AH99" i="172"/>
  <c r="AH98" i="172"/>
  <c r="AH97" i="172"/>
  <c r="AH96" i="172"/>
  <c r="AH95" i="172"/>
  <c r="AH94" i="172"/>
  <c r="AH93" i="172"/>
  <c r="AH92" i="172"/>
  <c r="AH91" i="172"/>
  <c r="AH90" i="172"/>
  <c r="AH89" i="172"/>
  <c r="AH88" i="172"/>
  <c r="AH87" i="172"/>
  <c r="AH86" i="172"/>
  <c r="AH85" i="172"/>
  <c r="AH84" i="172"/>
  <c r="AH83" i="172"/>
  <c r="AH82" i="172"/>
  <c r="AH81" i="172"/>
  <c r="AH80" i="172"/>
  <c r="AH79" i="172"/>
  <c r="AH78" i="172"/>
  <c r="AH77" i="172"/>
  <c r="AH76" i="172"/>
  <c r="AH75" i="172"/>
  <c r="AH74" i="172"/>
  <c r="AH73" i="172"/>
  <c r="AH72" i="172"/>
  <c r="AH71" i="172"/>
  <c r="AH70" i="172"/>
  <c r="AG69" i="172"/>
  <c r="AF69" i="172"/>
  <c r="AE69" i="172"/>
  <c r="AD69" i="172"/>
  <c r="AC69" i="172"/>
  <c r="AB69" i="172"/>
  <c r="AA69" i="172"/>
  <c r="Z69" i="172"/>
  <c r="Y69" i="172"/>
  <c r="X69" i="172"/>
  <c r="W69" i="172"/>
  <c r="V69" i="172"/>
  <c r="U69" i="172"/>
  <c r="T69" i="172"/>
  <c r="S69" i="172"/>
  <c r="R69" i="172"/>
  <c r="Q69" i="172"/>
  <c r="P69" i="172"/>
  <c r="O69" i="172"/>
  <c r="N69" i="172"/>
  <c r="M69" i="172"/>
  <c r="L69" i="172"/>
  <c r="K69" i="172"/>
  <c r="J69" i="172"/>
  <c r="I69" i="172"/>
  <c r="H69" i="172"/>
  <c r="G69" i="172"/>
  <c r="F69" i="172"/>
  <c r="E69" i="172"/>
  <c r="D69" i="172"/>
  <c r="C69" i="172"/>
  <c r="AH68" i="172"/>
  <c r="AG67" i="172"/>
  <c r="AF67" i="172"/>
  <c r="AE67" i="172"/>
  <c r="AD67" i="172"/>
  <c r="AC67" i="172"/>
  <c r="AB67" i="172"/>
  <c r="AA67" i="172"/>
  <c r="Z67" i="172"/>
  <c r="Y67" i="172"/>
  <c r="X67" i="172"/>
  <c r="W67" i="172"/>
  <c r="V67" i="172"/>
  <c r="U67" i="172"/>
  <c r="T67" i="172"/>
  <c r="S67" i="172"/>
  <c r="R67" i="172"/>
  <c r="Q67" i="172"/>
  <c r="P67" i="172"/>
  <c r="O67" i="172"/>
  <c r="N67" i="172"/>
  <c r="M67" i="172"/>
  <c r="L67" i="172"/>
  <c r="K67" i="172"/>
  <c r="J67" i="172"/>
  <c r="I67" i="172"/>
  <c r="H67" i="172"/>
  <c r="G67" i="172"/>
  <c r="F67" i="172"/>
  <c r="E67" i="172"/>
  <c r="D67" i="172"/>
  <c r="C67" i="172"/>
  <c r="AH66" i="172"/>
  <c r="AH65" i="172"/>
  <c r="AF64" i="172"/>
  <c r="AH63" i="172"/>
  <c r="AH62" i="172"/>
  <c r="AG61" i="172"/>
  <c r="AF61" i="172"/>
  <c r="AE61" i="172"/>
  <c r="AD61" i="172"/>
  <c r="AC61" i="172"/>
  <c r="AB61" i="172"/>
  <c r="AA61" i="172"/>
  <c r="Z61" i="172"/>
  <c r="Y61" i="172"/>
  <c r="X61" i="172"/>
  <c r="W61" i="172"/>
  <c r="V61" i="172"/>
  <c r="U61" i="172"/>
  <c r="T61" i="172"/>
  <c r="S61" i="172"/>
  <c r="R61" i="172"/>
  <c r="Q61" i="172"/>
  <c r="P61" i="172"/>
  <c r="O61" i="172"/>
  <c r="N61" i="172"/>
  <c r="M61" i="172"/>
  <c r="L61" i="172"/>
  <c r="K61" i="172"/>
  <c r="J61" i="172"/>
  <c r="I61" i="172"/>
  <c r="H61" i="172"/>
  <c r="G61" i="172"/>
  <c r="F61" i="172"/>
  <c r="E61" i="172"/>
  <c r="D61" i="172"/>
  <c r="C61" i="172"/>
  <c r="AH59" i="172"/>
  <c r="AH58" i="172"/>
  <c r="AG57" i="172"/>
  <c r="AF57" i="172"/>
  <c r="AE57" i="172"/>
  <c r="AD57" i="172"/>
  <c r="AC57" i="172"/>
  <c r="AB57" i="172"/>
  <c r="AA57" i="172"/>
  <c r="Z57" i="172"/>
  <c r="Y57" i="172"/>
  <c r="X57" i="172"/>
  <c r="W57" i="172"/>
  <c r="V57" i="172"/>
  <c r="U57" i="172"/>
  <c r="T57" i="172"/>
  <c r="S57" i="172"/>
  <c r="R57" i="172"/>
  <c r="Q57" i="172"/>
  <c r="P57" i="172"/>
  <c r="O57" i="172"/>
  <c r="N57" i="172"/>
  <c r="M57" i="172"/>
  <c r="L57" i="172"/>
  <c r="K57" i="172"/>
  <c r="J57" i="172"/>
  <c r="I57" i="172"/>
  <c r="H57" i="172"/>
  <c r="G57" i="172"/>
  <c r="F57" i="172"/>
  <c r="E57" i="172"/>
  <c r="D57" i="172"/>
  <c r="C57" i="172"/>
  <c r="AH56" i="172"/>
  <c r="AG55" i="172"/>
  <c r="AF55" i="172"/>
  <c r="AE55" i="172"/>
  <c r="AD55" i="172"/>
  <c r="AC55" i="172"/>
  <c r="AB55" i="172"/>
  <c r="AA55" i="172"/>
  <c r="Z55" i="172"/>
  <c r="Y55" i="172"/>
  <c r="X55" i="172"/>
  <c r="W55" i="172"/>
  <c r="V55" i="172"/>
  <c r="U55" i="172"/>
  <c r="T55" i="172"/>
  <c r="S55" i="172"/>
  <c r="R55" i="172"/>
  <c r="Q55" i="172"/>
  <c r="P55" i="172"/>
  <c r="O55" i="172"/>
  <c r="N55" i="172"/>
  <c r="M55" i="172"/>
  <c r="L55" i="172"/>
  <c r="K55" i="172"/>
  <c r="J55" i="172"/>
  <c r="I55" i="172"/>
  <c r="H55" i="172"/>
  <c r="G55" i="172"/>
  <c r="F55" i="172"/>
  <c r="E55" i="172"/>
  <c r="D55" i="172"/>
  <c r="C55" i="172"/>
  <c r="AH54" i="172"/>
  <c r="AH53" i="172"/>
  <c r="AG52" i="172"/>
  <c r="AG49" i="172" s="1"/>
  <c r="AF52" i="172"/>
  <c r="AF49" i="172" s="1"/>
  <c r="AE52" i="172"/>
  <c r="AE49" i="172" s="1"/>
  <c r="AD52" i="172"/>
  <c r="AD49" i="172" s="1"/>
  <c r="AC52" i="172"/>
  <c r="AC49" i="172" s="1"/>
  <c r="AB52" i="172"/>
  <c r="AB49" i="172" s="1"/>
  <c r="AA52" i="172"/>
  <c r="AA49" i="172" s="1"/>
  <c r="Z52" i="172"/>
  <c r="Z49" i="172" s="1"/>
  <c r="Y52" i="172"/>
  <c r="Y49" i="172" s="1"/>
  <c r="X52" i="172"/>
  <c r="X49" i="172" s="1"/>
  <c r="W52" i="172"/>
  <c r="W49" i="172" s="1"/>
  <c r="V52" i="172"/>
  <c r="V49" i="172" s="1"/>
  <c r="U52" i="172"/>
  <c r="U49" i="172" s="1"/>
  <c r="T52" i="172"/>
  <c r="T49" i="172" s="1"/>
  <c r="S52" i="172"/>
  <c r="S49" i="172" s="1"/>
  <c r="R52" i="172"/>
  <c r="R49" i="172" s="1"/>
  <c r="Q52" i="172"/>
  <c r="Q49" i="172" s="1"/>
  <c r="P52" i="172"/>
  <c r="P49" i="172" s="1"/>
  <c r="O52" i="172"/>
  <c r="O49" i="172" s="1"/>
  <c r="N52" i="172"/>
  <c r="N49" i="172" s="1"/>
  <c r="M52" i="172"/>
  <c r="M49" i="172" s="1"/>
  <c r="L52" i="172"/>
  <c r="L49" i="172" s="1"/>
  <c r="K52" i="172"/>
  <c r="K49" i="172" s="1"/>
  <c r="J52" i="172"/>
  <c r="J49" i="172" s="1"/>
  <c r="I52" i="172"/>
  <c r="I49" i="172" s="1"/>
  <c r="H52" i="172"/>
  <c r="H49" i="172" s="1"/>
  <c r="G52" i="172"/>
  <c r="G49" i="172" s="1"/>
  <c r="F52" i="172"/>
  <c r="F49" i="172" s="1"/>
  <c r="E52" i="172"/>
  <c r="E49" i="172" s="1"/>
  <c r="D52" i="172"/>
  <c r="D49" i="172" s="1"/>
  <c r="C52" i="172"/>
  <c r="C49" i="172" s="1"/>
  <c r="AH51" i="172"/>
  <c r="AH50" i="172"/>
  <c r="AH48" i="172"/>
  <c r="AH47" i="172"/>
  <c r="AG46" i="172"/>
  <c r="AF46" i="172"/>
  <c r="AE46" i="172"/>
  <c r="AD46" i="172"/>
  <c r="AC46" i="172"/>
  <c r="AB46" i="172"/>
  <c r="AA46" i="172"/>
  <c r="Z46" i="172"/>
  <c r="Y46" i="172"/>
  <c r="X46" i="172"/>
  <c r="W46" i="172"/>
  <c r="V46" i="172"/>
  <c r="U46" i="172"/>
  <c r="T46" i="172"/>
  <c r="S46" i="172"/>
  <c r="R46" i="172"/>
  <c r="Q46" i="172"/>
  <c r="P46" i="172"/>
  <c r="O46" i="172"/>
  <c r="N46" i="172"/>
  <c r="M46" i="172"/>
  <c r="L46" i="172"/>
  <c r="K46" i="172"/>
  <c r="J46" i="172"/>
  <c r="I46" i="172"/>
  <c r="H46" i="172"/>
  <c r="G46" i="172"/>
  <c r="F46" i="172"/>
  <c r="E46" i="172"/>
  <c r="D46" i="172"/>
  <c r="C46" i="172"/>
  <c r="AH42" i="172"/>
  <c r="AH40" i="172"/>
  <c r="AH39" i="172"/>
  <c r="AG38" i="172"/>
  <c r="AF38" i="172"/>
  <c r="AE38" i="172"/>
  <c r="AD38" i="172"/>
  <c r="AC38" i="172"/>
  <c r="AB38" i="172"/>
  <c r="AA38" i="172"/>
  <c r="Z38" i="172"/>
  <c r="Y38" i="172"/>
  <c r="X38" i="172"/>
  <c r="W38" i="172"/>
  <c r="V38" i="172"/>
  <c r="U38" i="172"/>
  <c r="T38" i="172"/>
  <c r="S38" i="172"/>
  <c r="R38" i="172"/>
  <c r="Q38" i="172"/>
  <c r="P38" i="172"/>
  <c r="O38" i="172"/>
  <c r="N38" i="172"/>
  <c r="M38" i="172"/>
  <c r="L38" i="172"/>
  <c r="K38" i="172"/>
  <c r="J38" i="172"/>
  <c r="I38" i="172"/>
  <c r="H38" i="172"/>
  <c r="G38" i="172"/>
  <c r="F38" i="172"/>
  <c r="E38" i="172"/>
  <c r="D38" i="172"/>
  <c r="AH37" i="172"/>
  <c r="AG36" i="172"/>
  <c r="AF36" i="172"/>
  <c r="AE36" i="172"/>
  <c r="AD36" i="172"/>
  <c r="AC36" i="172"/>
  <c r="AB36" i="172"/>
  <c r="AA36" i="172"/>
  <c r="Z36" i="172"/>
  <c r="Y36" i="172"/>
  <c r="X36" i="172"/>
  <c r="W36" i="172"/>
  <c r="V36" i="172"/>
  <c r="U36" i="172"/>
  <c r="T36" i="172"/>
  <c r="S36" i="172"/>
  <c r="R36" i="172"/>
  <c r="Q36" i="172"/>
  <c r="P36" i="172"/>
  <c r="O36" i="172"/>
  <c r="N36" i="172"/>
  <c r="M36" i="172"/>
  <c r="L36" i="172"/>
  <c r="K36" i="172"/>
  <c r="J36" i="172"/>
  <c r="I36" i="172"/>
  <c r="H36" i="172"/>
  <c r="G36" i="172"/>
  <c r="F36" i="172"/>
  <c r="E36" i="172"/>
  <c r="D36" i="172"/>
  <c r="AH33" i="172"/>
  <c r="AG32" i="172"/>
  <c r="AF32" i="172"/>
  <c r="AE32" i="172"/>
  <c r="AD32" i="172"/>
  <c r="AC32" i="172"/>
  <c r="AB32" i="172"/>
  <c r="AA32" i="172"/>
  <c r="Z32" i="172"/>
  <c r="Y32" i="172"/>
  <c r="X32" i="172"/>
  <c r="W32" i="172"/>
  <c r="V32" i="172"/>
  <c r="U32" i="172"/>
  <c r="T32" i="172"/>
  <c r="S32" i="172"/>
  <c r="R32" i="172"/>
  <c r="Q32" i="172"/>
  <c r="P32" i="172"/>
  <c r="O32" i="172"/>
  <c r="N32" i="172"/>
  <c r="M32" i="172"/>
  <c r="L32" i="172"/>
  <c r="K32" i="172"/>
  <c r="J32" i="172"/>
  <c r="I32" i="172"/>
  <c r="H32" i="172"/>
  <c r="G32" i="172"/>
  <c r="F32" i="172"/>
  <c r="E32" i="172"/>
  <c r="D32" i="172"/>
  <c r="AH30" i="172"/>
  <c r="AH29" i="172"/>
  <c r="AG28" i="172"/>
  <c r="AF28" i="172"/>
  <c r="AE28" i="172"/>
  <c r="AD28" i="172"/>
  <c r="AC28" i="172"/>
  <c r="AB28" i="172"/>
  <c r="AA28" i="172"/>
  <c r="Z28" i="172"/>
  <c r="Y28" i="172"/>
  <c r="X28" i="172"/>
  <c r="W28" i="172"/>
  <c r="V28" i="172"/>
  <c r="U28" i="172"/>
  <c r="T28" i="172"/>
  <c r="S28" i="172"/>
  <c r="R28" i="172"/>
  <c r="Q28" i="172"/>
  <c r="P28" i="172"/>
  <c r="O28" i="172"/>
  <c r="N28" i="172"/>
  <c r="M28" i="172"/>
  <c r="L28" i="172"/>
  <c r="K28" i="172"/>
  <c r="J28" i="172"/>
  <c r="I28" i="172"/>
  <c r="H28" i="172"/>
  <c r="G28" i="172"/>
  <c r="F28" i="172"/>
  <c r="E28" i="172"/>
  <c r="D28" i="172"/>
  <c r="C28" i="172"/>
  <c r="AH27" i="172"/>
  <c r="AH24" i="172"/>
  <c r="AG23" i="172"/>
  <c r="AF23" i="172"/>
  <c r="AE23" i="172"/>
  <c r="AD23" i="172"/>
  <c r="AC23" i="172"/>
  <c r="AB23" i="172"/>
  <c r="AA23" i="172"/>
  <c r="Z23" i="172"/>
  <c r="Y23" i="172"/>
  <c r="X23" i="172"/>
  <c r="W23" i="172"/>
  <c r="V23" i="172"/>
  <c r="U23" i="172"/>
  <c r="T23" i="172"/>
  <c r="S23" i="172"/>
  <c r="R23" i="172"/>
  <c r="Q23" i="172"/>
  <c r="P23" i="172"/>
  <c r="O23" i="172"/>
  <c r="N23" i="172"/>
  <c r="M23" i="172"/>
  <c r="L23" i="172"/>
  <c r="K23" i="172"/>
  <c r="J23" i="172"/>
  <c r="I23" i="172"/>
  <c r="H23" i="172"/>
  <c r="G23" i="172"/>
  <c r="F23" i="172"/>
  <c r="E23" i="172"/>
  <c r="D23" i="172"/>
  <c r="C23" i="172"/>
  <c r="AH22" i="172"/>
  <c r="AH21" i="172"/>
  <c r="AH20" i="172"/>
  <c r="AH19" i="172"/>
  <c r="AG18" i="172"/>
  <c r="AF18" i="172"/>
  <c r="AE18" i="172"/>
  <c r="AD18" i="172"/>
  <c r="AC18" i="172"/>
  <c r="AB18" i="172"/>
  <c r="AA18" i="172"/>
  <c r="Z18" i="172"/>
  <c r="Y18" i="172"/>
  <c r="X18" i="172"/>
  <c r="W18" i="172"/>
  <c r="V18" i="172"/>
  <c r="U18" i="172"/>
  <c r="T18" i="172"/>
  <c r="S18" i="172"/>
  <c r="R18" i="172"/>
  <c r="Q18" i="172"/>
  <c r="P18" i="172"/>
  <c r="O18" i="172"/>
  <c r="N18" i="172"/>
  <c r="M18" i="172"/>
  <c r="L18" i="172"/>
  <c r="K18" i="172"/>
  <c r="J18" i="172"/>
  <c r="I18" i="172"/>
  <c r="H18" i="172"/>
  <c r="G18" i="172"/>
  <c r="F18" i="172"/>
  <c r="E18" i="172"/>
  <c r="D18" i="172"/>
  <c r="C18" i="172"/>
  <c r="AH15" i="172"/>
  <c r="AH14" i="172"/>
  <c r="AG13" i="172"/>
  <c r="AF13" i="172"/>
  <c r="AE13" i="172"/>
  <c r="AD13" i="172"/>
  <c r="AC13" i="172"/>
  <c r="AB13" i="172"/>
  <c r="AA13" i="172"/>
  <c r="Z13" i="172"/>
  <c r="Y13" i="172"/>
  <c r="X13" i="172"/>
  <c r="W13" i="172"/>
  <c r="V13" i="172"/>
  <c r="U13" i="172"/>
  <c r="T13" i="172"/>
  <c r="S13" i="172"/>
  <c r="R13" i="172"/>
  <c r="Q13" i="172"/>
  <c r="P13" i="172"/>
  <c r="O13" i="172"/>
  <c r="N13" i="172"/>
  <c r="M13" i="172"/>
  <c r="L13" i="172"/>
  <c r="K13" i="172"/>
  <c r="J13" i="172"/>
  <c r="I13" i="172"/>
  <c r="H13" i="172"/>
  <c r="G13" i="172"/>
  <c r="F13" i="172"/>
  <c r="E13" i="172"/>
  <c r="D13" i="172"/>
  <c r="C13" i="172"/>
  <c r="N67" i="171"/>
  <c r="N66" i="171"/>
  <c r="M64" i="171"/>
  <c r="K64" i="171"/>
  <c r="J64" i="171"/>
  <c r="I64" i="171"/>
  <c r="H64" i="171"/>
  <c r="G64" i="171"/>
  <c r="F64" i="171"/>
  <c r="E64" i="171"/>
  <c r="D64" i="171"/>
  <c r="C64" i="171"/>
  <c r="N61" i="171"/>
  <c r="N60" i="171"/>
  <c r="M59" i="171"/>
  <c r="K59" i="171"/>
  <c r="J59" i="171"/>
  <c r="I59" i="171"/>
  <c r="H59" i="171"/>
  <c r="G59" i="171"/>
  <c r="F59" i="171"/>
  <c r="E59" i="171"/>
  <c r="D59" i="171"/>
  <c r="C59" i="171"/>
  <c r="N56" i="171"/>
  <c r="N55" i="171"/>
  <c r="M54" i="171"/>
  <c r="K54" i="171"/>
  <c r="J54" i="171"/>
  <c r="I54" i="171"/>
  <c r="H54" i="171"/>
  <c r="G54" i="171"/>
  <c r="F54" i="171"/>
  <c r="E54" i="171"/>
  <c r="D54" i="171"/>
  <c r="C54" i="171"/>
  <c r="N51" i="171"/>
  <c r="N50" i="171"/>
  <c r="M49" i="171"/>
  <c r="K49" i="171"/>
  <c r="J49" i="171"/>
  <c r="I49" i="171"/>
  <c r="H49" i="171"/>
  <c r="G49" i="171"/>
  <c r="F49" i="171"/>
  <c r="E49" i="171"/>
  <c r="D49" i="171"/>
  <c r="C49" i="171"/>
  <c r="N46" i="171"/>
  <c r="N45" i="171"/>
  <c r="M44" i="171"/>
  <c r="K44" i="171"/>
  <c r="J44" i="171"/>
  <c r="I44" i="171"/>
  <c r="H44" i="171"/>
  <c r="G44" i="171"/>
  <c r="F44" i="171"/>
  <c r="E44" i="171"/>
  <c r="D44" i="171"/>
  <c r="C44" i="171"/>
  <c r="N41" i="171"/>
  <c r="N40" i="171"/>
  <c r="M39" i="171"/>
  <c r="K39" i="171"/>
  <c r="J39" i="171"/>
  <c r="I39" i="171"/>
  <c r="H39" i="171"/>
  <c r="G39" i="171"/>
  <c r="F39" i="171"/>
  <c r="E39" i="171"/>
  <c r="D39" i="171"/>
  <c r="C39" i="171"/>
  <c r="N36" i="171"/>
  <c r="N35" i="171"/>
  <c r="M34" i="171"/>
  <c r="K34" i="171"/>
  <c r="J34" i="171"/>
  <c r="I34" i="171"/>
  <c r="H34" i="171"/>
  <c r="G34" i="171"/>
  <c r="F34" i="171"/>
  <c r="E34" i="171"/>
  <c r="D34" i="171"/>
  <c r="C34" i="171"/>
  <c r="M31" i="171"/>
  <c r="K31" i="171"/>
  <c r="K73" i="171" s="1"/>
  <c r="J31" i="171"/>
  <c r="J73" i="171" s="1"/>
  <c r="I31" i="171"/>
  <c r="I73" i="171" s="1"/>
  <c r="H31" i="171"/>
  <c r="H73" i="171" s="1"/>
  <c r="G31" i="171"/>
  <c r="G73" i="171" s="1"/>
  <c r="F31" i="171"/>
  <c r="E31" i="171"/>
  <c r="D31" i="171"/>
  <c r="D73" i="171" s="1"/>
  <c r="C31" i="171"/>
  <c r="M30" i="171"/>
  <c r="K30" i="171"/>
  <c r="K72" i="171" s="1"/>
  <c r="J30" i="171"/>
  <c r="J72" i="171" s="1"/>
  <c r="I30" i="171"/>
  <c r="H30" i="171"/>
  <c r="H72" i="171" s="1"/>
  <c r="G30" i="171"/>
  <c r="G72" i="171" s="1"/>
  <c r="F30" i="171"/>
  <c r="F72" i="171" s="1"/>
  <c r="E30" i="171"/>
  <c r="D30" i="171"/>
  <c r="D72" i="171" s="1"/>
  <c r="C30" i="171"/>
  <c r="C72" i="171" s="1"/>
  <c r="N26" i="171"/>
  <c r="N25" i="171"/>
  <c r="M23" i="171"/>
  <c r="K23" i="171"/>
  <c r="J23" i="171"/>
  <c r="I23" i="171"/>
  <c r="H23" i="171"/>
  <c r="G23" i="171"/>
  <c r="F23" i="171"/>
  <c r="E23" i="171"/>
  <c r="D23" i="171"/>
  <c r="C23" i="171"/>
  <c r="N21" i="171"/>
  <c r="N20" i="171"/>
  <c r="M18" i="171"/>
  <c r="K18" i="171"/>
  <c r="J18" i="171"/>
  <c r="I18" i="171"/>
  <c r="H18" i="171"/>
  <c r="G18" i="171"/>
  <c r="F18" i="171"/>
  <c r="E18" i="171"/>
  <c r="D18" i="171"/>
  <c r="C18" i="171"/>
  <c r="N16" i="171"/>
  <c r="N15" i="171"/>
  <c r="M13" i="171"/>
  <c r="K13" i="171"/>
  <c r="J13" i="171"/>
  <c r="I13" i="171"/>
  <c r="H13" i="171"/>
  <c r="G13" i="171"/>
  <c r="F13" i="171"/>
  <c r="E13" i="171"/>
  <c r="D13" i="171"/>
  <c r="C13" i="171"/>
  <c r="O125" i="170"/>
  <c r="O124" i="170"/>
  <c r="O123" i="170"/>
  <c r="N122" i="170"/>
  <c r="M122" i="170"/>
  <c r="L122" i="170"/>
  <c r="K122" i="170"/>
  <c r="J122" i="170"/>
  <c r="I122" i="170"/>
  <c r="H122" i="170"/>
  <c r="G122" i="170"/>
  <c r="F122" i="170"/>
  <c r="E122" i="170"/>
  <c r="D122" i="170"/>
  <c r="C122" i="170"/>
  <c r="O120" i="170"/>
  <c r="O118" i="170"/>
  <c r="O116" i="170"/>
  <c r="O112" i="170"/>
  <c r="O111" i="170"/>
  <c r="O110" i="170"/>
  <c r="O109" i="170"/>
  <c r="O108" i="170"/>
  <c r="O107" i="170"/>
  <c r="O106" i="170"/>
  <c r="O105" i="170"/>
  <c r="O104" i="170"/>
  <c r="O103" i="170"/>
  <c r="O102" i="170"/>
  <c r="O101" i="170"/>
  <c r="O100" i="170"/>
  <c r="O99" i="170"/>
  <c r="O98" i="170"/>
  <c r="O97" i="170"/>
  <c r="O96" i="170"/>
  <c r="O95" i="170"/>
  <c r="O94" i="170"/>
  <c r="O93" i="170"/>
  <c r="O92" i="170"/>
  <c r="O91" i="170"/>
  <c r="O90" i="170"/>
  <c r="O89" i="170"/>
  <c r="O88" i="170"/>
  <c r="O87" i="170"/>
  <c r="O86" i="170"/>
  <c r="O85" i="170"/>
  <c r="O84" i="170"/>
  <c r="O83" i="170"/>
  <c r="O82" i="170"/>
  <c r="O81" i="170"/>
  <c r="O80" i="170"/>
  <c r="O79" i="170"/>
  <c r="O78" i="170"/>
  <c r="O77" i="170"/>
  <c r="O76" i="170"/>
  <c r="O75" i="170"/>
  <c r="O74" i="170"/>
  <c r="O73" i="170"/>
  <c r="O72" i="170"/>
  <c r="O71" i="170"/>
  <c r="O70" i="170"/>
  <c r="O69" i="170"/>
  <c r="O68" i="170"/>
  <c r="O67" i="170"/>
  <c r="O66" i="170"/>
  <c r="O65" i="170"/>
  <c r="O64" i="170"/>
  <c r="O63" i="170"/>
  <c r="O62" i="170"/>
  <c r="O60" i="170"/>
  <c r="O59" i="170" s="1"/>
  <c r="O58" i="170"/>
  <c r="O57" i="170"/>
  <c r="O54" i="170"/>
  <c r="O53" i="170"/>
  <c r="O50" i="170"/>
  <c r="O49" i="170"/>
  <c r="O47" i="170"/>
  <c r="O46" i="170" s="1"/>
  <c r="O45" i="170"/>
  <c r="O44" i="170"/>
  <c r="O42" i="170"/>
  <c r="O41" i="170" s="1"/>
  <c r="O39" i="170"/>
  <c r="O38" i="170"/>
  <c r="O33" i="170"/>
  <c r="O32" i="170"/>
  <c r="N31" i="170"/>
  <c r="M31" i="170"/>
  <c r="L31" i="170"/>
  <c r="K31" i="170"/>
  <c r="J31" i="170"/>
  <c r="I31" i="170"/>
  <c r="H31" i="170"/>
  <c r="G31" i="170"/>
  <c r="F31" i="170"/>
  <c r="E31" i="170"/>
  <c r="D31" i="170"/>
  <c r="C31" i="170"/>
  <c r="O30" i="170"/>
  <c r="N29" i="170"/>
  <c r="M29" i="170"/>
  <c r="M28" i="170" s="1"/>
  <c r="L29" i="170"/>
  <c r="L28" i="170" s="1"/>
  <c r="K29" i="170"/>
  <c r="K28" i="170" s="1"/>
  <c r="J29" i="170"/>
  <c r="J28" i="170" s="1"/>
  <c r="I29" i="170"/>
  <c r="I28" i="170" s="1"/>
  <c r="H29" i="170"/>
  <c r="H28" i="170" s="1"/>
  <c r="G29" i="170"/>
  <c r="G28" i="170" s="1"/>
  <c r="F29" i="170"/>
  <c r="F28" i="170" s="1"/>
  <c r="E29" i="170"/>
  <c r="E28" i="170" s="1"/>
  <c r="D29" i="170"/>
  <c r="D28" i="170" s="1"/>
  <c r="C29" i="170"/>
  <c r="C28" i="170" s="1"/>
  <c r="N28" i="170"/>
  <c r="O27" i="170"/>
  <c r="O26" i="170"/>
  <c r="N25" i="170"/>
  <c r="M25" i="170"/>
  <c r="L25" i="170"/>
  <c r="K25" i="170"/>
  <c r="J25" i="170"/>
  <c r="I25" i="170"/>
  <c r="H25" i="170"/>
  <c r="G25" i="170"/>
  <c r="F25" i="170"/>
  <c r="E25" i="170"/>
  <c r="D25" i="170"/>
  <c r="C25" i="170"/>
  <c r="O24" i="170"/>
  <c r="N23" i="170"/>
  <c r="M23" i="170"/>
  <c r="L23" i="170"/>
  <c r="K23" i="170"/>
  <c r="J23" i="170"/>
  <c r="I23" i="170"/>
  <c r="H23" i="170"/>
  <c r="G23" i="170"/>
  <c r="F23" i="170"/>
  <c r="E23" i="170"/>
  <c r="D23" i="170"/>
  <c r="C23" i="170"/>
  <c r="O22" i="170"/>
  <c r="O21" i="170"/>
  <c r="O20" i="170"/>
  <c r="O19" i="170"/>
  <c r="N18" i="170"/>
  <c r="M18" i="170"/>
  <c r="L18" i="170"/>
  <c r="K18" i="170"/>
  <c r="J18" i="170"/>
  <c r="I18" i="170"/>
  <c r="H18" i="170"/>
  <c r="G18" i="170"/>
  <c r="F18" i="170"/>
  <c r="E18" i="170"/>
  <c r="D18" i="170"/>
  <c r="C18" i="170"/>
  <c r="O15" i="170"/>
  <c r="O14" i="170"/>
  <c r="N13" i="170"/>
  <c r="M13" i="170"/>
  <c r="L13" i="170"/>
  <c r="K13" i="170"/>
  <c r="J13" i="170"/>
  <c r="I13" i="170"/>
  <c r="H13" i="170"/>
  <c r="G13" i="170"/>
  <c r="F13" i="170"/>
  <c r="E13" i="170"/>
  <c r="D13" i="170"/>
  <c r="C13" i="170"/>
  <c r="O57" i="169"/>
  <c r="O56" i="169"/>
  <c r="O55" i="169"/>
  <c r="N54" i="169"/>
  <c r="M54" i="169"/>
  <c r="L54" i="169"/>
  <c r="K54" i="169"/>
  <c r="J54" i="169"/>
  <c r="I54" i="169"/>
  <c r="H54" i="169"/>
  <c r="G54" i="169"/>
  <c r="F54" i="169"/>
  <c r="E54" i="169"/>
  <c r="D54" i="169"/>
  <c r="C54" i="169"/>
  <c r="O52" i="169"/>
  <c r="O51" i="169"/>
  <c r="N50" i="169"/>
  <c r="M50" i="169"/>
  <c r="L50" i="169"/>
  <c r="K50" i="169"/>
  <c r="J50" i="169"/>
  <c r="I50" i="169"/>
  <c r="H50" i="169"/>
  <c r="G50" i="169"/>
  <c r="F50" i="169"/>
  <c r="E50" i="169"/>
  <c r="D50" i="169"/>
  <c r="C50" i="169"/>
  <c r="O49" i="169"/>
  <c r="N48" i="169"/>
  <c r="M48" i="169"/>
  <c r="L48" i="169"/>
  <c r="K48" i="169"/>
  <c r="J48" i="169"/>
  <c r="I48" i="169"/>
  <c r="H48" i="169"/>
  <c r="G48" i="169"/>
  <c r="F48" i="169"/>
  <c r="E48" i="169"/>
  <c r="D48" i="169"/>
  <c r="C48" i="169"/>
  <c r="O45" i="169"/>
  <c r="O44" i="169"/>
  <c r="N43" i="169"/>
  <c r="M43" i="169"/>
  <c r="L43" i="169"/>
  <c r="K43" i="169"/>
  <c r="J43" i="169"/>
  <c r="I43" i="169"/>
  <c r="H43" i="169"/>
  <c r="G43" i="169"/>
  <c r="F43" i="169"/>
  <c r="E43" i="169"/>
  <c r="D43" i="169"/>
  <c r="C43" i="169"/>
  <c r="O42" i="169"/>
  <c r="O41" i="169"/>
  <c r="O40" i="169"/>
  <c r="O39" i="169"/>
  <c r="O38" i="169"/>
  <c r="O37" i="169"/>
  <c r="O36" i="169"/>
  <c r="O35" i="169"/>
  <c r="O34" i="169"/>
  <c r="O33" i="169"/>
  <c r="O30" i="169"/>
  <c r="O28" i="169"/>
  <c r="O27" i="169"/>
  <c r="N26" i="169"/>
  <c r="M26" i="169"/>
  <c r="L26" i="169"/>
  <c r="K26" i="169"/>
  <c r="J26" i="169"/>
  <c r="I26" i="169"/>
  <c r="H26" i="169"/>
  <c r="G26" i="169"/>
  <c r="F26" i="169"/>
  <c r="E26" i="169"/>
  <c r="D26" i="169"/>
  <c r="C26" i="169"/>
  <c r="O25" i="169"/>
  <c r="O24" i="169"/>
  <c r="N23" i="169"/>
  <c r="M23" i="169"/>
  <c r="L23" i="169"/>
  <c r="K23" i="169"/>
  <c r="J23" i="169"/>
  <c r="I23" i="169"/>
  <c r="H23" i="169"/>
  <c r="G23" i="169"/>
  <c r="F23" i="169"/>
  <c r="E23" i="169"/>
  <c r="D23" i="169"/>
  <c r="C23" i="169"/>
  <c r="O22" i="169"/>
  <c r="O21" i="169"/>
  <c r="O20" i="169"/>
  <c r="N18" i="169"/>
  <c r="M18" i="169"/>
  <c r="M17" i="169" s="1"/>
  <c r="L18" i="169"/>
  <c r="K18" i="169"/>
  <c r="K17" i="169" s="1"/>
  <c r="J18" i="169"/>
  <c r="I18" i="169"/>
  <c r="I17" i="169" s="1"/>
  <c r="H18" i="169"/>
  <c r="G18" i="169"/>
  <c r="G17" i="169" s="1"/>
  <c r="F18" i="169"/>
  <c r="E18" i="169"/>
  <c r="E17" i="169" s="1"/>
  <c r="D18" i="169"/>
  <c r="C18" i="169"/>
  <c r="C17" i="169" s="1"/>
  <c r="O15" i="169"/>
  <c r="O14" i="169"/>
  <c r="N13" i="169"/>
  <c r="M13" i="169"/>
  <c r="L13" i="169"/>
  <c r="K13" i="169"/>
  <c r="J13" i="169"/>
  <c r="I13" i="169"/>
  <c r="H13" i="169"/>
  <c r="G13" i="169"/>
  <c r="F13" i="169"/>
  <c r="E13" i="169"/>
  <c r="D13" i="169"/>
  <c r="C13" i="169"/>
  <c r="E128" i="168"/>
  <c r="D128" i="168"/>
  <c r="C128" i="168"/>
  <c r="E125" i="168"/>
  <c r="D125" i="168"/>
  <c r="C125" i="168"/>
  <c r="E123" i="168"/>
  <c r="D123" i="168"/>
  <c r="C123" i="168"/>
  <c r="E121" i="168"/>
  <c r="D121" i="168"/>
  <c r="C121" i="168"/>
  <c r="E116" i="168"/>
  <c r="D116" i="168"/>
  <c r="C116" i="168"/>
  <c r="E32" i="168"/>
  <c r="D32" i="168"/>
  <c r="C32" i="168"/>
  <c r="E26" i="168"/>
  <c r="D26" i="168"/>
  <c r="C26" i="168"/>
  <c r="E23" i="168"/>
  <c r="D23" i="168"/>
  <c r="C23" i="168"/>
  <c r="E18" i="168"/>
  <c r="D18" i="168"/>
  <c r="C18" i="168"/>
  <c r="E13" i="168"/>
  <c r="D13" i="168"/>
  <c r="C13" i="168"/>
  <c r="O79" i="167"/>
  <c r="O78" i="167"/>
  <c r="O77" i="167"/>
  <c r="C76" i="167"/>
  <c r="O74" i="167"/>
  <c r="O73" i="167"/>
  <c r="C72" i="167"/>
  <c r="O70" i="167"/>
  <c r="O68" i="167"/>
  <c r="O67" i="167"/>
  <c r="D64" i="167"/>
  <c r="D40" i="167" s="1"/>
  <c r="C66" i="167"/>
  <c r="O63" i="167"/>
  <c r="O62" i="167"/>
  <c r="O61" i="167"/>
  <c r="O45" i="167"/>
  <c r="O44" i="167"/>
  <c r="O43" i="167"/>
  <c r="O42" i="167"/>
  <c r="O41" i="167"/>
  <c r="O38" i="167"/>
  <c r="O36" i="167"/>
  <c r="O35" i="167"/>
  <c r="C34" i="167"/>
  <c r="O33" i="167"/>
  <c r="C32" i="167"/>
  <c r="C29" i="167" s="1"/>
  <c r="O28" i="167"/>
  <c r="O27" i="167"/>
  <c r="C26" i="167"/>
  <c r="O25" i="167"/>
  <c r="O22" i="167"/>
  <c r="O20" i="167"/>
  <c r="O19" i="167"/>
  <c r="C18" i="167"/>
  <c r="O15" i="167"/>
  <c r="O14" i="167"/>
  <c r="C13" i="167"/>
  <c r="M72" i="171" l="1"/>
  <c r="M73" i="171"/>
  <c r="D31" i="172"/>
  <c r="H31" i="172"/>
  <c r="L31" i="172"/>
  <c r="P31" i="172"/>
  <c r="T31" i="172"/>
  <c r="X31" i="172"/>
  <c r="AB31" i="172"/>
  <c r="AF31" i="172"/>
  <c r="E31" i="172"/>
  <c r="I31" i="172"/>
  <c r="M31" i="172"/>
  <c r="Q31" i="172"/>
  <c r="U31" i="172"/>
  <c r="Y31" i="172"/>
  <c r="AC31" i="172"/>
  <c r="AG31" i="172"/>
  <c r="F31" i="172"/>
  <c r="J31" i="172"/>
  <c r="N31" i="172"/>
  <c r="R31" i="172"/>
  <c r="V31" i="172"/>
  <c r="Z31" i="172"/>
  <c r="AD31" i="172"/>
  <c r="G31" i="172"/>
  <c r="K31" i="172"/>
  <c r="O31" i="172"/>
  <c r="S31" i="172"/>
  <c r="W31" i="172"/>
  <c r="AA31" i="172"/>
  <c r="AE31" i="172"/>
  <c r="C119" i="173"/>
  <c r="G119" i="173"/>
  <c r="K119" i="173"/>
  <c r="O119" i="173"/>
  <c r="O118" i="173" s="1"/>
  <c r="E119" i="173"/>
  <c r="I119" i="173"/>
  <c r="M119" i="173"/>
  <c r="Q119" i="173"/>
  <c r="U119" i="173"/>
  <c r="Y119" i="173"/>
  <c r="AC119" i="173"/>
  <c r="AF119" i="173"/>
  <c r="F119" i="173"/>
  <c r="J119" i="173"/>
  <c r="N119" i="173"/>
  <c r="R119" i="173"/>
  <c r="V119" i="173"/>
  <c r="Z119" i="173"/>
  <c r="AD119" i="173"/>
  <c r="E55" i="173"/>
  <c r="I55" i="173"/>
  <c r="M55" i="173"/>
  <c r="Q55" i="173"/>
  <c r="U55" i="173"/>
  <c r="Y55" i="173"/>
  <c r="AC55" i="173"/>
  <c r="I40" i="173"/>
  <c r="M40" i="173"/>
  <c r="Y40" i="173"/>
  <c r="AC40" i="173"/>
  <c r="D40" i="173"/>
  <c r="H40" i="173"/>
  <c r="L40" i="173"/>
  <c r="P40" i="173"/>
  <c r="T40" i="173"/>
  <c r="X40" i="173"/>
  <c r="AB40" i="173"/>
  <c r="AF40" i="173"/>
  <c r="D55" i="173"/>
  <c r="L55" i="173"/>
  <c r="T55" i="173"/>
  <c r="D119" i="173"/>
  <c r="H119" i="173"/>
  <c r="L119" i="173"/>
  <c r="T119" i="173"/>
  <c r="Q40" i="173"/>
  <c r="AD55" i="173"/>
  <c r="E64" i="172"/>
  <c r="I64" i="172"/>
  <c r="M64" i="172"/>
  <c r="Q64" i="172"/>
  <c r="U64" i="172"/>
  <c r="Y64" i="172"/>
  <c r="AC64" i="172"/>
  <c r="AG64" i="172"/>
  <c r="D64" i="172"/>
  <c r="H64" i="172"/>
  <c r="L64" i="172"/>
  <c r="P64" i="172"/>
  <c r="T64" i="172"/>
  <c r="X64" i="172"/>
  <c r="AB64" i="172"/>
  <c r="C64" i="172"/>
  <c r="G64" i="172"/>
  <c r="K64" i="172"/>
  <c r="O64" i="172"/>
  <c r="S64" i="172"/>
  <c r="W64" i="172"/>
  <c r="AA64" i="172"/>
  <c r="AE64" i="172"/>
  <c r="F64" i="172"/>
  <c r="J64" i="172"/>
  <c r="N64" i="172"/>
  <c r="R64" i="172"/>
  <c r="V64" i="172"/>
  <c r="Z64" i="172"/>
  <c r="AD64" i="172"/>
  <c r="N23" i="171"/>
  <c r="D28" i="171"/>
  <c r="N44" i="171"/>
  <c r="C25" i="168"/>
  <c r="C17" i="168" s="1"/>
  <c r="O121" i="168"/>
  <c r="E25" i="168"/>
  <c r="E17" i="168" s="1"/>
  <c r="E120" i="168"/>
  <c r="D25" i="168"/>
  <c r="D17" i="168" s="1"/>
  <c r="O32" i="168"/>
  <c r="O123" i="168"/>
  <c r="O125" i="168"/>
  <c r="O26" i="168"/>
  <c r="O116" i="168"/>
  <c r="O128" i="168"/>
  <c r="O23" i="168"/>
  <c r="O18" i="168"/>
  <c r="D17" i="169"/>
  <c r="H17" i="169"/>
  <c r="L17" i="169"/>
  <c r="F17" i="169"/>
  <c r="J17" i="169"/>
  <c r="N17" i="169"/>
  <c r="N47" i="169"/>
  <c r="O24" i="167"/>
  <c r="L47" i="169"/>
  <c r="N17" i="173"/>
  <c r="C129" i="172"/>
  <c r="K129" i="172"/>
  <c r="AG129" i="172"/>
  <c r="AB55" i="173"/>
  <c r="O18" i="169"/>
  <c r="C23" i="167"/>
  <c r="O26" i="167"/>
  <c r="N13" i="171"/>
  <c r="C28" i="171"/>
  <c r="D25" i="172"/>
  <c r="H25" i="172"/>
  <c r="L25" i="172"/>
  <c r="P25" i="172"/>
  <c r="T25" i="172"/>
  <c r="X25" i="172"/>
  <c r="AB25" i="172"/>
  <c r="AF25" i="172"/>
  <c r="V25" i="172"/>
  <c r="C40" i="173"/>
  <c r="G40" i="173"/>
  <c r="K40" i="173"/>
  <c r="O40" i="173"/>
  <c r="S40" i="173"/>
  <c r="W40" i="173"/>
  <c r="AA40" i="173"/>
  <c r="AA36" i="173" s="1"/>
  <c r="AE40" i="173"/>
  <c r="AH43" i="173"/>
  <c r="F55" i="173"/>
  <c r="N55" i="173"/>
  <c r="V55" i="173"/>
  <c r="N64" i="167"/>
  <c r="N40" i="167" s="1"/>
  <c r="C65" i="167"/>
  <c r="C64" i="167" s="1"/>
  <c r="O13" i="168"/>
  <c r="F47" i="169"/>
  <c r="J47" i="169"/>
  <c r="N34" i="171"/>
  <c r="N54" i="171"/>
  <c r="F129" i="172"/>
  <c r="J129" i="172"/>
  <c r="N129" i="172"/>
  <c r="R129" i="172"/>
  <c r="V129" i="172"/>
  <c r="Z129" i="172"/>
  <c r="AD129" i="172"/>
  <c r="J17" i="173"/>
  <c r="R17" i="173"/>
  <c r="Z17" i="173"/>
  <c r="AD17" i="173"/>
  <c r="T51" i="173"/>
  <c r="P119" i="173"/>
  <c r="X119" i="173"/>
  <c r="AB119" i="173"/>
  <c r="O37" i="170"/>
  <c r="J35" i="170"/>
  <c r="D47" i="169"/>
  <c r="H47" i="169"/>
  <c r="I35" i="170"/>
  <c r="E25" i="172"/>
  <c r="I25" i="172"/>
  <c r="M25" i="172"/>
  <c r="Q25" i="172"/>
  <c r="U25" i="172"/>
  <c r="Y25" i="172"/>
  <c r="AC25" i="172"/>
  <c r="AG25" i="172"/>
  <c r="C55" i="173"/>
  <c r="G55" i="173"/>
  <c r="K55" i="173"/>
  <c r="O55" i="173"/>
  <c r="S55" i="173"/>
  <c r="W55" i="173"/>
  <c r="AA55" i="173"/>
  <c r="AE55" i="173"/>
  <c r="O13" i="167"/>
  <c r="AH127" i="173"/>
  <c r="AH28" i="172"/>
  <c r="F25" i="172"/>
  <c r="J25" i="172"/>
  <c r="N25" i="172"/>
  <c r="R25" i="172"/>
  <c r="Z25" i="172"/>
  <c r="AD25" i="172"/>
  <c r="Q17" i="172"/>
  <c r="N60" i="172"/>
  <c r="V60" i="172"/>
  <c r="C60" i="172"/>
  <c r="K60" i="172"/>
  <c r="O60" i="172"/>
  <c r="S60" i="172"/>
  <c r="AA60" i="172"/>
  <c r="AE60" i="172"/>
  <c r="AG45" i="172"/>
  <c r="E129" i="172"/>
  <c r="I129" i="172"/>
  <c r="M129" i="172"/>
  <c r="Q129" i="172"/>
  <c r="U129" i="172"/>
  <c r="Y129" i="172"/>
  <c r="AC129" i="172"/>
  <c r="G129" i="172"/>
  <c r="O129" i="172"/>
  <c r="W129" i="172"/>
  <c r="AA129" i="172"/>
  <c r="AE129" i="172"/>
  <c r="F73" i="171"/>
  <c r="C73" i="171"/>
  <c r="AH136" i="172"/>
  <c r="K17" i="170"/>
  <c r="J70" i="171"/>
  <c r="N39" i="171"/>
  <c r="E45" i="172"/>
  <c r="I45" i="172"/>
  <c r="Q45" i="172"/>
  <c r="Y45" i="172"/>
  <c r="AF60" i="172"/>
  <c r="F60" i="172"/>
  <c r="AD60" i="172"/>
  <c r="S129" i="172"/>
  <c r="D17" i="173"/>
  <c r="L17" i="173"/>
  <c r="T17" i="173"/>
  <c r="AB17" i="173"/>
  <c r="AH58" i="173"/>
  <c r="J55" i="173"/>
  <c r="R55" i="173"/>
  <c r="Z55" i="173"/>
  <c r="O29" i="167"/>
  <c r="AA45" i="172"/>
  <c r="F17" i="173"/>
  <c r="V17" i="173"/>
  <c r="O69" i="167"/>
  <c r="O13" i="169"/>
  <c r="O122" i="170"/>
  <c r="H28" i="171"/>
  <c r="N49" i="171"/>
  <c r="O45" i="172"/>
  <c r="O32" i="167"/>
  <c r="O43" i="169"/>
  <c r="H17" i="170"/>
  <c r="O25" i="170"/>
  <c r="N18" i="171"/>
  <c r="N64" i="171"/>
  <c r="M45" i="172"/>
  <c r="AH57" i="172"/>
  <c r="H60" i="172"/>
  <c r="P60" i="172"/>
  <c r="E17" i="173"/>
  <c r="I17" i="173"/>
  <c r="M17" i="173"/>
  <c r="Q17" i="173"/>
  <c r="U17" i="173"/>
  <c r="Y17" i="173"/>
  <c r="AC17" i="173"/>
  <c r="H55" i="173"/>
  <c r="P55" i="173"/>
  <c r="X55" i="173"/>
  <c r="AF55" i="173"/>
  <c r="U45" i="172"/>
  <c r="AC45" i="172"/>
  <c r="O66" i="167"/>
  <c r="C17" i="170"/>
  <c r="O31" i="170"/>
  <c r="O48" i="170"/>
  <c r="O61" i="170"/>
  <c r="O18" i="167"/>
  <c r="O50" i="169"/>
  <c r="F17" i="170"/>
  <c r="J17" i="170"/>
  <c r="N17" i="170"/>
  <c r="E17" i="170"/>
  <c r="M17" i="170"/>
  <c r="I17" i="170"/>
  <c r="L35" i="170"/>
  <c r="O117" i="170"/>
  <c r="F28" i="171"/>
  <c r="K28" i="171"/>
  <c r="D70" i="171"/>
  <c r="H70" i="171"/>
  <c r="M70" i="171"/>
  <c r="N59" i="171"/>
  <c r="K45" i="172"/>
  <c r="AE45" i="172"/>
  <c r="D120" i="168"/>
  <c r="O26" i="169"/>
  <c r="E47" i="169"/>
  <c r="I47" i="169"/>
  <c r="M47" i="169"/>
  <c r="O13" i="170"/>
  <c r="O23" i="170"/>
  <c r="G28" i="171"/>
  <c r="M28" i="171"/>
  <c r="N30" i="171"/>
  <c r="C25" i="172"/>
  <c r="G25" i="172"/>
  <c r="K25" i="172"/>
  <c r="O25" i="172"/>
  <c r="S25" i="172"/>
  <c r="W25" i="172"/>
  <c r="AA25" i="172"/>
  <c r="AE25" i="172"/>
  <c r="AE17" i="172" s="1"/>
  <c r="AH36" i="172"/>
  <c r="C45" i="172"/>
  <c r="W45" i="172"/>
  <c r="R60" i="172"/>
  <c r="G17" i="170"/>
  <c r="O43" i="170"/>
  <c r="J28" i="171"/>
  <c r="G70" i="171"/>
  <c r="K70" i="171"/>
  <c r="AH18" i="172"/>
  <c r="G45" i="172"/>
  <c r="S45" i="172"/>
  <c r="AH64" i="172"/>
  <c r="X60" i="172"/>
  <c r="L60" i="172"/>
  <c r="T60" i="172"/>
  <c r="D17" i="172"/>
  <c r="T17" i="172"/>
  <c r="AH38" i="172"/>
  <c r="AH67" i="172"/>
  <c r="AH125" i="172"/>
  <c r="D129" i="172"/>
  <c r="H129" i="172"/>
  <c r="L129" i="172"/>
  <c r="P129" i="172"/>
  <c r="T129" i="172"/>
  <c r="X129" i="172"/>
  <c r="AB129" i="172"/>
  <c r="AF129" i="172"/>
  <c r="AH133" i="172"/>
  <c r="C17" i="173"/>
  <c r="G17" i="173"/>
  <c r="K17" i="173"/>
  <c r="O17" i="173"/>
  <c r="S17" i="173"/>
  <c r="W17" i="173"/>
  <c r="AA17" i="173"/>
  <c r="AE17" i="173"/>
  <c r="AH25" i="173"/>
  <c r="D36" i="173"/>
  <c r="L36" i="173"/>
  <c r="AH115" i="173"/>
  <c r="AH13" i="173"/>
  <c r="E36" i="173"/>
  <c r="U36" i="173"/>
  <c r="G118" i="173"/>
  <c r="H17" i="173"/>
  <c r="P17" i="173"/>
  <c r="X17" i="173"/>
  <c r="AF17" i="173"/>
  <c r="AH52" i="173"/>
  <c r="F51" i="173"/>
  <c r="AH23" i="173"/>
  <c r="AH28" i="173"/>
  <c r="AH29" i="173"/>
  <c r="I36" i="173"/>
  <c r="AH46" i="173"/>
  <c r="S119" i="173"/>
  <c r="W119" i="173"/>
  <c r="AA119" i="173"/>
  <c r="AE119" i="173"/>
  <c r="AH122" i="173"/>
  <c r="I72" i="171"/>
  <c r="I28" i="171"/>
  <c r="E73" i="171"/>
  <c r="N31" i="171"/>
  <c r="O76" i="167"/>
  <c r="D17" i="170"/>
  <c r="L17" i="170"/>
  <c r="E72" i="171"/>
  <c r="E28" i="171"/>
  <c r="O72" i="167"/>
  <c r="O34" i="167"/>
  <c r="O56" i="170"/>
  <c r="C47" i="169"/>
  <c r="G47" i="169"/>
  <c r="K47" i="169"/>
  <c r="O48" i="169"/>
  <c r="O28" i="170"/>
  <c r="O29" i="170"/>
  <c r="AH23" i="172"/>
  <c r="F17" i="172"/>
  <c r="R17" i="172"/>
  <c r="V17" i="172"/>
  <c r="AH32" i="172"/>
  <c r="I60" i="172"/>
  <c r="M60" i="172"/>
  <c r="Q60" i="172"/>
  <c r="Y60" i="172"/>
  <c r="AC60" i="172"/>
  <c r="AG60" i="172"/>
  <c r="AH37" i="173"/>
  <c r="C120" i="168"/>
  <c r="O23" i="169"/>
  <c r="O119" i="170"/>
  <c r="AH26" i="172"/>
  <c r="D45" i="172"/>
  <c r="H45" i="172"/>
  <c r="L45" i="172"/>
  <c r="P45" i="172"/>
  <c r="T45" i="172"/>
  <c r="X45" i="172"/>
  <c r="AB45" i="172"/>
  <c r="AF45" i="172"/>
  <c r="AH69" i="172"/>
  <c r="F40" i="173"/>
  <c r="J40" i="173"/>
  <c r="N40" i="173"/>
  <c r="R40" i="173"/>
  <c r="V40" i="173"/>
  <c r="Z40" i="173"/>
  <c r="AD40" i="173"/>
  <c r="AH41" i="173"/>
  <c r="Q51" i="173"/>
  <c r="AH56" i="173"/>
  <c r="AH120" i="173"/>
  <c r="AH49" i="172"/>
  <c r="AH52" i="172"/>
  <c r="O54" i="169"/>
  <c r="O18" i="170"/>
  <c r="O52" i="170"/>
  <c r="O115" i="170"/>
  <c r="AH13" i="172"/>
  <c r="F45" i="172"/>
  <c r="J45" i="172"/>
  <c r="N45" i="172"/>
  <c r="R45" i="172"/>
  <c r="V45" i="172"/>
  <c r="Z45" i="172"/>
  <c r="AD45" i="172"/>
  <c r="AH46" i="172"/>
  <c r="AH55" i="172"/>
  <c r="AH61" i="172"/>
  <c r="AH130" i="172"/>
  <c r="AH140" i="172"/>
  <c r="AH18" i="173"/>
  <c r="AH31" i="173"/>
  <c r="AH48" i="173"/>
  <c r="C51" i="173"/>
  <c r="G51" i="173"/>
  <c r="S51" i="173"/>
  <c r="W51" i="173"/>
  <c r="AH60" i="173"/>
  <c r="AH124" i="173"/>
  <c r="X118" i="173" l="1"/>
  <c r="H118" i="173"/>
  <c r="Z118" i="173"/>
  <c r="R118" i="173"/>
  <c r="AF118" i="173"/>
  <c r="AC118" i="173"/>
  <c r="U118" i="173"/>
  <c r="M118" i="173"/>
  <c r="E118" i="173"/>
  <c r="AA118" i="173"/>
  <c r="AB118" i="173"/>
  <c r="L118" i="173"/>
  <c r="AE118" i="173"/>
  <c r="T118" i="173"/>
  <c r="AD118" i="173"/>
  <c r="V118" i="173"/>
  <c r="N118" i="173"/>
  <c r="F118" i="173"/>
  <c r="Y118" i="173"/>
  <c r="Q118" i="173"/>
  <c r="I118" i="173"/>
  <c r="C118" i="173"/>
  <c r="K118" i="173"/>
  <c r="W118" i="173"/>
  <c r="J118" i="173"/>
  <c r="S118" i="173"/>
  <c r="P118" i="173"/>
  <c r="D118" i="173"/>
  <c r="AH119" i="173"/>
  <c r="Y51" i="173"/>
  <c r="I51" i="173"/>
  <c r="AF51" i="173"/>
  <c r="Z51" i="173"/>
  <c r="D51" i="173"/>
  <c r="H51" i="173"/>
  <c r="AB51" i="173"/>
  <c r="AD51" i="173"/>
  <c r="L51" i="173"/>
  <c r="AC51" i="173"/>
  <c r="M51" i="173"/>
  <c r="P51" i="173"/>
  <c r="J51" i="173"/>
  <c r="AA51" i="173"/>
  <c r="K51" i="173"/>
  <c r="N51" i="173"/>
  <c r="X51" i="173"/>
  <c r="R51" i="173"/>
  <c r="AE51" i="173"/>
  <c r="O51" i="173"/>
  <c r="V51" i="173"/>
  <c r="U51" i="173"/>
  <c r="E51" i="173"/>
  <c r="Q36" i="173"/>
  <c r="Y36" i="173"/>
  <c r="T36" i="173"/>
  <c r="AB36" i="173"/>
  <c r="V36" i="173"/>
  <c r="AD36" i="173"/>
  <c r="N36" i="173"/>
  <c r="S36" i="173"/>
  <c r="C36" i="173"/>
  <c r="R36" i="173"/>
  <c r="W36" i="173"/>
  <c r="G36" i="173"/>
  <c r="AC36" i="173"/>
  <c r="X36" i="173"/>
  <c r="H36" i="173"/>
  <c r="AE36" i="173"/>
  <c r="F36" i="173"/>
  <c r="K36" i="173"/>
  <c r="Z36" i="173"/>
  <c r="J36" i="173"/>
  <c r="O36" i="173"/>
  <c r="M36" i="173"/>
  <c r="AF36" i="173"/>
  <c r="P36" i="173"/>
  <c r="P128" i="172"/>
  <c r="AA128" i="172"/>
  <c r="M128" i="172"/>
  <c r="AD128" i="172"/>
  <c r="N128" i="172"/>
  <c r="K128" i="172"/>
  <c r="D128" i="172"/>
  <c r="AE128" i="172"/>
  <c r="X128" i="172"/>
  <c r="H128" i="172"/>
  <c r="O128" i="172"/>
  <c r="U128" i="172"/>
  <c r="E128" i="172"/>
  <c r="V128" i="172"/>
  <c r="F128" i="172"/>
  <c r="R128" i="172"/>
  <c r="AF128" i="172"/>
  <c r="AC128" i="172"/>
  <c r="T128" i="172"/>
  <c r="G128" i="172"/>
  <c r="Q128" i="172"/>
  <c r="AG128" i="172"/>
  <c r="AB128" i="172"/>
  <c r="L128" i="172"/>
  <c r="S128" i="172"/>
  <c r="W128" i="172"/>
  <c r="Y128" i="172"/>
  <c r="I128" i="172"/>
  <c r="Z128" i="172"/>
  <c r="J128" i="172"/>
  <c r="C128" i="172"/>
  <c r="AB60" i="172"/>
  <c r="Z60" i="172"/>
  <c r="W60" i="172"/>
  <c r="G60" i="172"/>
  <c r="U60" i="172"/>
  <c r="E60" i="172"/>
  <c r="D60" i="172"/>
  <c r="J60" i="172"/>
  <c r="AF17" i="172"/>
  <c r="P17" i="172"/>
  <c r="W17" i="172"/>
  <c r="G17" i="172"/>
  <c r="U17" i="172"/>
  <c r="E17" i="172"/>
  <c r="AA17" i="172"/>
  <c r="K17" i="172"/>
  <c r="I17" i="172"/>
  <c r="O17" i="172"/>
  <c r="AC17" i="172"/>
  <c r="M17" i="172"/>
  <c r="S17" i="172"/>
  <c r="C17" i="172"/>
  <c r="Y17" i="172"/>
  <c r="X17" i="172"/>
  <c r="H17" i="172"/>
  <c r="AG17" i="172"/>
  <c r="AC44" i="172"/>
  <c r="N17" i="172"/>
  <c r="AB17" i="172"/>
  <c r="L17" i="172"/>
  <c r="K44" i="172"/>
  <c r="I70" i="171"/>
  <c r="C70" i="171"/>
  <c r="O114" i="170"/>
  <c r="E119" i="168"/>
  <c r="D119" i="168"/>
  <c r="O25" i="168"/>
  <c r="O120" i="168"/>
  <c r="M46" i="169"/>
  <c r="J46" i="169"/>
  <c r="L46" i="169"/>
  <c r="D46" i="169"/>
  <c r="G46" i="169"/>
  <c r="E46" i="169"/>
  <c r="H46" i="169"/>
  <c r="N46" i="169"/>
  <c r="K46" i="169"/>
  <c r="I46" i="169"/>
  <c r="F46" i="169"/>
  <c r="C17" i="167"/>
  <c r="O65" i="167"/>
  <c r="Z17" i="172"/>
  <c r="N35" i="170"/>
  <c r="F35" i="170"/>
  <c r="Q44" i="172"/>
  <c r="E35" i="170"/>
  <c r="O113" i="170"/>
  <c r="C35" i="170"/>
  <c r="H35" i="170"/>
  <c r="U44" i="172"/>
  <c r="D35" i="170"/>
  <c r="M35" i="170"/>
  <c r="G35" i="170"/>
  <c r="K35" i="170"/>
  <c r="AH17" i="173"/>
  <c r="AD17" i="172"/>
  <c r="G44" i="172"/>
  <c r="J17" i="172"/>
  <c r="W44" i="172"/>
  <c r="N73" i="171"/>
  <c r="F70" i="171"/>
  <c r="N28" i="171"/>
  <c r="AH129" i="172"/>
  <c r="O55" i="170"/>
  <c r="O51" i="170" s="1"/>
  <c r="AH55" i="173"/>
  <c r="O40" i="170"/>
  <c r="O17" i="169"/>
  <c r="E70" i="171"/>
  <c r="AH118" i="173"/>
  <c r="L44" i="172"/>
  <c r="O17" i="170"/>
  <c r="AH25" i="172"/>
  <c r="C40" i="167"/>
  <c r="O40" i="167" s="1"/>
  <c r="O64" i="167"/>
  <c r="AH45" i="172"/>
  <c r="O47" i="169"/>
  <c r="C46" i="169"/>
  <c r="O23" i="167"/>
  <c r="AH40" i="173"/>
  <c r="AH31" i="172"/>
  <c r="C119" i="168"/>
  <c r="N72" i="171"/>
  <c r="O36" i="170"/>
  <c r="W35" i="173" l="1"/>
  <c r="I35" i="173"/>
  <c r="Y35" i="173"/>
  <c r="V35" i="173"/>
  <c r="AC35" i="173"/>
  <c r="Z35" i="173"/>
  <c r="X35" i="173"/>
  <c r="L35" i="173"/>
  <c r="D35" i="173"/>
  <c r="AA35" i="173"/>
  <c r="E35" i="173"/>
  <c r="AH51" i="173"/>
  <c r="U35" i="173"/>
  <c r="T35" i="173"/>
  <c r="H35" i="173"/>
  <c r="J35" i="173"/>
  <c r="M35" i="173"/>
  <c r="AE35" i="173"/>
  <c r="C35" i="173"/>
  <c r="K35" i="173"/>
  <c r="F35" i="173"/>
  <c r="AB35" i="173"/>
  <c r="R35" i="173"/>
  <c r="N35" i="173"/>
  <c r="Q35" i="173"/>
  <c r="P35" i="173"/>
  <c r="O35" i="173"/>
  <c r="AH36" i="173"/>
  <c r="AD35" i="173"/>
  <c r="S35" i="173"/>
  <c r="AF35" i="173"/>
  <c r="G35" i="173"/>
  <c r="AD44" i="172"/>
  <c r="R44" i="172"/>
  <c r="AE44" i="172"/>
  <c r="AA44" i="172"/>
  <c r="O44" i="172"/>
  <c r="V44" i="172"/>
  <c r="H44" i="172"/>
  <c r="D44" i="172"/>
  <c r="AH128" i="172"/>
  <c r="Z44" i="172"/>
  <c r="S44" i="172"/>
  <c r="Y44" i="172"/>
  <c r="X44" i="172"/>
  <c r="F44" i="172"/>
  <c r="C44" i="172"/>
  <c r="AB44" i="172"/>
  <c r="T44" i="172"/>
  <c r="P44" i="172"/>
  <c r="I44" i="172"/>
  <c r="AF44" i="172"/>
  <c r="M44" i="172"/>
  <c r="AG44" i="172"/>
  <c r="N44" i="172"/>
  <c r="J44" i="172"/>
  <c r="AH60" i="172"/>
  <c r="E44" i="172"/>
  <c r="AH17" i="172"/>
  <c r="N70" i="171"/>
  <c r="O35" i="170"/>
  <c r="E36" i="168"/>
  <c r="D36" i="168"/>
  <c r="C36" i="168"/>
  <c r="O119" i="168"/>
  <c r="O17" i="168"/>
  <c r="F32" i="169"/>
  <c r="K32" i="169"/>
  <c r="H32" i="169"/>
  <c r="G32" i="169"/>
  <c r="M32" i="169"/>
  <c r="I32" i="169"/>
  <c r="N32" i="169"/>
  <c r="E32" i="169"/>
  <c r="D32" i="169"/>
  <c r="J32" i="169"/>
  <c r="L32" i="169"/>
  <c r="O17" i="167"/>
  <c r="I29" i="171"/>
  <c r="E29" i="171"/>
  <c r="E24" i="171"/>
  <c r="N19" i="171"/>
  <c r="C19" i="171"/>
  <c r="K65" i="171"/>
  <c r="F14" i="171"/>
  <c r="I19" i="171"/>
  <c r="G65" i="171"/>
  <c r="J71" i="171"/>
  <c r="I24" i="171"/>
  <c r="M19" i="171"/>
  <c r="F24" i="171"/>
  <c r="G19" i="171"/>
  <c r="D14" i="171"/>
  <c r="J14" i="171"/>
  <c r="J24" i="171"/>
  <c r="C32" i="169"/>
  <c r="O46" i="169"/>
  <c r="L19" i="171" l="1"/>
  <c r="L29" i="171"/>
  <c r="L65" i="171"/>
  <c r="L24" i="171"/>
  <c r="L14" i="171"/>
  <c r="L71" i="171"/>
  <c r="AH35" i="173"/>
  <c r="AH44" i="172"/>
  <c r="I71" i="171"/>
  <c r="K24" i="171"/>
  <c r="M14" i="171"/>
  <c r="G24" i="171"/>
  <c r="C71" i="171"/>
  <c r="D65" i="171"/>
  <c r="K19" i="171"/>
  <c r="D24" i="171"/>
  <c r="C24" i="171"/>
  <c r="H71" i="171"/>
  <c r="H24" i="171"/>
  <c r="E65" i="171"/>
  <c r="K29" i="171"/>
  <c r="E14" i="171"/>
  <c r="E71" i="171"/>
  <c r="D71" i="171"/>
  <c r="F29" i="171"/>
  <c r="H19" i="171"/>
  <c r="J29" i="171"/>
  <c r="D29" i="171"/>
  <c r="G29" i="171"/>
  <c r="G14" i="171"/>
  <c r="K14" i="171"/>
  <c r="J19" i="171"/>
  <c r="D19" i="171"/>
  <c r="N14" i="171"/>
  <c r="E19" i="171"/>
  <c r="N29" i="171"/>
  <c r="H65" i="171"/>
  <c r="M71" i="171"/>
  <c r="M24" i="171"/>
  <c r="I14" i="171"/>
  <c r="F71" i="171"/>
  <c r="C65" i="171"/>
  <c r="F19" i="171"/>
  <c r="F65" i="171"/>
  <c r="I65" i="171"/>
  <c r="C14" i="171"/>
  <c r="J65" i="171"/>
  <c r="H14" i="171"/>
  <c r="C29" i="171"/>
  <c r="H29" i="171"/>
  <c r="G71" i="171"/>
  <c r="M65" i="171"/>
  <c r="M29" i="171"/>
  <c r="K71" i="171"/>
  <c r="N65" i="171"/>
  <c r="N24" i="171"/>
  <c r="N71" i="171"/>
  <c r="O36" i="168"/>
  <c r="O32" i="169"/>
  <c r="F75" i="166"/>
  <c r="E75" i="166"/>
  <c r="D75" i="166"/>
  <c r="C75" i="166"/>
  <c r="F67" i="166"/>
  <c r="E67" i="166"/>
  <c r="D67" i="166"/>
  <c r="C67" i="166"/>
  <c r="F62" i="166"/>
  <c r="E62" i="166"/>
  <c r="D62" i="166"/>
  <c r="C62" i="166"/>
  <c r="F53" i="166"/>
  <c r="E53" i="166"/>
  <c r="D53" i="166"/>
  <c r="C53" i="166"/>
  <c r="F32" i="166"/>
  <c r="F28" i="166" s="1"/>
  <c r="E32" i="166"/>
  <c r="E28" i="166" s="1"/>
  <c r="D32" i="166"/>
  <c r="D28" i="166" s="1"/>
  <c r="C32" i="166"/>
  <c r="C28" i="166" s="1"/>
  <c r="F22" i="166"/>
  <c r="E22" i="166"/>
  <c r="D22" i="166"/>
  <c r="C22" i="166"/>
  <c r="G50" i="165"/>
  <c r="G48" i="165"/>
  <c r="E47" i="165"/>
  <c r="C47" i="165"/>
  <c r="G45" i="165"/>
  <c r="G44" i="165" s="1"/>
  <c r="E44" i="165"/>
  <c r="C44" i="165"/>
  <c r="G42" i="165"/>
  <c r="G41" i="165"/>
  <c r="G39" i="165"/>
  <c r="G38" i="165"/>
  <c r="C37" i="165"/>
  <c r="G35" i="165"/>
  <c r="G34" i="165"/>
  <c r="C30" i="165"/>
  <c r="G32" i="165"/>
  <c r="G31" i="165"/>
  <c r="G26" i="165"/>
  <c r="G25" i="165"/>
  <c r="E24" i="165"/>
  <c r="C24" i="165"/>
  <c r="G22" i="165"/>
  <c r="G21" i="165"/>
  <c r="G20" i="165"/>
  <c r="E19" i="165"/>
  <c r="C19" i="165"/>
  <c r="C71" i="164"/>
  <c r="C66" i="164"/>
  <c r="C58" i="164"/>
  <c r="C54" i="164"/>
  <c r="C48" i="164"/>
  <c r="C41" i="164"/>
  <c r="C36" i="164"/>
  <c r="C28" i="164"/>
  <c r="C47" i="163"/>
  <c r="C41" i="163"/>
  <c r="C36" i="163"/>
  <c r="C18" i="163"/>
  <c r="D78" i="162"/>
  <c r="C78" i="162"/>
  <c r="D73" i="162"/>
  <c r="C73" i="162"/>
  <c r="D68" i="162"/>
  <c r="C68" i="162"/>
  <c r="D61" i="162"/>
  <c r="C61" i="162"/>
  <c r="D33" i="162"/>
  <c r="C33" i="162"/>
  <c r="D23" i="162"/>
  <c r="C23" i="162"/>
  <c r="G47" i="165" l="1"/>
  <c r="C64" i="164"/>
  <c r="D29" i="162"/>
  <c r="C29" i="162"/>
  <c r="C21" i="162" s="1"/>
  <c r="F20" i="166"/>
  <c r="F17" i="166" s="1"/>
  <c r="E20" i="166"/>
  <c r="E17" i="166" s="1"/>
  <c r="E37" i="165"/>
  <c r="E30" i="165"/>
  <c r="C28" i="165"/>
  <c r="G24" i="165"/>
  <c r="G19" i="165"/>
  <c r="D66" i="162"/>
  <c r="C66" i="162"/>
  <c r="C23" i="164"/>
  <c r="C17" i="165"/>
  <c r="G33" i="165"/>
  <c r="D20" i="166"/>
  <c r="D17" i="166" s="1"/>
  <c r="C19" i="164"/>
  <c r="E17" i="165"/>
  <c r="C20" i="166"/>
  <c r="C17" i="166" s="1"/>
  <c r="C26" i="164"/>
  <c r="C21" i="164"/>
  <c r="C16" i="163"/>
  <c r="C46" i="164"/>
  <c r="G40" i="165"/>
  <c r="J61" i="152"/>
  <c r="I61" i="152"/>
  <c r="H61" i="152"/>
  <c r="J60" i="152"/>
  <c r="I60" i="152"/>
  <c r="H60" i="152"/>
  <c r="G60" i="152"/>
  <c r="C60" i="152"/>
  <c r="N54" i="152"/>
  <c r="M54" i="152"/>
  <c r="L54" i="152"/>
  <c r="K54" i="152"/>
  <c r="J54" i="152"/>
  <c r="I54" i="152"/>
  <c r="H54" i="152"/>
  <c r="G54" i="152"/>
  <c r="F54" i="152"/>
  <c r="E54" i="152"/>
  <c r="D54" i="152"/>
  <c r="C54" i="152"/>
  <c r="N49" i="152"/>
  <c r="M49" i="152"/>
  <c r="L49" i="152"/>
  <c r="K49" i="152"/>
  <c r="J49" i="152"/>
  <c r="I49" i="152"/>
  <c r="H49" i="152"/>
  <c r="G49" i="152"/>
  <c r="F49" i="152"/>
  <c r="E49" i="152"/>
  <c r="D49" i="152"/>
  <c r="C49" i="152"/>
  <c r="N44" i="152"/>
  <c r="M44" i="152"/>
  <c r="L44" i="152"/>
  <c r="K44" i="152"/>
  <c r="J44" i="152"/>
  <c r="I44" i="152"/>
  <c r="H44" i="152"/>
  <c r="G44" i="152"/>
  <c r="F44" i="152"/>
  <c r="E44" i="152"/>
  <c r="D44" i="152"/>
  <c r="C44" i="152"/>
  <c r="N39" i="152"/>
  <c r="M39" i="152"/>
  <c r="L39" i="152"/>
  <c r="K39" i="152"/>
  <c r="J39" i="152"/>
  <c r="I39" i="152"/>
  <c r="H39" i="152"/>
  <c r="G39" i="152"/>
  <c r="F39" i="152"/>
  <c r="E39" i="152"/>
  <c r="D39" i="152"/>
  <c r="C39" i="152"/>
  <c r="N34" i="152"/>
  <c r="M34" i="152"/>
  <c r="L34" i="152"/>
  <c r="K34" i="152"/>
  <c r="J34" i="152"/>
  <c r="I34" i="152"/>
  <c r="H34" i="152"/>
  <c r="G34" i="152"/>
  <c r="F34" i="152"/>
  <c r="E34" i="152"/>
  <c r="D34" i="152"/>
  <c r="C34" i="152"/>
  <c r="N29" i="152"/>
  <c r="M29" i="152"/>
  <c r="L29" i="152"/>
  <c r="K29" i="152"/>
  <c r="J29" i="152"/>
  <c r="I29" i="152"/>
  <c r="H29" i="152"/>
  <c r="G29" i="152"/>
  <c r="F29" i="152"/>
  <c r="E29" i="152"/>
  <c r="D29" i="152"/>
  <c r="C29" i="152"/>
  <c r="N24" i="152"/>
  <c r="M24" i="152"/>
  <c r="L24" i="152"/>
  <c r="K24" i="152"/>
  <c r="J24" i="152"/>
  <c r="I24" i="152"/>
  <c r="H24" i="152"/>
  <c r="G24" i="152"/>
  <c r="F24" i="152"/>
  <c r="E24" i="152"/>
  <c r="D24" i="152"/>
  <c r="C24" i="152"/>
  <c r="N19" i="152"/>
  <c r="M19" i="152"/>
  <c r="L19" i="152"/>
  <c r="K19" i="152"/>
  <c r="J19" i="152"/>
  <c r="I19" i="152"/>
  <c r="H19" i="152"/>
  <c r="G19" i="152"/>
  <c r="F19" i="152"/>
  <c r="E19" i="152"/>
  <c r="D19" i="152"/>
  <c r="C19" i="152"/>
  <c r="N14" i="152"/>
  <c r="M14" i="152"/>
  <c r="L14" i="152"/>
  <c r="K14" i="152"/>
  <c r="J14" i="152"/>
  <c r="I14" i="152"/>
  <c r="H14" i="152"/>
  <c r="G14" i="152"/>
  <c r="F14" i="152"/>
  <c r="E14" i="152"/>
  <c r="D14" i="152"/>
  <c r="C14" i="152"/>
  <c r="E89" i="159"/>
  <c r="E88" i="159"/>
  <c r="E87" i="159"/>
  <c r="E86" i="159"/>
  <c r="E85" i="159"/>
  <c r="E84" i="159"/>
  <c r="E83" i="159"/>
  <c r="E14" i="166" l="1"/>
  <c r="D14" i="166"/>
  <c r="C14" i="166"/>
  <c r="D73" i="164"/>
  <c r="D75" i="164"/>
  <c r="D69" i="164"/>
  <c r="D68" i="164"/>
  <c r="D74" i="164"/>
  <c r="C17" i="164"/>
  <c r="D34" i="164" s="1"/>
  <c r="D21" i="162"/>
  <c r="D19" i="162" s="1"/>
  <c r="C19" i="162"/>
  <c r="H59" i="152"/>
  <c r="F14" i="166"/>
  <c r="G37" i="165"/>
  <c r="E28" i="165"/>
  <c r="G30" i="165"/>
  <c r="C15" i="165"/>
  <c r="G17" i="165"/>
  <c r="C13" i="163"/>
  <c r="J59" i="152"/>
  <c r="I59" i="152"/>
  <c r="E91" i="159"/>
  <c r="C105" i="128"/>
  <c r="F105" i="128" s="1"/>
  <c r="D71" i="164" l="1"/>
  <c r="D66" i="164"/>
  <c r="D28" i="164"/>
  <c r="D52" i="164"/>
  <c r="D58" i="164"/>
  <c r="D43" i="164"/>
  <c r="D42" i="164"/>
  <c r="D33" i="164"/>
  <c r="D54" i="164"/>
  <c r="D39" i="164"/>
  <c r="D38" i="164"/>
  <c r="D61" i="164"/>
  <c r="D44" i="164"/>
  <c r="D29" i="164"/>
  <c r="D41" i="164"/>
  <c r="D56" i="164"/>
  <c r="D36" i="164"/>
  <c r="D19" i="164"/>
  <c r="D21" i="164"/>
  <c r="D30" i="164"/>
  <c r="D31" i="164"/>
  <c r="D32" i="164"/>
  <c r="D59" i="164"/>
  <c r="D49" i="164"/>
  <c r="D23" i="164"/>
  <c r="D48" i="164"/>
  <c r="D50" i="164"/>
  <c r="D51" i="164"/>
  <c r="C14" i="164"/>
  <c r="D55" i="164"/>
  <c r="D37" i="164"/>
  <c r="D60" i="164"/>
  <c r="D16" i="162"/>
  <c r="C16" i="162"/>
  <c r="E15" i="165"/>
  <c r="G28" i="165"/>
  <c r="G15" i="165" l="1"/>
  <c r="D64" i="164"/>
  <c r="D26" i="164"/>
  <c r="D17" i="164"/>
  <c r="D46" i="164"/>
  <c r="C13" i="162"/>
  <c r="D13" i="162"/>
  <c r="D89" i="162"/>
  <c r="C89" i="162"/>
  <c r="D52" i="165" l="1"/>
  <c r="D48" i="165"/>
  <c r="F21" i="165"/>
  <c r="D22" i="165"/>
  <c r="D26" i="165"/>
  <c r="F45" i="165"/>
  <c r="F25" i="165"/>
  <c r="F39" i="165"/>
  <c r="F41" i="165"/>
  <c r="D42" i="165"/>
  <c r="F42" i="165"/>
  <c r="F51" i="165"/>
  <c r="D25" i="165"/>
  <c r="F20" i="165"/>
  <c r="F31" i="165"/>
  <c r="D51" i="165"/>
  <c r="D39" i="165"/>
  <c r="F34" i="165"/>
  <c r="F48" i="165"/>
  <c r="D32" i="165"/>
  <c r="D41" i="165"/>
  <c r="D34" i="165"/>
  <c r="F32" i="165"/>
  <c r="F26" i="165"/>
  <c r="D45" i="165"/>
  <c r="D21" i="165"/>
  <c r="D31" i="165"/>
  <c r="D20" i="165"/>
  <c r="D38" i="165"/>
  <c r="F38" i="165"/>
  <c r="D35" i="165"/>
  <c r="F22" i="165"/>
  <c r="F35" i="165"/>
  <c r="D47" i="165"/>
  <c r="D60" i="160"/>
  <c r="C60" i="160"/>
  <c r="C70" i="160" s="1"/>
  <c r="C53" i="160"/>
  <c r="D31" i="160"/>
  <c r="C31" i="160"/>
  <c r="D20" i="160"/>
  <c r="C20" i="160"/>
  <c r="D16" i="160"/>
  <c r="C16" i="160"/>
  <c r="D91" i="159"/>
  <c r="C91" i="159"/>
  <c r="C57" i="159"/>
  <c r="D31" i="159"/>
  <c r="C31" i="159"/>
  <c r="D20" i="159"/>
  <c r="C20" i="159"/>
  <c r="D70" i="160" l="1"/>
  <c r="D50" i="165"/>
  <c r="F50" i="165"/>
  <c r="H52" i="165"/>
  <c r="H48" i="165"/>
  <c r="D44" i="165"/>
  <c r="F44" i="165"/>
  <c r="H20" i="165"/>
  <c r="H51" i="165"/>
  <c r="H41" i="165"/>
  <c r="H21" i="165"/>
  <c r="H38" i="165"/>
  <c r="H45" i="165"/>
  <c r="D40" i="165"/>
  <c r="F47" i="165"/>
  <c r="H31" i="165"/>
  <c r="H39" i="165"/>
  <c r="F40" i="165"/>
  <c r="F19" i="165"/>
  <c r="H26" i="165"/>
  <c r="H42" i="165"/>
  <c r="H34" i="165"/>
  <c r="D24" i="165"/>
  <c r="H25" i="165"/>
  <c r="H32" i="165"/>
  <c r="H35" i="165"/>
  <c r="H22" i="165"/>
  <c r="D33" i="165"/>
  <c r="F24" i="165"/>
  <c r="D19" i="165"/>
  <c r="F33" i="165"/>
  <c r="C67" i="159"/>
  <c r="C45" i="160"/>
  <c r="D45" i="160"/>
  <c r="C42" i="159"/>
  <c r="D42" i="159"/>
  <c r="D67" i="159"/>
  <c r="N61" i="152"/>
  <c r="M61" i="152"/>
  <c r="L61" i="152"/>
  <c r="K61" i="152"/>
  <c r="G61" i="152"/>
  <c r="G59" i="152" s="1"/>
  <c r="F61" i="152"/>
  <c r="E61" i="152"/>
  <c r="D61" i="152"/>
  <c r="C61" i="152"/>
  <c r="C59" i="152" s="1"/>
  <c r="N60" i="152"/>
  <c r="N59" i="152" s="1"/>
  <c r="M60" i="152"/>
  <c r="M59" i="152" s="1"/>
  <c r="L60" i="152"/>
  <c r="K60" i="152"/>
  <c r="F60" i="152"/>
  <c r="F59" i="152" s="1"/>
  <c r="E60" i="152"/>
  <c r="E59" i="152" s="1"/>
  <c r="D60" i="152"/>
  <c r="D59" i="152" s="1"/>
  <c r="C63" i="159" l="1"/>
  <c r="D63" i="159"/>
  <c r="C66" i="160"/>
  <c r="C68" i="160" s="1"/>
  <c r="C72" i="160" s="1"/>
  <c r="H50" i="165"/>
  <c r="H24" i="165"/>
  <c r="H44" i="165"/>
  <c r="H47" i="165"/>
  <c r="F37" i="165"/>
  <c r="D37" i="165"/>
  <c r="H40" i="165"/>
  <c r="F17" i="165"/>
  <c r="F30" i="165"/>
  <c r="D30" i="165"/>
  <c r="H33" i="165"/>
  <c r="H19" i="165"/>
  <c r="D17" i="165"/>
  <c r="C65" i="159"/>
  <c r="C69" i="159" s="1"/>
  <c r="K59" i="152"/>
  <c r="L59" i="152"/>
  <c r="O14" i="152"/>
  <c r="O19" i="152"/>
  <c r="O34" i="152"/>
  <c r="O24" i="152"/>
  <c r="O54" i="152"/>
  <c r="O49" i="152"/>
  <c r="D65" i="159" l="1"/>
  <c r="H37" i="165"/>
  <c r="D28" i="165"/>
  <c r="H17" i="165"/>
  <c r="F28" i="165"/>
  <c r="H30" i="165"/>
  <c r="O61" i="152"/>
  <c r="O60" i="152"/>
  <c r="O39" i="152"/>
  <c r="O29" i="152"/>
  <c r="O44" i="152"/>
  <c r="D69" i="159" l="1"/>
  <c r="H28" i="165"/>
  <c r="F15" i="165"/>
  <c r="D15" i="165"/>
  <c r="O59" i="152"/>
  <c r="H15" i="165"/>
  <c r="C18" i="129"/>
  <c r="C103" i="128"/>
  <c r="F103" i="128" s="1"/>
  <c r="C102" i="128"/>
  <c r="F102" i="128" s="1"/>
  <c r="C101" i="128"/>
  <c r="F101" i="128" s="1"/>
  <c r="C100" i="128"/>
  <c r="F100" i="128" s="1"/>
  <c r="C99" i="128"/>
  <c r="F99" i="128" s="1"/>
  <c r="C98" i="128"/>
  <c r="F98" i="128" s="1"/>
  <c r="C97" i="128"/>
  <c r="F97" i="128" s="1"/>
  <c r="B3" i="133" l="1"/>
  <c r="B2" i="133"/>
  <c r="B3" i="129"/>
  <c r="B2" i="129"/>
  <c r="B3" i="128"/>
  <c r="B2" i="128"/>
  <c r="B3" i="121"/>
  <c r="B2" i="121"/>
  <c r="B3" i="120"/>
  <c r="B2" i="120"/>
  <c r="B3" i="42"/>
  <c r="B2" i="42"/>
  <c r="C22" i="129" l="1"/>
  <c r="C20" i="129"/>
  <c r="C16" i="129"/>
  <c r="C14" i="129"/>
  <c r="C12" i="129"/>
  <c r="I10" i="129"/>
  <c r="H10" i="129"/>
  <c r="G10" i="129"/>
  <c r="F10" i="129"/>
  <c r="E10" i="129"/>
  <c r="D10" i="129"/>
  <c r="C10" i="129" l="1"/>
  <c r="C15" i="121" l="1"/>
  <c r="C96" i="128" l="1"/>
  <c r="F96" i="128" s="1"/>
  <c r="C95" i="128"/>
  <c r="F95" i="128" s="1"/>
  <c r="C94" i="128"/>
  <c r="F94" i="128" s="1"/>
  <c r="C93" i="128"/>
  <c r="F93" i="128" s="1"/>
  <c r="C92" i="128"/>
  <c r="F92" i="128" s="1"/>
  <c r="C91" i="128"/>
  <c r="F91" i="128" s="1"/>
  <c r="C90" i="128"/>
  <c r="F90" i="128" s="1"/>
  <c r="C89" i="128"/>
  <c r="F89" i="128" s="1"/>
  <c r="C88" i="128"/>
  <c r="F88" i="128" s="1"/>
  <c r="C87" i="128"/>
  <c r="F87" i="128" s="1"/>
  <c r="C86" i="128"/>
  <c r="F86" i="128" s="1"/>
  <c r="C85" i="128"/>
  <c r="C84" i="128"/>
  <c r="C83" i="128"/>
  <c r="C82" i="128"/>
  <c r="C81" i="128"/>
  <c r="C80" i="128"/>
  <c r="C79" i="128"/>
  <c r="C78" i="128"/>
  <c r="C77" i="128"/>
  <c r="C76" i="128"/>
  <c r="C75" i="128"/>
  <c r="C74" i="128"/>
  <c r="C73" i="128"/>
  <c r="C72" i="128"/>
  <c r="C71" i="128"/>
  <c r="C70" i="128"/>
  <c r="C69" i="128"/>
  <c r="C68" i="128"/>
  <c r="C67" i="128"/>
  <c r="C66" i="128"/>
  <c r="C65" i="128"/>
  <c r="C64" i="128"/>
  <c r="C63" i="128"/>
  <c r="C62" i="128"/>
  <c r="C61" i="128"/>
  <c r="C60" i="128"/>
  <c r="C59" i="128"/>
  <c r="C58" i="128"/>
  <c r="C57" i="128"/>
  <c r="C56" i="128"/>
  <c r="C55" i="128"/>
  <c r="C54" i="128"/>
  <c r="C53" i="128"/>
  <c r="C52" i="128"/>
  <c r="C51" i="128"/>
  <c r="C50" i="128"/>
  <c r="C49" i="128"/>
  <c r="C48" i="128"/>
  <c r="C47" i="128"/>
  <c r="C46" i="128"/>
  <c r="C45" i="128"/>
  <c r="C44" i="128"/>
  <c r="C43" i="128"/>
  <c r="C42" i="128"/>
  <c r="C41" i="128"/>
  <c r="C40" i="128"/>
  <c r="C39" i="128"/>
  <c r="C38" i="128"/>
  <c r="C37" i="128"/>
  <c r="C36" i="128"/>
  <c r="C35" i="128"/>
  <c r="C34" i="128"/>
  <c r="C33" i="128"/>
  <c r="C32" i="128"/>
  <c r="C30" i="128"/>
  <c r="C29" i="128"/>
  <c r="C28" i="128"/>
  <c r="C27" i="128"/>
  <c r="C26" i="128"/>
  <c r="C25" i="128"/>
  <c r="C24" i="128"/>
  <c r="C23" i="128"/>
  <c r="C22" i="128"/>
  <c r="C21" i="128"/>
  <c r="C20" i="128"/>
  <c r="C19" i="128"/>
  <c r="C18" i="128"/>
  <c r="C17" i="128"/>
  <c r="C16" i="128"/>
  <c r="C15" i="128"/>
  <c r="C14" i="128"/>
  <c r="C13" i="128"/>
  <c r="C12" i="128"/>
  <c r="F83" i="128" l="1"/>
  <c r="F13" i="128"/>
  <c r="F29" i="128"/>
  <c r="F42" i="128"/>
  <c r="F46" i="128"/>
  <c r="F50" i="128"/>
  <c r="F54" i="128"/>
  <c r="F58" i="128"/>
  <c r="F62" i="128"/>
  <c r="F66" i="128"/>
  <c r="F70" i="128"/>
  <c r="F74" i="128"/>
  <c r="F78" i="128"/>
  <c r="F82" i="128"/>
  <c r="F21" i="128"/>
  <c r="F34" i="128"/>
  <c r="F30" i="128"/>
  <c r="F39" i="128"/>
  <c r="F47" i="128"/>
  <c r="F51" i="128"/>
  <c r="F59" i="128"/>
  <c r="F63" i="128"/>
  <c r="F67" i="128"/>
  <c r="F71" i="128"/>
  <c r="F75" i="128"/>
  <c r="F79" i="128"/>
  <c r="F17" i="128"/>
  <c r="F25" i="128"/>
  <c r="F38" i="128"/>
  <c r="F22" i="128"/>
  <c r="F26" i="128"/>
  <c r="F35" i="128"/>
  <c r="F43" i="128"/>
  <c r="F55" i="128"/>
  <c r="F18" i="128"/>
  <c r="F23" i="128"/>
  <c r="F32" i="128"/>
  <c r="F36" i="128"/>
  <c r="F40" i="128"/>
  <c r="F44" i="128"/>
  <c r="F48" i="128"/>
  <c r="F52" i="128"/>
  <c r="F56" i="128"/>
  <c r="F60" i="128"/>
  <c r="F64" i="128"/>
  <c r="F68" i="128"/>
  <c r="F72" i="128"/>
  <c r="F76" i="128"/>
  <c r="F80" i="128"/>
  <c r="F84" i="128"/>
  <c r="F14" i="128"/>
  <c r="F15" i="128"/>
  <c r="F19" i="128"/>
  <c r="F27" i="128"/>
  <c r="F12" i="128"/>
  <c r="F16" i="128"/>
  <c r="F20" i="128"/>
  <c r="F24" i="128"/>
  <c r="F28" i="128"/>
  <c r="F33" i="128"/>
  <c r="F37" i="128"/>
  <c r="F41" i="128"/>
  <c r="F45" i="128"/>
  <c r="F49" i="128"/>
  <c r="F53" i="128"/>
  <c r="F57" i="128"/>
  <c r="F61" i="128"/>
  <c r="F65" i="128"/>
  <c r="F69" i="128"/>
  <c r="F73" i="128"/>
  <c r="F77" i="128"/>
  <c r="F81" i="128"/>
  <c r="F85" i="128"/>
  <c r="C11" i="128"/>
  <c r="F11" i="128" s="1"/>
  <c r="C52" i="120" l="1"/>
  <c r="C28" i="120"/>
  <c r="C22" i="120"/>
  <c r="C17" i="120" l="1"/>
  <c r="C15" i="120" l="1"/>
  <c r="C37" i="120" l="1"/>
  <c r="F19" i="42"/>
  <c r="D53" i="160"/>
  <c r="D66" i="160" l="1"/>
  <c r="D68" i="160" l="1"/>
  <c r="D72" i="160" l="1"/>
</calcChain>
</file>

<file path=xl/sharedStrings.xml><?xml version="1.0" encoding="utf-8"?>
<sst xmlns="http://schemas.openxmlformats.org/spreadsheetml/2006/main" count="2050" uniqueCount="943">
  <si>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</si>
  <si>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</si>
  <si>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</si>
  <si>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</si>
  <si>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</si>
  <si>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</si>
  <si>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</si>
  <si>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</si>
  <si>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</si>
  <si>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</si>
  <si>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</si>
  <si>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</si>
  <si>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</si>
  <si>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</si>
  <si>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</si>
  <si>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</si>
  <si>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BONO CUPÓN CERO DE 30 AÑOS DEL TESORO ESTADOUNIDENSE</t>
  </si>
  <si>
    <t>. GARANTÍA POR INTERESES</t>
  </si>
  <si>
    <t>. BONO CUPÓN CERO DEL KREDITANSTALT FUR WIEDERAUFBAU</t>
  </si>
  <si>
    <t>Par/$+CER/T.Fija/2038</t>
  </si>
  <si>
    <t>Par/U$S/T.Fija/2038</t>
  </si>
  <si>
    <t>Par/EUR/T.Fija/2038</t>
  </si>
  <si>
    <t>Par/JPY/T.Fija/2038</t>
  </si>
  <si>
    <t>Discount/$+CER/5,83%/2033</t>
  </si>
  <si>
    <t>Discount/U$S/8,28%/2033</t>
  </si>
  <si>
    <t>Discount/JPY/4,33%/2033</t>
  </si>
  <si>
    <t>CUASIPAR/$+CER/3,31%/2045</t>
  </si>
  <si>
    <t>U$S - LEY NY (TVPY-TVYO)</t>
  </si>
  <si>
    <t>CHF</t>
  </si>
  <si>
    <t>(Operaciones valuadas a la fecha de registro)</t>
  </si>
  <si>
    <t>ORGANISMOS</t>
  </si>
  <si>
    <t>FMI</t>
  </si>
  <si>
    <t>DESEMBOLSOS</t>
  </si>
  <si>
    <t>CAPITAL REEMBOLSADO</t>
  </si>
  <si>
    <t>CAPITAL NETO</t>
  </si>
  <si>
    <t>INTERESES PAGADOS</t>
  </si>
  <si>
    <t>FLUJO NETO ANUAL</t>
  </si>
  <si>
    <t>BID</t>
  </si>
  <si>
    <t>BIRF</t>
  </si>
  <si>
    <t>TOTAL INTERESES PAGADOS</t>
  </si>
  <si>
    <t>FLUJO NETO TOTAL</t>
  </si>
  <si>
    <t xml:space="preserve">       Letras del Tesoro</t>
  </si>
  <si>
    <t xml:space="preserve">       Otros préstamos</t>
  </si>
  <si>
    <t>Variación</t>
  </si>
  <si>
    <t>S/Saldos</t>
  </si>
  <si>
    <t>S/Atrasos</t>
  </si>
  <si>
    <t xml:space="preserve">- En años - </t>
  </si>
  <si>
    <t xml:space="preserve"> Total Préstamos </t>
  </si>
  <si>
    <t>Otros</t>
  </si>
  <si>
    <t>Tasa Cero</t>
  </si>
  <si>
    <t>Tipo de Cambio (excluye deudas ajustables por CER)</t>
  </si>
  <si>
    <t>Variación de la deuda ajustable por CER (efectos tipo de cambio y CER)</t>
  </si>
  <si>
    <t>PRÉSTAMOS</t>
  </si>
  <si>
    <t>Dto.1023/7-7-95/RIO NEGRO</t>
  </si>
  <si>
    <t>VIDA PROMEDIO TOTAL</t>
  </si>
  <si>
    <t xml:space="preserve"> - Organismos Internacionales</t>
  </si>
  <si>
    <t xml:space="preserve"> - Organismos Oficiales</t>
  </si>
  <si>
    <t xml:space="preserve"> - Préstamos Garantizados (Canje Noviembre 2001)</t>
  </si>
  <si>
    <t xml:space="preserve"> - Banca Comercial</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</si>
  <si>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</si>
  <si>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</si>
  <si>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</si>
  <si>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</si>
  <si>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</si>
  <si>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</si>
  <si>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</si>
  <si>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</si>
  <si>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</si>
  <si>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Banca Comercial</t>
  </si>
  <si>
    <t xml:space="preserve"> . En moneda extranjera</t>
  </si>
  <si>
    <t xml:space="preserve">Organismos Oficiales </t>
  </si>
  <si>
    <t xml:space="preserve"> . En moneda nacional</t>
  </si>
  <si>
    <t xml:space="preserve">    TASA PROMEDIO PONDERADA TOTAL</t>
  </si>
  <si>
    <t>PAR</t>
  </si>
  <si>
    <t>DESCUENTO</t>
  </si>
  <si>
    <t>A.2.3</t>
  </si>
  <si>
    <t>A.4.6</t>
  </si>
  <si>
    <t>A.4.7</t>
  </si>
  <si>
    <t>LETRA INTRANSFERIBLE - BCRA</t>
  </si>
  <si>
    <t>En moneda nacional</t>
  </si>
  <si>
    <t>Préstamos Organismos Oficiales</t>
  </si>
  <si>
    <t xml:space="preserve">     · Ajustable por CER</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</si>
  <si>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</si>
  <si>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</si>
  <si>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</si>
  <si>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</si>
  <si>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</si>
  <si>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</si>
  <si>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</si>
  <si>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</si>
  <si>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</si>
  <si>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</si>
  <si>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</si>
  <si>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</si>
  <si>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Bonos de Consolidación</t>
  </si>
  <si>
    <t>Fecha</t>
  </si>
  <si>
    <t>CER</t>
  </si>
  <si>
    <t>Euro (Ref) / Peso</t>
  </si>
  <si>
    <t xml:space="preserve">     Otros</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</si>
  <si>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</si>
  <si>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</si>
  <si>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</si>
  <si>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</si>
  <si>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</si>
  <si>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</si>
  <si>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</si>
  <si>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</si>
  <si>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</si>
  <si>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VALORES NEGOCIABLES VINCULADOS AL PBI</t>
  </si>
  <si>
    <t>LETRAS ADQUIRIDAS POR EL BCRA</t>
  </si>
  <si>
    <t>Otros Cuadros</t>
  </si>
  <si>
    <t>Valores Negociables Vinculados al PBI</t>
  </si>
  <si>
    <t>A.1.4</t>
  </si>
  <si>
    <t>A.1.5</t>
  </si>
  <si>
    <t>A.1.6</t>
  </si>
  <si>
    <t>A.1.7</t>
  </si>
  <si>
    <t>A.1.8</t>
  </si>
  <si>
    <t>A.1.9</t>
  </si>
  <si>
    <t>A.1.10</t>
  </si>
  <si>
    <t>A.3.1</t>
  </si>
  <si>
    <t>A.3.2</t>
  </si>
  <si>
    <t>A.3.3</t>
  </si>
  <si>
    <t>A.3.4</t>
  </si>
  <si>
    <t>A.3.5</t>
  </si>
  <si>
    <t>A.3.6</t>
  </si>
  <si>
    <t>A.3.7</t>
  </si>
  <si>
    <t>A.3.8</t>
  </si>
  <si>
    <t>A.4.1</t>
  </si>
  <si>
    <t>A.4.2</t>
  </si>
  <si>
    <t>A.4.3</t>
  </si>
  <si>
    <t>A.4.4</t>
  </si>
  <si>
    <t>A.4.5</t>
  </si>
  <si>
    <t>Marzo</t>
  </si>
  <si>
    <t>Diciembre</t>
  </si>
  <si>
    <t>EUROLETRA/JPY/6%/2005</t>
  </si>
  <si>
    <t>EUROLETRA/JPY/5%/2002</t>
  </si>
  <si>
    <t>EUROLETRA/DEM/7%/2004</t>
  </si>
  <si>
    <t>EUROLETRA/DEM/8%/2009</t>
  </si>
  <si>
    <t>EUROLETRA/EUR/11%-8%/2008</t>
  </si>
  <si>
    <t>EUROLETRA/DEM/7,875%/2005</t>
  </si>
  <si>
    <t>EUROLETRA/DEM/14%-9%/2008</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</si>
  <si>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</si>
  <si>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</si>
  <si>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</si>
  <si>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</si>
  <si>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</si>
  <si>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</si>
  <si>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</si>
  <si>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</si>
  <si>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</si>
  <si>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</si>
  <si>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Abril</t>
  </si>
  <si>
    <t>Octubre</t>
  </si>
  <si>
    <t>Noviembre</t>
  </si>
  <si>
    <t>Febrero</t>
  </si>
  <si>
    <t>Mayo</t>
  </si>
  <si>
    <t>A.2.1</t>
  </si>
  <si>
    <t>A.2.2</t>
  </si>
  <si>
    <t xml:space="preserve">  ORGANISMOS INTERNACIONALES</t>
  </si>
  <si>
    <t xml:space="preserve">  ADELANTOS TRANSITORIOS BCRA</t>
  </si>
  <si>
    <t xml:space="preserve">  ORGANISMOS OFICIALES</t>
  </si>
  <si>
    <t xml:space="preserve">  BANCA COMERCIAL</t>
  </si>
  <si>
    <t>Moneda extranjera</t>
  </si>
  <si>
    <t>(En millones de u$s)</t>
  </si>
  <si>
    <t>ÍNDICE</t>
  </si>
  <si>
    <t>HOJA</t>
  </si>
  <si>
    <t>CONTENIDO</t>
  </si>
  <si>
    <t>A.1.1</t>
  </si>
  <si>
    <t>Moneda de origen</t>
  </si>
  <si>
    <t>EN MONEDA NACIONAL</t>
  </si>
  <si>
    <t>II- ORGANISMOS INTERNACIONALES - FONDO FIDUCIARIO PARA LA RECONSTRUCCIÓN DE EMPRESAS</t>
  </si>
  <si>
    <t>EUROLETRA/$/11,75%/2007</t>
  </si>
  <si>
    <t>EUROLETRA/$/8,75%/2002</t>
  </si>
  <si>
    <t>Dto.1023/7-7-95/CHACO</t>
  </si>
  <si>
    <t>Dto.1023/7-7-95/CHUBUT</t>
  </si>
  <si>
    <t>Dto.1023/7-7-95/SALTA</t>
  </si>
  <si>
    <t>Dto.1023/7-7-95/SANT. ESTERO</t>
  </si>
  <si>
    <t>EN MONEDA NACIONAL AJUSTABLE POR CER</t>
  </si>
  <si>
    <t>EN MONEDA EXTRANJERA</t>
  </si>
  <si>
    <t>EUROLETRA/CHF/7%/2003</t>
  </si>
  <si>
    <t>EUR</t>
  </si>
  <si>
    <t>PAR BONDS/DEM/5,87%/2023</t>
  </si>
  <si>
    <t>EUROLETRA/EUR/8,75%/2003</t>
  </si>
  <si>
    <t>BONO R.A./EUR/10%/2007</t>
  </si>
  <si>
    <t>EUROLETRA/ATS/7%/2004</t>
  </si>
  <si>
    <t>BONO R.A./EUR/9%/2006</t>
  </si>
  <si>
    <t>BONO R.A./EUR/10%/2004</t>
  </si>
  <si>
    <t>BONO R.A./EUR/9,75%/2003</t>
  </si>
  <si>
    <t>EUROLETRA/EUR/10%/2005</t>
  </si>
  <si>
    <t>BONO R.A./EUR/10,25%/2007</t>
  </si>
  <si>
    <t>EUROLETRA/EUR/8,125%/2004</t>
  </si>
  <si>
    <t>EUROLETRA/EUR/9%/2005</t>
  </si>
  <si>
    <t>EUROLETRA/ITL/11%/2003</t>
  </si>
  <si>
    <t>EUROLETRA/ITL/10%/2007</t>
  </si>
  <si>
    <t>EUROLETRA/ITL/LIBOR+1,6%/2004</t>
  </si>
  <si>
    <t>EUROLETRA/ITL/9,25%-7%/2004</t>
  </si>
  <si>
    <t>EUROLETRA/ITL/9%-7%/2004</t>
  </si>
  <si>
    <t>EUROLETRA/DEM/10,25%/2003</t>
  </si>
  <si>
    <t>EUROLETRA/DEM/11,25%/2006</t>
  </si>
  <si>
    <t>EUROLETRA/DEM/11,75%/2011</t>
  </si>
  <si>
    <t>EUROLETRA/DEM/9%/2003</t>
  </si>
  <si>
    <t>EUROLETRA/DEM/11,75%/2026</t>
  </si>
  <si>
    <t>BONO R.A./EUR/10%-8%/2008</t>
  </si>
  <si>
    <t>GLOBAL BOND/EUR/8,125%/2008</t>
  </si>
  <si>
    <t>BONO R.A./EUR/8%/2002</t>
  </si>
  <si>
    <t>BONO R.A./EUR/15%-8%/2008</t>
  </si>
  <si>
    <t>EUROLETRA/ITL/10,375%-8%/2009</t>
  </si>
  <si>
    <t>BONO R.A./EUR/9,50%/2004</t>
  </si>
  <si>
    <t>BONO R.A./EUR/14%-8%/2008</t>
  </si>
  <si>
    <t>BONO R.A./EUR/9%/2009</t>
  </si>
  <si>
    <t>EUROLETRA/EUR/7,125%/2002</t>
  </si>
  <si>
    <t>BONO R.A./EUR/EURIBOR+4%/2003</t>
  </si>
  <si>
    <t>BONO R.A./EUR/9,25%/2002</t>
  </si>
  <si>
    <t>EUROLETRA/GBP/10%/2007</t>
  </si>
  <si>
    <t>GBP</t>
  </si>
  <si>
    <t>JPY</t>
  </si>
  <si>
    <t>Indice</t>
  </si>
  <si>
    <t>LETRAS DEL TESORO</t>
  </si>
  <si>
    <t>En miles de u$s - TC del trimestre</t>
  </si>
  <si>
    <t>INSTRUMENTO</t>
  </si>
  <si>
    <t>AMPAROS</t>
  </si>
  <si>
    <t>A.1.2</t>
  </si>
  <si>
    <t xml:space="preserve">        MEDIANO Y LARGO PLAZO</t>
  </si>
  <si>
    <t>YEN - LEY JAPONESA</t>
  </si>
  <si>
    <t>EMITIDOS EN MONEDA NACIONAL AJUSTABLES POR CER</t>
  </si>
  <si>
    <t xml:space="preserve">     Deuda en dólares estadounidenses</t>
  </si>
  <si>
    <t xml:space="preserve">     Deuda en Euros</t>
  </si>
  <si>
    <t xml:space="preserve">     Deuda en Yenes</t>
  </si>
  <si>
    <t>Tasa vigente</t>
  </si>
  <si>
    <t>Badlar Bancos Privados</t>
  </si>
  <si>
    <t>Tasa Vigente</t>
  </si>
  <si>
    <t>Pesos</t>
  </si>
  <si>
    <t>Pesos Ajustados por CER</t>
  </si>
  <si>
    <t xml:space="preserve"> TÍTULOS PÚBLICOS</t>
  </si>
  <si>
    <t xml:space="preserve">  LETRAS DEL TESORO</t>
  </si>
  <si>
    <t>ADELANTOS TRANSITORIOS BCRA</t>
  </si>
  <si>
    <t>Emisión Canje 2005</t>
  </si>
  <si>
    <t>Emisión Canje 2010</t>
  </si>
  <si>
    <t>Leg. Nueva York</t>
  </si>
  <si>
    <t>Leg. Argentina</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</si>
  <si>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</si>
  <si>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</si>
  <si>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</si>
  <si>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</si>
  <si>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</si>
  <si>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</si>
  <si>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</si>
  <si>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</si>
  <si>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</si>
  <si>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</si>
  <si>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</si>
  <si>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</si>
  <si>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Activos financieros con cargo a provincias</t>
  </si>
  <si>
    <t>U$S - LEY ARG (TVPA)</t>
  </si>
  <si>
    <t>ARP - LEY ARG (TVPP)</t>
  </si>
  <si>
    <t>EUR - LEY INGLESA (TVPE)</t>
  </si>
  <si>
    <t>A.1.3</t>
  </si>
  <si>
    <t xml:space="preserve">    PRÉSTAMOS GARANTIZADOS</t>
  </si>
  <si>
    <t xml:space="preserve">  VARIACIONES</t>
  </si>
  <si>
    <t>Préstamos Organismos Multilaterales</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</si>
  <si>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</si>
  <si>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</si>
  <si>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</si>
  <si>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</si>
  <si>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</si>
  <si>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</si>
  <si>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</si>
  <si>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 Moneda nacional</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</si>
  <si>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</si>
  <si>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</si>
  <si>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</si>
  <si>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</si>
  <si>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</si>
  <si>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</si>
  <si>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</si>
  <si>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</si>
  <si>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</si>
  <si>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</si>
  <si>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 xml:space="preserve"> - En miles u$s -</t>
  </si>
  <si>
    <t>Concepto</t>
  </si>
  <si>
    <t>Capital</t>
  </si>
  <si>
    <t>Acumulado</t>
  </si>
  <si>
    <t>Moneda</t>
  </si>
  <si>
    <t>%</t>
  </si>
  <si>
    <t xml:space="preserve"> </t>
  </si>
  <si>
    <t>Denominación</t>
  </si>
  <si>
    <t>Vencimiento</t>
  </si>
  <si>
    <t>Total</t>
  </si>
  <si>
    <t>EMITIDOS EN MONEDA NACIONAL</t>
  </si>
  <si>
    <t>En miles de u$s</t>
  </si>
  <si>
    <t>Fecha de emisión</t>
  </si>
  <si>
    <t>Valor nominal original en circulación</t>
  </si>
  <si>
    <t>AMPAROS Y EXCEPCIONES</t>
  </si>
  <si>
    <t>(Continuación)</t>
  </si>
  <si>
    <t>TOTALES</t>
  </si>
  <si>
    <t>TIPO DE ACREEDOR</t>
  </si>
  <si>
    <t>Junio</t>
  </si>
  <si>
    <t xml:space="preserve">    LETRAS DEL TESORO</t>
  </si>
  <si>
    <t>Dto.1023/7-7-95/M.C.B.A.</t>
  </si>
  <si>
    <t>SECRETARÍA DE FINANZAS</t>
  </si>
  <si>
    <t>TÍTULOS PÚBLICOS</t>
  </si>
  <si>
    <t xml:space="preserve">    INTERÉS</t>
  </si>
  <si>
    <t>TÍTULOS PÚBLICOS Y LETRAS DEL TESORO</t>
  </si>
  <si>
    <t>I- TÍTULOS COLOCADOS</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</si>
  <si>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</si>
  <si>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</si>
  <si>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</si>
  <si>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</si>
  <si>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</si>
  <si>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</si>
  <si>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</si>
  <si>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</si>
  <si>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ACTIVOS FINANCIEROS - CON CARGO A LAS PROVINCIAS</t>
  </si>
  <si>
    <t>Provincia</t>
  </si>
  <si>
    <t>Buenos Aires</t>
  </si>
  <si>
    <t>Catamarca</t>
  </si>
  <si>
    <t>Chaco</t>
  </si>
  <si>
    <t>Chubut</t>
  </si>
  <si>
    <t>Córdoba</t>
  </si>
  <si>
    <t>Corrientes</t>
  </si>
  <si>
    <t>Entre Ríos</t>
  </si>
  <si>
    <t>Formosa</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</si>
  <si>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</si>
  <si>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</si>
  <si>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</si>
  <si>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</si>
  <si>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</si>
  <si>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</si>
  <si>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</si>
  <si>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</si>
  <si>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</si>
  <si>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</si>
  <si>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</si>
  <si>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</si>
  <si>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</si>
  <si>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</si>
  <si>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</si>
  <si>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Organismos Internacionales - Principal a Cargo de Provincias (1)</t>
  </si>
  <si>
    <t xml:space="preserve">        CORTO PLAZO (2)</t>
  </si>
  <si>
    <t>PAGARÉS DEL TESORO</t>
  </si>
  <si>
    <t>II- DEUDA DIRECTA</t>
  </si>
  <si>
    <t>III- DEUDA INDIRECTA</t>
  </si>
  <si>
    <t>(1) Factor de conversión de dólares a pesos aplicable cuando a las obligaciones corresponde pesificarlas a un valor de 1,40 más CER (por ejemplo, depósitos bancarios y deudas del sector público, en dólares, con legislación nacional).</t>
  </si>
  <si>
    <t xml:space="preserve"> b) Emisión Bonos de Consolidación</t>
  </si>
  <si>
    <t xml:space="preserve"> Avales</t>
  </si>
  <si>
    <t xml:space="preserve">    TÍTULOS PÚBLICOS Y LETRAS DEL TESORO</t>
  </si>
  <si>
    <t xml:space="preserve">    AVALES</t>
  </si>
  <si>
    <t xml:space="preserve">    BILATERALES</t>
  </si>
  <si>
    <t xml:space="preserve">    OTROS</t>
  </si>
  <si>
    <t>TÍTULOS PÚBLICOS, LETRAS DEL TESORO, PRÉSTAMOS GARANTIZADOS Y PAGARÉS</t>
  </si>
  <si>
    <t xml:space="preserve">    BANCA COMERCIAL </t>
  </si>
  <si>
    <t xml:space="preserve"> Títulos Públicos </t>
  </si>
  <si>
    <t xml:space="preserve">  Como % del total de servicios (2)</t>
  </si>
  <si>
    <t xml:space="preserve">                Tasa Libo</t>
  </si>
  <si>
    <t>TOTAL DESEMBOLSOS (I)</t>
  </si>
  <si>
    <t>TOTAL CAPITAL REEMBOLSADO (II)</t>
  </si>
  <si>
    <t>CAPITAL NETO (I) + (II)</t>
  </si>
  <si>
    <t>(1) No incluye estimación del pago eventual por los Valores Negociables Vinculadas al PBI.</t>
  </si>
  <si>
    <t>Adelantos Transitorios del BCRA</t>
  </si>
  <si>
    <t>Letras del Tesoro - Organismos Públicos</t>
  </si>
  <si>
    <t>Pagarés del Tesoro</t>
  </si>
  <si>
    <t xml:space="preserve"> - Pagarés del Tesoro</t>
  </si>
  <si>
    <t xml:space="preserve">   PRÉSTAMOS GARANTIZADOS</t>
  </si>
  <si>
    <t xml:space="preserve">     Pagaré 2038 - B.N.A.</t>
  </si>
  <si>
    <t xml:space="preserve">     Pagarés CAMMESA</t>
  </si>
  <si>
    <t xml:space="preserve">    PAGARÉS DEL TESORO</t>
  </si>
  <si>
    <t xml:space="preserve"> POR LEGISLACIÓN, INSTRUMENTO Y SITUACIÓN</t>
  </si>
  <si>
    <t>I- LEGISLACIÓN ARGENTINA</t>
  </si>
  <si>
    <t>PRÉSTAMOS GARANTIZADOS</t>
  </si>
  <si>
    <t>BONOS DE CONSOLIDACIÓN</t>
  </si>
  <si>
    <t>BONOS DE LA REESTRUCTURACIÓN - DTO. 1735/04 y 563/10</t>
  </si>
  <si>
    <t xml:space="preserve">  Bonos de Consolidación en Moneda Nacional 8va. Serie</t>
  </si>
  <si>
    <t xml:space="preserve">  Bonos de Consolidación en Moneda Nacional ajustable por CER  6ta. Serie</t>
  </si>
  <si>
    <t>. CON CARGO AL MERCADO CENTRAL</t>
  </si>
  <si>
    <t xml:space="preserve">  Capital</t>
  </si>
  <si>
    <t>En moneda de origen</t>
  </si>
  <si>
    <t>Denominación (2)</t>
  </si>
  <si>
    <t>Valor remanente total (1)</t>
  </si>
  <si>
    <t>En miles de U$S</t>
  </si>
  <si>
    <t>(1) Los pagos correspondientes a las Unidades Vinculadas al PBI son contingentes y se supeditan a la concurrencia de tres condiciones:</t>
  </si>
  <si>
    <t xml:space="preserve">       1- Para el año de referencia, el PBI Real Efectivo supera el Caso Base del PBI.</t>
  </si>
  <si>
    <t xml:space="preserve">       2- Para el año de referencia, el crecimiento anual en el PBI Real Efectivo supera la tasa de crecimiento indicada para ese año en el Caso Base del PBI.</t>
  </si>
  <si>
    <t xml:space="preserve">       3- El total de los pagos efectuados sobre un Valor Negociable Vinculado al PBI no supere a 0,48 medido por unidad de moneda.</t>
  </si>
  <si>
    <t>(2) Entre paréntesis figura - cuando corresponde - el Código MAE (Mercado Abierto Electrónico) asignado a cada Valor Negociable emitido y autorizado a cotizar.</t>
  </si>
  <si>
    <t>(3)Las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</si>
  <si>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(4) Valor remanente total. Es la diferencia entre el máximo a pagar de 48 unidades por cada 100 de valor nocional y la suma de los montos pagados hasta la actualidad, de acuerdo con las condiciones establecidas en las respectivas normas de emisión.</t>
  </si>
  <si>
    <t>U$S- LEY NY (TVPY-TVYO)</t>
  </si>
  <si>
    <t>U$S- LEY ARG (TVPA)</t>
  </si>
  <si>
    <t>ARP-LEY ARG (TVPP)</t>
  </si>
  <si>
    <t>EUR-LEY INGLESA (TVPE)</t>
  </si>
  <si>
    <t>YEN- LEY JAPONESA</t>
  </si>
  <si>
    <t>III- MEDIANO Y LARGO PLAZO</t>
  </si>
  <si>
    <t>IV- CORTO PLAZO</t>
  </si>
  <si>
    <t xml:space="preserve">     CAPITAL</t>
  </si>
  <si>
    <t xml:space="preserve">     ATRASOS DE INTERÉS</t>
  </si>
  <si>
    <t xml:space="preserve">        CAPITAL</t>
  </si>
  <si>
    <t xml:space="preserve">    - Moneda extranjera</t>
  </si>
  <si>
    <t>Moneda local (1)</t>
  </si>
  <si>
    <t xml:space="preserve">        Tasa cero</t>
  </si>
  <si>
    <t xml:space="preserve">     Deuda en otras monedas extranjeras (2)</t>
  </si>
  <si>
    <t>(1) La deuda emitida en dólares, pero cuyo pago de capital e interés es en pesos, se clasifica como deuda en Moneda Local.</t>
  </si>
  <si>
    <t>LETRAS DEL TESORO (1)</t>
  </si>
  <si>
    <t>TASA PROMEDIO PONDERADA (1)</t>
  </si>
  <si>
    <t>(2)  Intereses compensatorios estimados, devengados e impagos con posterioridad a la fecha de vencimiento de cada título.</t>
  </si>
  <si>
    <t>LETES/U$S/15-3-2002(P)</t>
  </si>
  <si>
    <t>LETES/U$S/15-2-2002(P)</t>
  </si>
  <si>
    <t>LETES/U$S/8-3-2002(P)</t>
  </si>
  <si>
    <t>LETES/U$S/22-2-2002(P)</t>
  </si>
  <si>
    <t>LETES/U$S/22-3-2002(P)</t>
  </si>
  <si>
    <t>BONEX/1992(P)</t>
  </si>
  <si>
    <t>FERROBONOS(P)</t>
  </si>
  <si>
    <t>PRE4(P)</t>
  </si>
  <si>
    <t>PRO2(P)</t>
  </si>
  <si>
    <t>PRO4(P)</t>
  </si>
  <si>
    <t>PRO6(P)</t>
  </si>
  <si>
    <t>PRO8(P)</t>
  </si>
  <si>
    <t>PRO10(P)</t>
  </si>
  <si>
    <t>PRE6(P)</t>
  </si>
  <si>
    <t>BONTES/U$S/11,75%/2006(P)</t>
  </si>
  <si>
    <t>BONTES/U$S/12,125%/2005(P)</t>
  </si>
  <si>
    <t>BONTES/U$S/11,75%/2003(P)</t>
  </si>
  <si>
    <t>BONTES/U$S/8,75%/2002(P)</t>
  </si>
  <si>
    <t>BONTES/U$S/ENC.+3,2%/2003(P)</t>
  </si>
  <si>
    <t>BONTES/U$S/11,25%/2004(P)</t>
  </si>
  <si>
    <t>BONO/U$S/ENC.+4%/2002(P)</t>
  </si>
  <si>
    <t>BONO/U$S/ENC.+3,3%/2002(P)</t>
  </si>
  <si>
    <t>BONO/U$S/9,00%/2002(P)</t>
  </si>
  <si>
    <t>BONO/U$S/ENC.+4.35%/2004(P)</t>
  </si>
  <si>
    <t>DISCOUNT/DEM/L.+0,8125%/2023</t>
  </si>
  <si>
    <t>EUROLETRA/EUR/T.FIJA/2010</t>
  </si>
  <si>
    <t>EUROLETRA/EUR/EURIB.+5,1%/2004</t>
  </si>
  <si>
    <t>EUROLETRA/EUR/9,25%/2004</t>
  </si>
  <si>
    <t>EUROLETRA/EUR/10%/2007</t>
  </si>
  <si>
    <t>EURLETRA/ITL/10%-7,625%/2007</t>
  </si>
  <si>
    <t>EUROLETRA/DEM/10,5%/2002</t>
  </si>
  <si>
    <t>EUROLETRA/DEM/8,5%/2005</t>
  </si>
  <si>
    <t>EURO-BONO/ESP/7,5%/2002</t>
  </si>
  <si>
    <t>EUROLETRA/EUR/9,5%/2028</t>
  </si>
  <si>
    <t>EUROLETRA/EUR/8,5%/2010</t>
  </si>
  <si>
    <t>EUROLETRA/ITL/LIBOR+2,5%/2005</t>
  </si>
  <si>
    <t>EUROLETRA/EUR/10,5%-7%/2004</t>
  </si>
  <si>
    <t>BONO R.A./EUR/8,5%/2004</t>
  </si>
  <si>
    <t>EUROLETRA/JPY/3,5%/2009</t>
  </si>
  <si>
    <t>BONO R.A./JPY/4,85%/2005</t>
  </si>
  <si>
    <t>PAR/U$S/6%/2023</t>
  </si>
  <si>
    <t>FLOATING RATE/U$S/L+0,8125%/05</t>
  </si>
  <si>
    <t>GLOBAL BOND/U$S/8,375%/2003</t>
  </si>
  <si>
    <t>GLOBAL BOND/U$S/11%/2006</t>
  </si>
  <si>
    <t>GLOBAL BOND/U$S/11,375%/2017</t>
  </si>
  <si>
    <t>GLOBAL BOND/U$S/9,75%/2027</t>
  </si>
  <si>
    <t>SPAN/U$S/T.DIVERSAS/2002</t>
  </si>
  <si>
    <t>FRANS/U$S/T.FLOTANTE/2005</t>
  </si>
  <si>
    <t>GLOBAL BOND/U$S/8,875%/2029</t>
  </si>
  <si>
    <t>GLOBAL BOND/U$S/11%/2005</t>
  </si>
  <si>
    <t>GLOBAL BOND/U$S/12,125%/2019</t>
  </si>
  <si>
    <t>EUROLETRA/U$S/LIBOR+5,75%/2004</t>
  </si>
  <si>
    <t>GLOBAL BOND/U$S/11,75%/2009</t>
  </si>
  <si>
    <t>GLOBAL BOND/U$S/T.CERO/2004</t>
  </si>
  <si>
    <t>GLOBAL BOND/U$S/10,25%/2030</t>
  </si>
  <si>
    <t>GLOBAL BOND/U$S/12,375%/2012</t>
  </si>
  <si>
    <t>EUROLETRA/U$S/BAD.+2,98%/2004</t>
  </si>
  <si>
    <t>EUROLETRA/U$S/ENC.+4,95%/2004</t>
  </si>
  <si>
    <t>BONTES/U$S/ENCUESTA+3,2%/2003</t>
  </si>
  <si>
    <t>GLOBAL BOND/U$S/12%/2020</t>
  </si>
  <si>
    <t>GLOBAL BOND/U$S/11,375%/2010</t>
  </si>
  <si>
    <t>BONO/U$S/ENCUESTA+4%/2002</t>
  </si>
  <si>
    <t>GLOBAL BOND/U$S/11,75%/2015</t>
  </si>
  <si>
    <t>BONO/U$S/ENCUESTA+3,3%/2002</t>
  </si>
  <si>
    <t>BONO/U$S/ENCUESTA+4.35%/2004</t>
  </si>
  <si>
    <t>GLOBAL BOND/U$S/7%-15,5%/2008</t>
  </si>
  <si>
    <t>GLOBAL BOND/U$S/12,25%/2018</t>
  </si>
  <si>
    <t>GLOBAL BOND/U$S/12%/2031</t>
  </si>
  <si>
    <t>GLOBAL BOND/$/10%-12%/2008</t>
  </si>
  <si>
    <t>DISCOUNT/U$S/L.+0,8125%/2023</t>
  </si>
  <si>
    <t>Julio</t>
  </si>
  <si>
    <t>Agosto</t>
  </si>
  <si>
    <t>Septiembre</t>
  </si>
  <si>
    <t>MINISTERIO DE FINANZAS</t>
  </si>
  <si>
    <t>BONTE/$/15,50%/17-10-2026</t>
  </si>
  <si>
    <t>BONTE/$/16,00%/17-10-2023</t>
  </si>
  <si>
    <t>BONTE/$/18,20%/03-10-2021</t>
  </si>
  <si>
    <t xml:space="preserve">  Consolidación en Efectivo</t>
  </si>
  <si>
    <t>DEUDA DE LA ADMINISTRACIÓN CENTRAL</t>
  </si>
  <si>
    <t xml:space="preserve">   - OFID</t>
  </si>
  <si>
    <t>EUROLETRA/DEM/12%/2016</t>
  </si>
  <si>
    <t xml:space="preserve">   Emisión Canje 2010</t>
  </si>
  <si>
    <t>POR RESIDENCIA DEL TENEDOR</t>
  </si>
  <si>
    <t>(En miles de millones de u$s)</t>
  </si>
  <si>
    <t>Período</t>
  </si>
  <si>
    <t>Total Deuda</t>
  </si>
  <si>
    <t>Deuda Externa</t>
  </si>
  <si>
    <t>Deuda Interna</t>
  </si>
  <si>
    <t xml:space="preserve">% Deuda Externa </t>
  </si>
  <si>
    <t>n/d</t>
  </si>
  <si>
    <t>2. ORGANISMOS INTERNACIONALES</t>
  </si>
  <si>
    <t>3. ACREEDORES OFICIALES</t>
  </si>
  <si>
    <t>4. BANCOS COMERCIALES</t>
  </si>
  <si>
    <t>Fuente: elaboración propia en base a las estimaciones trimestrales de la Dirección Nacional de Cuentas Internacionales, publicadas por el INDEC.</t>
  </si>
  <si>
    <t>Badlar Bancos Privados + 2,00%</t>
  </si>
  <si>
    <t>BONAR/U$S/5,75%/18-04-2025</t>
  </si>
  <si>
    <t>BONAR/U$S/7,625%/18-04-2037</t>
  </si>
  <si>
    <t xml:space="preserve">     · Deuda no ajustable por CER</t>
  </si>
  <si>
    <r>
      <t>CORTO PLAZO</t>
    </r>
    <r>
      <rPr>
        <b/>
        <i/>
        <sz val="11"/>
        <rFont val="Calibri"/>
        <family val="2"/>
        <scheme val="minor"/>
      </rPr>
      <t xml:space="preserve"> (1)</t>
    </r>
  </si>
  <si>
    <t xml:space="preserve"> Préstamos Garantizados</t>
  </si>
  <si>
    <t xml:space="preserve"> Garantías a las provincias</t>
  </si>
  <si>
    <t xml:space="preserve">        ATRASOS DE INTERÉS</t>
  </si>
  <si>
    <t xml:space="preserve">  Atrasos de Interés</t>
  </si>
  <si>
    <t xml:space="preserve"> - EN SITUACIÓN DE PAGO NORMAL</t>
  </si>
  <si>
    <t xml:space="preserve">    - Atrasos de Interés</t>
  </si>
  <si>
    <t xml:space="preserve">  PRÉSTAMOS GARANTIZADOS</t>
  </si>
  <si>
    <t xml:space="preserve">. CON CARGO AL BANCO CENTRAL DE LA REPÚBLICA ARGENTINA </t>
  </si>
  <si>
    <t>. CON CARGO AL GOBIERNO DE LA CIUDAD AUTÓNOMA DE BUENOS AIRES</t>
  </si>
  <si>
    <t>II- LEGISLACIÓN EXTRANJERA</t>
  </si>
  <si>
    <t>Valor Nocional 
(en miles) 
(3)</t>
  </si>
  <si>
    <t>Valor remanente c/100 de valor nocional 
(4)</t>
  </si>
  <si>
    <t>En moneda de origen 
(en miles)</t>
  </si>
  <si>
    <t>PAGARÉ 2038-BNA</t>
  </si>
  <si>
    <t xml:space="preserve"> TÍTULOS PÚBLICOS, LETRAS DEL TESORO Y PAGARÉS</t>
  </si>
  <si>
    <t>EMITIDOS EN MONEDA EXTRANJERA</t>
  </si>
  <si>
    <t xml:space="preserve"> PRÉSTAMOS</t>
  </si>
  <si>
    <t>(1) Incluye deuda a vencer y vencimientos pagados por el Tesoro Nacional pendientes de reembolso.</t>
  </si>
  <si>
    <t>1. BONOS Y TÍTULOS PÚBLICOS</t>
  </si>
  <si>
    <t>Intereses Compensatorios (2)</t>
  </si>
  <si>
    <t xml:space="preserve">       Adelantos Transitorios BCRA</t>
  </si>
  <si>
    <t>Letras en Garantía</t>
  </si>
  <si>
    <t>(1) Incluye las Letras en Garantía.</t>
  </si>
  <si>
    <t xml:space="preserve"> Letras en Garantía</t>
  </si>
  <si>
    <t xml:space="preserve">   - BCIE</t>
  </si>
  <si>
    <t xml:space="preserve">(2) Incluye: Corona Danesa, Corona Sueca, Dólar Canadiense, Dólar Australiano, Dinar Kuwaití y Dirham de los Emiratos Árabes Unidos. </t>
  </si>
  <si>
    <t xml:space="preserve">INDICADORES </t>
  </si>
  <si>
    <t>2005 (1)</t>
  </si>
  <si>
    <t>2006 (1)</t>
  </si>
  <si>
    <t>2007 (1)</t>
  </si>
  <si>
    <t>2008 (1)</t>
  </si>
  <si>
    <t xml:space="preserve"> 2009 (1) </t>
  </si>
  <si>
    <t>Intereses Totales Pagados</t>
  </si>
  <si>
    <t>(2)</t>
  </si>
  <si>
    <t>Servicios Totales Pagados</t>
  </si>
  <si>
    <t>Deuda en Moneda Extranjera</t>
  </si>
  <si>
    <t>Deuda Ajustable por CER</t>
  </si>
  <si>
    <t>-</t>
  </si>
  <si>
    <t>Deuda con Tasa Variable</t>
  </si>
  <si>
    <t xml:space="preserve">Servicios de Capital - Vencimientos a 2 años </t>
  </si>
  <si>
    <t>Vida Promedio de la Deuda Bruta</t>
  </si>
  <si>
    <t>Como % de Reservas</t>
  </si>
  <si>
    <t>Como % de Exportaciones (*)</t>
  </si>
  <si>
    <t>Como % de los Recursos Tributarios</t>
  </si>
  <si>
    <t>2010 (1)</t>
  </si>
  <si>
    <t xml:space="preserve">2011 (1) </t>
  </si>
  <si>
    <t xml:space="preserve">2012 (1) </t>
  </si>
  <si>
    <t>2013 (1)</t>
  </si>
  <si>
    <t>2014 (1)</t>
  </si>
  <si>
    <t>2015 (1)</t>
  </si>
  <si>
    <t>2016 (1)</t>
  </si>
  <si>
    <t>(*) Indicadores ajustados a partir del año 2004 a raíz de cambio en la metodología del cálculo del PBI publicada por el INDEC.</t>
  </si>
  <si>
    <t>(2) Proceso de reestructuración de la deuda instrumentada en títulos públicos.</t>
  </si>
  <si>
    <t>2017 (1)</t>
  </si>
  <si>
    <t>ACTIVOS FINANCIEROS RELACIONADOS CON DEUDA ELEGIBLE PENDIENTE DE REESTRUCTURACIÓN</t>
  </si>
  <si>
    <t>Fuente: Elaboración propia en base a datos de la Dirección Nacional de Cuentas Nacionales (INDEC), Ministerio de Finanzas y Ministerio de Hacienda.</t>
  </si>
  <si>
    <t>BONTE/$/17,25%/13-09-2021</t>
  </si>
  <si>
    <t>Enero</t>
  </si>
  <si>
    <t xml:space="preserve">       Letras en Garantía</t>
  </si>
  <si>
    <t>BONAR/$/BADLAR+200PB/03-04-2022</t>
  </si>
  <si>
    <t>Tasa Badlar Pública</t>
  </si>
  <si>
    <t>BONAR/U$S/8,75%/07-05-2024</t>
  </si>
  <si>
    <t>BONCER/$+CER/2,50%/22-07-2021</t>
  </si>
  <si>
    <t xml:space="preserve">PAR/$+CER/TASA FIJA/31-12-2038/DTO. 1735-04 </t>
  </si>
  <si>
    <t>PAR/$+CER/TASA FIJA/31-12-2038/DTO. 563-10</t>
  </si>
  <si>
    <t>DISCOUNT/$+CER/5,83%/31-12-2033/DTO. 1735-04</t>
  </si>
  <si>
    <t>DISCOUNT/$+CER/5,83%/31-12-2033/DTO. 563-10</t>
  </si>
  <si>
    <t>CUASIPAR/$+CER/3,31%/31-12-2045/DTO. 1735-04</t>
  </si>
  <si>
    <t>PAR/U$S/TASA FIJA/31-12-2038/DTO. 1735-04/LEY ARG</t>
  </si>
  <si>
    <t>PAR/U$S/TASA FIJA/31-12-2038/DTO. 563-10/LEY NY</t>
  </si>
  <si>
    <t>PAR/U$S/TASA FIJA/31-12-2038/DTO. 563-10/LEY ARG</t>
  </si>
  <si>
    <t>PAR/EUR/TASA FIJA/31-12-2038/DTO. 563-10</t>
  </si>
  <si>
    <t>PAR/JPY/TASA FIJA/31-12-2038/DTO. 1735-04</t>
  </si>
  <si>
    <t>PAR/JPY/TASA FIJA/31-12-2038/DTO. 563-10</t>
  </si>
  <si>
    <t>DISCOUNT/JPY/4,33%/31-12-2033/DTO. 1735-04</t>
  </si>
  <si>
    <t>DISCOUNT/JPY/4,33%/31-12-2033/DTO. 563-10</t>
  </si>
  <si>
    <t>LETRAS EN GARANTIA</t>
  </si>
  <si>
    <t>PAGARE -CAMMESA 2021</t>
  </si>
  <si>
    <t>Libor-1,00%</t>
  </si>
  <si>
    <t xml:space="preserve">   - FMI</t>
  </si>
  <si>
    <t>LETRA/U$S/FOI/14-03-2021</t>
  </si>
  <si>
    <t>LETRA/U$S/FOI/28-06-2022</t>
  </si>
  <si>
    <t>LETRA/U$S/FOI/25-08-2024</t>
  </si>
  <si>
    <t xml:space="preserve"> . FMI</t>
  </si>
  <si>
    <t xml:space="preserve">  PRESTAMOS GARANTIZADOS</t>
  </si>
  <si>
    <t>CORTO PLAZO</t>
  </si>
  <si>
    <t>MEDIANO Y LARGO PLAZO</t>
  </si>
  <si>
    <t xml:space="preserve"> Pagaré 2038 - B.N.A.</t>
  </si>
  <si>
    <t xml:space="preserve"> · Ajustable por CER</t>
  </si>
  <si>
    <t xml:space="preserve"> · No ajustable por CER</t>
  </si>
  <si>
    <t>BONCER/$+CER/4,00%/06-03-2023</t>
  </si>
  <si>
    <t>BONCER/$+CER/4,00%/27-04-2025</t>
  </si>
  <si>
    <t xml:space="preserve"> (1) Incluye operaciones de hasta un año de plazo.</t>
  </si>
  <si>
    <t>Como % del PIB(*)</t>
  </si>
  <si>
    <t xml:space="preserve">    TÍTULOS PÚBLICOS</t>
  </si>
  <si>
    <t xml:space="preserve"> Letras en garantía</t>
  </si>
  <si>
    <t xml:space="preserve"> c) Avales netos de cancelaciones</t>
  </si>
  <si>
    <t>BONAR/$/6,72763943919512%/31-12-2028</t>
  </si>
  <si>
    <t xml:space="preserve">   - BEI</t>
  </si>
  <si>
    <t>(2) Incluye operaciones de hasta un año de plazo.</t>
  </si>
  <si>
    <t>LETRAS EN GARANTÍA</t>
  </si>
  <si>
    <t xml:space="preserve">    LETRAS DEL TESORO </t>
  </si>
  <si>
    <t>BONCER/$+CER/8,50%/29-11-2022</t>
  </si>
  <si>
    <t>2018 (1)</t>
  </si>
  <si>
    <t xml:space="preserve">     FUCO</t>
  </si>
  <si>
    <t>BONAR/$/BADLAR+200/08-02-2021</t>
  </si>
  <si>
    <t>PR13/$+CER/2,00%/15-03-2024</t>
  </si>
  <si>
    <t xml:space="preserve">        Tasa Variable</t>
  </si>
  <si>
    <t>(2) Incluye: Libras esterlinas, Franco Suizo, Corona Danesa, Corona Sueca, Dólar Canadiense, Dinar Kuwaiti, Dólar Australiano y Dirham de Emiratos Árabes Unidos.</t>
  </si>
  <si>
    <t>Deuda de la Administración Central - Por instrumento y tipo de plazo</t>
  </si>
  <si>
    <t>Títulos públicos y letras del tesoro emitidos en moneda nacional</t>
  </si>
  <si>
    <t>Títulos públicos, letras del tesoro, pagarés y préstamos garantizados emitidos en moneda nacional y ajustables por CER</t>
  </si>
  <si>
    <t>Títulos públicos, letras del tesoro y pagarés emitidos en moneda extranjera</t>
  </si>
  <si>
    <t>Serie de Tipos de Cambio y Coeficiente de Estabilización de Referencia (CER)</t>
  </si>
  <si>
    <t>Activos financieros de la Administración Central</t>
  </si>
  <si>
    <t>Flujos netos anuales con Organismos Internacionales</t>
  </si>
  <si>
    <t>I- DEUDA BRUTA + VALORES NEGOCIABLES VINCULADOS AL PBI (II + VI)</t>
  </si>
  <si>
    <t>DEUDA BRUTA + VALORES NEGOCIABLES VINCULADOS AL PBI</t>
  </si>
  <si>
    <t>Total Deuda Bruta</t>
  </si>
  <si>
    <t xml:space="preserve">     Deuda en Derechos especiales de giro</t>
  </si>
  <si>
    <t>POR DEUDA DIRECTA E INDIRECTA</t>
  </si>
  <si>
    <t>POR MONEDA Y TASA</t>
  </si>
  <si>
    <t>VIDA PROMEDIO (1)</t>
  </si>
  <si>
    <t xml:space="preserve"> POR INSTRUMENTO</t>
  </si>
  <si>
    <t>(1) Nota Metodológica: Cálculo realizado sobre la deuda en situación de pago normal.</t>
  </si>
  <si>
    <t>SERIE POR TRIMESTRE Y POR INSTRUMENTO</t>
  </si>
  <si>
    <t>I- DEUDA BRUTA + VALORES NEGOCIABLES VINCULADOS AL PBI ( II+VII )</t>
  </si>
  <si>
    <t>Efecto de las diferencias de cambio del período sobre el stock de Deuda de la Administración Central</t>
  </si>
  <si>
    <t>PERFIL DE VENCIMIENTOS DE LA DEUDA EN SITUACIÓN DE PAGO NORMAL</t>
  </si>
  <si>
    <t xml:space="preserve"> TOTAL</t>
  </si>
  <si>
    <t xml:space="preserve"> - DEUDA BRUTA </t>
  </si>
  <si>
    <t>I- DEUDA BRUTA (II + III)</t>
  </si>
  <si>
    <t>II- DEUDA BRUTA (III + IV + V)</t>
  </si>
  <si>
    <t>III- DEUDA EN SITUACIÓN DE PAGO NORMAL</t>
  </si>
  <si>
    <t>VIII- DEUDA NETA (II - VII)</t>
  </si>
  <si>
    <t>II- DEUDA BRUTA ( III+IV+V+VI )</t>
  </si>
  <si>
    <t>Deuda elegible pendiente de reestructuración</t>
  </si>
  <si>
    <t>Deuda Bruta de la Administración Central (Excluida la elegible pendiente de reestructuración)</t>
  </si>
  <si>
    <t>Como % Deuda Bruta de la Administración Central (Excluida la elegible pendiente de reestructuración)</t>
  </si>
  <si>
    <t>Deuda Bruta de la Administración Central</t>
  </si>
  <si>
    <t>Deuda Externa de la Administración Central (3)</t>
  </si>
  <si>
    <t xml:space="preserve">Deuda Externa de la Administración Central (3) </t>
  </si>
  <si>
    <t>(3) Fuente: elaboración propia en base a las estimaciones trimestrales (utilizando el concepto de residencia) de la Dirección Nacional de Cuentas Internacionales, publicadas por el INDEC.</t>
  </si>
  <si>
    <t>Deuda Bruta de la Administración Central - Por Deuda Directa o Indirecta</t>
  </si>
  <si>
    <t>Deuda Bruta de la Administración Central - Por legislación, situación e instrumento</t>
  </si>
  <si>
    <t>Deuda Bruta de la Administración Central - Por tipo de moneda y tasa</t>
  </si>
  <si>
    <t>Tasa promedio ponderada por moneda e instrumento</t>
  </si>
  <si>
    <t>Vida promedio por instrumento</t>
  </si>
  <si>
    <t>DEUDA ELEGIBLE PENDIENTE DE REESTRUCTURACIÓN</t>
  </si>
  <si>
    <t>Deuda elegible pendiente de reestructuración, desagregada por instrumento</t>
  </si>
  <si>
    <t>DEUDA BRUTA DE LA ADMINISTRACIÓN CENTRAL</t>
  </si>
  <si>
    <t>Perfil anual de vencimientos de capital e interés de la Deuda Bruta de la Administración Central</t>
  </si>
  <si>
    <t>Perfil anual de vencimientos de capital de la Deuda Bruta de la Administración Central, desagregado por instrumento</t>
  </si>
  <si>
    <t>Perfil anual de vencimientos de interés de la Deuda Bruta de la Administración Central, desagregado por instrumento</t>
  </si>
  <si>
    <t>Deuda Bruta de la Administración Central - Por residencia del tenedor</t>
  </si>
  <si>
    <t>Deuda Bruta Externa de la Administración Central - Perfil de vencimientos de capital</t>
  </si>
  <si>
    <t>Indicadores de sostenibilidad de la Deuda Bruta de la Administración Central</t>
  </si>
  <si>
    <t>PERFIL DE VENCIMIENTOS DE CAPITAL E INTERÉS DE LA DEUDA BRUTA DE LA ADMINISTRACIÓN CENTRAL</t>
  </si>
  <si>
    <t>PERFIL MENSUAL DE VENCIMIENTOS DE CAPITAL DE LA DEUDA BRUTA DE LA ADMINISTRACIÓN CENTRAL</t>
  </si>
  <si>
    <t>PERFIL MENSUAL DE VENCIMIENTOS DE INTERÉS DE LA DEUDA BRUTA DE LA ADMINISTRACIÓN CENTRAL</t>
  </si>
  <si>
    <t>PERFIL ANUAL DE VENCIMIENTOS DE CAPITAL E INTERÉS DE LA DEUDA BRUTA DE LA ADMINISTRACIÓN CENTRAL</t>
  </si>
  <si>
    <t>PERFIL ANUAL DE VENCIMIENTOS DE CAPITAL DE LA DEUDA BRUTA DE LA ADMINISTRACIÓN CENTRAL</t>
  </si>
  <si>
    <t>PERFIL ANUAL DE VENCIMIENTOS DE INTERÉS DE LA DEUDA BRUTA DE LA ADMINISTRACIÓN CENTRAL</t>
  </si>
  <si>
    <t>ACTIVOS FINANCIEROS DE LA ADMINISTRACIÓN CENTAL (1)</t>
  </si>
  <si>
    <t>DEUDA BRUTA DE LA ADMINISTRACIÓN CENTRAL
EXCLUIDA LA DEUDA ELEGIBLE PENDIENTE DE REESTRUCTURACIÓN</t>
  </si>
  <si>
    <t>PERFIL DE VENCIMIENTOS DE CAPITAL DE LA DEUDA BRUTA EXTERNA DE LA ADMINISTRACIÓN CENTRAL
EXCLUIDA LA DEUDA ELEGIBLE PENDIENTE DE REESTRUCTURACIÓN</t>
  </si>
  <si>
    <t>INDICADORES DE SOSTENIBILIDAD DE LA DEUDA BRUTA DE LA ADMINISTRACIÓN CENTRAL</t>
  </si>
  <si>
    <t>(3) DLK: Instrumentos emitidos en u$s que se pagan en Pesos de acuerdo a la normativa de emisión.</t>
  </si>
  <si>
    <t>U$S</t>
  </si>
  <si>
    <t>U$S / Peso</t>
  </si>
  <si>
    <t xml:space="preserve"> GARANTÍAS PLAN BRADY  (2)</t>
  </si>
  <si>
    <t>(2) Datos provisorios</t>
  </si>
  <si>
    <t>DISCOUNT/USD/8,28%/31-12-2033/DTO. 1735-04/LEY ARG</t>
  </si>
  <si>
    <t>DISCOUNT/USD/8,28%/31-12-2033/DTO. 563-10/LEY ARG</t>
  </si>
  <si>
    <t xml:space="preserve">          · Bonos de consolidación</t>
  </si>
  <si>
    <t>Capitalización de Bonos del Canje, Préstamos Garantizados, Pagaré Banco Nación, Bonos de consolidación y Otros</t>
  </si>
  <si>
    <t xml:space="preserve"> · Bonos de consolidación</t>
  </si>
  <si>
    <t>(1) Comprende solamente Activos Financieros relacionados con operaciones de crédito público, excluyendo aquellos activos vinculados a la deuda elegible pendiente de reestructuración. No incluye deudas de Anses, AFIP, Lotería Nacional y otros organismos públicos por emisión de bonos de consolidación - Las cifras presentadas se encuentran en proceso de conciliación.</t>
  </si>
  <si>
    <t xml:space="preserve"> U$S-LEY ARG (TVPA)</t>
  </si>
  <si>
    <t xml:space="preserve"> ARG-LEY ARG (TVPP)</t>
  </si>
  <si>
    <t xml:space="preserve"> U$S-LEY NY (TVPY-TVYO)</t>
  </si>
  <si>
    <t xml:space="preserve"> YEN- LEY JAPONESA </t>
  </si>
  <si>
    <t>BONOS</t>
  </si>
  <si>
    <t xml:space="preserve">  AVALES</t>
  </si>
  <si>
    <t>Avales</t>
  </si>
  <si>
    <t xml:space="preserve"> - Avales</t>
  </si>
  <si>
    <t>5. LETRAS DEL TESORO</t>
  </si>
  <si>
    <t>6. AVALES</t>
  </si>
  <si>
    <t>7. DEUDA EN SITUACIÓN DE PAGO DIFERIDO</t>
  </si>
  <si>
    <t>Otras Operaciones (Bajas Ley n° 27.249, amparos y excepciones y otros ajustes)</t>
  </si>
  <si>
    <t>III- ORGANISMOS INTERNACIONALES - CON CARGO A PROVINCIAS</t>
  </si>
  <si>
    <t>BOCON PRE.2ºS./$/C.A./02/PRE3</t>
  </si>
  <si>
    <t>BOCON PRO.1ºS./$/C.A./07/PRO1</t>
  </si>
  <si>
    <t>BOCON PRO.2ºS./$/C.A./10/PRO3</t>
  </si>
  <si>
    <t>BOCON PRO.3ºS./$/C.A./07/PRO5</t>
  </si>
  <si>
    <t>BOCON PRO.5°S./$/C.A./07/PRO9</t>
  </si>
  <si>
    <t>BOCON PRO.1ºS./U$S/L./07/PRO2</t>
  </si>
  <si>
    <t>BOCON PRO.2ºS./U$S/L./10/PRO4</t>
  </si>
  <si>
    <t>BOCON PRO.3ºS./U$S/L./07/PRO6</t>
  </si>
  <si>
    <t>BOCON PRO.5ºS./U$S/L./07/PRO10</t>
  </si>
  <si>
    <t>Perfil mensual de vencimientos de capital de la Deuda Bruta de la Administración Central, desagregado por instrumento - 2021</t>
  </si>
  <si>
    <t>Perfil mensual de vencimientos de interés de la Deuda Bruta de la Administración Central, desagregado por instrumento - 2021</t>
  </si>
  <si>
    <t>MINISTERIO DE ECONOMÍA</t>
  </si>
  <si>
    <t>Letras Intransferibles</t>
  </si>
  <si>
    <t>Saldo al 31/12/2019</t>
  </si>
  <si>
    <t>Pagarés CAMMESA</t>
  </si>
  <si>
    <t>2019 (1)</t>
  </si>
  <si>
    <t>(1) El cálculo no incluye la deuda elegible y no presentada al canje (Dtos. 1735/04 y 563/10) y no cancelada a la fecha en el marco de los acuerdos contemplados en la Ley n° 27.249, a excepción del ratio "Deuda Bruta de la Administración Central".</t>
  </si>
  <si>
    <t>Saldo al 31/03/2020</t>
  </si>
  <si>
    <t>I - DEUDA BRUTA (EXCLUIDA LA ELEGIBLE PENDIENTE DE REESTRUCTURACIÓN), AL 31/12/2019</t>
  </si>
  <si>
    <t>III - DEUDA BRUTA, AL 31/12/2019 (I + II)</t>
  </si>
  <si>
    <r>
      <t>Otras Operaciones (Registro CCF, amparos y excepciones y otros ajustes</t>
    </r>
    <r>
      <rPr>
        <sz val="10"/>
        <rFont val="Calibri"/>
        <family val="2"/>
        <scheme val="minor"/>
      </rPr>
      <t>)</t>
    </r>
  </si>
  <si>
    <t>Badlar Bancos Privados + 1,00%</t>
  </si>
  <si>
    <t>BONCER/$/1,20%+CER/18-03-2022</t>
  </si>
  <si>
    <t>LETRA/U$S/FGS/12-03-2021</t>
  </si>
  <si>
    <t>ORGANISMOS INTERNACIONALES - FLUJOS NETOS 1993 - 2020</t>
  </si>
  <si>
    <t>IV- DEUDA EN SITUACIÓN DE PAGO DIFERIDO (3)</t>
  </si>
  <si>
    <t>(2) Deuda en situacion de pago diferido, no elegible para canjes de Dtos. 1735/04 y 563/10.</t>
  </si>
  <si>
    <t>(3) Deuda en situacion de pago diferido, no elegible para canjes de Dtos. 1735/04 y 563/10.</t>
  </si>
  <si>
    <t>(4) Se trata de la deuda elegible y no presentada al canje (Dtos. 1735/04 y 563/10) y no cancelada a la fecha en el marco de los acuerdos contemplados en la Ley n° 27.249.</t>
  </si>
  <si>
    <t xml:space="preserve">(6) Valor remanente total. Es la diferencia entre el máximo a pagar de 48 unidades por cada 100 de valor nocional y la suma de los montos pagados hasta la actualidad, de acuerdo con las condiciones establecidas en las respectivas normas de emisión. </t>
  </si>
  <si>
    <t xml:space="preserve"> (4) Se trata de la deuda elegible y no presentada al canje (Dtos. 1735/04 y 563/10) y no cancelada a la fecha en el marco de los acuerdos contemplados en la Ley n° 27.249.</t>
  </si>
  <si>
    <t xml:space="preserve"> (5) Intereses compensatorios estimados, devengados e impagos con posterioridad a la fecha de vencimiento de cada título.</t>
  </si>
  <si>
    <t>DEUDA EN SITUACIÓN DE PAGO DIFERIDO (2)</t>
  </si>
  <si>
    <t xml:space="preserve">  Interés (3)</t>
  </si>
  <si>
    <t>DEUDA ELEGIBLE PENDIENTE DE REESTRUCTURACIÓN (4)</t>
  </si>
  <si>
    <t xml:space="preserve">  Intereses compensatorios (5)</t>
  </si>
  <si>
    <t xml:space="preserve"> (2) Deuda en situacion de pago diferido, no elegible para canjes de Dtos. 1735/04 y 563/10.</t>
  </si>
  <si>
    <t xml:space="preserve"> (3) No incluye intereses moratorios ni punitorios.</t>
  </si>
  <si>
    <t xml:space="preserve">    INTERÉS (4)</t>
  </si>
  <si>
    <t>V- DEUDA ELEGIBLE PENDIENTE DE REESTRUCTURACIÓN (5)</t>
  </si>
  <si>
    <t xml:space="preserve">        INTERESES COMPENSATORIOS (6)</t>
  </si>
  <si>
    <t>VI- VALORES NEGOCIABLES VINCULADOS AL PBI (7)</t>
  </si>
  <si>
    <t>VII- ACTIVOS FINANCIEROS (8)</t>
  </si>
  <si>
    <t>(5) Se trata de la deuda elegible y no presentada al canje (Dtos. 1735/04 y 563/10) y no cancelada a la fecha en el marco de los acuerdos contemplados en la Ley n° 27.249.</t>
  </si>
  <si>
    <t>(6) Intereses compensatorios estimados, devengados e impagos con posterioridad a la fecha de vencimiento de cada bono.</t>
  </si>
  <si>
    <t xml:space="preserve">(7) Valor remanente total. Es la diferencia entre el máximo a pagar de 48 unidades por cada 100 de valor nocional y la suma de los montos pagados hasta la actualidad, de acuerdo con las condiciones establecidas en las respectivas normas de emisión. </t>
  </si>
  <si>
    <t>(8) Activos Financieros son créditos a favor del Estado Nacional que se originan en operaciones de Crédito Público. Dato provisorio.</t>
  </si>
  <si>
    <t>(4) No incluye intereses moratorios ni punitorios.</t>
  </si>
  <si>
    <t xml:space="preserve"> EUR- LEY INGLESA (TVPE)</t>
  </si>
  <si>
    <t xml:space="preserve"> - EN SITUACIÓN DE PAGO DIFERIDO (1)</t>
  </si>
  <si>
    <t xml:space="preserve"> - ELEGIBLE PENDIENTE DE REESTRUCTURACIÓN (2)</t>
  </si>
  <si>
    <t xml:space="preserve">     INTERESES COMPENSATORIOS (3)</t>
  </si>
  <si>
    <t xml:space="preserve"> - VALORES NEGOCIABLES VINCULADOS AL PBI (4)</t>
  </si>
  <si>
    <t>(1) Deuda en situacion de pago diferido, no elegible para canjes de Dtos. 1735/04 y 563/10.</t>
  </si>
  <si>
    <t>(2) Se trata de la deuda elegible y no presentada al canje (Dtos. 1735/04 y 563/10) y no cancelada a la fecha en el marco de los acuerdos contemplados en la Ley n° 27.249.</t>
  </si>
  <si>
    <t>(3) Intereses compensatorios estimados, devengados e impagos con posterioridad a la fecha de vencimiento de cada título.</t>
  </si>
  <si>
    <t xml:space="preserve">(4) Valor remanente total. Es la diferencia entre el máximo a pagar de 48 unidades por cada 100 de valor nocional y la suma de los montos pagados hasta la actualidad, de acuerdo con las condiciones establecidas en las respectivas normas de emisión. </t>
  </si>
  <si>
    <t>V- DEUDA EN SITUACIÓN DE PAGO DIFERIDO (2)</t>
  </si>
  <si>
    <t xml:space="preserve">    INTERÉS (3)</t>
  </si>
  <si>
    <t>VI- DEUDA ELEGIBLE PENDIENTE DE REESTRUCTURACIÓN (4)</t>
  </si>
  <si>
    <t xml:space="preserve">    - Intereses Compensatorios (5)</t>
  </si>
  <si>
    <r>
      <t>VII- VALORES NEGOCIABLES VINCULADOS AL PBI</t>
    </r>
    <r>
      <rPr>
        <b/>
        <i/>
        <sz val="12"/>
        <color indexed="9"/>
        <rFont val="Calibri"/>
        <family val="2"/>
        <scheme val="minor"/>
      </rPr>
      <t xml:space="preserve"> (6)</t>
    </r>
  </si>
  <si>
    <t>(3) No incluye intereses moratorios ni punitorios.</t>
  </si>
  <si>
    <t>(5)  Intereses compensatorios estimados, devengados e impagos con posterioridad a la fecha de vencimiento de cada título.</t>
  </si>
  <si>
    <t>II - DEUDA ELEGIBLE PENDIENTE DE REESTRUCTURACIÓN, AL 31/12/2019 (*)</t>
  </si>
  <si>
    <t>(*) Se trata de la deuda elegible y no presentada al canje (Dtos. 1735/04 y 563/10) y no cancelada a la fecha en el marco de los acuerdos contemplados en la Ley n° 27.249.</t>
  </si>
  <si>
    <t>Saldo al 30/06/2020</t>
  </si>
  <si>
    <t>PR15/$/BADLAR/04-10-2022</t>
  </si>
  <si>
    <t>BONAR/DLK/4,50%U$S-2,35%$/13-02-2020 (3)</t>
  </si>
  <si>
    <t>4,50% U$S</t>
  </si>
  <si>
    <t>BONO CONSOLIDADO/$/02-01-2089</t>
  </si>
  <si>
    <t>BONTE 2022/$/22%/21-05-22</t>
  </si>
  <si>
    <t>BONAR/U$S/8,00%/08-10-2020</t>
  </si>
  <si>
    <t>BONAR/U$S/1,00%/05-08-2023</t>
  </si>
  <si>
    <t>LETES/U$S/17-01-2020 (R)</t>
  </si>
  <si>
    <t>LETES/U$S/31-01-2020 (R)</t>
  </si>
  <si>
    <t>LETES/U$S/14-02-2020 (R)</t>
  </si>
  <si>
    <t>LETES/U$S/28-02-2020 (R)</t>
  </si>
  <si>
    <t>LETRA/U$S/MENDOZA/28-10-2024</t>
  </si>
  <si>
    <t>LETRA/U$S/FGS/01-04-2021</t>
  </si>
  <si>
    <t>LETES/U$S/30-08-2019 (R)</t>
  </si>
  <si>
    <t>LETES/U$S/13-09-2019 (R)</t>
  </si>
  <si>
    <t>LETES/U$S/27-09-2019 (R)</t>
  </si>
  <si>
    <t>LETES/U$S/11-10-2019 (R)</t>
  </si>
  <si>
    <t>LETES/U$S/25-10-2019 (R)</t>
  </si>
  <si>
    <t>LETES/U$S/15-11-2019 (R)</t>
  </si>
  <si>
    <t>LETES/U$S/29-11-2019 (R)</t>
  </si>
  <si>
    <t>LETES/U$S/20-12-2019 (R)</t>
  </si>
  <si>
    <t>LETRA/U$S/FDA/TITULOS/07-01-2021</t>
  </si>
  <si>
    <t>LETRA/U$S/FDA/TITULOS/20-04-2022</t>
  </si>
  <si>
    <t>LETRA/U$S/FDA/TITULOS/16-01-2023</t>
  </si>
  <si>
    <t>LETRA/U$S/FDA/TITULOS/30-01-2024</t>
  </si>
  <si>
    <t>LETRA/U$S/FDA/TITULOS/01-06-2025</t>
  </si>
  <si>
    <t>LETRA/U$S/FOI/18-08-2023</t>
  </si>
  <si>
    <t>LETRA/U$S/BCRA/29-04-2026</t>
  </si>
  <si>
    <t>TÍtulos del Tesoro</t>
  </si>
  <si>
    <t>Financiamiento Banco Nación</t>
  </si>
  <si>
    <t>Títulos del Tesoro</t>
  </si>
  <si>
    <t xml:space="preserve"> · Otros</t>
  </si>
  <si>
    <t>· Otros</t>
  </si>
  <si>
    <t>LETRA/U$S/BCRA/30-12-2029</t>
  </si>
  <si>
    <t>LETRA/U$S/BCRA/20-04-2030</t>
  </si>
  <si>
    <t>BONTE/$/BADLAR+100PB/05-08-2021</t>
  </si>
  <si>
    <t>BONTE/$/34% ó CER-0,50%/05-08-2021</t>
  </si>
  <si>
    <t>BONTE/$/22,00%/21-05-2022</t>
  </si>
  <si>
    <t>BONTE/DLK/4,00%/05-08-2021 (3)</t>
  </si>
  <si>
    <t>LELINKS/DLK/4,25%/04-12-2019 (3)</t>
  </si>
  <si>
    <t>BONO/DLK/BPGN/28-06-2021 (3)</t>
  </si>
  <si>
    <t>A.2.4</t>
  </si>
  <si>
    <t>Deuda Bruta de la Administración Central - Flujos y variaciones acumulados 2020</t>
  </si>
  <si>
    <t>Bonos Internacionales</t>
  </si>
  <si>
    <t>Saldo al 30/09/2020</t>
  </si>
  <si>
    <t>LETES/$/29-01-2021</t>
  </si>
  <si>
    <t>LETES/$/26-02-2021</t>
  </si>
  <si>
    <t>LETRA/$/BADLAR/08-01-2021</t>
  </si>
  <si>
    <t>LETES/$+CER/26-02-2021</t>
  </si>
  <si>
    <t>BONO GLOBAL/U$S/STEP UP/09-07-2030</t>
  </si>
  <si>
    <t>BONO GLOBAL/U$S/STEP UP/09-07-2035</t>
  </si>
  <si>
    <t>BONO GLOBAL/U$S/STEP UP/09-01-2038</t>
  </si>
  <si>
    <t>BONO GLOBAL/U$S/STEP UP/09-07-2041</t>
  </si>
  <si>
    <t>BONO GLOBAL/U$S/1,00%/09-07-2029</t>
  </si>
  <si>
    <t>BONO GLOBAL/U$S/STEP UP/09-07-2046</t>
  </si>
  <si>
    <t>BONO R.A./U$S/STEP UP/09-07-2030</t>
  </si>
  <si>
    <t>BONO R.A./U$S/STEP UP/09-07-2035</t>
  </si>
  <si>
    <t>BONO R.A./U$S/STEP UP/09-01-2038</t>
  </si>
  <si>
    <t>BONO R.A./U$S/STEP UP/09-07-2041</t>
  </si>
  <si>
    <t>BONO R.A./U$S/1,00%/09-07-2029</t>
  </si>
  <si>
    <t>BONO GLOBAL/EUR/0,125%/09-07-2030</t>
  </si>
  <si>
    <t>BONO GLOBAL/EUR/STEP UP/09-07-2035</t>
  </si>
  <si>
    <t>BONO GLOBAL/EUR/STEP UP/09-01-2038</t>
  </si>
  <si>
    <t>BONO GLOBAL/EUR/STEP UP/09-07-2041</t>
  </si>
  <si>
    <t>BONO GLOBAL/EUR/0,50%/09-07-2029</t>
  </si>
  <si>
    <t>BONO GLOBAL/EUR/STEP UP/09-07-2046</t>
  </si>
  <si>
    <t>(2) A partir del año 2052 el total de servicios corresponde a los vencimientos del Bono del Tesoro Consolidado $ 2089.</t>
  </si>
  <si>
    <t>2051-2089 (2)</t>
  </si>
  <si>
    <t>2051-2052</t>
  </si>
  <si>
    <t>(3) A partir del año 2052 el total de servicios corresponde al Bono del Tesoro Consolidado 2089.</t>
  </si>
  <si>
    <t xml:space="preserve"> 1 - Financiamiento, canjes y emisiones</t>
  </si>
  <si>
    <t xml:space="preserve"> 2 - Amortizaciones, canjes y cancelaciones</t>
  </si>
  <si>
    <t xml:space="preserve"> a) Operaciones netas del período ( 1 - 2 )</t>
  </si>
  <si>
    <t>LETRA/DLK/CMEA/21-09-2022 (3)</t>
  </si>
  <si>
    <t>BONCER/$+CER/1,20%/18-03-2022</t>
  </si>
  <si>
    <t>BONCER/$+CER/1,40%/25-03-2023</t>
  </si>
  <si>
    <t>BONCER/$+CER/1,50%/25-03-2024</t>
  </si>
  <si>
    <t>BONCER/$+CER/1,00%/05-08-2021</t>
  </si>
  <si>
    <t>BONCER/$+CER/1,10%/17-04-2021</t>
  </si>
  <si>
    <t>BONCER/$+CER/1,30%/20-09-2022</t>
  </si>
  <si>
    <t>BONCER/$+CER//1,45%/13-08-2023</t>
  </si>
  <si>
    <t>BONCER/$+CER/2%/09-11-2026</t>
  </si>
  <si>
    <t>BONCER/$+CER/2,25%/09-11-2028</t>
  </si>
  <si>
    <t>Deuda al 31/12/2020: nivel y composición</t>
  </si>
  <si>
    <t>A.2.5</t>
  </si>
  <si>
    <t>Serie de la Deuda del Sector Público Nacional por año - 1992/2020</t>
  </si>
  <si>
    <t>Vencimientos de capital e interés de la deuda al 31-12-2020 proyectados</t>
  </si>
  <si>
    <t xml:space="preserve">Deuda Bruta de la Administración Central - Serie de saldos trimestrales - 4to. Trimestre 2019/4to. Trimestre 2020 </t>
  </si>
  <si>
    <t xml:space="preserve">Deuda Bruta de la Administración Central - Flujos y variaciones 4to. Trimestre 2020  </t>
  </si>
  <si>
    <t>SERIE DE DEUDA DEL SECTOR PÚBLICO NACIONAL</t>
  </si>
  <si>
    <t>POR AÑO Y POR INSTRUMENTO</t>
  </si>
  <si>
    <t>AJUSTADO POR OPERACIONES CON FECHA VALOR</t>
  </si>
  <si>
    <t>En millones de u$s - TC de fin de cada año</t>
  </si>
  <si>
    <t>Saldo</t>
  </si>
  <si>
    <t>31/12/92 (*)</t>
  </si>
  <si>
    <t>DEUDA PÚBLICA BRUTA + VALORES NEGOCIABLES VINCULADOS AL PBI (I + V)</t>
  </si>
  <si>
    <t>I- TOTAL DEUDA PÚBLICA BRUTA ( II+III +IV)</t>
  </si>
  <si>
    <t>II- DEUDA A VENCER</t>
  </si>
  <si>
    <t>TÍTULOS PUBLICOS Y LETRAS DEL TESORO</t>
  </si>
  <si>
    <t xml:space="preserve">    OTROS ACREEDORES</t>
  </si>
  <si>
    <t>III- ATRASOS PENDIENTE DE REESTRUCTURACIÓN</t>
  </si>
  <si>
    <t>IV- TOTAL DEUDA ELEGIBLE PENDIENTE DE REESTRUCTURACIÓN</t>
  </si>
  <si>
    <t xml:space="preserve">    MORA DE INTERÉS</t>
  </si>
  <si>
    <t xml:space="preserve">    INTERESES COMPENSATORIOS (**)</t>
  </si>
  <si>
    <t xml:space="preserve"> V- VALORES NEGOCIABLES VINCULADOS AL PBI (***)</t>
  </si>
  <si>
    <t>(*) Los saldos de deuda al 31/12/92 se estimaron sobre la base de ajustar los registros obrante, retrotrayendo el efecto que sobre los saldos y la composición, produjera el Plan Brady.</t>
  </si>
  <si>
    <t>(**)  Intereses compensatorios estimados, devengados e impagos con posterioridad a la fecha de vencimiento de cada título.</t>
  </si>
  <si>
    <t>(***) Valor remanente total. Es la diferencia entre el máximo a pagar de 48 unidades por cada 100 de valor nocional y la suma de los montos pagados hasta la actualidad, de acuerdo con las condiciones establecidas en las respectivas normas de emisión.</t>
  </si>
  <si>
    <t>Perfil mensual de vencimientos de capital e interés de la Deuda Bruta de la Administración Central - 01/2021 a 12/2021</t>
  </si>
  <si>
    <t>Perfil mensual de vencimientos de capital de la Deuda Bruta de la Administración Central, desagregado por instrumento - 2022</t>
  </si>
  <si>
    <t>Perfil mensual de vencimientos de interés de la Deuda Bruta de la Administración Central, desagregado por instrumento - 2022</t>
  </si>
  <si>
    <t>Datos al 31/12/2020</t>
  </si>
  <si>
    <r>
      <t>(1) Nota Metodológica:</t>
    </r>
    <r>
      <rPr>
        <sz val="10"/>
        <rFont val="Calibri"/>
        <family val="2"/>
        <scheme val="minor"/>
      </rPr>
      <t xml:space="preserve"> Cálculo realizado sobre la deuda en situación de pago normal. Se aplican las tasas de referencia vigentes al 31/12/2020, incluyendo la tasa "plena" en aquellos instrumentos que capitalizan parte de los intereses que devengan.</t>
    </r>
  </si>
  <si>
    <t>ACUMULADO ENERO 2020 - DICIEMBRE 2020</t>
  </si>
  <si>
    <t>V - DEUDA BRUTA, AL 31/12/2020 (III + IV)</t>
  </si>
  <si>
    <t>VI - DEUDA ELEGIBLE PENDIENTE DE REESTRUCTURACIÓN, AL 31/12/2020 (*)</t>
  </si>
  <si>
    <t>VII - DEUDA BRUTA (EXCLUIDA LA ELEGIBLE PENDIENTE DE REESTRUCTURACIÓN), AL 31/12/2020 (V - VI)</t>
  </si>
  <si>
    <t>I - DEUDA BRUTA (EXCLUIDA LA ELEGIBLE PENDIENTE DE REESTRUCTURACIÓN), AL 30/09/2020</t>
  </si>
  <si>
    <t>II - DEUDA ELEGIBLE PENDIENTE DE REESTRUCTURACIÓN, AL 30/09/2020 (*)</t>
  </si>
  <si>
    <t>III - DEUDA BRUTA, AL 30/09/2020 (I + II)</t>
  </si>
  <si>
    <t>4to. TRIMESTRE DE 2020</t>
  </si>
  <si>
    <t>PERIODO PROYECTADO ENERO 2021 A DICIEMBRE 2021</t>
  </si>
  <si>
    <t>(En miles de U$S - Tipo de cambio 31/12/2020)</t>
  </si>
  <si>
    <t>Titulos del Tesoro</t>
  </si>
  <si>
    <t xml:space="preserve"> f) Ajustes de valuación sobre deuda elegible pendiente de reestructuración</t>
  </si>
  <si>
    <t xml:space="preserve"> e) Ajustes de valuación - Excluyendo la deuda elegible pendiente de reestructuración</t>
  </si>
  <si>
    <t xml:space="preserve"> d) Letras en garantía</t>
  </si>
  <si>
    <t>IV - TOTAL VARIACIONES (a+b+c+d+e+f)</t>
  </si>
  <si>
    <t xml:space="preserve">           Tasa Cero</t>
  </si>
  <si>
    <t>AL 31/12/2020</t>
  </si>
  <si>
    <t>Saldo al 31/12/2020</t>
  </si>
  <si>
    <t>DATOS AL 31/12/2020</t>
  </si>
  <si>
    <t>(En millones de U$S - Stock de deuda y tipo de cambio 31/12/20)</t>
  </si>
  <si>
    <t>(1) Valor nominal original (VNO) menos amortizaciones vencidas. Surge de multiplicar el VNO por el valor residual al 31-12-2020.</t>
  </si>
  <si>
    <t>(2) Surge de multiplicar el valor nominal residual por el coeficiente de capitalización al 31-12-2020.</t>
  </si>
  <si>
    <t>LETES/$/31-03-2021</t>
  </si>
  <si>
    <t>LEPASE/$/TPP+300PB/29-01-2021</t>
  </si>
  <si>
    <t>Tasa Pases Pasivos</t>
  </si>
  <si>
    <t>LEPASE/$/TPP+320PB/31-03-2021</t>
  </si>
  <si>
    <t>LEPASE/$/TPP+350PB/21-05-2021</t>
  </si>
  <si>
    <t>LETRA/$/BADLAR/07-04-2021</t>
  </si>
  <si>
    <t>PAGARE CUT</t>
  </si>
  <si>
    <t>LETES/$+CER/21-05-2021</t>
  </si>
  <si>
    <t>LETES/$+CER/13-09-2021</t>
  </si>
  <si>
    <t>(1) Valor nominal original (VNO) menos amortizaciones vencidas.  Surge de multiplicar el VNO por el valor residual al 31-12-2020.</t>
  </si>
  <si>
    <t xml:space="preserve"> . En moneda nacional no ajustable por CER</t>
  </si>
  <si>
    <t>Pagaré CUT</t>
  </si>
  <si>
    <t>BONAR/DLK/4,50%U$S-2,35%$/13-02-2020</t>
  </si>
  <si>
    <t>BONTE/DLK/4,00%/05-08-2021</t>
  </si>
  <si>
    <t>BONTE 2021/DLK/0,10%/30-11-2021</t>
  </si>
  <si>
    <t>BONO/DLK/BPGN/28-06-2021</t>
  </si>
  <si>
    <t>BONTE 2022/DLK/0,10%/29-04-2022</t>
  </si>
  <si>
    <t xml:space="preserve">  Par/$+CER/T.Fija/2038</t>
  </si>
  <si>
    <t xml:space="preserve">    Emisión Canje 2005</t>
  </si>
  <si>
    <t xml:space="preserve">    Emisión Canje 2010</t>
  </si>
  <si>
    <t xml:space="preserve"> Par/U$S/T.Fija/2038</t>
  </si>
  <si>
    <t xml:space="preserve">     Leg. Nueva York</t>
  </si>
  <si>
    <t xml:space="preserve">     Leg. Argentina</t>
  </si>
  <si>
    <t xml:space="preserve"> Par/EUR/T.Fija/2038</t>
  </si>
  <si>
    <t xml:space="preserve"> Par/JPY/T.Fija/2038</t>
  </si>
  <si>
    <t xml:space="preserve">  Discount/U$S/8,28%/2033</t>
  </si>
  <si>
    <t xml:space="preserve">  Discount/$+CER/5,83%/2033</t>
  </si>
  <si>
    <t xml:space="preserve">  Discount/JPY/4,33%/2033</t>
  </si>
  <si>
    <t>. En moneda nacional no ajustable por CER</t>
  </si>
  <si>
    <t>2031/2089 (3)</t>
  </si>
  <si>
    <t>ACUMULADO AL 31/12/2020</t>
  </si>
  <si>
    <t>Valor actualizado en miles de u$s al 31/12/2020</t>
  </si>
  <si>
    <t>Stock al 31/12/2020</t>
  </si>
  <si>
    <t>2026 y +</t>
  </si>
  <si>
    <t>En millones de u$s - Stock y tipo de cambio al 31/12/2020</t>
  </si>
  <si>
    <t>2020 (1)</t>
  </si>
  <si>
    <t>BONTE/DLK/0,10%/30-11-2021</t>
  </si>
  <si>
    <t>BONTE/DLK/0,10%/29-04-2022</t>
  </si>
  <si>
    <t>(2) Valor nominal original (VNO) menos amortizaciones vencidas.  Surge de multiplicar el VNO por el valor residual al 31-12-2020.</t>
  </si>
  <si>
    <t>(3) Surge de multiplicar el valor nominal residual por el coeficiente de capitalización y el coeficiente de estabilización de referencia al 31-12-2020.</t>
  </si>
  <si>
    <t>BONAR/$/BADLAR+200PB/08-02-2021</t>
  </si>
  <si>
    <t>BONTE/$/34,00% ó CER-0,50%/05-08-2021</t>
  </si>
  <si>
    <t>BONCER/$+CER/2,00%/09-11-2026</t>
  </si>
  <si>
    <t>LETRA/U$S/07-04-2021</t>
  </si>
  <si>
    <t>(2) Como porcentaje del total de los servicios proyectados (capital mas interés) para el período 01/01/2021 - 31/12/2089.</t>
  </si>
  <si>
    <t xml:space="preserve"> Pagarés del tesoro</t>
  </si>
  <si>
    <t xml:space="preserve">  PAGARÉS DEL TESORO</t>
  </si>
</sst>
</file>

<file path=xl/styles.xml><?xml version="1.0" encoding="utf-8"?>
<styleSheet xmlns="http://schemas.openxmlformats.org/spreadsheetml/2006/main" xmlns:mc="http://schemas.openxmlformats.org/markup-compatibility/2006" xmlns:x14ac="http://schemas.microsoft.com/office/spreadsheetml/2009/9/ac" mc:Ignorable="x14ac">
  <numFmts count="59">
    <numFmt numFmtId="41" formatCode="_-* #,##0_-;\-* #,##0_-;_-* &quot;-&quot;_-;_-@_-"/>
    <numFmt numFmtId="43" formatCode="_-* #,##0.00_-;\-* #,##0.00_-;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_-* #,##0\ _€_-;\-* #,##0\ _€_-;_-* &quot;-&quot;\ _€_-;_-@_-"/>
    <numFmt numFmtId="169" formatCode="_-* #,##0.00\ _€_-;\-* #,##0.00\ _€_-;_-* &quot;-&quot;??\ _€_-;_-@_-"/>
    <numFmt numFmtId="170" formatCode="_(* #,##0_);_(* \(#,##0\);_(* &quot;-&quot;_);_(@_)"/>
    <numFmt numFmtId="171" formatCode="_(* #,##0.00_);_(* \(#,##0.00\);_(* &quot;-&quot;??_);_(@_)"/>
    <numFmt numFmtId="172" formatCode="_-* #,##0\ _P_t_a_-;\-* #,##0\ _P_t_a_-;_-* &quot;-&quot;\ _P_t_a_-;_-@_-"/>
    <numFmt numFmtId="173" formatCode="_-* #,##0\ _P_t_s_-;\-* #,##0\ _P_t_s_-;_-* &quot;-&quot;\ _P_t_s_-;_-@_-"/>
    <numFmt numFmtId="174" formatCode="_-* #,##0.00\ _P_t_s_-;\-* #,##0.00\ _P_t_s_-;_-* &quot;-&quot;??\ _P_t_s_-;_-@_-"/>
    <numFmt numFmtId="175" formatCode="_-* #,##0.00\ _$_-;\-* #,##0.00\ _$_-;_-* &quot;-&quot;??\ _$_-;_-@_-"/>
    <numFmt numFmtId="176" formatCode="_-* #,##0.00\ _P_t_s_-;\-* #,##0.00\ _P_t_s_-;_-* &quot;-&quot;\ _P_t_s_-;_-@_-"/>
    <numFmt numFmtId="177" formatCode="_-* #,##0_-;\-* #,##0_-;_-* &quot;-&quot;??_-;_-@_-"/>
    <numFmt numFmtId="178" formatCode="0.00_)"/>
    <numFmt numFmtId="179" formatCode="0.0%"/>
    <numFmt numFmtId="180" formatCode="_-* #,##0.0000\ _P_t_s_-;\-* #,##0.0000\ _P_t_s_-;_-* &quot;-&quot;\ _P_t_s_-;_-@_-"/>
    <numFmt numFmtId="181" formatCode="#,##0,;\-\ #,##0,;&quot;--- &quot;"/>
    <numFmt numFmtId="182" formatCode="#,##0,,;\-\ #,##0,,;&quot;--- &quot;"/>
    <numFmt numFmtId="183" formatCode="#,##0.00_);\(#,##0.00\);&quot; --- &quot;"/>
    <numFmt numFmtId="184" formatCode="_(* #,##0.0000000_);_(* \(#,##0.0000000\);_(* &quot;-&quot;??_);_(@_)"/>
    <numFmt numFmtId="185" formatCode="[$-C0A]d\-mmm\-yy;@"/>
    <numFmt numFmtId="186" formatCode="_-* #,##0\ _€_-;\-* #,##0\ _€_-;_-* &quot;-&quot;??\ _€_-;_-@_-"/>
    <numFmt numFmtId="187" formatCode="#,##0.0"/>
    <numFmt numFmtId="188" formatCode="_-* #,##0.000\ _P_t_s_-;\-* #,##0.000\ _P_t_s_-;_-* &quot;-&quot;\ _P_t_s_-;_-@_-"/>
    <numFmt numFmtId="189" formatCode="#,"/>
    <numFmt numFmtId="190" formatCode="#,##0.000"/>
    <numFmt numFmtId="191" formatCode="_-* #,##0\ _$_-;\-* #,##0\ _$_-;_-* &quot;-&quot;\ _$_-;_-@_-"/>
    <numFmt numFmtId="192" formatCode="_-* #,##0\ _D_l_s_-;\-* #,##0\ _D_l_s_-;_-* &quot;-&quot;\ _D_l_s_-;_-@_-"/>
    <numFmt numFmtId="193" formatCode="_-* #,##0.00000\ _€_-;\-* #,##0.00000\ _€_-;_-* &quot;-&quot;??\ _€_-;_-@_-"/>
    <numFmt numFmtId="194" formatCode="_-* #,##0.00\ _P_t_a_-;\-* #,##0.00\ _P_t_a_-;_-* &quot;-&quot;??\ _P_t_a_-;_-@_-"/>
    <numFmt numFmtId="195" formatCode="_ * #,##0.0000_ ;_ * \-#,##0.0000_ ;_ * &quot;-&quot;????_ ;_ @_ "/>
    <numFmt numFmtId="196" formatCode="_-* #,##0\ _P_t_s_-;\-* #,##0\ _P_t_s_-;_-* &quot;-&quot;??\ _P_t_s_-;_-@_-"/>
    <numFmt numFmtId="197" formatCode="_(* #,##0.000_);_(* \(#,##0.000\);_(* &quot;-&quot;_);_(@_)"/>
    <numFmt numFmtId="198" formatCode="0.00000"/>
    <numFmt numFmtId="199" formatCode="_-* #,##0.00\ [$€]_-;\-* #,##0.00\ [$€]_-;_-* &quot;-&quot;??\ [$€]_-;_-@_-"/>
    <numFmt numFmtId="200" formatCode="_ * #,##0.00_ ;_ * \-#,##0.00_ ;_ * &quot;-&quot;????_ ;_ @_ "/>
    <numFmt numFmtId="201" formatCode="_ * #,##0_ ;_ * \-#,##0_ ;_ * &quot;-&quot;??_ ;_ @_ "/>
    <numFmt numFmtId="202" formatCode="_-* #,##0.0\ _P_t_a_-;\-* #,##0.0\ _P_t_a_-;_-* &quot;-&quot;??\ _P_t_a_-;_-@_-"/>
    <numFmt numFmtId="203" formatCode="_-* #,##0.0000000\ _P_t_a_-;\-* #,##0.0000000\ _P_t_a_-;_-* &quot;-&quot;??\ _P_t_a_-;_-@_-"/>
    <numFmt numFmtId="204" formatCode="_-* #,##0.000000\ _P_t_s_-;\-* #,##0.000000\ _P_t_s_-;_-* &quot;-&quot;??\ _P_t_s_-;_-@_-"/>
    <numFmt numFmtId="205" formatCode="0.000%"/>
    <numFmt numFmtId="206" formatCode="_-* #,##0.0000\ _P_t_s_-;\-* #,##0.0000\ _P_t_s_-;_-* &quot;-&quot;??\ _P_t_s_-;_-@_-"/>
    <numFmt numFmtId="207" formatCode="_ * #,##0.00000_ ;_ * \-#,##0.00000_ ;_ * &quot;-&quot;_ ;_ @_ "/>
    <numFmt numFmtId="208" formatCode="_-* #,##0.000\ _P_t_s_-;\-* #,##0.000\ _P_t_s_-;_-* &quot;-&quot;??\ _P_t_s_-;_-@_-"/>
    <numFmt numFmtId="209" formatCode="_-* #,##0.0000000\ _P_t_s_-;\-* #,##0.0000000\ _P_t_s_-;_-* &quot;-&quot;??\ _P_t_s_-;_-@_-"/>
    <numFmt numFmtId="210" formatCode="_-* #,##0.00\ _P_t_a_-;\-* #,##0.00\ _P_t_a_-;_-* &quot;-&quot;\ _P_t_a_-;_-@_-"/>
    <numFmt numFmtId="211" formatCode="#,##0_ ;\-#,##0\ "/>
    <numFmt numFmtId="212" formatCode="0.0000%"/>
    <numFmt numFmtId="213" formatCode="0.00000000000000%"/>
    <numFmt numFmtId="214" formatCode="_-* #,##0.000000000000\ _P_t_s_-;\-* #,##0.000000000000\ _P_t_s_-;_-* &quot;-&quot;??\ _P_t_s_-;_-@_-"/>
    <numFmt numFmtId="215" formatCode="_-* #,##0.000\ _P_t_a_-;\-* #,##0.000\ _P_t_a_-;_-* &quot;-&quot;\ _P_t_a_-;_-@_-"/>
    <numFmt numFmtId="216" formatCode="_-* #,##0.0000000000\ _P_t_s_-;\-* #,##0.0000000000\ _P_t_s_-;_-* &quot;-&quot;??\ _P_t_s_-;_-@_-"/>
    <numFmt numFmtId="217" formatCode="_-* #,##0.00000\ _P_t_s_-;\-* #,##0.00000\ _P_t_s_-;_-* &quot;-&quot;??\ _P_t_s_-;_-@_-"/>
    <numFmt numFmtId="218" formatCode="_-* #,##0.00000000\ _P_t_s_-;\-* #,##0.00000000\ _P_t_s_-;_-* &quot;-&quot;??\ _P_t_s_-;_-@_-"/>
    <numFmt numFmtId="219" formatCode="_-* #,##0.000000000\ _P_t_s_-;\-* #,##0.000000000\ _P_t_s_-;_-* &quot;-&quot;??\ _P_t_s_-;_-@_-"/>
    <numFmt numFmtId="220" formatCode="_-* #,##0.0000_-;\-* #,##0.0000_-;_-* &quot;-&quot;??_-;_-@_-"/>
  </numFmts>
  <fonts count="1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10"/>
      <color indexed="8"/>
      <name val="MS Sans Serif"/>
      <family val="2"/>
    </font>
    <font>
      <sz val="11"/>
      <name val="Times New Roman"/>
      <family val="1"/>
    </font>
    <font>
      <sz val="10"/>
      <color indexed="22"/>
      <name val="MS Sans Serif"/>
      <family val="2"/>
    </font>
    <font>
      <sz val="10"/>
      <name val="MS Sans Serif"/>
      <family val="2"/>
    </font>
    <font>
      <u/>
      <sz val="10"/>
      <color indexed="12"/>
      <name val="Arial"/>
      <family val="2"/>
    </font>
    <font>
      <sz val="8"/>
      <name val="Arial"/>
      <family val="2"/>
    </font>
    <font>
      <sz val="11"/>
      <name val="Book Antiqua"/>
      <family val="1"/>
    </font>
    <font>
      <u/>
      <sz val="7.5"/>
      <color indexed="12"/>
      <name val="Arial"/>
      <family val="2"/>
    </font>
    <font>
      <sz val="11"/>
      <name val="Times New Roman"/>
      <family val="1"/>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name val="Arial"/>
      <family val="2"/>
    </font>
    <font>
      <sz val="10"/>
      <name val="Calibri"/>
      <family val="2"/>
      <scheme val="minor"/>
    </font>
    <font>
      <u/>
      <sz val="10"/>
      <color indexed="12"/>
      <name val="Calibri"/>
      <family val="2"/>
      <scheme val="minor"/>
    </font>
    <font>
      <b/>
      <sz val="11"/>
      <name val="Calibri"/>
      <family val="2"/>
      <scheme val="minor"/>
    </font>
    <font>
      <sz val="8"/>
      <name val="Calibri"/>
      <family val="2"/>
      <scheme val="minor"/>
    </font>
    <font>
      <b/>
      <sz val="13"/>
      <name val="Calibri"/>
      <family val="2"/>
      <scheme val="minor"/>
    </font>
    <font>
      <sz val="10"/>
      <color theme="0"/>
      <name val="Calibri"/>
      <family val="2"/>
      <scheme val="minor"/>
    </font>
    <font>
      <u/>
      <sz val="10"/>
      <name val="Calibri"/>
      <family val="2"/>
      <scheme val="minor"/>
    </font>
    <font>
      <b/>
      <sz val="12"/>
      <name val="Calibri"/>
      <family val="2"/>
      <scheme val="minor"/>
    </font>
    <font>
      <b/>
      <sz val="10"/>
      <name val="Calibri"/>
      <family val="2"/>
      <scheme val="minor"/>
    </font>
    <font>
      <b/>
      <u/>
      <sz val="10"/>
      <name val="Calibri"/>
      <family val="2"/>
      <scheme val="minor"/>
    </font>
    <font>
      <sz val="10"/>
      <color indexed="10"/>
      <name val="Calibri"/>
      <family val="2"/>
      <scheme val="minor"/>
    </font>
    <font>
      <b/>
      <sz val="11"/>
      <color indexed="9"/>
      <name val="Calibri"/>
      <family val="2"/>
      <scheme val="minor"/>
    </font>
    <font>
      <b/>
      <sz val="10"/>
      <color indexed="9"/>
      <name val="Calibri"/>
      <family val="2"/>
      <scheme val="minor"/>
    </font>
    <font>
      <b/>
      <sz val="12"/>
      <color indexed="9"/>
      <name val="Calibri"/>
      <family val="2"/>
      <scheme val="minor"/>
    </font>
    <font>
      <sz val="9"/>
      <name val="Calibri"/>
      <family val="2"/>
      <scheme val="minor"/>
    </font>
    <font>
      <b/>
      <i/>
      <sz val="10"/>
      <name val="Calibri"/>
      <family val="2"/>
      <scheme val="minor"/>
    </font>
    <font>
      <b/>
      <sz val="8"/>
      <name val="Calibri"/>
      <family val="2"/>
      <scheme val="minor"/>
    </font>
    <font>
      <b/>
      <u/>
      <sz val="12"/>
      <color indexed="9"/>
      <name val="Calibri"/>
      <family val="2"/>
      <scheme val="minor"/>
    </font>
    <font>
      <sz val="11"/>
      <name val="Calibri"/>
      <family val="2"/>
      <scheme val="minor"/>
    </font>
    <font>
      <sz val="11"/>
      <color indexed="9"/>
      <name val="Calibri"/>
      <family val="2"/>
      <scheme val="minor"/>
    </font>
    <font>
      <b/>
      <u/>
      <sz val="11"/>
      <color indexed="9"/>
      <name val="Calibri"/>
      <family val="2"/>
      <scheme val="minor"/>
    </font>
    <font>
      <b/>
      <u/>
      <sz val="11"/>
      <name val="Calibri"/>
      <family val="2"/>
      <scheme val="minor"/>
    </font>
    <font>
      <i/>
      <sz val="12"/>
      <name val="Calibri"/>
      <family val="2"/>
      <scheme val="minor"/>
    </font>
    <font>
      <sz val="12"/>
      <name val="Calibri"/>
      <family val="2"/>
      <scheme val="minor"/>
    </font>
    <font>
      <i/>
      <sz val="10"/>
      <name val="Calibri"/>
      <family val="2"/>
      <scheme val="minor"/>
    </font>
    <font>
      <b/>
      <sz val="13"/>
      <color indexed="8"/>
      <name val="Calibri"/>
      <family val="2"/>
      <scheme val="minor"/>
    </font>
    <font>
      <sz val="8"/>
      <color indexed="8"/>
      <name val="Calibri"/>
      <family val="2"/>
      <scheme val="minor"/>
    </font>
    <font>
      <sz val="11"/>
      <color indexed="8"/>
      <name val="Calibri"/>
      <family val="2"/>
      <scheme val="minor"/>
    </font>
    <font>
      <sz val="11"/>
      <color indexed="10"/>
      <name val="Calibri"/>
      <family val="2"/>
      <scheme val="minor"/>
    </font>
    <font>
      <b/>
      <sz val="11"/>
      <color indexed="8"/>
      <name val="Calibri"/>
      <family val="2"/>
      <scheme val="minor"/>
    </font>
    <font>
      <sz val="10"/>
      <color rgb="FFFF0000"/>
      <name val="Calibri"/>
      <family val="2"/>
      <scheme val="minor"/>
    </font>
    <font>
      <b/>
      <sz val="10"/>
      <color rgb="FFFF0000"/>
      <name val="Calibri"/>
      <family val="2"/>
      <scheme val="minor"/>
    </font>
    <font>
      <sz val="8.5"/>
      <name val="Calibri"/>
      <family val="2"/>
      <scheme val="minor"/>
    </font>
    <font>
      <b/>
      <sz val="11"/>
      <color theme="0"/>
      <name val="Calibri"/>
      <family val="2"/>
      <scheme val="minor"/>
    </font>
    <font>
      <sz val="11"/>
      <color theme="0"/>
      <name val="Calibri"/>
      <family val="2"/>
      <scheme val="minor"/>
    </font>
    <font>
      <b/>
      <i/>
      <sz val="13"/>
      <color theme="0"/>
      <name val="Calibri"/>
      <family val="2"/>
      <scheme val="minor"/>
    </font>
    <font>
      <b/>
      <i/>
      <sz val="13"/>
      <color indexed="9"/>
      <name val="Calibri"/>
      <family val="2"/>
      <scheme val="minor"/>
    </font>
    <font>
      <b/>
      <i/>
      <u/>
      <sz val="12"/>
      <color indexed="9"/>
      <name val="Calibri"/>
      <family val="2"/>
      <scheme val="minor"/>
    </font>
    <font>
      <b/>
      <sz val="10"/>
      <color indexed="10"/>
      <name val="Calibri"/>
      <family val="2"/>
      <scheme val="minor"/>
    </font>
    <font>
      <b/>
      <sz val="12"/>
      <color rgb="FFFF0000"/>
      <name val="Calibri"/>
      <family val="2"/>
      <scheme val="minor"/>
    </font>
    <font>
      <b/>
      <i/>
      <u/>
      <sz val="11"/>
      <name val="Calibri"/>
      <family val="2"/>
      <scheme val="minor"/>
    </font>
    <font>
      <sz val="10"/>
      <color indexed="53"/>
      <name val="Calibri"/>
      <family val="2"/>
      <scheme val="minor"/>
    </font>
    <font>
      <b/>
      <i/>
      <u/>
      <sz val="10"/>
      <name val="Calibri"/>
      <family val="2"/>
      <scheme val="minor"/>
    </font>
    <font>
      <b/>
      <i/>
      <u/>
      <sz val="11"/>
      <color theme="1"/>
      <name val="Calibri"/>
      <family val="2"/>
      <scheme val="minor"/>
    </font>
    <font>
      <b/>
      <u/>
      <sz val="11"/>
      <color theme="1"/>
      <name val="Calibri"/>
      <family val="2"/>
      <scheme val="minor"/>
    </font>
    <font>
      <b/>
      <sz val="11"/>
      <color theme="1"/>
      <name val="Calibri"/>
      <family val="2"/>
      <scheme val="minor"/>
    </font>
    <font>
      <i/>
      <sz val="11"/>
      <name val="Calibri"/>
      <family val="2"/>
      <scheme val="minor"/>
    </font>
    <font>
      <b/>
      <sz val="12"/>
      <color theme="0"/>
      <name val="Calibri"/>
      <family val="2"/>
      <scheme val="minor"/>
    </font>
    <font>
      <b/>
      <i/>
      <sz val="11"/>
      <color indexed="9"/>
      <name val="Calibri"/>
      <family val="2"/>
      <scheme val="minor"/>
    </font>
    <font>
      <b/>
      <sz val="13"/>
      <color indexed="9"/>
      <name val="Calibri"/>
      <family val="2"/>
      <scheme val="minor"/>
    </font>
    <font>
      <sz val="13"/>
      <name val="Calibri"/>
      <family val="2"/>
      <scheme val="minor"/>
    </font>
    <font>
      <b/>
      <i/>
      <sz val="10"/>
      <color indexed="9"/>
      <name val="Calibri"/>
      <family val="2"/>
      <scheme val="minor"/>
    </font>
    <font>
      <b/>
      <sz val="25"/>
      <name val="Calibri"/>
      <family val="2"/>
      <scheme val="minor"/>
    </font>
    <font>
      <b/>
      <u/>
      <sz val="15"/>
      <color indexed="9"/>
      <name val="Calibri"/>
      <family val="2"/>
      <scheme val="minor"/>
    </font>
    <font>
      <sz val="11"/>
      <color theme="0"/>
      <name val="Arial"/>
      <family val="2"/>
    </font>
    <font>
      <b/>
      <sz val="9"/>
      <name val="Calibri"/>
      <family val="2"/>
      <scheme val="minor"/>
    </font>
    <font>
      <b/>
      <i/>
      <sz val="12"/>
      <color indexed="9"/>
      <name val="Calibri"/>
      <family val="2"/>
      <scheme val="minor"/>
    </font>
    <font>
      <b/>
      <i/>
      <sz val="11"/>
      <color theme="0"/>
      <name val="Calibri"/>
      <family val="2"/>
      <scheme val="minor"/>
    </font>
    <font>
      <b/>
      <sz val="13"/>
      <color theme="0"/>
      <name val="Calibri"/>
      <family val="2"/>
      <scheme val="minor"/>
    </font>
    <font>
      <b/>
      <i/>
      <sz val="11"/>
      <name val="Calibri"/>
      <family val="2"/>
      <scheme val="minor"/>
    </font>
    <font>
      <b/>
      <i/>
      <sz val="9"/>
      <name val="Calibri"/>
      <family val="2"/>
      <scheme val="minor"/>
    </font>
    <font>
      <b/>
      <i/>
      <u/>
      <sz val="12"/>
      <name val="Calibri"/>
      <family val="2"/>
      <scheme val="minor"/>
    </font>
    <font>
      <b/>
      <i/>
      <sz val="12"/>
      <name val="Calibri"/>
      <family val="2"/>
      <scheme val="minor"/>
    </font>
    <font>
      <sz val="9"/>
      <color indexed="9"/>
      <name val="Calibri"/>
      <family val="2"/>
      <scheme val="minor"/>
    </font>
    <font>
      <sz val="9"/>
      <color theme="1"/>
      <name val="Calibri"/>
      <family val="2"/>
      <scheme val="minor"/>
    </font>
    <font>
      <u/>
      <sz val="11"/>
      <color indexed="12"/>
      <name val="Calibri"/>
      <family val="2"/>
      <scheme val="minor"/>
    </font>
    <font>
      <sz val="11"/>
      <color rgb="FFFF0000"/>
      <name val="Calibri"/>
      <family val="2"/>
      <scheme val="minor"/>
    </font>
    <font>
      <sz val="9"/>
      <name val="Times New Roman"/>
      <family val="1"/>
    </font>
    <font>
      <b/>
      <sz val="11"/>
      <color theme="0"/>
      <name val="Arial"/>
      <family val="2"/>
    </font>
    <font>
      <b/>
      <sz val="10"/>
      <name val="Times New Roman"/>
      <family val="1"/>
    </font>
    <font>
      <sz val="11"/>
      <name val="Calibri"/>
      <family val="2"/>
    </font>
    <font>
      <i/>
      <sz val="10"/>
      <name val="Calibri"/>
      <family val="2"/>
    </font>
    <font>
      <b/>
      <sz val="12"/>
      <name val="Calibri"/>
      <family val="2"/>
    </font>
    <font>
      <i/>
      <sz val="11"/>
      <color rgb="FFFF0000"/>
      <name val="Calibri"/>
      <family val="2"/>
      <scheme val="minor"/>
    </font>
    <font>
      <u/>
      <sz val="11"/>
      <name val="Calibri"/>
      <family val="2"/>
      <scheme val="minor"/>
    </font>
    <font>
      <i/>
      <u/>
      <sz val="11"/>
      <name val="Calibri"/>
      <family val="2"/>
      <scheme val="minor"/>
    </font>
    <font>
      <sz val="10"/>
      <color theme="1"/>
      <name val="Calibri"/>
      <family val="2"/>
      <scheme val="minor"/>
    </font>
    <font>
      <i/>
      <sz val="11"/>
      <name val="Times New Roman"/>
      <family val="1"/>
    </font>
    <font>
      <b/>
      <i/>
      <u/>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b/>
      <sz val="11"/>
      <name val="Times New Roman"/>
      <family val="1"/>
    </font>
    <font>
      <b/>
      <i/>
      <sz val="13"/>
      <name val="Calibri"/>
      <family val="2"/>
      <scheme val="minor"/>
    </font>
    <font>
      <sz val="11"/>
      <color indexed="8"/>
      <name val="Calibri"/>
      <family val="2"/>
    </font>
    <font>
      <sz val="10"/>
      <color indexed="12"/>
      <name val="Arial"/>
      <family val="2"/>
    </font>
    <font>
      <sz val="10"/>
      <color indexed="8"/>
      <name val="Times New Roman"/>
      <family val="1"/>
    </font>
    <font>
      <b/>
      <sz val="14"/>
      <name val="Calibri"/>
      <family val="2"/>
      <scheme val="minor"/>
    </font>
    <font>
      <b/>
      <i/>
      <sz val="16"/>
      <color indexed="9"/>
      <name val="Calibri"/>
      <family val="2"/>
      <scheme val="minor"/>
    </font>
    <font>
      <sz val="16"/>
      <name val="Calibri"/>
      <family val="2"/>
      <scheme val="minor"/>
    </font>
    <font>
      <b/>
      <sz val="16"/>
      <color indexed="9"/>
      <name val="Calibri"/>
      <family val="2"/>
      <scheme val="minor"/>
    </font>
    <font>
      <b/>
      <sz val="16"/>
      <name val="Calibri"/>
      <family val="2"/>
      <scheme val="minor"/>
    </font>
    <font>
      <b/>
      <sz val="16"/>
      <color theme="0"/>
      <name val="Calibri"/>
      <family val="2"/>
      <scheme val="minor"/>
    </font>
    <font>
      <i/>
      <sz val="11"/>
      <name val="Calibri"/>
      <family val="2"/>
    </font>
    <font>
      <sz val="10"/>
      <name val="Calibri"/>
      <family val="2"/>
    </font>
    <font>
      <b/>
      <i/>
      <sz val="12"/>
      <color theme="0"/>
      <name val="Calibri"/>
      <family val="2"/>
      <scheme val="minor"/>
    </font>
  </fonts>
  <fills count="3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s>
  <borders count="10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s>
  <cellStyleXfs count="57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2" borderId="0" applyNumberFormat="0" applyBorder="0" applyAlignment="0" applyProtection="0"/>
    <xf numFmtId="0" fontId="25" fillId="13" borderId="0" applyNumberFormat="0" applyBorder="0" applyAlignment="0" applyProtection="0"/>
    <xf numFmtId="0" fontId="55" fillId="6" borderId="0" applyNumberFormat="0" applyBorder="0" applyAlignment="0" applyProtection="0"/>
    <xf numFmtId="0" fontId="55" fillId="14" borderId="0" applyNumberFormat="0" applyBorder="0" applyAlignment="0" applyProtection="0"/>
    <xf numFmtId="0" fontId="55" fillId="13"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26" fillId="15"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55" fillId="19" borderId="0" applyNumberFormat="0" applyBorder="0" applyAlignment="0" applyProtection="0"/>
    <xf numFmtId="0" fontId="55" fillId="14" borderId="0" applyNumberFormat="0" applyBorder="0" applyAlignment="0" applyProtection="0"/>
    <xf numFmtId="0" fontId="55" fillId="13" borderId="0" applyNumberFormat="0" applyBorder="0" applyAlignment="0" applyProtection="0"/>
    <xf numFmtId="0" fontId="55" fillId="20"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13" fillId="0" borderId="0" applyNumberFormat="0" applyFill="0" applyBorder="0" applyAlignment="0" applyProtection="0"/>
    <xf numFmtId="0" fontId="47" fillId="10" borderId="0" applyNumberFormat="0" applyBorder="0" applyAlignment="0" applyProtection="0"/>
    <xf numFmtId="0" fontId="27" fillId="9" borderId="0" applyNumberFormat="0" applyBorder="0" applyAlignment="0" applyProtection="0"/>
    <xf numFmtId="0" fontId="50" fillId="22" borderId="1" applyNumberFormat="0" applyAlignment="0" applyProtection="0"/>
    <xf numFmtId="0" fontId="28" fillId="23" borderId="1" applyNumberFormat="0" applyAlignment="0" applyProtection="0"/>
    <xf numFmtId="0" fontId="29" fillId="24" borderId="2" applyNumberFormat="0" applyAlignment="0" applyProtection="0"/>
    <xf numFmtId="0" fontId="30" fillId="0" borderId="3" applyNumberFormat="0" applyFill="0" applyAlignment="0" applyProtection="0"/>
    <xf numFmtId="0" fontId="52" fillId="24" borderId="2" applyNumberFormat="0" applyAlignment="0" applyProtection="0"/>
    <xf numFmtId="170" fontId="13" fillId="0" borderId="0" applyFont="0" applyFill="0" applyBorder="0" applyAlignment="0" applyProtection="0"/>
    <xf numFmtId="3" fontId="16" fillId="0" borderId="0" applyFont="0" applyFill="0" applyBorder="0" applyAlignment="0" applyProtection="0"/>
    <xf numFmtId="184" fontId="13" fillId="0" borderId="0" applyFont="0" applyFill="0" applyBorder="0" applyAlignment="0" applyProtection="0"/>
    <xf numFmtId="181" fontId="20" fillId="0" borderId="0" applyFont="0" applyFill="0" applyBorder="0" applyAlignment="0" applyProtection="0"/>
    <xf numFmtId="182" fontId="20" fillId="0" borderId="0" applyFont="0" applyFill="0" applyBorder="0" applyAlignment="0" applyProtection="0"/>
    <xf numFmtId="0" fontId="31" fillId="0" borderId="0" applyNumberFormat="0" applyFill="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32" fillId="5" borderId="1" applyNumberFormat="0" applyAlignment="0" applyProtection="0"/>
    <xf numFmtId="0" fontId="13" fillId="0" borderId="0" applyFont="0" applyFill="0" applyBorder="0" applyAlignment="0" applyProtection="0"/>
    <xf numFmtId="0" fontId="54" fillId="0" borderId="0" applyNumberFormat="0" applyFill="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17" fillId="0" borderId="0"/>
    <xf numFmtId="0" fontId="46" fillId="6"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3" fillId="8" borderId="0" applyNumberFormat="0" applyBorder="0" applyAlignment="0" applyProtection="0"/>
    <xf numFmtId="0" fontId="48" fillId="11" borderId="1" applyNumberFormat="0" applyAlignment="0" applyProtection="0"/>
    <xf numFmtId="15" fontId="13" fillId="0" borderId="0"/>
    <xf numFmtId="0" fontId="51" fillId="0" borderId="7" applyNumberFormat="0" applyFill="0" applyAlignment="0" applyProtection="0"/>
    <xf numFmtId="174" fontId="13" fillId="0" borderId="0" applyFont="0" applyFill="0" applyBorder="0" applyAlignment="0" applyProtection="0"/>
    <xf numFmtId="173" fontId="13" fillId="0" borderId="0" applyFont="0" applyFill="0" applyBorder="0" applyAlignment="0" applyProtection="0"/>
    <xf numFmtId="4" fontId="22" fillId="0" borderId="0" applyFont="0" applyFill="0" applyBorder="0" applyAlignment="0" applyProtection="0"/>
    <xf numFmtId="0" fontId="34" fillId="11" borderId="0" applyNumberFormat="0" applyBorder="0" applyAlignment="0" applyProtection="0"/>
    <xf numFmtId="0" fontId="14" fillId="0" borderId="0"/>
    <xf numFmtId="0" fontId="13" fillId="0" borderId="0"/>
    <xf numFmtId="0" fontId="13" fillId="0" borderId="0"/>
    <xf numFmtId="0" fontId="25" fillId="4" borderId="8" applyNumberFormat="0" applyFont="0" applyAlignment="0" applyProtection="0"/>
    <xf numFmtId="0" fontId="13" fillId="4" borderId="8" applyNumberFormat="0" applyFont="0" applyAlignment="0" applyProtection="0"/>
    <xf numFmtId="183" fontId="12" fillId="0" borderId="0" applyFont="0" applyFill="0" applyBorder="0" applyAlignment="0" applyProtection="0"/>
    <xf numFmtId="189" fontId="24" fillId="0" borderId="0">
      <protection locked="0"/>
    </xf>
    <xf numFmtId="0" fontId="49" fillId="22" borderId="9" applyNumberFormat="0" applyAlignment="0" applyProtection="0"/>
    <xf numFmtId="9" fontId="13" fillId="0" borderId="0" applyFont="0" applyFill="0" applyBorder="0" applyAlignment="0" applyProtection="0"/>
    <xf numFmtId="0" fontId="35" fillId="23" borderId="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31" fillId="0" borderId="12" applyNumberFormat="0" applyFill="0" applyAlignment="0" applyProtection="0"/>
    <xf numFmtId="0" fontId="41" fillId="0" borderId="13" applyNumberFormat="0" applyFill="0" applyAlignment="0" applyProtection="0"/>
    <xf numFmtId="0" fontId="17" fillId="0" borderId="0"/>
    <xf numFmtId="0" fontId="53" fillId="0" borderId="0" applyNumberFormat="0" applyFill="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5"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14" borderId="0" applyNumberFormat="0" applyBorder="0" applyAlignment="0" applyProtection="0"/>
    <xf numFmtId="0" fontId="33" fillId="10" borderId="0" applyNumberFormat="0" applyBorder="0" applyAlignment="0" applyProtection="0"/>
    <xf numFmtId="0" fontId="27" fillId="9" borderId="0" applyNumberFormat="0" applyBorder="0" applyAlignment="0" applyProtection="0"/>
    <xf numFmtId="0" fontId="26" fillId="6"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0" borderId="3" applyNumberFormat="0" applyFill="0" applyAlignment="0" applyProtection="0"/>
    <xf numFmtId="0" fontId="29" fillId="24" borderId="2" applyNumberFormat="0" applyAlignment="0" applyProtection="0"/>
    <xf numFmtId="0" fontId="31" fillId="0" borderId="0" applyNumberFormat="0" applyFill="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32" fillId="5" borderId="1" applyNumberFormat="0" applyAlignment="0" applyProtection="0"/>
    <xf numFmtId="0" fontId="37" fillId="0" borderId="0" applyNumberFormat="0" applyFill="0" applyBorder="0" applyAlignment="0" applyProtection="0"/>
    <xf numFmtId="0" fontId="35" fillId="22" borderId="9" applyNumberFormat="0" applyAlignment="0" applyProtection="0"/>
    <xf numFmtId="0" fontId="27" fillId="6" borderId="0" applyNumberFormat="0" applyBorder="0" applyAlignment="0" applyProtection="0"/>
    <xf numFmtId="0" fontId="26" fillId="17" borderId="0" applyNumberFormat="0" applyBorder="0" applyAlignment="0" applyProtection="0"/>
    <xf numFmtId="0" fontId="33" fillId="8" borderId="0" applyNumberFormat="0" applyBorder="0" applyAlignment="0" applyProtection="0"/>
    <xf numFmtId="0" fontId="32" fillId="11" borderId="1" applyNumberFormat="0" applyAlignment="0" applyProtection="0"/>
    <xf numFmtId="0" fontId="26" fillId="14" borderId="0" applyNumberFormat="0" applyBorder="0" applyAlignment="0" applyProtection="0"/>
    <xf numFmtId="0" fontId="36" fillId="0" borderId="7" applyNumberFormat="0" applyFill="0" applyAlignment="0" applyProtection="0"/>
    <xf numFmtId="4" fontId="15" fillId="0" borderId="0" applyFont="0" applyFill="0" applyBorder="0" applyAlignment="0" applyProtection="0"/>
    <xf numFmtId="0" fontId="34" fillId="11" borderId="0" applyNumberFormat="0" applyBorder="0" applyAlignment="0" applyProtection="0"/>
    <xf numFmtId="0" fontId="26" fillId="19" borderId="0" applyNumberFormat="0" applyBorder="0" applyAlignment="0" applyProtection="0"/>
    <xf numFmtId="0" fontId="11" fillId="4" borderId="8" applyNumberFormat="0" applyFont="0" applyAlignment="0" applyProtection="0"/>
    <xf numFmtId="0" fontId="35" fillId="22" borderId="9" applyNumberFormat="0" applyAlignment="0" applyProtection="0"/>
    <xf numFmtId="0" fontId="35" fillId="23" borderId="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31" fillId="0" borderId="12" applyNumberFormat="0" applyFill="0" applyAlignment="0" applyProtection="0"/>
    <xf numFmtId="0" fontId="41" fillId="0" borderId="13" applyNumberFormat="0" applyFill="0" applyAlignment="0" applyProtection="0"/>
    <xf numFmtId="0" fontId="36"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9" fillId="24" borderId="2" applyNumberFormat="0" applyAlignment="0" applyProtection="0"/>
    <xf numFmtId="0" fontId="29" fillId="24" borderId="2" applyNumberFormat="0" applyAlignment="0" applyProtection="0"/>
    <xf numFmtId="0" fontId="29" fillId="24" borderId="2" applyNumberFormat="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2" fillId="5" borderId="1" applyNumberFormat="0" applyAlignment="0" applyProtection="0"/>
    <xf numFmtId="0" fontId="32" fillId="5" borderId="1" applyNumberFormat="0" applyAlignment="0" applyProtection="0"/>
    <xf numFmtId="0" fontId="32" fillId="5" borderId="1" applyNumberFormat="0" applyAlignment="0" applyProtection="0"/>
    <xf numFmtId="0" fontId="13" fillId="0" borderId="0" applyNumberFormat="0" applyFill="0" applyBorder="0" applyAlignment="0" applyProtection="0">
      <alignment vertical="top"/>
      <protection locked="0"/>
    </xf>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10" fillId="0" borderId="0"/>
    <xf numFmtId="0" fontId="10" fillId="0" borderId="0"/>
    <xf numFmtId="0" fontId="11" fillId="4" borderId="8" applyNumberFormat="0" applyFont="0" applyAlignment="0" applyProtection="0"/>
    <xf numFmtId="0" fontId="11" fillId="4" borderId="8" applyNumberFormat="0" applyFont="0" applyAlignment="0" applyProtection="0"/>
    <xf numFmtId="0" fontId="11" fillId="4" borderId="8" applyNumberFormat="0" applyFont="0" applyAlignment="0" applyProtection="0"/>
    <xf numFmtId="183" fontId="56"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0" fontId="35" fillId="23" borderId="9" applyNumberFormat="0" applyAlignment="0" applyProtection="0"/>
    <xf numFmtId="0" fontId="35" fillId="23" borderId="9" applyNumberFormat="0" applyAlignment="0" applyProtection="0"/>
    <xf numFmtId="0" fontId="35" fillId="23" borderId="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26" fillId="13"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33" fillId="10" borderId="0" applyNumberFormat="0" applyBorder="0" applyAlignment="0" applyProtection="0"/>
    <xf numFmtId="0" fontId="29" fillId="24" borderId="2" applyNumberFormat="0" applyAlignment="0" applyProtection="0"/>
    <xf numFmtId="0" fontId="26" fillId="20" borderId="0" applyNumberFormat="0" applyBorder="0" applyAlignment="0" applyProtection="0"/>
    <xf numFmtId="4" fontId="15"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7" fillId="6" borderId="0" applyNumberFormat="0" applyBorder="0" applyAlignment="0" applyProtection="0"/>
    <xf numFmtId="4" fontId="15" fillId="0" borderId="0" applyFont="0" applyFill="0" applyBorder="0" applyAlignment="0" applyProtection="0"/>
    <xf numFmtId="0" fontId="32" fillId="11" borderId="1" applyNumberFormat="0" applyAlignment="0" applyProtection="0"/>
    <xf numFmtId="0" fontId="36" fillId="0" borderId="7" applyNumberFormat="0" applyFill="0" applyAlignment="0" applyProtection="0"/>
    <xf numFmtId="4" fontId="15" fillId="0" borderId="0" applyFont="0" applyFill="0" applyBorder="0" applyAlignment="0" applyProtection="0"/>
    <xf numFmtId="0" fontId="33" fillId="10"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35" fillId="22" borderId="9" applyNumberFormat="0" applyAlignment="0" applyProtection="0"/>
    <xf numFmtId="0" fontId="26" fillId="6" borderId="0" applyNumberFormat="0" applyBorder="0" applyAlignment="0" applyProtection="0"/>
    <xf numFmtId="0" fontId="26" fillId="6" borderId="0" applyNumberFormat="0" applyBorder="0" applyAlignment="0" applyProtection="0"/>
    <xf numFmtId="0" fontId="36" fillId="0" borderId="0" applyNumberFormat="0" applyFill="0" applyBorder="0" applyAlignment="0" applyProtection="0"/>
    <xf numFmtId="0" fontId="26" fillId="21" borderId="0" applyNumberFormat="0" applyBorder="0" applyAlignment="0" applyProtection="0"/>
    <xf numFmtId="0" fontId="29" fillId="24" borderId="2" applyNumberFormat="0" applyAlignment="0" applyProtection="0"/>
    <xf numFmtId="0" fontId="27" fillId="6" borderId="0" applyNumberFormat="0" applyBorder="0" applyAlignment="0" applyProtection="0"/>
    <xf numFmtId="0" fontId="32" fillId="11" borderId="1" applyNumberFormat="0" applyAlignment="0" applyProtection="0"/>
    <xf numFmtId="0" fontId="36" fillId="0" borderId="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22" borderId="9" applyNumberFormat="0" applyAlignment="0" applyProtection="0"/>
    <xf numFmtId="0" fontId="26" fillId="13" borderId="0" applyNumberFormat="0" applyBorder="0" applyAlignment="0" applyProtection="0"/>
    <xf numFmtId="0" fontId="33" fillId="10" borderId="0" applyNumberFormat="0" applyBorder="0" applyAlignment="0" applyProtection="0"/>
    <xf numFmtId="0" fontId="36" fillId="0" borderId="7" applyNumberFormat="0" applyFill="0" applyAlignment="0" applyProtection="0"/>
    <xf numFmtId="0" fontId="32" fillId="11" borderId="1" applyNumberFormat="0" applyAlignment="0" applyProtection="0"/>
    <xf numFmtId="0" fontId="27" fillId="6" borderId="0" applyNumberFormat="0" applyBorder="0" applyAlignment="0" applyProtection="0"/>
    <xf numFmtId="0" fontId="29" fillId="24" borderId="2" applyNumberFormat="0" applyAlignment="0" applyProtection="0"/>
    <xf numFmtId="0" fontId="26" fillId="21"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13" fillId="0" borderId="0" applyNumberForma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169" fontId="9" fillId="0" borderId="0" applyFont="0" applyFill="0" applyBorder="0" applyAlignment="0" applyProtection="0"/>
    <xf numFmtId="0" fontId="13" fillId="0" borderId="0" applyNumberFormat="0" applyFill="0" applyBorder="0" applyAlignment="0" applyProtection="0"/>
    <xf numFmtId="194" fontId="13" fillId="0" borderId="0" applyFont="0" applyFill="0" applyBorder="0" applyAlignment="0" applyProtection="0"/>
    <xf numFmtId="195" fontId="13" fillId="0" borderId="0" applyFont="0" applyFill="0" applyBorder="0" applyAlignment="0" applyProtection="0"/>
    <xf numFmtId="0" fontId="13" fillId="0" borderId="0"/>
    <xf numFmtId="0" fontId="13" fillId="0" borderId="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2" fontId="13" fillId="0" borderId="0" applyFont="0" applyFill="0" applyBorder="0" applyAlignment="0" applyProtection="0"/>
    <xf numFmtId="191" fontId="13" fillId="0" borderId="0" applyFont="0" applyFill="0" applyBorder="0" applyAlignment="0" applyProtection="0"/>
    <xf numFmtId="169" fontId="11" fillId="0" borderId="0" applyFont="0" applyFill="0" applyBorder="0" applyAlignment="0" applyProtection="0"/>
    <xf numFmtId="194" fontId="13" fillId="0" borderId="0" applyFont="0" applyFill="0" applyBorder="0" applyAlignment="0" applyProtection="0"/>
    <xf numFmtId="169" fontId="11"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94" fontId="13" fillId="0" borderId="0" applyFont="0" applyFill="0" applyBorder="0" applyAlignment="0" applyProtection="0"/>
    <xf numFmtId="169" fontId="11" fillId="0" borderId="0" applyFont="0" applyFill="0" applyBorder="0" applyAlignment="0" applyProtection="0"/>
    <xf numFmtId="194" fontId="13" fillId="0" borderId="0" applyFont="0" applyFill="0" applyBorder="0" applyAlignment="0" applyProtection="0"/>
    <xf numFmtId="169" fontId="11" fillId="0" borderId="0" applyFont="0" applyFill="0" applyBorder="0" applyAlignment="0" applyProtection="0"/>
    <xf numFmtId="171" fontId="8" fillId="0" borderId="0" applyFont="0" applyFill="0" applyBorder="0" applyAlignment="0" applyProtection="0"/>
    <xf numFmtId="194" fontId="13" fillId="0" borderId="0" applyFont="0" applyFill="0" applyBorder="0" applyAlignment="0" applyProtection="0"/>
    <xf numFmtId="171" fontId="13" fillId="0" borderId="0" applyFont="0" applyFill="0" applyBorder="0" applyAlignment="0" applyProtection="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200" fontId="13" fillId="0" borderId="0" applyFont="0" applyFill="0" applyBorder="0" applyAlignment="0" applyProtection="0"/>
    <xf numFmtId="195" fontId="13" fillId="0" borderId="0" applyFont="0" applyFill="0" applyBorder="0" applyAlignment="0" applyProtection="0"/>
    <xf numFmtId="0" fontId="7" fillId="0" borderId="0"/>
    <xf numFmtId="171"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174" fontId="13" fillId="0" borderId="0" applyFont="0" applyFill="0" applyBorder="0" applyAlignment="0" applyProtection="0"/>
    <xf numFmtId="173" fontId="13" fillId="0" borderId="0" applyFont="0" applyFill="0" applyBorder="0" applyAlignment="0" applyProtection="0"/>
    <xf numFmtId="0" fontId="6" fillId="0" borderId="0"/>
    <xf numFmtId="171"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9" fontId="6" fillId="0" borderId="0" applyFont="0" applyFill="0" applyBorder="0" applyAlignment="0" applyProtection="0"/>
    <xf numFmtId="0" fontId="13" fillId="0" borderId="0"/>
    <xf numFmtId="170" fontId="13" fillId="0" borderId="0" applyFont="0" applyFill="0" applyBorder="0" applyAlignment="0" applyProtection="0"/>
    <xf numFmtId="0" fontId="13" fillId="0" borderId="0"/>
    <xf numFmtId="0" fontId="13" fillId="0" borderId="0" applyFont="0" applyFill="0" applyBorder="0" applyAlignment="0" applyProtection="0"/>
    <xf numFmtId="43" fontId="13" fillId="0" borderId="0" applyFont="0" applyFill="0" applyBorder="0" applyAlignment="0" applyProtection="0"/>
    <xf numFmtId="171" fontId="6"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0" borderId="0"/>
    <xf numFmtId="0" fontId="13" fillId="0" borderId="0" applyNumberForma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 fillId="0" borderId="0"/>
    <xf numFmtId="0" fontId="5" fillId="0" borderId="0"/>
    <xf numFmtId="0" fontId="5" fillId="0" borderId="0"/>
    <xf numFmtId="0" fontId="13" fillId="0" borderId="0" applyNumberFormat="0" applyFill="0" applyBorder="0" applyAlignment="0" applyProtection="0"/>
    <xf numFmtId="0" fontId="13" fillId="0" borderId="0" applyNumberFormat="0" applyFill="0" applyBorder="0" applyAlignment="0" applyProtection="0"/>
    <xf numFmtId="0" fontId="4" fillId="0" borderId="0"/>
    <xf numFmtId="0" fontId="4" fillId="0" borderId="0"/>
    <xf numFmtId="169"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71"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171"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0" fontId="4" fillId="0" borderId="0"/>
    <xf numFmtId="167" fontId="3" fillId="0" borderId="0" applyFont="0" applyFill="0" applyBorder="0" applyAlignment="0" applyProtection="0"/>
    <xf numFmtId="0" fontId="3" fillId="0" borderId="0"/>
    <xf numFmtId="171" fontId="141" fillId="0" borderId="0" applyFont="0" applyFill="0" applyBorder="0" applyAlignment="0" applyProtection="0"/>
    <xf numFmtId="170" fontId="141" fillId="0" borderId="0" applyFont="0" applyFill="0" applyBorder="0" applyAlignment="0" applyProtection="0"/>
    <xf numFmtId="200" fontId="13" fillId="0" borderId="0" applyFont="0" applyFill="0" applyBorder="0" applyAlignment="0" applyProtection="0"/>
    <xf numFmtId="200"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9" fontId="13" fillId="0" borderId="0" applyFont="0" applyFill="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26" fillId="15"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9"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0" borderId="3" applyNumberFormat="0" applyFill="0" applyAlignment="0" applyProtection="0"/>
    <xf numFmtId="165" fontId="1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0" fontId="31" fillId="0" borderId="0" applyNumberFormat="0" applyFill="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32" fillId="5" borderId="1" applyNumberFormat="0" applyAlignment="0" applyProtection="0"/>
    <xf numFmtId="0" fontId="33" fillId="8" borderId="0" applyNumberFormat="0" applyBorder="0" applyAlignment="0" applyProtection="0"/>
    <xf numFmtId="41" fontId="13" fillId="0" borderId="0" applyFont="0" applyFill="0" applyBorder="0" applyAlignment="0" applyProtection="0"/>
    <xf numFmtId="173" fontId="13" fillId="0" borderId="0" applyFont="0" applyFill="0" applyBorder="0" applyAlignment="0" applyProtection="0"/>
    <xf numFmtId="186" fontId="2" fillId="0" borderId="0" applyFont="0" applyFill="0" applyBorder="0" applyAlignment="0" applyProtection="0"/>
    <xf numFmtId="167" fontId="2" fillId="0" borderId="0" applyFont="0" applyFill="0" applyBorder="0" applyAlignment="0" applyProtection="0"/>
    <xf numFmtId="174" fontId="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4" fillId="11" borderId="0" applyNumberFormat="0" applyBorder="0" applyAlignment="0" applyProtection="0"/>
    <xf numFmtId="0" fontId="13" fillId="0" borderId="0" applyNumberFormat="0" applyFill="0" applyBorder="0" applyAlignment="0" applyProtection="0"/>
    <xf numFmtId="0" fontId="11" fillId="4" borderId="8" applyNumberFormat="0" applyFont="0" applyAlignment="0" applyProtection="0"/>
    <xf numFmtId="0" fontId="35" fillId="23" borderId="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31" fillId="0" borderId="12" applyNumberFormat="0" applyFill="0" applyAlignment="0" applyProtection="0"/>
    <xf numFmtId="0" fontId="38" fillId="0" borderId="0" applyNumberFormat="0" applyFill="0" applyBorder="0" applyAlignment="0" applyProtection="0"/>
    <xf numFmtId="0" fontId="41" fillId="0" borderId="13" applyNumberFormat="0" applyFill="0" applyAlignment="0" applyProtection="0"/>
    <xf numFmtId="169" fontId="2"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 fillId="0" borderId="0"/>
  </cellStyleXfs>
  <cellXfs count="1483">
    <xf numFmtId="0" fontId="0" fillId="0" borderId="0" xfId="0"/>
    <xf numFmtId="0" fontId="57" fillId="0" borderId="0" xfId="43" applyFont="1" applyFill="1"/>
    <xf numFmtId="0" fontId="59" fillId="0" borderId="0" xfId="43" applyFont="1" applyFill="1"/>
    <xf numFmtId="0" fontId="59" fillId="27" borderId="0" xfId="43" applyFont="1" applyFill="1"/>
    <xf numFmtId="191" fontId="57" fillId="27" borderId="0" xfId="86" applyNumberFormat="1" applyFont="1" applyFill="1"/>
    <xf numFmtId="0" fontId="57" fillId="27" borderId="0" xfId="43" applyFont="1" applyFill="1"/>
    <xf numFmtId="0" fontId="59" fillId="27" borderId="0" xfId="43" applyFont="1" applyFill="1" applyAlignment="1"/>
    <xf numFmtId="0" fontId="60" fillId="27" borderId="0" xfId="43" applyFont="1" applyFill="1"/>
    <xf numFmtId="191" fontId="60" fillId="27" borderId="0" xfId="86" applyNumberFormat="1" applyFont="1" applyFill="1"/>
    <xf numFmtId="0" fontId="65" fillId="27" borderId="0" xfId="43" applyFont="1" applyFill="1" applyBorder="1" applyAlignment="1">
      <alignment horizontal="center"/>
    </xf>
    <xf numFmtId="0" fontId="65" fillId="0" borderId="0" xfId="43" applyFont="1" applyFill="1"/>
    <xf numFmtId="0" fontId="65" fillId="27" borderId="14" xfId="43" applyFont="1" applyFill="1" applyBorder="1" applyAlignment="1">
      <alignment horizontal="center"/>
    </xf>
    <xf numFmtId="0" fontId="65" fillId="27" borderId="19" xfId="43" applyFont="1" applyFill="1" applyBorder="1" applyAlignment="1">
      <alignment horizontal="center"/>
    </xf>
    <xf numFmtId="0" fontId="57" fillId="27" borderId="29" xfId="43" applyFont="1" applyFill="1" applyBorder="1"/>
    <xf numFmtId="0" fontId="57" fillId="27" borderId="60" xfId="43" applyFont="1" applyFill="1" applyBorder="1"/>
    <xf numFmtId="0" fontId="57" fillId="0" borderId="0" xfId="364" applyFont="1"/>
    <xf numFmtId="0" fontId="65" fillId="27" borderId="0" xfId="43" applyFont="1" applyFill="1" applyBorder="1"/>
    <xf numFmtId="0" fontId="57" fillId="0" borderId="0" xfId="43" applyFont="1" applyFill="1" applyBorder="1"/>
    <xf numFmtId="0" fontId="61" fillId="0" borderId="0" xfId="373" applyFont="1" applyFill="1" applyBorder="1" applyAlignment="1">
      <alignment vertical="center" wrapText="1"/>
    </xf>
    <xf numFmtId="0" fontId="57" fillId="28" borderId="0" xfId="43" applyFont="1" applyFill="1"/>
    <xf numFmtId="0" fontId="65" fillId="28" borderId="0" xfId="43" applyFont="1" applyFill="1" applyAlignment="1">
      <alignment horizontal="right"/>
    </xf>
    <xf numFmtId="0" fontId="59" fillId="28" borderId="0" xfId="43" applyFont="1" applyFill="1" applyAlignment="1"/>
    <xf numFmtId="0" fontId="61" fillId="27" borderId="0" xfId="43" applyFont="1" applyFill="1" applyAlignment="1"/>
    <xf numFmtId="0" fontId="72" fillId="0" borderId="0" xfId="43" applyFont="1" applyFill="1" applyAlignment="1"/>
    <xf numFmtId="0" fontId="71" fillId="28" borderId="0" xfId="43" applyFont="1" applyFill="1"/>
    <xf numFmtId="173" fontId="57" fillId="0" borderId="16" xfId="365" applyFont="1" applyFill="1" applyBorder="1"/>
    <xf numFmtId="170" fontId="57" fillId="0" borderId="0" xfId="43" applyNumberFormat="1" applyFont="1" applyFill="1"/>
    <xf numFmtId="0" fontId="57" fillId="0" borderId="16" xfId="43" applyFont="1" applyFill="1" applyBorder="1"/>
    <xf numFmtId="170" fontId="59" fillId="27" borderId="61" xfId="86" applyNumberFormat="1" applyFont="1" applyFill="1" applyBorder="1" applyAlignment="1">
      <alignment horizontal="center" vertical="center"/>
    </xf>
    <xf numFmtId="0" fontId="57" fillId="0" borderId="0" xfId="0" applyFont="1"/>
    <xf numFmtId="173" fontId="57" fillId="28" borderId="0" xfId="86" applyFont="1" applyFill="1" applyBorder="1" applyAlignment="1" applyProtection="1">
      <alignment horizontal="center"/>
    </xf>
    <xf numFmtId="173" fontId="57" fillId="27" borderId="0" xfId="86" applyFont="1" applyFill="1" applyBorder="1" applyAlignment="1" applyProtection="1">
      <alignment horizontal="center"/>
    </xf>
    <xf numFmtId="173" fontId="61" fillId="27" borderId="0" xfId="86" applyFont="1" applyFill="1" applyAlignment="1"/>
    <xf numFmtId="15" fontId="59" fillId="0" borderId="0" xfId="86" applyNumberFormat="1" applyFont="1" applyFill="1" applyAlignment="1"/>
    <xf numFmtId="15" fontId="59" fillId="28" borderId="0" xfId="86" applyNumberFormat="1" applyFont="1" applyFill="1" applyAlignment="1">
      <alignment horizontal="center"/>
    </xf>
    <xf numFmtId="0" fontId="71" fillId="27" borderId="0" xfId="43" applyFont="1" applyFill="1"/>
    <xf numFmtId="0" fontId="73" fillId="27" borderId="51" xfId="43" applyFont="1" applyFill="1" applyBorder="1" applyAlignment="1">
      <alignment horizontal="center"/>
    </xf>
    <xf numFmtId="3" fontId="57" fillId="27" borderId="59" xfId="43" applyNumberFormat="1" applyFont="1" applyFill="1" applyBorder="1" applyAlignment="1">
      <alignment horizontal="center" vertical="center" wrapText="1"/>
    </xf>
    <xf numFmtId="0" fontId="59" fillId="27" borderId="18" xfId="43" applyFont="1" applyFill="1" applyBorder="1"/>
    <xf numFmtId="173" fontId="59" fillId="27" borderId="20" xfId="86" applyFont="1" applyFill="1" applyBorder="1" applyProtection="1"/>
    <xf numFmtId="0" fontId="57" fillId="27" borderId="30" xfId="43" applyFont="1" applyFill="1" applyBorder="1"/>
    <xf numFmtId="173" fontId="57" fillId="27" borderId="31" xfId="86" applyFont="1" applyFill="1" applyBorder="1" applyAlignment="1" applyProtection="1">
      <alignment horizontal="right"/>
    </xf>
    <xf numFmtId="0" fontId="75" fillId="27" borderId="0" xfId="43" applyFont="1" applyFill="1"/>
    <xf numFmtId="0" fontId="71" fillId="27" borderId="0" xfId="43" applyFont="1" applyFill="1" applyAlignment="1">
      <alignment wrapText="1"/>
    </xf>
    <xf numFmtId="0" fontId="60" fillId="27" borderId="0" xfId="43" applyNumberFormat="1" applyFont="1" applyFill="1" applyBorder="1" applyAlignment="1" applyProtection="1"/>
    <xf numFmtId="0" fontId="60" fillId="27" borderId="0" xfId="43" applyFont="1" applyFill="1" applyAlignment="1">
      <alignment horizontal="left"/>
    </xf>
    <xf numFmtId="0" fontId="57" fillId="22" borderId="0" xfId="43" applyFont="1" applyFill="1"/>
    <xf numFmtId="173" fontId="57" fillId="0" borderId="0" xfId="86" applyFont="1"/>
    <xf numFmtId="0" fontId="57" fillId="27" borderId="32" xfId="43" applyFont="1" applyFill="1" applyBorder="1"/>
    <xf numFmtId="0" fontId="57" fillId="27" borderId="15" xfId="43" applyFont="1" applyFill="1" applyBorder="1"/>
    <xf numFmtId="0" fontId="63" fillId="27" borderId="15" xfId="43" applyFont="1" applyFill="1" applyBorder="1"/>
    <xf numFmtId="3" fontId="75" fillId="27" borderId="15" xfId="43" applyNumberFormat="1" applyFont="1" applyFill="1" applyBorder="1"/>
    <xf numFmtId="0" fontId="78" fillId="27" borderId="15" xfId="43" applyFont="1" applyFill="1" applyBorder="1"/>
    <xf numFmtId="0" fontId="57" fillId="22" borderId="24" xfId="43" applyFont="1" applyFill="1" applyBorder="1"/>
    <xf numFmtId="0" fontId="57" fillId="0" borderId="0" xfId="43" applyFont="1"/>
    <xf numFmtId="0" fontId="79" fillId="0" borderId="0" xfId="43" applyFont="1"/>
    <xf numFmtId="0" fontId="75" fillId="27" borderId="0" xfId="43" applyFont="1" applyFill="1" applyAlignment="1">
      <alignment vertical="center" wrapText="1"/>
    </xf>
    <xf numFmtId="0" fontId="57" fillId="27" borderId="26" xfId="43" applyFont="1" applyFill="1" applyBorder="1"/>
    <xf numFmtId="0" fontId="67" fillId="27" borderId="32" xfId="43" applyFont="1" applyFill="1" applyBorder="1"/>
    <xf numFmtId="3" fontId="57" fillId="0" borderId="0" xfId="0" applyNumberFormat="1" applyFont="1"/>
    <xf numFmtId="0" fontId="63" fillId="27" borderId="14" xfId="43" applyFont="1" applyFill="1" applyBorder="1"/>
    <xf numFmtId="0" fontId="63" fillId="0" borderId="14" xfId="43" applyFont="1" applyFill="1" applyBorder="1"/>
    <xf numFmtId="0" fontId="57" fillId="27" borderId="24" xfId="43" applyFont="1" applyFill="1" applyBorder="1"/>
    <xf numFmtId="0" fontId="75" fillId="27" borderId="0" xfId="43" applyFont="1" applyFill="1" applyAlignment="1">
      <alignment horizontal="right"/>
    </xf>
    <xf numFmtId="0" fontId="57" fillId="27" borderId="0" xfId="0" applyFont="1" applyFill="1"/>
    <xf numFmtId="0" fontId="80" fillId="27" borderId="14" xfId="43" applyFont="1" applyFill="1" applyBorder="1"/>
    <xf numFmtId="0" fontId="80" fillId="27" borderId="15" xfId="43" applyFont="1" applyFill="1" applyBorder="1"/>
    <xf numFmtId="0" fontId="75" fillId="27" borderId="24" xfId="43" applyFont="1" applyFill="1" applyBorder="1"/>
    <xf numFmtId="186" fontId="75" fillId="27" borderId="24" xfId="43" applyNumberFormat="1" applyFont="1" applyFill="1" applyBorder="1"/>
    <xf numFmtId="0" fontId="57" fillId="27" borderId="49" xfId="43" applyFont="1" applyFill="1" applyBorder="1" applyAlignment="1">
      <alignment vertical="center" wrapText="1"/>
    </xf>
    <xf numFmtId="3" fontId="57" fillId="27" borderId="0" xfId="91" applyNumberFormat="1" applyFont="1" applyFill="1" applyAlignment="1">
      <alignment horizontal="center"/>
    </xf>
    <xf numFmtId="3" fontId="59" fillId="27" borderId="0" xfId="91" applyNumberFormat="1" applyFont="1" applyFill="1" applyAlignment="1">
      <alignment horizontal="center"/>
    </xf>
    <xf numFmtId="0" fontId="59" fillId="27" borderId="0" xfId="91" applyFont="1" applyFill="1" applyAlignment="1">
      <alignment horizontal="center"/>
    </xf>
    <xf numFmtId="188" fontId="57" fillId="27" borderId="0" xfId="86" applyNumberFormat="1" applyFont="1" applyFill="1" applyAlignment="1">
      <alignment horizontal="center"/>
    </xf>
    <xf numFmtId="1" fontId="57" fillId="27" borderId="0" xfId="43" applyNumberFormat="1" applyFont="1" applyFill="1"/>
    <xf numFmtId="174" fontId="57" fillId="27" borderId="0" xfId="85" applyFont="1" applyFill="1" applyAlignment="1">
      <alignment horizontal="center"/>
    </xf>
    <xf numFmtId="3" fontId="65" fillId="27" borderId="0" xfId="43" applyNumberFormat="1" applyFont="1" applyFill="1" applyAlignment="1">
      <alignment horizontal="right" vertical="center"/>
    </xf>
    <xf numFmtId="3" fontId="65" fillId="0" borderId="44" xfId="43" applyNumberFormat="1" applyFont="1" applyFill="1" applyBorder="1" applyAlignment="1">
      <alignment horizontal="right" vertical="center"/>
    </xf>
    <xf numFmtId="3" fontId="57" fillId="0" borderId="46" xfId="43" applyNumberFormat="1" applyFont="1" applyFill="1" applyBorder="1" applyAlignment="1">
      <alignment horizontal="right" vertical="center"/>
    </xf>
    <xf numFmtId="3" fontId="57" fillId="0" borderId="87" xfId="43" applyNumberFormat="1" applyFont="1" applyFill="1" applyBorder="1" applyAlignment="1">
      <alignment horizontal="right" vertical="center"/>
    </xf>
    <xf numFmtId="3" fontId="57" fillId="0" borderId="89" xfId="43" applyNumberFormat="1" applyFont="1" applyFill="1" applyBorder="1" applyAlignment="1">
      <alignment horizontal="right" vertical="center"/>
    </xf>
    <xf numFmtId="3" fontId="57" fillId="0" borderId="39" xfId="43" applyNumberFormat="1" applyFont="1" applyFill="1" applyBorder="1" applyAlignment="1">
      <alignment horizontal="right" vertical="center"/>
    </xf>
    <xf numFmtId="3" fontId="57" fillId="0" borderId="0" xfId="43" applyNumberFormat="1" applyFont="1" applyFill="1" applyAlignment="1">
      <alignment horizontal="right" vertical="center"/>
    </xf>
    <xf numFmtId="3" fontId="57" fillId="27" borderId="0" xfId="43" applyNumberFormat="1" applyFont="1" applyFill="1" applyAlignment="1">
      <alignment horizontal="center"/>
    </xf>
    <xf numFmtId="0" fontId="57" fillId="27" borderId="0" xfId="91" applyFont="1" applyFill="1"/>
    <xf numFmtId="174" fontId="57" fillId="0" borderId="0" xfId="85" applyFont="1" applyFill="1" applyAlignment="1">
      <alignment horizontal="center"/>
    </xf>
    <xf numFmtId="174" fontId="57" fillId="0" borderId="0" xfId="85" applyFont="1" applyFill="1"/>
    <xf numFmtId="1" fontId="57" fillId="27" borderId="0" xfId="43" applyNumberFormat="1" applyFont="1" applyFill="1" applyBorder="1" applyAlignment="1">
      <alignment horizontal="center"/>
    </xf>
    <xf numFmtId="174" fontId="57" fillId="27" borderId="0" xfId="85" applyFont="1" applyFill="1"/>
    <xf numFmtId="3" fontId="57" fillId="0" borderId="47" xfId="43" applyNumberFormat="1" applyFont="1" applyFill="1" applyBorder="1" applyAlignment="1">
      <alignment horizontal="right" vertical="center"/>
    </xf>
    <xf numFmtId="0" fontId="57" fillId="0" borderId="0" xfId="91" applyFont="1" applyFill="1"/>
    <xf numFmtId="0" fontId="57" fillId="0" borderId="0" xfId="91" applyFont="1" applyFill="1" applyAlignment="1">
      <alignment vertical="center"/>
    </xf>
    <xf numFmtId="0" fontId="57" fillId="27" borderId="0" xfId="91" applyFont="1" applyFill="1" applyAlignment="1">
      <alignment vertical="center"/>
    </xf>
    <xf numFmtId="0" fontId="60" fillId="0" borderId="0" xfId="43" applyFont="1" applyFill="1"/>
    <xf numFmtId="174" fontId="60" fillId="0" borderId="0" xfId="85" applyFont="1" applyFill="1"/>
    <xf numFmtId="0" fontId="60" fillId="28" borderId="0" xfId="43" applyFont="1" applyFill="1"/>
    <xf numFmtId="0" fontId="73" fillId="28" borderId="0" xfId="43" applyFont="1" applyFill="1"/>
    <xf numFmtId="0" fontId="83" fillId="28" borderId="0" xfId="43" quotePrefix="1" applyNumberFormat="1" applyFont="1" applyFill="1" applyAlignment="1" applyProtection="1">
      <alignment horizontal="centerContinuous"/>
    </xf>
    <xf numFmtId="0" fontId="60" fillId="28" borderId="0" xfId="43" applyFont="1" applyFill="1" applyAlignment="1">
      <alignment horizontal="centerContinuous"/>
    </xf>
    <xf numFmtId="0" fontId="60" fillId="28" borderId="0" xfId="43" quotePrefix="1" applyFont="1" applyFill="1" applyAlignment="1" applyProtection="1">
      <alignment horizontal="centerContinuous"/>
    </xf>
    <xf numFmtId="0" fontId="73" fillId="0" borderId="0" xfId="43" applyFont="1" applyFill="1"/>
    <xf numFmtId="0" fontId="84" fillId="0" borderId="48" xfId="43" applyNumberFormat="1" applyFont="1" applyFill="1" applyBorder="1" applyProtection="1"/>
    <xf numFmtId="3" fontId="85" fillId="0" borderId="48" xfId="43" applyNumberFormat="1" applyFont="1" applyFill="1" applyBorder="1" applyAlignment="1" applyProtection="1">
      <alignment horizontal="right"/>
    </xf>
    <xf numFmtId="3" fontId="85" fillId="0" borderId="49" xfId="43" applyNumberFormat="1" applyFont="1" applyFill="1" applyBorder="1" applyAlignment="1" applyProtection="1">
      <alignment horizontal="right"/>
    </xf>
    <xf numFmtId="174" fontId="73" fillId="0" borderId="0" xfId="85" applyFont="1" applyFill="1"/>
    <xf numFmtId="173" fontId="57" fillId="28" borderId="0" xfId="86" applyFont="1" applyFill="1"/>
    <xf numFmtId="0" fontId="75" fillId="28" borderId="0" xfId="43" applyNumberFormat="1" applyFont="1" applyFill="1" applyBorder="1" applyAlignment="1" applyProtection="1"/>
    <xf numFmtId="3" fontId="75" fillId="28" borderId="0" xfId="43" applyNumberFormat="1" applyFont="1" applyFill="1" applyBorder="1"/>
    <xf numFmtId="174" fontId="75" fillId="28" borderId="0" xfId="85" applyFont="1" applyFill="1" applyBorder="1"/>
    <xf numFmtId="170" fontId="60" fillId="0" borderId="0" xfId="43" applyNumberFormat="1" applyFont="1" applyFill="1"/>
    <xf numFmtId="3" fontId="57" fillId="0" borderId="0" xfId="91" applyNumberFormat="1" applyFont="1" applyFill="1" applyAlignment="1">
      <alignment horizontal="center"/>
    </xf>
    <xf numFmtId="17" fontId="57" fillId="27" borderId="48" xfId="43" applyNumberFormat="1" applyFont="1" applyFill="1" applyBorder="1" applyAlignment="1">
      <alignment horizontal="center"/>
    </xf>
    <xf numFmtId="173" fontId="57" fillId="27" borderId="0" xfId="86" applyFont="1" applyFill="1"/>
    <xf numFmtId="0" fontId="87" fillId="27" borderId="0" xfId="43" applyFont="1" applyFill="1"/>
    <xf numFmtId="3" fontId="57" fillId="27" borderId="0" xfId="91" applyNumberFormat="1" applyFont="1" applyFill="1" applyBorder="1" applyAlignment="1">
      <alignment horizontal="center"/>
    </xf>
    <xf numFmtId="0" fontId="57" fillId="27" borderId="0" xfId="43" applyFont="1" applyFill="1" applyBorder="1"/>
    <xf numFmtId="3" fontId="65" fillId="0" borderId="25" xfId="43" applyNumberFormat="1" applyFont="1" applyFill="1" applyBorder="1" applyAlignment="1">
      <alignment horizontal="right" vertical="center"/>
    </xf>
    <xf numFmtId="0" fontId="57" fillId="0" borderId="0" xfId="43" applyFont="1" applyFill="1" applyAlignment="1"/>
    <xf numFmtId="3" fontId="65" fillId="28" borderId="0" xfId="43" applyNumberFormat="1" applyFont="1" applyFill="1" applyAlignment="1">
      <alignment horizontal="right" vertical="center"/>
    </xf>
    <xf numFmtId="0" fontId="65" fillId="27" borderId="43" xfId="43" applyFont="1" applyFill="1" applyBorder="1" applyAlignment="1">
      <alignment horizontal="left" vertical="center"/>
    </xf>
    <xf numFmtId="3" fontId="65" fillId="0" borderId="66" xfId="43" applyNumberFormat="1" applyFont="1" applyFill="1" applyBorder="1" applyAlignment="1">
      <alignment horizontal="right" vertical="center"/>
    </xf>
    <xf numFmtId="3" fontId="57" fillId="0" borderId="88" xfId="43" applyNumberFormat="1" applyFont="1" applyFill="1" applyBorder="1" applyAlignment="1">
      <alignment horizontal="right" vertical="center"/>
    </xf>
    <xf numFmtId="0" fontId="80" fillId="0" borderId="0" xfId="43" applyFont="1" applyFill="1"/>
    <xf numFmtId="0" fontId="80" fillId="27" borderId="0" xfId="43" applyFont="1" applyFill="1"/>
    <xf numFmtId="0" fontId="75" fillId="27" borderId="0" xfId="43" applyFont="1" applyFill="1" applyAlignment="1" applyProtection="1">
      <alignment horizontal="centerContinuous"/>
    </xf>
    <xf numFmtId="0" fontId="75" fillId="27" borderId="0" xfId="43" applyFont="1" applyFill="1" applyAlignment="1">
      <alignment horizontal="centerContinuous"/>
    </xf>
    <xf numFmtId="0" fontId="89" fillId="27" borderId="0" xfId="43" applyFont="1" applyFill="1"/>
    <xf numFmtId="0" fontId="75" fillId="27" borderId="0" xfId="43" applyFont="1" applyFill="1" applyBorder="1"/>
    <xf numFmtId="172" fontId="80" fillId="0" borderId="0" xfId="43" applyNumberFormat="1" applyFont="1" applyFill="1"/>
    <xf numFmtId="3" fontId="75" fillId="27" borderId="0" xfId="43" applyNumberFormat="1" applyFont="1" applyFill="1" applyBorder="1" applyAlignment="1">
      <alignment horizontal="center"/>
    </xf>
    <xf numFmtId="0" fontId="80" fillId="28" borderId="0" xfId="43" applyFont="1" applyFill="1"/>
    <xf numFmtId="0" fontId="57" fillId="0" borderId="0" xfId="43" applyFont="1" applyBorder="1"/>
    <xf numFmtId="0" fontId="57" fillId="0" borderId="0" xfId="364" applyFont="1" applyBorder="1"/>
    <xf numFmtId="180" fontId="57" fillId="27" borderId="0" xfId="86" applyNumberFormat="1" applyFont="1" applyFill="1" applyBorder="1" applyAlignment="1">
      <alignment horizontal="center"/>
    </xf>
    <xf numFmtId="14" fontId="57" fillId="27" borderId="0" xfId="43" applyNumberFormat="1" applyFont="1" applyFill="1" applyBorder="1" applyAlignment="1">
      <alignment horizontal="center"/>
    </xf>
    <xf numFmtId="170" fontId="57" fillId="27" borderId="0" xfId="85" applyNumberFormat="1" applyFont="1" applyFill="1"/>
    <xf numFmtId="177" fontId="65" fillId="27" borderId="22" xfId="85" applyNumberFormat="1" applyFont="1" applyFill="1" applyBorder="1" applyAlignment="1">
      <alignment horizontal="center"/>
    </xf>
    <xf numFmtId="177" fontId="65" fillId="27" borderId="26" xfId="85" applyNumberFormat="1" applyFont="1" applyFill="1" applyBorder="1" applyAlignment="1">
      <alignment horizontal="center"/>
    </xf>
    <xf numFmtId="174" fontId="62" fillId="27" borderId="14" xfId="85" applyFont="1" applyFill="1" applyBorder="1"/>
    <xf numFmtId="0" fontId="57" fillId="27" borderId="14" xfId="43" applyFont="1" applyFill="1" applyBorder="1"/>
    <xf numFmtId="0" fontId="59" fillId="27" borderId="14" xfId="43" applyFont="1" applyFill="1" applyBorder="1"/>
    <xf numFmtId="0" fontId="65" fillId="27" borderId="14" xfId="43" applyFont="1" applyFill="1" applyBorder="1"/>
    <xf numFmtId="0" fontId="71" fillId="27" borderId="14" xfId="43" applyFont="1" applyFill="1" applyBorder="1"/>
    <xf numFmtId="0" fontId="64" fillId="27" borderId="14" xfId="43" applyFont="1" applyFill="1" applyBorder="1"/>
    <xf numFmtId="0" fontId="72" fillId="0" borderId="14" xfId="43" applyFont="1" applyFill="1" applyBorder="1"/>
    <xf numFmtId="0" fontId="72" fillId="0" borderId="24" xfId="43" applyFont="1" applyFill="1" applyBorder="1"/>
    <xf numFmtId="0" fontId="72" fillId="0" borderId="0" xfId="43" applyFont="1" applyFill="1" applyBorder="1"/>
    <xf numFmtId="43" fontId="57" fillId="0" borderId="0" xfId="85" applyNumberFormat="1" applyFont="1" applyFill="1" applyAlignment="1">
      <alignment horizontal="left" wrapText="1"/>
    </xf>
    <xf numFmtId="0" fontId="65" fillId="27" borderId="26" xfId="43" applyFont="1" applyFill="1" applyBorder="1" applyAlignment="1">
      <alignment horizontal="center"/>
    </xf>
    <xf numFmtId="0" fontId="65" fillId="27" borderId="17" xfId="43" applyFont="1" applyFill="1" applyBorder="1" applyAlignment="1">
      <alignment horizontal="center"/>
    </xf>
    <xf numFmtId="3" fontId="57" fillId="27" borderId="0" xfId="43" applyNumberFormat="1" applyFont="1" applyFill="1"/>
    <xf numFmtId="3" fontId="57" fillId="27" borderId="32" xfId="43" applyNumberFormat="1" applyFont="1" applyFill="1" applyBorder="1"/>
    <xf numFmtId="3" fontId="57" fillId="27" borderId="15" xfId="43" applyNumberFormat="1" applyFont="1" applyFill="1" applyBorder="1"/>
    <xf numFmtId="0" fontId="57" fillId="0" borderId="14" xfId="43" applyFont="1" applyFill="1" applyBorder="1"/>
    <xf numFmtId="3" fontId="65" fillId="27" borderId="14" xfId="43" applyNumberFormat="1" applyFont="1" applyFill="1" applyBorder="1"/>
    <xf numFmtId="0" fontId="81" fillId="27" borderId="14" xfId="43" applyFont="1" applyFill="1" applyBorder="1"/>
    <xf numFmtId="0" fontId="57" fillId="27" borderId="14" xfId="43" applyFont="1" applyFill="1" applyBorder="1" applyAlignment="1">
      <alignment horizontal="left" vertical="center" wrapText="1"/>
    </xf>
    <xf numFmtId="0" fontId="66" fillId="27" borderId="15" xfId="43" applyFont="1" applyFill="1" applyBorder="1"/>
    <xf numFmtId="3" fontId="57" fillId="27" borderId="0" xfId="43" applyNumberFormat="1" applyFont="1" applyFill="1" applyBorder="1"/>
    <xf numFmtId="3" fontId="57" fillId="27" borderId="60" xfId="43" applyNumberFormat="1" applyFont="1" applyFill="1" applyBorder="1"/>
    <xf numFmtId="0" fontId="57" fillId="0" borderId="0" xfId="0" applyFont="1" applyFill="1"/>
    <xf numFmtId="0" fontId="64" fillId="27" borderId="0" xfId="43" applyFont="1" applyFill="1"/>
    <xf numFmtId="172" fontId="57" fillId="27" borderId="0" xfId="43" applyNumberFormat="1" applyFont="1" applyFill="1"/>
    <xf numFmtId="0" fontId="60" fillId="27" borderId="27" xfId="43" applyFont="1" applyFill="1" applyBorder="1" applyAlignment="1">
      <alignment horizontal="center"/>
    </xf>
    <xf numFmtId="0" fontId="60" fillId="27" borderId="42" xfId="43" applyFont="1" applyFill="1" applyBorder="1" applyAlignment="1">
      <alignment horizontal="center"/>
    </xf>
    <xf numFmtId="172" fontId="96" fillId="27" borderId="33" xfId="86" applyNumberFormat="1" applyFont="1" applyFill="1" applyBorder="1" applyAlignment="1" applyProtection="1"/>
    <xf numFmtId="172" fontId="96" fillId="27" borderId="15" xfId="86" applyNumberFormat="1" applyFont="1" applyFill="1" applyBorder="1" applyAlignment="1" applyProtection="1"/>
    <xf numFmtId="0" fontId="57" fillId="27" borderId="0" xfId="43" applyFont="1" applyFill="1" applyAlignment="1">
      <alignment horizontal="left"/>
    </xf>
    <xf numFmtId="0" fontId="57" fillId="27" borderId="0" xfId="43" applyFont="1" applyFill="1" applyAlignment="1">
      <alignment vertical="center" wrapText="1"/>
    </xf>
    <xf numFmtId="172" fontId="57" fillId="0" borderId="0" xfId="0" applyNumberFormat="1" applyFont="1"/>
    <xf numFmtId="172" fontId="57" fillId="27" borderId="0" xfId="365" applyNumberFormat="1" applyFont="1" applyFill="1" applyAlignment="1">
      <alignment horizontal="right"/>
    </xf>
    <xf numFmtId="192" fontId="73" fillId="27" borderId="0" xfId="86" applyNumberFormat="1" applyFont="1" applyFill="1" applyAlignment="1">
      <alignment horizontal="right"/>
    </xf>
    <xf numFmtId="0" fontId="75" fillId="0" borderId="0" xfId="43" applyFont="1" applyFill="1"/>
    <xf numFmtId="192" fontId="57" fillId="27" borderId="0" xfId="86" applyNumberFormat="1" applyFont="1" applyFill="1"/>
    <xf numFmtId="0" fontId="71" fillId="27" borderId="0" xfId="43" applyFont="1" applyFill="1" applyBorder="1"/>
    <xf numFmtId="0" fontId="98" fillId="27" borderId="0" xfId="43" applyFont="1" applyFill="1"/>
    <xf numFmtId="0" fontId="65" fillId="0" borderId="0" xfId="43" applyFont="1" applyFill="1" applyAlignment="1"/>
    <xf numFmtId="1" fontId="57" fillId="27" borderId="0" xfId="43" applyNumberFormat="1" applyFont="1" applyFill="1" applyAlignment="1">
      <alignment horizontal="center"/>
    </xf>
    <xf numFmtId="0" fontId="57" fillId="27" borderId="0" xfId="43" applyFont="1" applyFill="1" applyAlignment="1">
      <alignment horizontal="right"/>
    </xf>
    <xf numFmtId="0" fontId="57" fillId="27" borderId="0" xfId="43" applyFont="1" applyFill="1" applyAlignment="1">
      <alignment horizontal="centerContinuous"/>
    </xf>
    <xf numFmtId="0" fontId="71" fillId="0" borderId="0" xfId="43" applyFont="1" applyFill="1"/>
    <xf numFmtId="0" fontId="71" fillId="0" borderId="15" xfId="43" applyFont="1" applyBorder="1"/>
    <xf numFmtId="0" fontId="71" fillId="0" borderId="15" xfId="43" applyFont="1" applyFill="1" applyBorder="1" applyAlignment="1"/>
    <xf numFmtId="0" fontId="68" fillId="27" borderId="15" xfId="90" applyFont="1" applyFill="1" applyBorder="1" applyAlignment="1">
      <alignment vertical="center"/>
    </xf>
    <xf numFmtId="187" fontId="68" fillId="27" borderId="15" xfId="51" applyNumberFormat="1" applyFont="1" applyFill="1" applyBorder="1" applyAlignment="1">
      <alignment horizontal="center" vertical="center" wrapText="1"/>
    </xf>
    <xf numFmtId="0" fontId="71" fillId="27" borderId="15" xfId="43" applyFont="1" applyFill="1" applyBorder="1"/>
    <xf numFmtId="187" fontId="71" fillId="27" borderId="15" xfId="51" applyNumberFormat="1" applyFont="1" applyFill="1" applyBorder="1" applyAlignment="1">
      <alignment horizontal="center"/>
    </xf>
    <xf numFmtId="187" fontId="57" fillId="27" borderId="15" xfId="51" applyNumberFormat="1" applyFont="1" applyFill="1" applyBorder="1" applyAlignment="1">
      <alignment horizontal="center"/>
    </xf>
    <xf numFmtId="0" fontId="57" fillId="27" borderId="15" xfId="90" applyFont="1" applyFill="1" applyBorder="1"/>
    <xf numFmtId="187" fontId="57" fillId="27" borderId="15" xfId="51" applyNumberFormat="1" applyFont="1" applyFill="1" applyBorder="1" applyAlignment="1">
      <alignment horizontal="center" vertical="center" wrapText="1"/>
    </xf>
    <xf numFmtId="187" fontId="57" fillId="27" borderId="24" xfId="51" applyNumberFormat="1" applyFont="1" applyFill="1" applyBorder="1" applyAlignment="1">
      <alignment horizontal="center"/>
    </xf>
    <xf numFmtId="0" fontId="59" fillId="28" borderId="0" xfId="43" applyFont="1" applyFill="1" applyAlignment="1">
      <alignment horizontal="right"/>
    </xf>
    <xf numFmtId="0" fontId="60" fillId="28" borderId="0" xfId="43" applyFont="1" applyFill="1" applyAlignment="1">
      <alignment horizontal="center"/>
    </xf>
    <xf numFmtId="0" fontId="59" fillId="28" borderId="0" xfId="43" applyFont="1" applyFill="1" applyAlignment="1">
      <alignment horizontal="center"/>
    </xf>
    <xf numFmtId="0" fontId="71" fillId="27" borderId="60" xfId="43" applyFont="1" applyFill="1" applyBorder="1"/>
    <xf numFmtId="0" fontId="57" fillId="27" borderId="32" xfId="43" applyFont="1" applyFill="1" applyBorder="1" applyAlignment="1">
      <alignment horizontal="center"/>
    </xf>
    <xf numFmtId="0" fontId="57" fillId="27" borderId="0" xfId="43" applyFont="1" applyFill="1" applyAlignment="1">
      <alignment vertical="justify" wrapText="1"/>
    </xf>
    <xf numFmtId="178" fontId="71" fillId="28" borderId="0" xfId="43" applyNumberFormat="1" applyFont="1" applyFill="1" applyAlignment="1" applyProtection="1">
      <alignment horizontal="right"/>
    </xf>
    <xf numFmtId="178" fontId="60" fillId="27" borderId="36" xfId="43" applyNumberFormat="1" applyFont="1" applyFill="1" applyBorder="1" applyAlignment="1" applyProtection="1"/>
    <xf numFmtId="3" fontId="57" fillId="28" borderId="18" xfId="43" applyNumberFormat="1" applyFont="1" applyFill="1" applyBorder="1" applyAlignment="1">
      <alignment horizontal="right"/>
    </xf>
    <xf numFmtId="3" fontId="57" fillId="0" borderId="18" xfId="43" applyNumberFormat="1" applyFont="1" applyFill="1" applyBorder="1" applyAlignment="1">
      <alignment horizontal="right"/>
    </xf>
    <xf numFmtId="178" fontId="59" fillId="27" borderId="15" xfId="43" applyNumberFormat="1" applyFont="1" applyFill="1" applyBorder="1" applyAlignment="1" applyProtection="1"/>
    <xf numFmtId="3" fontId="59" fillId="28" borderId="18" xfId="43" applyNumberFormat="1" applyFont="1" applyFill="1" applyBorder="1" applyAlignment="1" applyProtection="1">
      <alignment horizontal="right"/>
    </xf>
    <xf numFmtId="3" fontId="59" fillId="0" borderId="18" xfId="43" applyNumberFormat="1" applyFont="1" applyFill="1" applyBorder="1" applyAlignment="1" applyProtection="1">
      <alignment horizontal="right"/>
    </xf>
    <xf numFmtId="178" fontId="103" fillId="27" borderId="15" xfId="43" applyNumberFormat="1" applyFont="1" applyFill="1" applyBorder="1" applyAlignment="1" applyProtection="1"/>
    <xf numFmtId="178" fontId="81" fillId="27" borderId="15" xfId="43" applyNumberFormat="1" applyFont="1" applyFill="1" applyBorder="1" applyAlignment="1" applyProtection="1"/>
    <xf numFmtId="178" fontId="103" fillId="27" borderId="24" xfId="43" applyNumberFormat="1" applyFont="1" applyFill="1" applyBorder="1" applyAlignment="1" applyProtection="1"/>
    <xf numFmtId="3" fontId="57" fillId="28" borderId="30" xfId="43" applyNumberFormat="1" applyFont="1" applyFill="1" applyBorder="1" applyAlignment="1">
      <alignment horizontal="right"/>
    </xf>
    <xf numFmtId="178" fontId="60" fillId="27" borderId="0" xfId="43" applyNumberFormat="1" applyFont="1" applyFill="1" applyBorder="1" applyAlignment="1" applyProtection="1"/>
    <xf numFmtId="39" fontId="60" fillId="27" borderId="0" xfId="43" applyNumberFormat="1" applyFont="1" applyFill="1" applyBorder="1" applyAlignment="1" applyProtection="1"/>
    <xf numFmtId="10" fontId="60" fillId="27" borderId="0" xfId="368" applyNumberFormat="1" applyFont="1" applyFill="1" applyBorder="1" applyAlignment="1" applyProtection="1"/>
    <xf numFmtId="10" fontId="60" fillId="27" borderId="0" xfId="97" applyNumberFormat="1" applyFont="1" applyFill="1" applyBorder="1" applyAlignment="1" applyProtection="1"/>
    <xf numFmtId="0" fontId="57" fillId="0" borderId="0" xfId="0" applyFont="1" applyAlignment="1">
      <alignment wrapText="1"/>
    </xf>
    <xf numFmtId="3" fontId="57" fillId="0" borderId="0" xfId="0" applyNumberFormat="1" applyFont="1" applyAlignment="1">
      <alignment wrapText="1"/>
    </xf>
    <xf numFmtId="10" fontId="57" fillId="27" borderId="0" xfId="97" applyNumberFormat="1" applyFont="1" applyFill="1"/>
    <xf numFmtId="0" fontId="57" fillId="27" borderId="26" xfId="43" applyFont="1" applyFill="1" applyBorder="1" applyAlignment="1">
      <alignment horizontal="centerContinuous" vertical="center" wrapText="1"/>
    </xf>
    <xf numFmtId="0" fontId="57" fillId="27" borderId="14" xfId="43" applyFont="1" applyFill="1" applyBorder="1" applyAlignment="1">
      <alignment horizontal="centerContinuous" vertical="center" wrapText="1"/>
    </xf>
    <xf numFmtId="10" fontId="57" fillId="27" borderId="32" xfId="97" applyNumberFormat="1" applyFont="1" applyFill="1" applyBorder="1"/>
    <xf numFmtId="10" fontId="57" fillId="27" borderId="15" xfId="97" applyNumberFormat="1" applyFont="1" applyFill="1" applyBorder="1"/>
    <xf numFmtId="0" fontId="70" fillId="27" borderId="14" xfId="43" applyFont="1" applyFill="1" applyBorder="1"/>
    <xf numFmtId="3" fontId="106" fillId="27" borderId="15" xfId="43" applyNumberFormat="1" applyFont="1" applyFill="1" applyBorder="1"/>
    <xf numFmtId="10" fontId="106" fillId="27" borderId="15" xfId="97" applyNumberFormat="1" applyFont="1" applyFill="1" applyBorder="1" applyAlignment="1">
      <alignment horizontal="center"/>
    </xf>
    <xf numFmtId="3" fontId="64" fillId="27" borderId="15" xfId="43" applyNumberFormat="1" applyFont="1" applyFill="1" applyBorder="1"/>
    <xf numFmtId="10" fontId="61" fillId="27" borderId="15" xfId="97" applyNumberFormat="1" applyFont="1" applyFill="1" applyBorder="1" applyAlignment="1">
      <alignment horizontal="center"/>
    </xf>
    <xf numFmtId="10" fontId="57" fillId="27" borderId="24" xfId="97" applyNumberFormat="1" applyFont="1" applyFill="1" applyBorder="1"/>
    <xf numFmtId="0" fontId="106" fillId="27" borderId="14" xfId="43" applyFont="1" applyFill="1" applyBorder="1"/>
    <xf numFmtId="10" fontId="107" fillId="27" borderId="15" xfId="97" applyNumberFormat="1" applyFont="1" applyFill="1" applyBorder="1" applyAlignment="1">
      <alignment horizontal="center"/>
    </xf>
    <xf numFmtId="3" fontId="80" fillId="28" borderId="15" xfId="43" applyNumberFormat="1" applyFont="1" applyFill="1" applyBorder="1"/>
    <xf numFmtId="3" fontId="64" fillId="28" borderId="15" xfId="43" applyNumberFormat="1" applyFont="1" applyFill="1" applyBorder="1"/>
    <xf numFmtId="0" fontId="57" fillId="28" borderId="0" xfId="364" applyFont="1" applyFill="1"/>
    <xf numFmtId="3" fontId="106" fillId="28" borderId="15" xfId="43" applyNumberFormat="1" applyFont="1" applyFill="1" applyBorder="1"/>
    <xf numFmtId="3" fontId="57" fillId="27" borderId="49" xfId="43" applyNumberFormat="1" applyFont="1" applyFill="1" applyBorder="1"/>
    <xf numFmtId="0" fontId="57" fillId="0" borderId="42" xfId="364" applyFont="1" applyBorder="1"/>
    <xf numFmtId="0" fontId="59" fillId="27" borderId="15" xfId="43" applyFont="1" applyFill="1" applyBorder="1"/>
    <xf numFmtId="10" fontId="75" fillId="27" borderId="15" xfId="97" applyNumberFormat="1" applyFont="1" applyFill="1" applyBorder="1"/>
    <xf numFmtId="0" fontId="75" fillId="27" borderId="15" xfId="43" applyFont="1" applyFill="1" applyBorder="1"/>
    <xf numFmtId="0" fontId="57" fillId="27" borderId="26" xfId="43" applyFont="1" applyFill="1" applyBorder="1" applyAlignment="1">
      <alignment horizontal="center" vertical="center" wrapText="1"/>
    </xf>
    <xf numFmtId="4" fontId="57" fillId="27" borderId="15" xfId="43" applyNumberFormat="1" applyFont="1" applyFill="1" applyBorder="1"/>
    <xf numFmtId="0" fontId="99" fillId="27" borderId="14" xfId="43" applyFont="1" applyFill="1" applyBorder="1"/>
    <xf numFmtId="0" fontId="68" fillId="0" borderId="14" xfId="43" applyFont="1" applyFill="1" applyBorder="1"/>
    <xf numFmtId="3" fontId="70" fillId="0" borderId="15" xfId="43" applyNumberFormat="1" applyFont="1" applyFill="1" applyBorder="1"/>
    <xf numFmtId="0" fontId="81" fillId="27" borderId="29" xfId="43" applyFont="1" applyFill="1" applyBorder="1"/>
    <xf numFmtId="3" fontId="81" fillId="27" borderId="24" xfId="43" applyNumberFormat="1" applyFont="1" applyFill="1" applyBorder="1"/>
    <xf numFmtId="0" fontId="81" fillId="27" borderId="49" xfId="43" applyFont="1" applyFill="1" applyBorder="1"/>
    <xf numFmtId="3" fontId="81" fillId="27" borderId="49" xfId="43" applyNumberFormat="1" applyFont="1" applyFill="1" applyBorder="1"/>
    <xf numFmtId="0" fontId="57" fillId="28" borderId="0" xfId="43" applyFont="1" applyFill="1" applyBorder="1"/>
    <xf numFmtId="3" fontId="65" fillId="28" borderId="0" xfId="43" applyNumberFormat="1" applyFont="1" applyFill="1" applyBorder="1"/>
    <xf numFmtId="0" fontId="57" fillId="0" borderId="0" xfId="364" applyFont="1" applyAlignment="1">
      <alignment wrapText="1"/>
    </xf>
    <xf numFmtId="0" fontId="57" fillId="0" borderId="0" xfId="364" applyFont="1" applyAlignment="1">
      <alignment vertical="center"/>
    </xf>
    <xf numFmtId="0" fontId="60" fillId="27" borderId="0" xfId="43" applyFont="1" applyFill="1" applyAlignment="1">
      <alignment vertical="center"/>
    </xf>
    <xf numFmtId="0" fontId="57" fillId="27" borderId="0" xfId="43" applyFont="1" applyFill="1" applyAlignment="1">
      <alignment vertical="center"/>
    </xf>
    <xf numFmtId="0" fontId="59" fillId="27" borderId="0" xfId="43" applyFont="1" applyFill="1" applyAlignment="1">
      <alignment vertical="center"/>
    </xf>
    <xf numFmtId="3" fontId="57" fillId="27" borderId="0" xfId="43" applyNumberFormat="1" applyFont="1" applyFill="1" applyAlignment="1">
      <alignment vertical="center"/>
    </xf>
    <xf numFmtId="0" fontId="57" fillId="27" borderId="26" xfId="43" applyFont="1" applyFill="1" applyBorder="1" applyAlignment="1">
      <alignment vertical="center"/>
    </xf>
    <xf numFmtId="3" fontId="57" fillId="27" borderId="32" xfId="43" applyNumberFormat="1" applyFont="1" applyFill="1" applyBorder="1" applyAlignment="1">
      <alignment vertical="center"/>
    </xf>
    <xf numFmtId="0" fontId="57" fillId="27" borderId="29" xfId="43" applyFont="1" applyFill="1" applyBorder="1" applyAlignment="1">
      <alignment vertical="center"/>
    </xf>
    <xf numFmtId="0" fontId="57" fillId="27" borderId="24" xfId="43" applyFont="1" applyFill="1" applyBorder="1" applyAlignment="1">
      <alignment vertical="center"/>
    </xf>
    <xf numFmtId="0" fontId="104" fillId="28" borderId="14" xfId="43" applyFont="1" applyFill="1" applyBorder="1" applyAlignment="1">
      <alignment vertical="center"/>
    </xf>
    <xf numFmtId="3" fontId="93" fillId="28" borderId="15" xfId="43" applyNumberFormat="1" applyFont="1" applyFill="1" applyBorder="1" applyAlignment="1">
      <alignment vertical="center"/>
    </xf>
    <xf numFmtId="0" fontId="57" fillId="28" borderId="0" xfId="364" applyFont="1" applyFill="1" applyAlignment="1">
      <alignment vertical="center"/>
    </xf>
    <xf numFmtId="0" fontId="57" fillId="27" borderId="14" xfId="43" applyFont="1" applyFill="1" applyBorder="1" applyAlignment="1">
      <alignment vertical="center"/>
    </xf>
    <xf numFmtId="0" fontId="57" fillId="27" borderId="15" xfId="43" applyFont="1" applyFill="1" applyBorder="1" applyAlignment="1">
      <alignment vertical="center"/>
    </xf>
    <xf numFmtId="173" fontId="65" fillId="27" borderId="14" xfId="86" applyFont="1" applyFill="1" applyBorder="1" applyAlignment="1">
      <alignment vertical="center"/>
    </xf>
    <xf numFmtId="3" fontId="59" fillId="0" borderId="15" xfId="43" applyNumberFormat="1" applyFont="1" applyFill="1" applyBorder="1" applyAlignment="1">
      <alignment vertical="center"/>
    </xf>
    <xf numFmtId="3" fontId="57" fillId="27" borderId="15" xfId="43" applyNumberFormat="1" applyFont="1" applyFill="1" applyBorder="1" applyAlignment="1">
      <alignment vertical="center"/>
    </xf>
    <xf numFmtId="0" fontId="57" fillId="0" borderId="14" xfId="43" applyFont="1" applyFill="1" applyBorder="1" applyAlignment="1">
      <alignment vertical="center"/>
    </xf>
    <xf numFmtId="0" fontId="65" fillId="27" borderId="14" xfId="43" applyFont="1" applyFill="1" applyBorder="1" applyAlignment="1">
      <alignment vertical="center"/>
    </xf>
    <xf numFmtId="3" fontId="65" fillId="0" borderId="15" xfId="43" applyNumberFormat="1" applyFont="1" applyFill="1" applyBorder="1" applyAlignment="1">
      <alignment vertical="center"/>
    </xf>
    <xf numFmtId="0" fontId="81" fillId="27" borderId="14" xfId="43" applyFont="1" applyFill="1" applyBorder="1" applyAlignment="1">
      <alignment vertical="center"/>
    </xf>
    <xf numFmtId="3" fontId="72" fillId="27" borderId="15" xfId="43" applyNumberFormat="1" applyFont="1" applyFill="1" applyBorder="1" applyAlignment="1">
      <alignment vertical="center"/>
    </xf>
    <xf numFmtId="0" fontId="108" fillId="0" borderId="14" xfId="43" applyFont="1" applyFill="1" applyBorder="1" applyAlignment="1">
      <alignment vertical="center"/>
    </xf>
    <xf numFmtId="3" fontId="68" fillId="0" borderId="15" xfId="43" applyNumberFormat="1" applyFont="1" applyFill="1" applyBorder="1" applyAlignment="1">
      <alignment vertical="center"/>
    </xf>
    <xf numFmtId="3" fontId="65" fillId="27" borderId="14" xfId="43" applyNumberFormat="1" applyFont="1" applyFill="1" applyBorder="1" applyAlignment="1">
      <alignment vertical="center"/>
    </xf>
    <xf numFmtId="0" fontId="65" fillId="0" borderId="14" xfId="43" applyFont="1" applyFill="1" applyBorder="1" applyAlignment="1">
      <alignment vertical="center"/>
    </xf>
    <xf numFmtId="3" fontId="65" fillId="0" borderId="14" xfId="43" applyNumberFormat="1" applyFont="1" applyFill="1" applyBorder="1" applyAlignment="1">
      <alignment vertical="center"/>
    </xf>
    <xf numFmtId="3" fontId="70" fillId="28" borderId="15" xfId="43" applyNumberFormat="1" applyFont="1" applyFill="1" applyBorder="1" applyAlignment="1">
      <alignment vertical="center"/>
    </xf>
    <xf numFmtId="3" fontId="65" fillId="27" borderId="24" xfId="43" applyNumberFormat="1" applyFont="1" applyFill="1" applyBorder="1" applyAlignment="1">
      <alignment vertical="center"/>
    </xf>
    <xf numFmtId="0" fontId="64" fillId="0" borderId="14" xfId="43" applyFont="1" applyFill="1" applyBorder="1" applyAlignment="1">
      <alignment vertical="center"/>
    </xf>
    <xf numFmtId="3" fontId="93" fillId="0" borderId="15" xfId="43" applyNumberFormat="1" applyFont="1" applyFill="1" applyBorder="1" applyAlignment="1">
      <alignment vertical="center"/>
    </xf>
    <xf numFmtId="0" fontId="90" fillId="28" borderId="29" xfId="43" applyFont="1" applyFill="1" applyBorder="1" applyAlignment="1">
      <alignment vertical="center"/>
    </xf>
    <xf numFmtId="3" fontId="104" fillId="28" borderId="24" xfId="43" applyNumberFormat="1" applyFont="1" applyFill="1" applyBorder="1" applyAlignment="1">
      <alignment vertical="center"/>
    </xf>
    <xf numFmtId="0" fontId="62" fillId="28" borderId="0" xfId="364" applyFont="1" applyFill="1" applyAlignment="1">
      <alignment vertical="center"/>
    </xf>
    <xf numFmtId="0" fontId="75" fillId="28" borderId="0" xfId="43" applyFont="1" applyFill="1" applyAlignment="1">
      <alignment vertical="center"/>
    </xf>
    <xf numFmtId="3" fontId="75" fillId="28" borderId="0" xfId="43" applyNumberFormat="1" applyFont="1" applyFill="1" applyAlignment="1">
      <alignment vertical="center"/>
    </xf>
    <xf numFmtId="174" fontId="75" fillId="28" borderId="0" xfId="85" applyFont="1" applyFill="1" applyAlignment="1">
      <alignment vertical="center"/>
    </xf>
    <xf numFmtId="0" fontId="109" fillId="27" borderId="0" xfId="43" applyFont="1" applyFill="1"/>
    <xf numFmtId="176" fontId="80" fillId="27" borderId="0" xfId="86" applyNumberFormat="1" applyFont="1" applyFill="1"/>
    <xf numFmtId="0" fontId="64" fillId="27" borderId="75" xfId="43" applyFont="1" applyFill="1" applyBorder="1" applyAlignment="1">
      <alignment horizontal="center" vertical="center"/>
    </xf>
    <xf numFmtId="0" fontId="64" fillId="27" borderId="66" xfId="43" applyFont="1" applyFill="1" applyBorder="1" applyAlignment="1">
      <alignment horizontal="center" vertical="center"/>
    </xf>
    <xf numFmtId="0" fontId="80" fillId="27" borderId="68" xfId="43" applyFont="1" applyFill="1" applyBorder="1" applyAlignment="1">
      <alignment vertical="center" wrapText="1"/>
    </xf>
    <xf numFmtId="174" fontId="80" fillId="27" borderId="0" xfId="85" applyFont="1" applyFill="1"/>
    <xf numFmtId="0" fontId="80" fillId="27" borderId="69" xfId="43" applyFont="1" applyFill="1" applyBorder="1" applyAlignment="1">
      <alignment horizontal="justify" vertical="top" wrapText="1"/>
    </xf>
    <xf numFmtId="0" fontId="80" fillId="27" borderId="91" xfId="43" applyFont="1" applyFill="1" applyBorder="1"/>
    <xf numFmtId="0" fontId="80" fillId="27" borderId="91" xfId="43" applyFont="1" applyFill="1" applyBorder="1" applyAlignment="1">
      <alignment vertical="center" wrapText="1"/>
    </xf>
    <xf numFmtId="0" fontId="80" fillId="27" borderId="69" xfId="43" applyFont="1" applyFill="1" applyBorder="1" applyAlignment="1">
      <alignment vertical="center" wrapText="1"/>
    </xf>
    <xf numFmtId="0" fontId="104" fillId="29" borderId="14" xfId="43" applyFont="1" applyFill="1" applyBorder="1" applyAlignment="1">
      <alignment vertical="center"/>
    </xf>
    <xf numFmtId="178" fontId="90" fillId="29" borderId="92" xfId="43" applyNumberFormat="1" applyFont="1" applyFill="1" applyBorder="1" applyAlignment="1" applyProtection="1">
      <alignment horizontal="center" vertical="center"/>
    </xf>
    <xf numFmtId="178" fontId="90" fillId="29" borderId="32" xfId="43" applyNumberFormat="1" applyFont="1" applyFill="1" applyBorder="1" applyAlignment="1" applyProtection="1">
      <alignment horizontal="center" vertical="center"/>
    </xf>
    <xf numFmtId="178" fontId="90" fillId="29" borderId="15" xfId="43" applyNumberFormat="1" applyFont="1" applyFill="1" applyBorder="1" applyAlignment="1" applyProtection="1">
      <alignment horizontal="center" vertical="center"/>
    </xf>
    <xf numFmtId="3" fontId="68" fillId="29" borderId="15" xfId="43" applyNumberFormat="1" applyFont="1" applyFill="1" applyBorder="1" applyAlignment="1">
      <alignment horizontal="center"/>
    </xf>
    <xf numFmtId="172" fontId="70" fillId="29" borderId="57" xfId="86" applyNumberFormat="1" applyFont="1" applyFill="1" applyBorder="1" applyAlignment="1">
      <alignment horizontal="right" vertical="center" wrapText="1"/>
    </xf>
    <xf numFmtId="172" fontId="70" fillId="29" borderId="58" xfId="86" applyNumberFormat="1" applyFont="1" applyFill="1" applyBorder="1" applyAlignment="1">
      <alignment horizontal="right" vertical="center" wrapText="1"/>
    </xf>
    <xf numFmtId="0" fontId="77" fillId="29" borderId="15" xfId="43" applyFont="1" applyFill="1" applyBorder="1" applyAlignment="1">
      <alignment vertical="center" wrapText="1"/>
    </xf>
    <xf numFmtId="0" fontId="68" fillId="29" borderId="57" xfId="43" applyFont="1" applyFill="1" applyBorder="1" applyAlignment="1">
      <alignment horizontal="center" vertical="center" wrapText="1"/>
    </xf>
    <xf numFmtId="0" fontId="68" fillId="29" borderId="55" xfId="43" applyFont="1" applyFill="1" applyBorder="1" applyAlignment="1">
      <alignment horizontal="center" vertical="center" wrapText="1"/>
    </xf>
    <xf numFmtId="0" fontId="68" fillId="29" borderId="58" xfId="43" applyFont="1" applyFill="1" applyBorder="1" applyAlignment="1">
      <alignment horizontal="center" vertical="center" wrapText="1"/>
    </xf>
    <xf numFmtId="0" fontId="69" fillId="29" borderId="23" xfId="374" quotePrefix="1" applyFont="1" applyFill="1" applyBorder="1" applyAlignment="1">
      <alignment horizontal="center" vertical="center" wrapText="1"/>
    </xf>
    <xf numFmtId="0" fontId="68" fillId="29" borderId="43" xfId="43" applyFont="1" applyFill="1" applyBorder="1" applyAlignment="1">
      <alignment horizontal="left" vertical="center"/>
    </xf>
    <xf numFmtId="3" fontId="68" fillId="29" borderId="44" xfId="43" applyNumberFormat="1" applyFont="1" applyFill="1" applyBorder="1" applyAlignment="1">
      <alignment horizontal="right" vertical="center"/>
    </xf>
    <xf numFmtId="0" fontId="90" fillId="29" borderId="14" xfId="43" applyFont="1" applyFill="1" applyBorder="1" applyAlignment="1">
      <alignment vertical="center"/>
    </xf>
    <xf numFmtId="3" fontId="68" fillId="29" borderId="15" xfId="43" applyNumberFormat="1" applyFont="1" applyFill="1" applyBorder="1" applyAlignment="1">
      <alignment vertical="center"/>
    </xf>
    <xf numFmtId="0" fontId="65" fillId="0" borderId="25" xfId="43" applyFont="1" applyFill="1" applyBorder="1" applyAlignment="1">
      <alignment vertical="center"/>
    </xf>
    <xf numFmtId="3" fontId="65" fillId="0" borderId="25" xfId="91" applyNumberFormat="1" applyFont="1" applyFill="1" applyBorder="1" applyAlignment="1">
      <alignment vertical="center"/>
    </xf>
    <xf numFmtId="0" fontId="72" fillId="27" borderId="0" xfId="43" applyFont="1" applyFill="1" applyAlignment="1">
      <alignment vertical="center"/>
    </xf>
    <xf numFmtId="174" fontId="65" fillId="27" borderId="0" xfId="85" applyNumberFormat="1" applyFont="1" applyFill="1" applyAlignment="1">
      <alignment horizontal="center" vertical="center"/>
    </xf>
    <xf numFmtId="0" fontId="57" fillId="0" borderId="85" xfId="43" applyFont="1" applyFill="1" applyBorder="1" applyAlignment="1">
      <alignment vertical="center"/>
    </xf>
    <xf numFmtId="0" fontId="57" fillId="0" borderId="86" xfId="43" applyFont="1" applyFill="1" applyBorder="1" applyAlignment="1">
      <alignment vertical="center"/>
    </xf>
    <xf numFmtId="0" fontId="57" fillId="0" borderId="89" xfId="43" applyFont="1" applyFill="1" applyBorder="1" applyAlignment="1">
      <alignment vertical="center"/>
    </xf>
    <xf numFmtId="3" fontId="57" fillId="0" borderId="89" xfId="43" applyNumberFormat="1" applyFont="1" applyFill="1" applyBorder="1" applyAlignment="1">
      <alignment vertical="center"/>
    </xf>
    <xf numFmtId="0" fontId="57" fillId="0" borderId="0" xfId="43" applyFont="1" applyFill="1" applyBorder="1" applyAlignment="1">
      <alignment vertical="center"/>
    </xf>
    <xf numFmtId="0" fontId="57" fillId="27" borderId="0" xfId="43" applyFont="1" applyFill="1" applyBorder="1" applyAlignment="1">
      <alignment vertical="center"/>
    </xf>
    <xf numFmtId="3" fontId="88" fillId="0" borderId="0" xfId="85" applyNumberFormat="1" applyFont="1" applyFill="1" applyAlignment="1">
      <alignment horizontal="center" vertical="center"/>
    </xf>
    <xf numFmtId="3" fontId="88" fillId="0" borderId="0" xfId="85" applyNumberFormat="1" applyFont="1" applyFill="1" applyBorder="1" applyAlignment="1">
      <alignment horizontal="center" vertical="center"/>
    </xf>
    <xf numFmtId="0" fontId="57" fillId="27" borderId="39" xfId="43" applyFont="1" applyFill="1" applyBorder="1" applyAlignment="1">
      <alignment vertical="center"/>
    </xf>
    <xf numFmtId="3" fontId="57" fillId="0" borderId="39" xfId="43" applyNumberFormat="1" applyFont="1" applyFill="1" applyBorder="1" applyAlignment="1">
      <alignment vertical="center"/>
    </xf>
    <xf numFmtId="0" fontId="57" fillId="27" borderId="0" xfId="43" applyFont="1" applyFill="1" applyAlignment="1">
      <alignment horizontal="left" vertical="center" indent="1"/>
    </xf>
    <xf numFmtId="0" fontId="71" fillId="27" borderId="0" xfId="43" applyFont="1" applyFill="1" applyAlignment="1">
      <alignment horizontal="left" vertical="center" indent="2"/>
    </xf>
    <xf numFmtId="3" fontId="71" fillId="27" borderId="0" xfId="43" applyNumberFormat="1" applyFont="1" applyFill="1" applyAlignment="1">
      <alignment horizontal="left" vertical="center" indent="2"/>
    </xf>
    <xf numFmtId="0" fontId="57" fillId="27" borderId="25" xfId="43" applyFont="1" applyFill="1" applyBorder="1" applyAlignment="1">
      <alignment vertical="center"/>
    </xf>
    <xf numFmtId="3" fontId="57" fillId="0" borderId="25" xfId="43" applyNumberFormat="1" applyFont="1" applyFill="1" applyBorder="1" applyAlignment="1">
      <alignment vertical="center"/>
    </xf>
    <xf numFmtId="0" fontId="57" fillId="0" borderId="0" xfId="43" applyFont="1" applyFill="1" applyAlignment="1">
      <alignment horizontal="left" vertical="center" indent="1"/>
    </xf>
    <xf numFmtId="3" fontId="57" fillId="0" borderId="47" xfId="91" applyNumberFormat="1" applyFont="1" applyFill="1" applyBorder="1" applyAlignment="1">
      <alignment vertical="center"/>
    </xf>
    <xf numFmtId="3" fontId="57" fillId="0" borderId="47" xfId="43" applyNumberFormat="1" applyFont="1" applyFill="1" applyBorder="1" applyAlignment="1">
      <alignment vertical="center"/>
    </xf>
    <xf numFmtId="3" fontId="57" fillId="0" borderId="85" xfId="91" applyNumberFormat="1" applyFont="1" applyFill="1" applyBorder="1" applyAlignment="1">
      <alignment vertical="center"/>
    </xf>
    <xf numFmtId="0" fontId="81" fillId="0" borderId="0" xfId="43" applyFont="1" applyFill="1" applyBorder="1" applyAlignment="1">
      <alignment vertical="center"/>
    </xf>
    <xf numFmtId="0" fontId="57" fillId="0" borderId="88" xfId="43" applyFont="1" applyFill="1" applyBorder="1" applyAlignment="1">
      <alignment vertical="center"/>
    </xf>
    <xf numFmtId="3" fontId="57" fillId="0" borderId="88" xfId="91" applyNumberFormat="1" applyFont="1" applyFill="1" applyBorder="1" applyAlignment="1">
      <alignment vertical="center"/>
    </xf>
    <xf numFmtId="3" fontId="57" fillId="0" borderId="86" xfId="91" applyNumberFormat="1" applyFont="1" applyFill="1" applyBorder="1" applyAlignment="1">
      <alignment vertical="center"/>
    </xf>
    <xf numFmtId="0" fontId="81" fillId="0" borderId="0" xfId="43" applyFont="1" applyFill="1" applyAlignment="1">
      <alignment vertical="center"/>
    </xf>
    <xf numFmtId="0" fontId="57" fillId="0" borderId="47" xfId="43" applyFont="1" applyFill="1" applyBorder="1" applyAlignment="1">
      <alignment vertical="center"/>
    </xf>
    <xf numFmtId="0" fontId="57" fillId="0" borderId="39" xfId="43" applyFont="1" applyFill="1" applyBorder="1" applyAlignment="1">
      <alignment vertical="center"/>
    </xf>
    <xf numFmtId="0" fontId="57" fillId="0" borderId="45" xfId="43" applyFont="1" applyFill="1" applyBorder="1" applyAlignment="1">
      <alignment vertical="center"/>
    </xf>
    <xf numFmtId="0" fontId="57" fillId="0" borderId="87" xfId="43" applyFont="1" applyFill="1" applyBorder="1" applyAlignment="1">
      <alignment vertical="center"/>
    </xf>
    <xf numFmtId="1" fontId="57" fillId="0" borderId="87" xfId="43" applyNumberFormat="1" applyFont="1" applyFill="1" applyBorder="1" applyAlignment="1">
      <alignment vertical="center"/>
    </xf>
    <xf numFmtId="0" fontId="65" fillId="0" borderId="0" xfId="43" applyFont="1" applyFill="1" applyBorder="1" applyAlignment="1">
      <alignment vertical="center"/>
    </xf>
    <xf numFmtId="3" fontId="65" fillId="0" borderId="0" xfId="43" applyNumberFormat="1" applyFont="1" applyFill="1" applyBorder="1" applyAlignment="1">
      <alignment horizontal="right" vertical="center"/>
    </xf>
    <xf numFmtId="3" fontId="57" fillId="0" borderId="88" xfId="43" applyNumberFormat="1" applyFont="1" applyFill="1" applyBorder="1" applyAlignment="1">
      <alignment vertical="center"/>
    </xf>
    <xf numFmtId="0" fontId="71" fillId="27" borderId="0" xfId="43" applyFont="1" applyFill="1" applyAlignment="1">
      <alignment horizontal="center"/>
    </xf>
    <xf numFmtId="0" fontId="57" fillId="27" borderId="0" xfId="43" applyFont="1" applyFill="1" applyBorder="1" applyAlignment="1">
      <alignment wrapText="1"/>
    </xf>
    <xf numFmtId="0" fontId="57" fillId="27" borderId="0" xfId="43" applyFont="1" applyFill="1" applyBorder="1" applyAlignment="1">
      <alignment horizontal="left" vertical="center" wrapText="1"/>
    </xf>
    <xf numFmtId="0" fontId="59" fillId="0" borderId="0" xfId="43" applyFont="1" applyFill="1" applyAlignment="1"/>
    <xf numFmtId="0" fontId="59" fillId="0" borderId="0" xfId="43" applyFont="1" applyFill="1" applyAlignment="1">
      <alignment vertical="center"/>
    </xf>
    <xf numFmtId="0" fontId="90" fillId="28" borderId="14" xfId="43" applyFont="1" applyFill="1" applyBorder="1" applyAlignment="1">
      <alignment horizontal="left" vertical="center"/>
    </xf>
    <xf numFmtId="0" fontId="65" fillId="28" borderId="14" xfId="43" applyFont="1" applyFill="1" applyBorder="1" applyAlignment="1">
      <alignment vertical="center"/>
    </xf>
    <xf numFmtId="3" fontId="65" fillId="28" borderId="18" xfId="43" applyNumberFormat="1" applyFont="1" applyFill="1" applyBorder="1" applyAlignment="1">
      <alignment vertical="center"/>
    </xf>
    <xf numFmtId="3" fontId="65" fillId="28" borderId="15" xfId="43" applyNumberFormat="1" applyFont="1" applyFill="1" applyBorder="1" applyAlignment="1">
      <alignment vertical="center"/>
    </xf>
    <xf numFmtId="3" fontId="57" fillId="28" borderId="18" xfId="43" applyNumberFormat="1" applyFont="1" applyFill="1" applyBorder="1" applyAlignment="1">
      <alignment vertical="center"/>
    </xf>
    <xf numFmtId="3" fontId="57" fillId="28" borderId="15" xfId="43" applyNumberFormat="1" applyFont="1" applyFill="1" applyBorder="1" applyAlignment="1">
      <alignment vertical="center"/>
    </xf>
    <xf numFmtId="0" fontId="66" fillId="28" borderId="14" xfId="43" applyFont="1" applyFill="1" applyBorder="1" applyAlignment="1">
      <alignment vertical="center"/>
    </xf>
    <xf numFmtId="3" fontId="57" fillId="0" borderId="18" xfId="43" applyNumberFormat="1" applyFont="1" applyFill="1" applyBorder="1" applyAlignment="1">
      <alignment vertical="center"/>
    </xf>
    <xf numFmtId="3" fontId="57" fillId="0" borderId="15" xfId="43" applyNumberFormat="1" applyFont="1" applyFill="1" applyBorder="1" applyAlignment="1">
      <alignment vertical="center"/>
    </xf>
    <xf numFmtId="0" fontId="70" fillId="29" borderId="14" xfId="43" applyFont="1" applyFill="1" applyBorder="1" applyAlignment="1">
      <alignment vertical="center"/>
    </xf>
    <xf numFmtId="0" fontId="104" fillId="29" borderId="14" xfId="43" applyFont="1" applyFill="1" applyBorder="1" applyAlignment="1">
      <alignment horizontal="left" vertical="center"/>
    </xf>
    <xf numFmtId="0" fontId="114" fillId="29" borderId="14" xfId="43" applyFont="1" applyFill="1" applyBorder="1" applyAlignment="1">
      <alignment vertical="center"/>
    </xf>
    <xf numFmtId="3" fontId="90" fillId="29" borderId="15" xfId="43" applyNumberFormat="1" applyFont="1" applyFill="1" applyBorder="1" applyAlignment="1">
      <alignment vertical="center"/>
    </xf>
    <xf numFmtId="0" fontId="75" fillId="28" borderId="0" xfId="364" applyFont="1" applyFill="1" applyAlignment="1">
      <alignment vertical="center"/>
    </xf>
    <xf numFmtId="0" fontId="71" fillId="0" borderId="0" xfId="364" applyFont="1" applyAlignment="1">
      <alignment vertical="center"/>
    </xf>
    <xf numFmtId="0" fontId="75" fillId="0" borderId="0" xfId="364" applyFont="1" applyAlignment="1">
      <alignment vertical="center"/>
    </xf>
    <xf numFmtId="0" fontId="105" fillId="29" borderId="14" xfId="43" applyFont="1" applyFill="1" applyBorder="1" applyAlignment="1">
      <alignment vertical="center"/>
    </xf>
    <xf numFmtId="0" fontId="80" fillId="0" borderId="0" xfId="364" applyFont="1" applyAlignment="1">
      <alignment vertical="center"/>
    </xf>
    <xf numFmtId="0" fontId="115" fillId="29" borderId="14" xfId="43" applyFont="1" applyFill="1" applyBorder="1" applyAlignment="1">
      <alignment vertical="center"/>
    </xf>
    <xf numFmtId="0" fontId="78" fillId="27" borderId="14" xfId="43" applyFont="1" applyFill="1" applyBorder="1" applyAlignment="1">
      <alignment vertical="center"/>
    </xf>
    <xf numFmtId="0" fontId="107" fillId="0" borderId="0" xfId="364" applyFont="1"/>
    <xf numFmtId="10" fontId="107" fillId="29" borderId="15" xfId="97" applyNumberFormat="1" applyFont="1" applyFill="1" applyBorder="1"/>
    <xf numFmtId="0" fontId="80" fillId="0" borderId="0" xfId="364" applyFont="1"/>
    <xf numFmtId="0" fontId="75" fillId="27" borderId="23" xfId="43" applyFont="1" applyFill="1" applyBorder="1" applyAlignment="1">
      <alignment horizontal="center" vertical="center" wrapText="1"/>
    </xf>
    <xf numFmtId="0" fontId="80" fillId="0" borderId="0" xfId="0" applyFont="1"/>
    <xf numFmtId="0" fontId="75" fillId="0" borderId="0" xfId="0" applyFont="1"/>
    <xf numFmtId="0" fontId="57" fillId="0" borderId="49" xfId="43" applyFont="1" applyFill="1" applyBorder="1" applyAlignment="1">
      <alignment vertical="center"/>
    </xf>
    <xf numFmtId="0" fontId="112" fillId="27" borderId="0" xfId="43" applyFont="1" applyFill="1" applyAlignment="1">
      <alignment horizontal="centerContinuous"/>
    </xf>
    <xf numFmtId="0" fontId="71" fillId="27" borderId="0" xfId="43" applyFont="1" applyFill="1" applyAlignment="1">
      <alignment horizontal="center" vertical="center"/>
    </xf>
    <xf numFmtId="3" fontId="71" fillId="27" borderId="0" xfId="43" applyNumberFormat="1" applyFont="1" applyFill="1" applyAlignment="1">
      <alignment vertical="center"/>
    </xf>
    <xf numFmtId="0" fontId="71" fillId="27" borderId="0" xfId="43" applyFont="1" applyFill="1" applyAlignment="1">
      <alignment vertical="center"/>
    </xf>
    <xf numFmtId="173" fontId="71" fillId="27" borderId="0" xfId="43" applyNumberFormat="1" applyFont="1" applyFill="1" applyAlignment="1">
      <alignment vertical="center"/>
    </xf>
    <xf numFmtId="3" fontId="71" fillId="27" borderId="0" xfId="43" applyNumberFormat="1" applyFont="1" applyFill="1"/>
    <xf numFmtId="0" fontId="71" fillId="0" borderId="0" xfId="364" applyFont="1"/>
    <xf numFmtId="10" fontId="71" fillId="27" borderId="0" xfId="97" applyNumberFormat="1" applyFont="1" applyFill="1"/>
    <xf numFmtId="0" fontId="112" fillId="27" borderId="0" xfId="43" applyFont="1" applyFill="1" applyAlignment="1">
      <alignment horizontal="center"/>
    </xf>
    <xf numFmtId="0" fontId="112" fillId="27" borderId="0" xfId="43" applyFont="1" applyFill="1"/>
    <xf numFmtId="3" fontId="71" fillId="27" borderId="0" xfId="43" applyNumberFormat="1" applyFont="1" applyFill="1" applyAlignment="1">
      <alignment horizontal="centerContinuous"/>
    </xf>
    <xf numFmtId="0" fontId="71" fillId="0" borderId="0" xfId="0" applyFont="1"/>
    <xf numFmtId="0" fontId="112" fillId="28" borderId="0" xfId="43" applyFont="1" applyFill="1" applyAlignment="1"/>
    <xf numFmtId="174" fontId="71" fillId="0" borderId="0" xfId="85" applyFont="1"/>
    <xf numFmtId="178" fontId="112" fillId="27" borderId="0" xfId="43" applyNumberFormat="1" applyFont="1" applyFill="1" applyBorder="1" applyAlignment="1" applyProtection="1">
      <alignment horizontal="center"/>
    </xf>
    <xf numFmtId="0" fontId="71" fillId="0" borderId="0" xfId="43" applyFont="1"/>
    <xf numFmtId="0" fontId="71" fillId="27" borderId="0" xfId="43" applyFont="1" applyFill="1" applyAlignment="1">
      <alignment horizontal="centerContinuous"/>
    </xf>
    <xf numFmtId="0" fontId="71" fillId="27" borderId="0" xfId="43" applyFont="1" applyFill="1" applyAlignment="1">
      <alignment horizontal="right"/>
    </xf>
    <xf numFmtId="0" fontId="59" fillId="0" borderId="0" xfId="364" applyFont="1"/>
    <xf numFmtId="0" fontId="59" fillId="0" borderId="0" xfId="43" applyFont="1"/>
    <xf numFmtId="0" fontId="75" fillId="0" borderId="0" xfId="364" applyFont="1"/>
    <xf numFmtId="0" fontId="75" fillId="0" borderId="0" xfId="43" applyFont="1"/>
    <xf numFmtId="191" fontId="71" fillId="27" borderId="0" xfId="86" applyNumberFormat="1" applyFont="1" applyFill="1" applyAlignment="1">
      <alignment horizontal="centerContinuous"/>
    </xf>
    <xf numFmtId="191" fontId="71" fillId="27" borderId="0" xfId="86" applyNumberFormat="1" applyFont="1" applyFill="1"/>
    <xf numFmtId="191" fontId="112" fillId="27" borderId="0" xfId="86" applyNumberFormat="1" applyFont="1" applyFill="1" applyAlignment="1">
      <alignment horizontal="center"/>
    </xf>
    <xf numFmtId="0" fontId="75" fillId="0" borderId="0" xfId="43" applyFont="1" applyFill="1" applyAlignment="1"/>
    <xf numFmtId="192" fontId="71" fillId="27" borderId="0" xfId="86" applyNumberFormat="1" applyFont="1" applyFill="1"/>
    <xf numFmtId="15" fontId="112" fillId="27" borderId="0" xfId="86" applyNumberFormat="1" applyFont="1" applyFill="1" applyAlignment="1">
      <alignment horizontal="center"/>
    </xf>
    <xf numFmtId="49" fontId="117" fillId="27" borderId="0" xfId="85" applyNumberFormat="1" applyFont="1" applyFill="1" applyAlignment="1">
      <alignment horizontal="center"/>
    </xf>
    <xf numFmtId="177" fontId="112" fillId="27" borderId="0" xfId="85" applyNumberFormat="1" applyFont="1" applyFill="1" applyBorder="1" applyAlignment="1">
      <alignment horizontal="center"/>
    </xf>
    <xf numFmtId="170" fontId="112" fillId="27" borderId="0" xfId="85" applyNumberFormat="1" applyFont="1" applyFill="1" applyBorder="1" applyAlignment="1">
      <alignment horizontal="center"/>
    </xf>
    <xf numFmtId="174" fontId="71" fillId="27" borderId="0" xfId="85" applyFont="1" applyFill="1"/>
    <xf numFmtId="170" fontId="71" fillId="27" borderId="0" xfId="85" applyNumberFormat="1" applyFont="1" applyFill="1"/>
    <xf numFmtId="170" fontId="75" fillId="27" borderId="23" xfId="85" applyNumberFormat="1" applyFont="1" applyFill="1" applyBorder="1" applyAlignment="1">
      <alignment horizontal="center" vertical="center"/>
    </xf>
    <xf numFmtId="0" fontId="76" fillId="29" borderId="23" xfId="43" applyFont="1" applyFill="1" applyBorder="1" applyAlignment="1">
      <alignment horizontal="center" vertical="center" wrapText="1"/>
    </xf>
    <xf numFmtId="0" fontId="76" fillId="29" borderId="22" xfId="43" applyFont="1" applyFill="1" applyBorder="1" applyAlignment="1">
      <alignment horizontal="center" vertical="center" wrapText="1"/>
    </xf>
    <xf numFmtId="0" fontId="76" fillId="29" borderId="74" xfId="43" applyFont="1" applyFill="1" applyBorder="1" applyAlignment="1">
      <alignment horizontal="center" vertical="center" wrapText="1"/>
    </xf>
    <xf numFmtId="0" fontId="71" fillId="27" borderId="0" xfId="43" applyFont="1" applyFill="1" applyBorder="1" applyAlignment="1">
      <alignment horizontal="centerContinuous"/>
    </xf>
    <xf numFmtId="0" fontId="71" fillId="27" borderId="0" xfId="43" applyFont="1" applyFill="1" applyBorder="1" applyAlignment="1">
      <alignment horizontal="center"/>
    </xf>
    <xf numFmtId="3" fontId="57" fillId="0" borderId="0" xfId="91" applyNumberFormat="1" applyFont="1" applyFill="1" applyAlignment="1">
      <alignment horizontal="center" vertical="center"/>
    </xf>
    <xf numFmtId="3" fontId="71" fillId="27" borderId="0" xfId="43" applyNumberFormat="1" applyFont="1" applyFill="1" applyAlignment="1">
      <alignment horizontal="center" vertical="center"/>
    </xf>
    <xf numFmtId="0" fontId="71" fillId="27" borderId="0" xfId="91" applyFont="1" applyFill="1" applyAlignment="1">
      <alignment vertical="center"/>
    </xf>
    <xf numFmtId="0" fontId="57" fillId="0" borderId="0" xfId="43" applyFont="1" applyFill="1" applyAlignment="1">
      <alignment vertical="center"/>
    </xf>
    <xf numFmtId="17" fontId="57" fillId="27" borderId="48" xfId="43" applyNumberFormat="1" applyFont="1" applyFill="1" applyBorder="1" applyAlignment="1">
      <alignment horizontal="center" vertical="center"/>
    </xf>
    <xf numFmtId="1" fontId="57" fillId="27" borderId="48" xfId="43" applyNumberFormat="1" applyFont="1" applyFill="1" applyBorder="1" applyAlignment="1">
      <alignment horizontal="center" vertical="center"/>
    </xf>
    <xf numFmtId="174" fontId="57" fillId="27" borderId="0" xfId="85" applyFont="1" applyFill="1" applyAlignment="1">
      <alignment vertical="center"/>
    </xf>
    <xf numFmtId="173" fontId="57" fillId="27" borderId="0" xfId="86" applyFont="1" applyFill="1" applyAlignment="1">
      <alignment vertical="center"/>
    </xf>
    <xf numFmtId="0" fontId="87" fillId="27" borderId="0" xfId="43" applyFont="1" applyFill="1" applyAlignment="1">
      <alignment vertical="center"/>
    </xf>
    <xf numFmtId="0" fontId="72" fillId="28" borderId="0" xfId="43" applyFont="1" applyFill="1" applyAlignment="1">
      <alignment vertical="center"/>
    </xf>
    <xf numFmtId="0" fontId="57" fillId="27" borderId="45" xfId="43" applyFont="1" applyFill="1" applyBorder="1" applyAlignment="1">
      <alignment vertical="center"/>
    </xf>
    <xf numFmtId="0" fontId="57" fillId="27" borderId="85" xfId="43" applyFont="1" applyFill="1" applyBorder="1" applyAlignment="1">
      <alignment vertical="center"/>
    </xf>
    <xf numFmtId="0" fontId="57" fillId="27" borderId="86" xfId="43" applyFont="1" applyFill="1" applyBorder="1" applyAlignment="1">
      <alignment vertical="center"/>
    </xf>
    <xf numFmtId="0" fontId="57" fillId="27" borderId="87" xfId="43" applyFont="1" applyFill="1" applyBorder="1" applyAlignment="1">
      <alignment vertical="center"/>
    </xf>
    <xf numFmtId="3" fontId="57" fillId="27" borderId="0" xfId="91" applyNumberFormat="1" applyFont="1" applyFill="1" applyBorder="1" applyAlignment="1">
      <alignment horizontal="center" vertical="center"/>
    </xf>
    <xf numFmtId="0" fontId="57" fillId="27" borderId="88" xfId="43" applyFont="1" applyFill="1" applyBorder="1" applyAlignment="1">
      <alignment vertical="center"/>
    </xf>
    <xf numFmtId="174" fontId="57" fillId="0" borderId="0" xfId="85" applyFont="1" applyFill="1" applyAlignment="1">
      <alignment vertical="center"/>
    </xf>
    <xf numFmtId="0" fontId="81" fillId="0" borderId="88" xfId="43" applyFont="1" applyFill="1" applyBorder="1" applyAlignment="1">
      <alignment vertical="center"/>
    </xf>
    <xf numFmtId="0" fontId="65" fillId="27" borderId="0" xfId="43" applyFont="1" applyFill="1" applyBorder="1" applyAlignment="1">
      <alignment horizontal="center" vertical="center"/>
    </xf>
    <xf numFmtId="0" fontId="57" fillId="27" borderId="0" xfId="43" applyFont="1" applyFill="1" applyBorder="1" applyAlignment="1">
      <alignment horizontal="justify" vertical="center"/>
    </xf>
    <xf numFmtId="0" fontId="57" fillId="27" borderId="0" xfId="43" applyFont="1" applyFill="1" applyBorder="1" applyAlignment="1">
      <alignment horizontal="justify" vertical="center" wrapText="1"/>
    </xf>
    <xf numFmtId="3" fontId="104" fillId="29" borderId="15" xfId="43" applyNumberFormat="1" applyFont="1" applyFill="1" applyBorder="1" applyAlignment="1">
      <alignment vertical="center"/>
    </xf>
    <xf numFmtId="0" fontId="97" fillId="27" borderId="14" xfId="43" applyFont="1" applyFill="1" applyBorder="1" applyAlignment="1">
      <alignment vertical="center"/>
    </xf>
    <xf numFmtId="3" fontId="116" fillId="27" borderId="15" xfId="43" applyNumberFormat="1" applyFont="1" applyFill="1" applyBorder="1" applyAlignment="1">
      <alignment vertical="center"/>
    </xf>
    <xf numFmtId="3" fontId="116" fillId="0" borderId="15" xfId="43" applyNumberFormat="1" applyFont="1" applyFill="1" applyBorder="1" applyAlignment="1">
      <alignment vertical="center"/>
    </xf>
    <xf numFmtId="3" fontId="81" fillId="28" borderId="15" xfId="43" applyNumberFormat="1" applyFont="1" applyFill="1" applyBorder="1" applyAlignment="1">
      <alignment vertical="center"/>
    </xf>
    <xf numFmtId="10" fontId="70" fillId="29" borderId="15" xfId="97" applyNumberFormat="1" applyFont="1" applyFill="1" applyBorder="1" applyAlignment="1">
      <alignment horizontal="center" vertical="center"/>
    </xf>
    <xf numFmtId="0" fontId="64" fillId="27" borderId="14" xfId="43" applyFont="1" applyFill="1" applyBorder="1" applyAlignment="1">
      <alignment vertical="center"/>
    </xf>
    <xf numFmtId="10" fontId="64" fillId="27" borderId="15" xfId="97" applyNumberFormat="1" applyFont="1" applyFill="1" applyBorder="1" applyAlignment="1">
      <alignment horizontal="center" vertical="center"/>
    </xf>
    <xf numFmtId="3" fontId="64" fillId="0" borderId="15" xfId="43" applyNumberFormat="1" applyFont="1" applyFill="1" applyBorder="1" applyAlignment="1">
      <alignment vertical="center"/>
    </xf>
    <xf numFmtId="0" fontId="75" fillId="27" borderId="14" xfId="43" applyFont="1" applyFill="1" applyBorder="1" applyAlignment="1">
      <alignment vertical="center"/>
    </xf>
    <xf numFmtId="3" fontId="75" fillId="27" borderId="15" xfId="43" applyNumberFormat="1" applyFont="1" applyFill="1" applyBorder="1" applyAlignment="1">
      <alignment vertical="center"/>
    </xf>
    <xf numFmtId="10" fontId="75" fillId="27" borderId="15" xfId="97" applyNumberFormat="1" applyFont="1" applyFill="1" applyBorder="1" applyAlignment="1">
      <alignment horizontal="center" vertical="center"/>
    </xf>
    <xf numFmtId="3" fontId="75" fillId="28" borderId="15" xfId="43" applyNumberFormat="1" applyFont="1" applyFill="1" applyBorder="1" applyAlignment="1">
      <alignment vertical="center"/>
    </xf>
    <xf numFmtId="3" fontId="75" fillId="0" borderId="15" xfId="43" applyNumberFormat="1" applyFont="1" applyFill="1" applyBorder="1" applyAlignment="1">
      <alignment vertical="center"/>
    </xf>
    <xf numFmtId="3" fontId="64" fillId="28" borderId="15" xfId="43" applyNumberFormat="1" applyFont="1" applyFill="1" applyBorder="1" applyAlignment="1">
      <alignment vertical="center"/>
    </xf>
    <xf numFmtId="10" fontId="61" fillId="27" borderId="15" xfId="97" applyNumberFormat="1" applyFont="1" applyFill="1" applyBorder="1" applyAlignment="1">
      <alignment horizontal="center" vertical="center"/>
    </xf>
    <xf numFmtId="0" fontId="106" fillId="29" borderId="32" xfId="43" applyFont="1" applyFill="1" applyBorder="1" applyAlignment="1">
      <alignment vertical="center"/>
    </xf>
    <xf numFmtId="3" fontId="106" fillId="29" borderId="32" xfId="43" applyNumberFormat="1" applyFont="1" applyFill="1" applyBorder="1" applyAlignment="1">
      <alignment vertical="center"/>
    </xf>
    <xf numFmtId="10" fontId="106" fillId="29" borderId="32" xfId="97" applyNumberFormat="1" applyFont="1" applyFill="1" applyBorder="1" applyAlignment="1">
      <alignment horizontal="center" vertical="center"/>
    </xf>
    <xf numFmtId="0" fontId="70" fillId="29" borderId="15" xfId="43" applyFont="1" applyFill="1" applyBorder="1" applyAlignment="1">
      <alignment vertical="center"/>
    </xf>
    <xf numFmtId="10" fontId="70" fillId="29" borderId="15" xfId="43" applyNumberFormat="1" applyFont="1" applyFill="1" applyBorder="1" applyAlignment="1">
      <alignment horizontal="center" vertical="center"/>
    </xf>
    <xf numFmtId="0" fontId="59" fillId="27" borderId="14" xfId="43" applyFont="1" applyFill="1" applyBorder="1" applyAlignment="1">
      <alignment vertical="center"/>
    </xf>
    <xf numFmtId="178" fontId="59" fillId="27" borderId="15" xfId="43" applyNumberFormat="1" applyFont="1" applyFill="1" applyBorder="1" applyAlignment="1" applyProtection="1">
      <alignment vertical="center"/>
    </xf>
    <xf numFmtId="3" fontId="59" fillId="28" borderId="18" xfId="43" applyNumberFormat="1" applyFont="1" applyFill="1" applyBorder="1" applyAlignment="1" applyProtection="1">
      <alignment horizontal="right" vertical="center"/>
    </xf>
    <xf numFmtId="3" fontId="59" fillId="0" borderId="18" xfId="43" applyNumberFormat="1" applyFont="1" applyFill="1" applyBorder="1" applyAlignment="1" applyProtection="1">
      <alignment horizontal="right" vertical="center"/>
    </xf>
    <xf numFmtId="178" fontId="103" fillId="27" borderId="15" xfId="43" applyNumberFormat="1" applyFont="1" applyFill="1" applyBorder="1" applyAlignment="1" applyProtection="1">
      <alignment horizontal="left" indent="1"/>
    </xf>
    <xf numFmtId="3" fontId="75" fillId="28" borderId="18" xfId="43" applyNumberFormat="1" applyFont="1" applyFill="1" applyBorder="1" applyAlignment="1">
      <alignment horizontal="right"/>
    </xf>
    <xf numFmtId="3" fontId="75" fillId="0" borderId="18" xfId="43" applyNumberFormat="1" applyFont="1" applyFill="1" applyBorder="1" applyAlignment="1">
      <alignment horizontal="right"/>
    </xf>
    <xf numFmtId="3" fontId="75" fillId="28" borderId="18" xfId="43" applyNumberFormat="1" applyFont="1" applyFill="1" applyBorder="1" applyAlignment="1">
      <alignment horizontal="right" vertical="center"/>
    </xf>
    <xf numFmtId="3" fontId="75" fillId="0" borderId="18" xfId="43" applyNumberFormat="1" applyFont="1" applyFill="1" applyBorder="1" applyAlignment="1">
      <alignment horizontal="right" vertical="center"/>
    </xf>
    <xf numFmtId="178" fontId="103" fillId="27" borderId="15" xfId="43" applyNumberFormat="1" applyFont="1" applyFill="1" applyBorder="1" applyAlignment="1" applyProtection="1">
      <alignment horizontal="left" vertical="center" indent="1"/>
    </xf>
    <xf numFmtId="0" fontId="68" fillId="29" borderId="23" xfId="43" applyFont="1" applyFill="1" applyBorder="1" applyAlignment="1">
      <alignment horizontal="center" vertical="center" wrapText="1"/>
    </xf>
    <xf numFmtId="186" fontId="75" fillId="27" borderId="15" xfId="85" applyNumberFormat="1" applyFont="1" applyFill="1" applyBorder="1" applyAlignment="1">
      <alignment vertical="center"/>
    </xf>
    <xf numFmtId="193" fontId="75" fillId="27" borderId="15" xfId="85" applyNumberFormat="1" applyFont="1" applyFill="1" applyBorder="1" applyAlignment="1">
      <alignment vertical="center"/>
    </xf>
    <xf numFmtId="187" fontId="75" fillId="27" borderId="15" xfId="51" applyNumberFormat="1" applyFont="1" applyFill="1" applyBorder="1" applyAlignment="1">
      <alignment horizontal="center" vertical="center" wrapText="1"/>
    </xf>
    <xf numFmtId="0" fontId="75" fillId="27" borderId="15" xfId="90" applyFont="1" applyFill="1" applyBorder="1" applyAlignment="1">
      <alignment vertical="center"/>
    </xf>
    <xf numFmtId="187" fontId="70" fillId="29" borderId="15" xfId="51" applyNumberFormat="1" applyFont="1" applyFill="1" applyBorder="1" applyAlignment="1">
      <alignment horizontal="center" vertical="center" wrapText="1"/>
    </xf>
    <xf numFmtId="49" fontId="71" fillId="27" borderId="32" xfId="90" applyNumberFormat="1" applyFont="1" applyFill="1" applyBorder="1" applyAlignment="1">
      <alignment horizontal="center"/>
    </xf>
    <xf numFmtId="0" fontId="106" fillId="29" borderId="15" xfId="43" applyFont="1" applyFill="1" applyBorder="1" applyAlignment="1">
      <alignment horizontal="left" vertical="center" wrapText="1"/>
    </xf>
    <xf numFmtId="187" fontId="106" fillId="29" borderId="15" xfId="51" applyNumberFormat="1" applyFont="1" applyFill="1" applyBorder="1" applyAlignment="1">
      <alignment horizontal="center" vertical="center" wrapText="1"/>
    </xf>
    <xf numFmtId="0" fontId="70" fillId="29" borderId="15" xfId="90" applyFont="1" applyFill="1" applyBorder="1" applyAlignment="1">
      <alignment vertical="center"/>
    </xf>
    <xf numFmtId="0" fontId="64" fillId="0" borderId="0" xfId="43" applyFont="1" applyFill="1"/>
    <xf numFmtId="0" fontId="64" fillId="0" borderId="0" xfId="43" applyFont="1" applyFill="1" applyAlignment="1"/>
    <xf numFmtId="0" fontId="80" fillId="0" borderId="0" xfId="43" applyFont="1" applyFill="1" applyAlignment="1"/>
    <xf numFmtId="0" fontId="94" fillId="29" borderId="14" xfId="43" applyFont="1" applyFill="1" applyBorder="1" applyAlignment="1">
      <alignment vertical="center"/>
    </xf>
    <xf numFmtId="0" fontId="94" fillId="29" borderId="15" xfId="43" applyFont="1" applyFill="1" applyBorder="1" applyAlignment="1">
      <alignment vertical="center"/>
    </xf>
    <xf numFmtId="0" fontId="92" fillId="29" borderId="14" xfId="43" applyFont="1" applyFill="1" applyBorder="1" applyAlignment="1">
      <alignment vertical="center"/>
    </xf>
    <xf numFmtId="0" fontId="112" fillId="27" borderId="14" xfId="43" applyFont="1" applyFill="1" applyBorder="1"/>
    <xf numFmtId="0" fontId="75" fillId="27" borderId="32" xfId="43" applyNumberFormat="1" applyFont="1" applyFill="1" applyBorder="1" applyAlignment="1" applyProtection="1">
      <alignment vertical="center"/>
    </xf>
    <xf numFmtId="0" fontId="75" fillId="27" borderId="15" xfId="43" applyNumberFormat="1" applyFont="1" applyFill="1" applyBorder="1" applyAlignment="1" applyProtection="1">
      <alignment vertical="center"/>
    </xf>
    <xf numFmtId="0" fontId="84" fillId="27" borderId="15" xfId="43" applyNumberFormat="1" applyFont="1" applyFill="1" applyBorder="1" applyAlignment="1" applyProtection="1">
      <alignment vertical="center"/>
    </xf>
    <xf numFmtId="0" fontId="75" fillId="27" borderId="36" xfId="43" applyNumberFormat="1" applyFont="1" applyFill="1" applyBorder="1" applyAlignment="1" applyProtection="1">
      <alignment vertical="center"/>
    </xf>
    <xf numFmtId="0" fontId="84" fillId="0" borderId="15" xfId="43" applyNumberFormat="1" applyFont="1" applyFill="1" applyBorder="1" applyAlignment="1" applyProtection="1">
      <alignment vertical="center"/>
    </xf>
    <xf numFmtId="0" fontId="84" fillId="27" borderId="50" xfId="43" applyNumberFormat="1" applyFont="1" applyFill="1" applyBorder="1" applyAlignment="1" applyProtection="1">
      <alignment vertical="center"/>
    </xf>
    <xf numFmtId="0" fontId="84" fillId="27" borderId="15" xfId="43" applyNumberFormat="1" applyFont="1" applyFill="1" applyBorder="1" applyAlignment="1" applyProtection="1">
      <alignment horizontal="left" vertical="center"/>
    </xf>
    <xf numFmtId="0" fontId="84" fillId="28" borderId="15" xfId="43" applyNumberFormat="1" applyFont="1" applyFill="1" applyBorder="1" applyAlignment="1" applyProtection="1">
      <alignment vertical="center"/>
    </xf>
    <xf numFmtId="0" fontId="68" fillId="29" borderId="15" xfId="43" applyNumberFormat="1" applyFont="1" applyFill="1" applyBorder="1" applyAlignment="1" applyProtection="1">
      <alignment vertical="center"/>
    </xf>
    <xf numFmtId="174" fontId="57" fillId="0" borderId="0" xfId="85" applyFont="1" applyFill="1" applyBorder="1" applyAlignment="1">
      <alignment vertical="center"/>
    </xf>
    <xf numFmtId="0" fontId="68" fillId="29" borderId="32" xfId="43" applyNumberFormat="1" applyFont="1" applyFill="1" applyBorder="1" applyAlignment="1" applyProtection="1">
      <alignment vertical="center"/>
    </xf>
    <xf numFmtId="0" fontId="86" fillId="28" borderId="15" xfId="43" applyNumberFormat="1" applyFont="1" applyFill="1" applyBorder="1" applyAlignment="1" applyProtection="1">
      <alignment vertical="center"/>
    </xf>
    <xf numFmtId="0" fontId="86" fillId="27" borderId="15" xfId="43" applyNumberFormat="1" applyFont="1" applyFill="1" applyBorder="1" applyAlignment="1" applyProtection="1">
      <alignment vertical="center"/>
    </xf>
    <xf numFmtId="0" fontId="84" fillId="27" borderId="36" xfId="43" applyNumberFormat="1" applyFont="1" applyFill="1" applyBorder="1" applyAlignment="1" applyProtection="1">
      <alignment vertical="center"/>
    </xf>
    <xf numFmtId="0" fontId="86" fillId="27" borderId="24" xfId="43" applyNumberFormat="1" applyFont="1" applyFill="1" applyBorder="1" applyAlignment="1" applyProtection="1">
      <alignment vertical="center"/>
    </xf>
    <xf numFmtId="0" fontId="59" fillId="27" borderId="15" xfId="43" applyNumberFormat="1" applyFont="1" applyFill="1" applyBorder="1" applyAlignment="1" applyProtection="1">
      <alignment vertical="center"/>
    </xf>
    <xf numFmtId="0" fontId="75" fillId="28" borderId="24" xfId="43" applyNumberFormat="1" applyFont="1" applyFill="1" applyBorder="1" applyAlignment="1" applyProtection="1">
      <alignment vertical="center"/>
    </xf>
    <xf numFmtId="10" fontId="68" fillId="29" borderId="16" xfId="97" applyNumberFormat="1" applyFont="1" applyFill="1" applyBorder="1" applyAlignment="1" applyProtection="1">
      <alignment horizontal="right" vertical="center"/>
    </xf>
    <xf numFmtId="170" fontId="59" fillId="28" borderId="15" xfId="43" applyNumberFormat="1" applyFont="1" applyFill="1" applyBorder="1" applyAlignment="1" applyProtection="1">
      <alignment horizontal="right" vertical="center"/>
    </xf>
    <xf numFmtId="170" fontId="85" fillId="27" borderId="15" xfId="43" applyNumberFormat="1" applyFont="1" applyFill="1" applyBorder="1" applyAlignment="1">
      <alignment vertical="center"/>
    </xf>
    <xf numFmtId="170" fontId="68" fillId="29" borderId="16" xfId="43" applyNumberFormat="1" applyFont="1" applyFill="1" applyBorder="1" applyAlignment="1" applyProtection="1">
      <alignment horizontal="right" vertical="center"/>
    </xf>
    <xf numFmtId="170" fontId="68" fillId="29" borderId="15" xfId="43" applyNumberFormat="1" applyFont="1" applyFill="1" applyBorder="1" applyAlignment="1" applyProtection="1">
      <alignment horizontal="right" vertical="center"/>
    </xf>
    <xf numFmtId="170" fontId="59" fillId="27" borderId="15" xfId="43" applyNumberFormat="1" applyFont="1" applyFill="1" applyBorder="1" applyAlignment="1" applyProtection="1">
      <alignment horizontal="right" vertical="center"/>
    </xf>
    <xf numFmtId="170" fontId="59" fillId="0" borderId="15" xfId="43" applyNumberFormat="1" applyFont="1" applyFill="1" applyBorder="1" applyAlignment="1" applyProtection="1">
      <alignment horizontal="right" vertical="center"/>
    </xf>
    <xf numFmtId="170" fontId="85" fillId="27" borderId="15" xfId="43" applyNumberFormat="1" applyFont="1" applyFill="1" applyBorder="1" applyAlignment="1" applyProtection="1">
      <alignment horizontal="right" vertical="center"/>
    </xf>
    <xf numFmtId="170" fontId="85" fillId="27" borderId="50" xfId="43" applyNumberFormat="1" applyFont="1" applyFill="1" applyBorder="1" applyAlignment="1">
      <alignment vertical="center"/>
    </xf>
    <xf numFmtId="170" fontId="85" fillId="27" borderId="36" xfId="43" applyNumberFormat="1" applyFont="1" applyFill="1" applyBorder="1" applyAlignment="1" applyProtection="1">
      <alignment horizontal="right" vertical="center"/>
    </xf>
    <xf numFmtId="170" fontId="75" fillId="27" borderId="15" xfId="43" applyNumberFormat="1" applyFont="1" applyFill="1" applyBorder="1" applyAlignment="1" applyProtection="1">
      <alignment horizontal="right" vertical="center"/>
    </xf>
    <xf numFmtId="170" fontId="75" fillId="27" borderId="15" xfId="43" applyNumberFormat="1" applyFont="1" applyFill="1" applyBorder="1" applyAlignment="1">
      <alignment vertical="center"/>
    </xf>
    <xf numFmtId="170" fontId="75" fillId="28" borderId="15" xfId="43" applyNumberFormat="1" applyFont="1" applyFill="1" applyBorder="1" applyAlignment="1" applyProtection="1">
      <alignment horizontal="right" vertical="center"/>
    </xf>
    <xf numFmtId="170" fontId="75" fillId="0" borderId="15" xfId="43" applyNumberFormat="1" applyFont="1" applyFill="1" applyBorder="1" applyAlignment="1" applyProtection="1">
      <alignment horizontal="right" vertical="center"/>
    </xf>
    <xf numFmtId="170" fontId="75" fillId="27" borderId="36" xfId="43" applyNumberFormat="1" applyFont="1" applyFill="1" applyBorder="1" applyAlignment="1">
      <alignment vertical="center"/>
    </xf>
    <xf numFmtId="170" fontId="75" fillId="27" borderId="32" xfId="43" applyNumberFormat="1" applyFont="1" applyFill="1" applyBorder="1" applyAlignment="1">
      <alignment vertical="center"/>
    </xf>
    <xf numFmtId="3" fontId="75" fillId="28" borderId="24" xfId="43" applyNumberFormat="1" applyFont="1" applyFill="1" applyBorder="1" applyAlignment="1">
      <alignment vertical="center"/>
    </xf>
    <xf numFmtId="1" fontId="57" fillId="27" borderId="0" xfId="43" applyNumberFormat="1" applyFont="1" applyFill="1" applyBorder="1" applyAlignment="1">
      <alignment horizontal="center" vertical="center"/>
    </xf>
    <xf numFmtId="0" fontId="68" fillId="29" borderId="15" xfId="43" applyFont="1" applyFill="1" applyBorder="1" applyAlignment="1">
      <alignment horizontal="left" vertical="center"/>
    </xf>
    <xf numFmtId="0" fontId="63" fillId="27" borderId="15" xfId="43" applyFont="1" applyFill="1" applyBorder="1" applyAlignment="1">
      <alignment vertical="center"/>
    </xf>
    <xf numFmtId="0" fontId="77" fillId="29" borderId="15" xfId="43" applyFont="1" applyFill="1" applyBorder="1" applyAlignment="1">
      <alignment vertical="center"/>
    </xf>
    <xf numFmtId="0" fontId="57" fillId="0" borderId="15" xfId="43" applyFont="1" applyFill="1" applyBorder="1" applyAlignment="1">
      <alignment vertical="center"/>
    </xf>
    <xf numFmtId="0" fontId="120" fillId="29" borderId="24" xfId="43" applyFont="1" applyFill="1" applyBorder="1"/>
    <xf numFmtId="173" fontId="121" fillId="0" borderId="0" xfId="86" applyFont="1"/>
    <xf numFmtId="0" fontId="120" fillId="29" borderId="32" xfId="43" applyFont="1" applyFill="1" applyBorder="1"/>
    <xf numFmtId="0" fontId="77" fillId="29" borderId="14" xfId="43" applyFont="1" applyFill="1" applyBorder="1" applyAlignment="1">
      <alignment vertical="center"/>
    </xf>
    <xf numFmtId="0" fontId="63" fillId="0" borderId="14" xfId="43" applyFont="1" applyFill="1" applyBorder="1" applyAlignment="1">
      <alignment vertical="center"/>
    </xf>
    <xf numFmtId="0" fontId="68" fillId="29" borderId="15" xfId="43" applyFont="1" applyFill="1" applyBorder="1" applyAlignment="1">
      <alignment horizontal="center" vertical="center"/>
    </xf>
    <xf numFmtId="0" fontId="76" fillId="29" borderId="15" xfId="43" applyFont="1" applyFill="1" applyBorder="1" applyAlignment="1">
      <alignment horizontal="center" vertical="center"/>
    </xf>
    <xf numFmtId="0" fontId="74" fillId="29" borderId="92" xfId="43" applyFont="1" applyFill="1" applyBorder="1" applyAlignment="1">
      <alignment vertical="center"/>
    </xf>
    <xf numFmtId="173" fontId="70" fillId="29" borderId="77" xfId="86" applyFont="1" applyFill="1" applyBorder="1" applyAlignment="1" applyProtection="1">
      <alignment horizontal="center" vertical="center"/>
    </xf>
    <xf numFmtId="0" fontId="75" fillId="27" borderId="18" xfId="85" applyNumberFormat="1" applyFont="1" applyFill="1" applyBorder="1" applyAlignment="1">
      <alignment horizontal="left" vertical="center"/>
    </xf>
    <xf numFmtId="0" fontId="75" fillId="27" borderId="18" xfId="43" applyNumberFormat="1" applyFont="1" applyFill="1" applyBorder="1" applyAlignment="1">
      <alignment horizontal="left" vertical="center"/>
    </xf>
    <xf numFmtId="173" fontId="75" fillId="27" borderId="20" xfId="86" applyFont="1" applyFill="1" applyBorder="1" applyAlignment="1" applyProtection="1">
      <alignment horizontal="center" vertical="center"/>
    </xf>
    <xf numFmtId="0" fontId="75" fillId="27" borderId="19" xfId="43" applyFont="1" applyFill="1" applyBorder="1" applyAlignment="1">
      <alignment vertical="center"/>
    </xf>
    <xf numFmtId="170" fontId="75" fillId="27" borderId="19" xfId="86" applyNumberFormat="1" applyFont="1" applyFill="1" applyBorder="1" applyAlignment="1">
      <alignment vertical="center"/>
    </xf>
    <xf numFmtId="170" fontId="75" fillId="27" borderId="63" xfId="86" applyNumberFormat="1" applyFont="1" applyFill="1" applyBorder="1" applyAlignment="1">
      <alignment vertical="center"/>
    </xf>
    <xf numFmtId="0" fontId="59" fillId="27" borderId="40" xfId="43" applyFont="1" applyFill="1" applyBorder="1" applyAlignment="1">
      <alignment vertical="center"/>
    </xf>
    <xf numFmtId="170" fontId="59" fillId="27" borderId="40" xfId="86" applyNumberFormat="1" applyFont="1" applyFill="1" applyBorder="1" applyAlignment="1">
      <alignment vertical="center"/>
    </xf>
    <xf numFmtId="170" fontId="59" fillId="27" borderId="64" xfId="86" applyNumberFormat="1" applyFont="1" applyFill="1" applyBorder="1" applyAlignment="1">
      <alignment vertical="center"/>
    </xf>
    <xf numFmtId="170" fontId="59" fillId="27" borderId="63" xfId="86" applyNumberFormat="1" applyFont="1" applyFill="1" applyBorder="1" applyAlignment="1">
      <alignment vertical="center"/>
    </xf>
    <xf numFmtId="170" fontId="59" fillId="27" borderId="19" xfId="86" applyNumberFormat="1" applyFont="1" applyFill="1" applyBorder="1" applyAlignment="1">
      <alignment vertical="center"/>
    </xf>
    <xf numFmtId="0" fontId="75" fillId="29" borderId="71" xfId="43" applyFont="1" applyFill="1" applyBorder="1" applyAlignment="1">
      <alignment vertical="center"/>
    </xf>
    <xf numFmtId="0" fontId="75" fillId="29" borderId="25" xfId="43" applyFont="1" applyFill="1" applyBorder="1" applyAlignment="1">
      <alignment vertical="center"/>
    </xf>
    <xf numFmtId="170" fontId="75" fillId="29" borderId="25" xfId="43" applyNumberFormat="1" applyFont="1" applyFill="1" applyBorder="1" applyAlignment="1">
      <alignment vertical="center"/>
    </xf>
    <xf numFmtId="170" fontId="59" fillId="29" borderId="25" xfId="43" applyNumberFormat="1" applyFont="1" applyFill="1" applyBorder="1" applyAlignment="1">
      <alignment horizontal="center" vertical="center"/>
    </xf>
    <xf numFmtId="170" fontId="59" fillId="29" borderId="39" xfId="43" applyNumberFormat="1" applyFont="1" applyFill="1" applyBorder="1" applyAlignment="1">
      <alignment horizontal="center" vertical="center"/>
    </xf>
    <xf numFmtId="0" fontId="75" fillId="27" borderId="52" xfId="43" applyFont="1" applyFill="1" applyBorder="1" applyAlignment="1">
      <alignment vertical="center"/>
    </xf>
    <xf numFmtId="170" fontId="75" fillId="27" borderId="52" xfId="86" applyNumberFormat="1" applyFont="1" applyFill="1" applyBorder="1" applyAlignment="1">
      <alignment vertical="center"/>
    </xf>
    <xf numFmtId="170" fontId="75" fillId="27" borderId="65" xfId="86" applyNumberFormat="1" applyFont="1" applyFill="1" applyBorder="1" applyAlignment="1">
      <alignment vertical="center"/>
    </xf>
    <xf numFmtId="0" fontId="59" fillId="27" borderId="19" xfId="43" applyFont="1" applyFill="1" applyBorder="1" applyAlignment="1">
      <alignment vertical="center"/>
    </xf>
    <xf numFmtId="170" fontId="75" fillId="27" borderId="52" xfId="365" applyNumberFormat="1" applyFont="1" applyFill="1" applyBorder="1" applyAlignment="1">
      <alignment vertical="center"/>
    </xf>
    <xf numFmtId="170" fontId="75" fillId="27" borderId="65" xfId="365" applyNumberFormat="1" applyFont="1" applyFill="1" applyBorder="1" applyAlignment="1">
      <alignment vertical="center"/>
    </xf>
    <xf numFmtId="170" fontId="75" fillId="27" borderId="19" xfId="365" applyNumberFormat="1" applyFont="1" applyFill="1" applyBorder="1" applyAlignment="1">
      <alignment vertical="center"/>
    </xf>
    <xf numFmtId="170" fontId="75" fillId="27" borderId="63" xfId="365" applyNumberFormat="1" applyFont="1" applyFill="1" applyBorder="1" applyAlignment="1">
      <alignment vertical="center"/>
    </xf>
    <xf numFmtId="170" fontId="59" fillId="27" borderId="40" xfId="365" applyNumberFormat="1" applyFont="1" applyFill="1" applyBorder="1" applyAlignment="1">
      <alignment vertical="center"/>
    </xf>
    <xf numFmtId="170" fontId="75" fillId="27" borderId="0" xfId="86" applyNumberFormat="1" applyFont="1" applyFill="1" applyBorder="1" applyAlignment="1">
      <alignment vertical="center"/>
    </xf>
    <xf numFmtId="170" fontId="75" fillId="29" borderId="71" xfId="43" applyNumberFormat="1" applyFont="1" applyFill="1" applyBorder="1" applyAlignment="1">
      <alignment vertical="center"/>
    </xf>
    <xf numFmtId="170" fontId="59" fillId="27" borderId="64" xfId="86" applyNumberFormat="1" applyFont="1" applyFill="1" applyBorder="1" applyAlignment="1">
      <alignment horizontal="center" vertical="center"/>
    </xf>
    <xf numFmtId="17" fontId="57" fillId="27" borderId="18" xfId="43" applyNumberFormat="1" applyFont="1" applyFill="1" applyBorder="1" applyAlignment="1">
      <alignment horizontal="center" vertical="center"/>
    </xf>
    <xf numFmtId="187" fontId="65" fillId="27" borderId="19" xfId="43" applyNumberFormat="1" applyFont="1" applyFill="1" applyBorder="1" applyAlignment="1">
      <alignment horizontal="right" vertical="center"/>
    </xf>
    <xf numFmtId="187" fontId="57" fillId="27" borderId="19" xfId="43" applyNumberFormat="1" applyFont="1" applyFill="1" applyBorder="1" applyAlignment="1">
      <alignment horizontal="right" vertical="center"/>
    </xf>
    <xf numFmtId="179" fontId="57" fillId="27" borderId="20" xfId="97" applyNumberFormat="1" applyFont="1" applyFill="1" applyBorder="1" applyAlignment="1">
      <alignment horizontal="right" vertical="center"/>
    </xf>
    <xf numFmtId="187" fontId="57" fillId="27" borderId="20" xfId="43" applyNumberFormat="1" applyFont="1" applyFill="1" applyBorder="1" applyAlignment="1">
      <alignment horizontal="right" vertical="center"/>
    </xf>
    <xf numFmtId="187" fontId="57" fillId="27" borderId="37" xfId="43" applyNumberFormat="1" applyFont="1" applyFill="1" applyBorder="1" applyAlignment="1">
      <alignment horizontal="right" vertical="center"/>
    </xf>
    <xf numFmtId="187" fontId="57" fillId="27" borderId="0" xfId="43" applyNumberFormat="1" applyFont="1" applyFill="1" applyBorder="1" applyAlignment="1">
      <alignment horizontal="right" vertical="center"/>
    </xf>
    <xf numFmtId="187" fontId="65" fillId="27" borderId="0" xfId="43" applyNumberFormat="1" applyFont="1" applyFill="1" applyBorder="1" applyAlignment="1">
      <alignment horizontal="right" vertical="center"/>
    </xf>
    <xf numFmtId="187" fontId="65" fillId="27" borderId="37" xfId="43" applyNumberFormat="1" applyFont="1" applyFill="1" applyBorder="1" applyAlignment="1">
      <alignment horizontal="right" vertical="center"/>
    </xf>
    <xf numFmtId="0" fontId="68" fillId="29" borderId="23" xfId="374" quotePrefix="1" applyFont="1" applyFill="1" applyBorder="1" applyAlignment="1">
      <alignment horizontal="center" vertical="center" wrapText="1"/>
    </xf>
    <xf numFmtId="0" fontId="68" fillId="29" borderId="23" xfId="374" applyFont="1" applyFill="1" applyBorder="1" applyAlignment="1">
      <alignment horizontal="center" vertical="center" wrapText="1"/>
    </xf>
    <xf numFmtId="3" fontId="106" fillId="29" borderId="15" xfId="43" applyNumberFormat="1" applyFont="1" applyFill="1" applyBorder="1" applyAlignment="1">
      <alignment vertical="center"/>
    </xf>
    <xf numFmtId="3" fontId="81" fillId="28" borderId="18" xfId="43" applyNumberFormat="1" applyFont="1" applyFill="1" applyBorder="1" applyAlignment="1">
      <alignment horizontal="right" vertical="center"/>
    </xf>
    <xf numFmtId="10" fontId="81" fillId="0" borderId="20" xfId="368" applyNumberFormat="1" applyFont="1" applyFill="1" applyBorder="1" applyAlignment="1" applyProtection="1">
      <alignment horizontal="center" vertical="center"/>
    </xf>
    <xf numFmtId="178" fontId="81" fillId="27" borderId="15" xfId="43" applyNumberFormat="1" applyFont="1" applyFill="1" applyBorder="1" applyAlignment="1" applyProtection="1">
      <alignment horizontal="left" vertical="center" indent="1"/>
    </xf>
    <xf numFmtId="3" fontId="81" fillId="0" borderId="18" xfId="43" applyNumberFormat="1" applyFont="1" applyFill="1" applyBorder="1" applyAlignment="1">
      <alignment horizontal="right" vertical="center"/>
    </xf>
    <xf numFmtId="49" fontId="75" fillId="27" borderId="32" xfId="90" applyNumberFormat="1" applyFont="1" applyFill="1" applyBorder="1" applyAlignment="1">
      <alignment horizontal="center" vertical="center"/>
    </xf>
    <xf numFmtId="191" fontId="57" fillId="27" borderId="0" xfId="86" applyNumberFormat="1" applyFont="1" applyFill="1" applyAlignment="1">
      <alignment horizontal="right" vertical="center"/>
    </xf>
    <xf numFmtId="192" fontId="57" fillId="27" borderId="0" xfId="86" applyNumberFormat="1" applyFont="1" applyFill="1" applyAlignment="1">
      <alignment horizontal="right" vertical="center"/>
    </xf>
    <xf numFmtId="0" fontId="57" fillId="27" borderId="0" xfId="43" applyFont="1" applyFill="1" applyBorder="1" applyAlignment="1">
      <alignment horizontal="left" vertical="center"/>
    </xf>
    <xf numFmtId="172" fontId="57" fillId="27" borderId="0" xfId="86" applyNumberFormat="1" applyFont="1" applyFill="1" applyAlignment="1">
      <alignment horizontal="right" vertical="center"/>
    </xf>
    <xf numFmtId="0" fontId="118" fillId="27" borderId="18" xfId="43" applyFont="1" applyFill="1" applyBorder="1" applyAlignment="1">
      <alignment vertical="center"/>
    </xf>
    <xf numFmtId="0" fontId="118" fillId="27" borderId="16" xfId="43" applyFont="1" applyFill="1" applyBorder="1" applyAlignment="1">
      <alignment vertical="center"/>
    </xf>
    <xf numFmtId="172" fontId="64" fillId="27" borderId="19" xfId="86" applyNumberFormat="1" applyFont="1" applyFill="1" applyBorder="1" applyAlignment="1" applyProtection="1">
      <alignment vertical="center"/>
    </xf>
    <xf numFmtId="172" fontId="64" fillId="27" borderId="15" xfId="86" applyNumberFormat="1" applyFont="1" applyFill="1" applyBorder="1" applyAlignment="1" applyProtection="1">
      <alignment vertical="center"/>
    </xf>
    <xf numFmtId="0" fontId="57" fillId="27" borderId="18" xfId="43" applyFont="1" applyFill="1" applyBorder="1" applyAlignment="1">
      <alignment horizontal="left" vertical="center"/>
    </xf>
    <xf numFmtId="0" fontId="57" fillId="27" borderId="16" xfId="43" applyFont="1" applyFill="1" applyBorder="1" applyAlignment="1">
      <alignment horizontal="left" vertical="center"/>
    </xf>
    <xf numFmtId="172" fontId="57" fillId="27" borderId="19" xfId="86" applyNumberFormat="1" applyFont="1" applyFill="1" applyBorder="1" applyAlignment="1">
      <alignment horizontal="center" vertical="center"/>
    </xf>
    <xf numFmtId="172" fontId="57" fillId="27" borderId="15" xfId="86" applyNumberFormat="1" applyFont="1" applyFill="1" applyBorder="1" applyAlignment="1">
      <alignment horizontal="center" vertical="center"/>
    </xf>
    <xf numFmtId="0" fontId="57" fillId="27" borderId="14" xfId="43" applyFont="1" applyFill="1" applyBorder="1" applyAlignment="1">
      <alignment horizontal="left" vertical="center"/>
    </xf>
    <xf numFmtId="49" fontId="57" fillId="27" borderId="20" xfId="43" applyNumberFormat="1" applyFont="1" applyFill="1" applyBorder="1" applyAlignment="1">
      <alignment horizontal="center" vertical="center"/>
    </xf>
    <xf numFmtId="172" fontId="57" fillId="27" borderId="19" xfId="86" applyNumberFormat="1" applyFont="1" applyFill="1" applyBorder="1" applyAlignment="1">
      <alignment horizontal="right" vertical="center"/>
    </xf>
    <xf numFmtId="172" fontId="57" fillId="27" borderId="15" xfId="86" applyNumberFormat="1" applyFont="1" applyFill="1" applyBorder="1" applyAlignment="1">
      <alignment horizontal="right" vertical="center"/>
    </xf>
    <xf numFmtId="172" fontId="64" fillId="27" borderId="19" xfId="86" applyNumberFormat="1" applyFont="1" applyFill="1" applyBorder="1" applyAlignment="1" applyProtection="1">
      <alignment horizontal="right" vertical="center"/>
    </xf>
    <xf numFmtId="172" fontId="64" fillId="27" borderId="15" xfId="86" applyNumberFormat="1" applyFont="1" applyFill="1" applyBorder="1" applyAlignment="1" applyProtection="1">
      <alignment horizontal="right" vertical="center"/>
    </xf>
    <xf numFmtId="0" fontId="118" fillId="27" borderId="18" xfId="43" applyFont="1" applyFill="1" applyBorder="1" applyAlignment="1">
      <alignment horizontal="left" vertical="center"/>
    </xf>
    <xf numFmtId="49" fontId="80" fillId="27" borderId="20" xfId="43" applyNumberFormat="1" applyFont="1" applyFill="1" applyBorder="1" applyAlignment="1">
      <alignment horizontal="center" vertical="center"/>
    </xf>
    <xf numFmtId="0" fontId="57" fillId="27" borderId="30" xfId="43" applyFont="1" applyFill="1" applyBorder="1" applyAlignment="1">
      <alignment horizontal="left" vertical="center"/>
    </xf>
    <xf numFmtId="0" fontId="57" fillId="27" borderId="35" xfId="43" applyFont="1" applyFill="1" applyBorder="1" applyAlignment="1">
      <alignment horizontal="left" vertical="center"/>
    </xf>
    <xf numFmtId="173" fontId="57" fillId="27" borderId="30" xfId="86" applyFont="1" applyFill="1" applyBorder="1" applyAlignment="1">
      <alignment horizontal="right" vertical="center"/>
    </xf>
    <xf numFmtId="173" fontId="57" fillId="27" borderId="31" xfId="86" applyFont="1" applyFill="1" applyBorder="1" applyAlignment="1">
      <alignment horizontal="right" vertical="center"/>
    </xf>
    <xf numFmtId="173" fontId="57" fillId="27" borderId="24" xfId="86" applyFont="1" applyFill="1" applyBorder="1" applyAlignment="1">
      <alignment horizontal="right" vertical="center"/>
    </xf>
    <xf numFmtId="173" fontId="57" fillId="27" borderId="0" xfId="86" applyFont="1" applyFill="1" applyBorder="1" applyAlignment="1">
      <alignment horizontal="right" vertical="center"/>
    </xf>
    <xf numFmtId="0" fontId="64" fillId="27" borderId="0" xfId="43" applyFont="1" applyFill="1" applyAlignment="1">
      <alignment vertical="center"/>
    </xf>
    <xf numFmtId="15" fontId="112" fillId="27" borderId="0" xfId="86" applyNumberFormat="1" applyFont="1" applyFill="1" applyAlignment="1">
      <alignment horizontal="center" vertical="center"/>
    </xf>
    <xf numFmtId="172" fontId="57" fillId="27" borderId="33" xfId="86" applyNumberFormat="1" applyFont="1" applyFill="1" applyBorder="1" applyAlignment="1">
      <alignment horizontal="right" vertical="center"/>
    </xf>
    <xf numFmtId="172" fontId="57" fillId="27" borderId="20" xfId="86" applyNumberFormat="1" applyFont="1" applyFill="1" applyBorder="1" applyAlignment="1">
      <alignment horizontal="right" vertical="center"/>
    </xf>
    <xf numFmtId="0" fontId="97" fillId="27" borderId="18" xfId="43" applyFont="1" applyFill="1" applyBorder="1" applyAlignment="1">
      <alignment horizontal="left" vertical="center"/>
    </xf>
    <xf numFmtId="0" fontId="97" fillId="27" borderId="16" xfId="43" applyFont="1" applyFill="1" applyBorder="1" applyAlignment="1">
      <alignment horizontal="left" vertical="center"/>
    </xf>
    <xf numFmtId="172" fontId="75" fillId="27" borderId="19" xfId="86" applyNumberFormat="1" applyFont="1" applyFill="1" applyBorder="1" applyAlignment="1">
      <alignment horizontal="right" vertical="center"/>
    </xf>
    <xf numFmtId="172" fontId="75" fillId="27" borderId="20" xfId="86" applyNumberFormat="1" applyFont="1" applyFill="1" applyBorder="1" applyAlignment="1">
      <alignment horizontal="right" vertical="center"/>
    </xf>
    <xf numFmtId="172" fontId="57" fillId="27" borderId="31" xfId="86" applyNumberFormat="1" applyFont="1" applyFill="1" applyBorder="1" applyAlignment="1">
      <alignment horizontal="right" vertical="center"/>
    </xf>
    <xf numFmtId="14" fontId="75" fillId="27" borderId="15" xfId="43" applyNumberFormat="1" applyFont="1" applyFill="1" applyBorder="1" applyAlignment="1">
      <alignment horizontal="center" vertical="center"/>
    </xf>
    <xf numFmtId="180" fontId="75" fillId="27" borderId="18" xfId="86" applyNumberFormat="1" applyFont="1" applyFill="1" applyBorder="1" applyAlignment="1">
      <alignment horizontal="center" vertical="center"/>
    </xf>
    <xf numFmtId="180" fontId="75" fillId="27" borderId="15" xfId="86" applyNumberFormat="1" applyFont="1" applyFill="1" applyBorder="1" applyAlignment="1">
      <alignment horizontal="center" vertical="center"/>
    </xf>
    <xf numFmtId="14" fontId="75" fillId="27" borderId="14" xfId="43" applyNumberFormat="1" applyFont="1" applyFill="1" applyBorder="1" applyAlignment="1">
      <alignment horizontal="center" vertical="center"/>
    </xf>
    <xf numFmtId="180" fontId="75" fillId="27" borderId="14" xfId="86" applyNumberFormat="1" applyFont="1" applyFill="1" applyBorder="1" applyAlignment="1">
      <alignment horizontal="center" vertical="center"/>
    </xf>
    <xf numFmtId="180" fontId="75" fillId="27" borderId="0" xfId="86" applyNumberFormat="1" applyFont="1" applyFill="1" applyBorder="1" applyAlignment="1">
      <alignment horizontal="center" vertical="center"/>
    </xf>
    <xf numFmtId="180" fontId="75" fillId="27" borderId="16" xfId="86" applyNumberFormat="1" applyFont="1" applyFill="1" applyBorder="1" applyAlignment="1">
      <alignment horizontal="center" vertical="center"/>
    </xf>
    <xf numFmtId="14" fontId="75" fillId="27" borderId="24" xfId="43" applyNumberFormat="1" applyFont="1" applyFill="1" applyBorder="1" applyAlignment="1">
      <alignment horizontal="center" vertical="center"/>
    </xf>
    <xf numFmtId="180" fontId="75" fillId="27" borderId="24" xfId="86" applyNumberFormat="1" applyFont="1" applyFill="1" applyBorder="1" applyAlignment="1">
      <alignment horizontal="center" vertical="center"/>
    </xf>
    <xf numFmtId="0" fontId="57" fillId="27" borderId="0" xfId="43" applyFont="1" applyFill="1" applyAlignment="1" applyProtection="1">
      <alignment horizontal="left" vertical="center"/>
    </xf>
    <xf numFmtId="0" fontId="75" fillId="27" borderId="0" xfId="43" applyFont="1" applyFill="1" applyAlignment="1">
      <alignment vertical="center"/>
    </xf>
    <xf numFmtId="0" fontId="57" fillId="28" borderId="0" xfId="43" applyFont="1" applyFill="1" applyAlignment="1">
      <alignment vertical="center"/>
    </xf>
    <xf numFmtId="10" fontId="57" fillId="0" borderId="15" xfId="368" applyNumberFormat="1" applyFont="1" applyFill="1" applyBorder="1" applyAlignment="1">
      <alignment horizontal="center"/>
    </xf>
    <xf numFmtId="10" fontId="70" fillId="29" borderId="23" xfId="43" applyNumberFormat="1" applyFont="1" applyFill="1" applyBorder="1" applyAlignment="1">
      <alignment horizontal="center" vertical="center"/>
    </xf>
    <xf numFmtId="10" fontId="57" fillId="0" borderId="15" xfId="368" applyNumberFormat="1" applyFont="1" applyFill="1" applyBorder="1" applyAlignment="1">
      <alignment horizontal="center" vertical="center"/>
    </xf>
    <xf numFmtId="10" fontId="59" fillId="27" borderId="15" xfId="368" applyNumberFormat="1" applyFont="1" applyFill="1" applyBorder="1" applyAlignment="1">
      <alignment horizontal="center" vertical="center"/>
    </xf>
    <xf numFmtId="0" fontId="57" fillId="28" borderId="14" xfId="43" applyFont="1" applyFill="1" applyBorder="1" applyAlignment="1">
      <alignment vertical="center"/>
    </xf>
    <xf numFmtId="178" fontId="86" fillId="27" borderId="15" xfId="43" applyNumberFormat="1" applyFont="1" applyFill="1" applyBorder="1" applyAlignment="1" applyProtection="1">
      <alignment vertical="center"/>
    </xf>
    <xf numFmtId="0" fontId="57" fillId="0" borderId="0" xfId="373" applyFont="1" applyFill="1" applyAlignment="1">
      <alignment vertical="center"/>
    </xf>
    <xf numFmtId="0" fontId="57" fillId="27" borderId="0" xfId="373" applyFont="1" applyFill="1" applyAlignment="1">
      <alignment vertical="center"/>
    </xf>
    <xf numFmtId="0" fontId="57" fillId="27" borderId="0" xfId="373" applyFont="1" applyFill="1" applyBorder="1" applyAlignment="1">
      <alignment vertical="center"/>
    </xf>
    <xf numFmtId="187" fontId="57" fillId="0" borderId="0" xfId="373" applyNumberFormat="1" applyFont="1" applyFill="1" applyAlignment="1">
      <alignment vertical="center"/>
    </xf>
    <xf numFmtId="173" fontId="57" fillId="0" borderId="0" xfId="86" applyFont="1" applyFill="1" applyAlignment="1">
      <alignment vertical="center"/>
    </xf>
    <xf numFmtId="0" fontId="57" fillId="0" borderId="0" xfId="373" applyFont="1" applyFill="1" applyBorder="1" applyAlignment="1">
      <alignment vertical="center"/>
    </xf>
    <xf numFmtId="0" fontId="57" fillId="0" borderId="0" xfId="374" applyFont="1" applyFill="1" applyBorder="1" applyAlignment="1">
      <alignment vertical="center"/>
    </xf>
    <xf numFmtId="0" fontId="65" fillId="0" borderId="0" xfId="374" applyFont="1" applyFill="1" applyBorder="1" applyAlignment="1">
      <alignment horizontal="centerContinuous" vertical="center"/>
    </xf>
    <xf numFmtId="0" fontId="65" fillId="0" borderId="15" xfId="374" applyFont="1" applyFill="1" applyBorder="1" applyAlignment="1">
      <alignment vertical="center"/>
    </xf>
    <xf numFmtId="0" fontId="65" fillId="0" borderId="32" xfId="374" applyFont="1" applyFill="1" applyBorder="1" applyAlignment="1">
      <alignment vertical="center"/>
    </xf>
    <xf numFmtId="3" fontId="68" fillId="29" borderId="23" xfId="374" applyNumberFormat="1" applyFont="1" applyFill="1" applyBorder="1" applyAlignment="1" applyProtection="1">
      <alignment horizontal="left" vertical="center"/>
    </xf>
    <xf numFmtId="187" fontId="65" fillId="27" borderId="15" xfId="374" applyNumberFormat="1" applyFont="1" applyFill="1" applyBorder="1" applyAlignment="1" applyProtection="1">
      <alignment horizontal="left" vertical="center"/>
    </xf>
    <xf numFmtId="0" fontId="57" fillId="27" borderId="15" xfId="374" applyFont="1" applyFill="1" applyBorder="1" applyAlignment="1">
      <alignment vertical="center"/>
    </xf>
    <xf numFmtId="3" fontId="65" fillId="27" borderId="15" xfId="374" applyNumberFormat="1" applyFont="1" applyFill="1" applyBorder="1" applyAlignment="1" applyProtection="1">
      <alignment horizontal="left" vertical="center"/>
    </xf>
    <xf numFmtId="3" fontId="65" fillId="27" borderId="24" xfId="374" applyNumberFormat="1" applyFont="1" applyFill="1" applyBorder="1" applyAlignment="1" applyProtection="1">
      <alignment horizontal="left" vertical="center"/>
    </xf>
    <xf numFmtId="0" fontId="71" fillId="0" borderId="0" xfId="373" applyFont="1" applyFill="1" applyAlignment="1">
      <alignment vertical="center" wrapText="1"/>
    </xf>
    <xf numFmtId="198" fontId="57" fillId="0" borderId="0" xfId="43" applyNumberFormat="1" applyFont="1" applyFill="1" applyAlignment="1">
      <alignment vertical="center"/>
    </xf>
    <xf numFmtId="0" fontId="65" fillId="27" borderId="27" xfId="43" applyFont="1" applyFill="1" applyBorder="1" applyAlignment="1">
      <alignment horizontal="center"/>
    </xf>
    <xf numFmtId="0" fontId="65" fillId="27" borderId="33" xfId="43" applyFont="1" applyFill="1" applyBorder="1" applyAlignment="1">
      <alignment horizontal="center"/>
    </xf>
    <xf numFmtId="3" fontId="57" fillId="22" borderId="15" xfId="43" applyNumberFormat="1" applyFont="1" applyFill="1" applyBorder="1" applyAlignment="1">
      <alignment vertical="center"/>
    </xf>
    <xf numFmtId="3" fontId="57" fillId="22" borderId="15" xfId="43" applyNumberFormat="1" applyFont="1" applyFill="1" applyBorder="1"/>
    <xf numFmtId="3" fontId="75" fillId="22" borderId="15" xfId="43" applyNumberFormat="1" applyFont="1" applyFill="1" applyBorder="1"/>
    <xf numFmtId="3" fontId="68" fillId="29" borderId="15" xfId="43" applyNumberFormat="1" applyFont="1" applyFill="1" applyBorder="1" applyAlignment="1">
      <alignment vertical="center" wrapText="1"/>
    </xf>
    <xf numFmtId="3" fontId="57" fillId="22" borderId="24" xfId="43" applyNumberFormat="1" applyFont="1" applyFill="1" applyBorder="1"/>
    <xf numFmtId="3" fontId="59" fillId="27" borderId="15" xfId="374" applyNumberFormat="1" applyFont="1" applyFill="1" applyBorder="1" applyAlignment="1" applyProtection="1">
      <alignment horizontal="left" vertical="center"/>
    </xf>
    <xf numFmtId="3" fontId="64" fillId="27" borderId="32" xfId="374" applyNumberFormat="1" applyFont="1" applyFill="1" applyBorder="1" applyAlignment="1" applyProtection="1">
      <alignment horizontal="left" vertical="center"/>
    </xf>
    <xf numFmtId="170" fontId="68" fillId="29" borderId="32" xfId="43" applyNumberFormat="1" applyFont="1" applyFill="1" applyBorder="1" applyAlignment="1" applyProtection="1">
      <alignment horizontal="right" vertical="center"/>
    </xf>
    <xf numFmtId="3" fontId="68" fillId="29" borderId="66" xfId="43" applyNumberFormat="1" applyFont="1" applyFill="1" applyBorder="1" applyAlignment="1">
      <alignment horizontal="right" vertical="center"/>
    </xf>
    <xf numFmtId="3" fontId="59" fillId="27" borderId="15" xfId="43" applyNumberFormat="1" applyFont="1" applyFill="1" applyBorder="1" applyAlignment="1" applyProtection="1">
      <alignment horizontal="right" vertical="center"/>
    </xf>
    <xf numFmtId="0" fontId="122" fillId="0" borderId="0" xfId="79" applyFont="1" applyFill="1" applyAlignment="1" applyProtection="1">
      <alignment horizontal="center" vertical="center"/>
    </xf>
    <xf numFmtId="0" fontId="123" fillId="0" borderId="0" xfId="364" applyFont="1" applyAlignment="1">
      <alignment vertical="center"/>
    </xf>
    <xf numFmtId="0" fontId="75" fillId="0" borderId="0" xfId="43" applyFont="1" applyFill="1" applyAlignment="1">
      <alignment vertical="center"/>
    </xf>
    <xf numFmtId="0" fontId="75" fillId="0" borderId="0" xfId="373" applyFont="1" applyFill="1" applyAlignment="1">
      <alignment vertical="center"/>
    </xf>
    <xf numFmtId="0" fontId="122" fillId="0" borderId="0" xfId="79" applyFont="1" applyFill="1" applyAlignment="1" applyProtection="1">
      <alignment horizontal="center"/>
    </xf>
    <xf numFmtId="0" fontId="75" fillId="0" borderId="0" xfId="43" applyFont="1" applyFill="1" applyBorder="1"/>
    <xf numFmtId="0" fontId="59" fillId="28" borderId="0" xfId="364" applyFont="1" applyFill="1"/>
    <xf numFmtId="3" fontId="75" fillId="27" borderId="0" xfId="91" applyNumberFormat="1" applyFont="1" applyFill="1" applyAlignment="1">
      <alignment horizontal="center"/>
    </xf>
    <xf numFmtId="3" fontId="75" fillId="27" borderId="0" xfId="91" applyNumberFormat="1" applyFont="1" applyFill="1" applyAlignment="1">
      <alignment horizontal="center" vertical="center"/>
    </xf>
    <xf numFmtId="0" fontId="58" fillId="0" borderId="0" xfId="79" applyFont="1" applyFill="1" applyAlignment="1" applyProtection="1">
      <alignment horizontal="center"/>
    </xf>
    <xf numFmtId="0" fontId="65" fillId="27" borderId="0" xfId="43" applyFont="1" applyFill="1"/>
    <xf numFmtId="0" fontId="65" fillId="27" borderId="0" xfId="43" applyFont="1" applyFill="1" applyAlignment="1">
      <alignment horizontal="center"/>
    </xf>
    <xf numFmtId="0" fontId="57" fillId="27" borderId="0" xfId="43" applyFont="1" applyFill="1" applyAlignment="1">
      <alignment horizontal="center" vertical="center" wrapText="1"/>
    </xf>
    <xf numFmtId="0" fontId="57" fillId="27" borderId="0" xfId="43" applyFont="1" applyFill="1" applyAlignment="1">
      <alignment horizontal="center" vertical="center"/>
    </xf>
    <xf numFmtId="0" fontId="65" fillId="27" borderId="0" xfId="43" applyFont="1" applyFill="1" applyAlignment="1">
      <alignment vertical="center"/>
    </xf>
    <xf numFmtId="0" fontId="69" fillId="29" borderId="43" xfId="43" applyFont="1" applyFill="1" applyBorder="1" applyAlignment="1">
      <alignment horizontal="center" vertical="center"/>
    </xf>
    <xf numFmtId="0" fontId="69" fillId="29" borderId="93" xfId="43" applyFont="1" applyFill="1" applyBorder="1" applyAlignment="1">
      <alignment horizontal="center" vertical="center"/>
    </xf>
    <xf numFmtId="0" fontId="69" fillId="29" borderId="66" xfId="43" applyFont="1" applyFill="1" applyBorder="1" applyAlignment="1">
      <alignment horizontal="center" vertical="center"/>
    </xf>
    <xf numFmtId="0" fontId="65" fillId="27" borderId="94" xfId="43" applyFont="1" applyFill="1" applyBorder="1" applyAlignment="1">
      <alignment vertical="center"/>
    </xf>
    <xf numFmtId="179" fontId="65" fillId="27" borderId="94" xfId="368" applyNumberFormat="1" applyFont="1" applyFill="1" applyBorder="1" applyAlignment="1">
      <alignment horizontal="center" vertical="center"/>
    </xf>
    <xf numFmtId="0" fontId="65" fillId="27" borderId="95" xfId="43" applyFont="1" applyFill="1" applyBorder="1" applyAlignment="1">
      <alignment vertical="center"/>
    </xf>
    <xf numFmtId="179" fontId="65" fillId="27" borderId="95" xfId="368" applyNumberFormat="1" applyFont="1" applyFill="1" applyBorder="1" applyAlignment="1">
      <alignment horizontal="center" vertical="center"/>
    </xf>
    <xf numFmtId="0" fontId="65" fillId="0" borderId="95" xfId="43" applyFont="1" applyFill="1" applyBorder="1" applyAlignment="1">
      <alignment vertical="center"/>
    </xf>
    <xf numFmtId="49" fontId="65" fillId="27" borderId="95" xfId="368" applyNumberFormat="1" applyFont="1" applyFill="1" applyBorder="1" applyAlignment="1">
      <alignment horizontal="center" vertical="center"/>
    </xf>
    <xf numFmtId="173" fontId="57" fillId="27" borderId="0" xfId="365" applyFont="1" applyFill="1"/>
    <xf numFmtId="0" fontId="65" fillId="0" borderId="96" xfId="43" applyFont="1" applyFill="1" applyBorder="1" applyAlignment="1">
      <alignment vertical="center"/>
    </xf>
    <xf numFmtId="179" fontId="65" fillId="27" borderId="96" xfId="368" applyNumberFormat="1" applyFont="1" applyFill="1" applyBorder="1" applyAlignment="1">
      <alignment horizontal="center" vertical="center"/>
    </xf>
    <xf numFmtId="49" fontId="65" fillId="27" borderId="96" xfId="368" applyNumberFormat="1" applyFont="1" applyFill="1" applyBorder="1" applyAlignment="1">
      <alignment horizontal="center" vertical="center"/>
    </xf>
    <xf numFmtId="0" fontId="65" fillId="0" borderId="94" xfId="43" applyFont="1" applyFill="1" applyBorder="1" applyAlignment="1">
      <alignment vertical="center"/>
    </xf>
    <xf numFmtId="179" fontId="65" fillId="27" borderId="0" xfId="368" applyNumberFormat="1" applyFont="1" applyFill="1" applyAlignment="1">
      <alignment horizontal="center"/>
    </xf>
    <xf numFmtId="202" fontId="65" fillId="27" borderId="93" xfId="366" applyNumberFormat="1" applyFont="1" applyFill="1" applyBorder="1" applyAlignment="1">
      <alignment horizontal="center" vertical="center"/>
    </xf>
    <xf numFmtId="0" fontId="65" fillId="28" borderId="94" xfId="43" applyFont="1" applyFill="1" applyBorder="1" applyAlignment="1">
      <alignment horizontal="left" vertical="center"/>
    </xf>
    <xf numFmtId="0" fontId="65" fillId="28" borderId="96" xfId="43" applyFont="1" applyFill="1" applyBorder="1" applyAlignment="1">
      <alignment horizontal="left" vertical="center"/>
    </xf>
    <xf numFmtId="0" fontId="65" fillId="28" borderId="0" xfId="43" applyFont="1" applyFill="1" applyBorder="1" applyAlignment="1">
      <alignment horizontal="left"/>
    </xf>
    <xf numFmtId="179" fontId="65" fillId="27" borderId="0" xfId="368" applyNumberFormat="1" applyFont="1" applyFill="1" applyBorder="1" applyAlignment="1">
      <alignment horizontal="center"/>
    </xf>
    <xf numFmtId="0" fontId="65" fillId="28" borderId="0" xfId="43" applyFont="1" applyFill="1" applyAlignment="1">
      <alignment horizontal="left"/>
    </xf>
    <xf numFmtId="202" fontId="65" fillId="27" borderId="0" xfId="366" applyNumberFormat="1" applyFont="1" applyFill="1" applyBorder="1" applyAlignment="1">
      <alignment horizontal="center"/>
    </xf>
    <xf numFmtId="203" fontId="65" fillId="27" borderId="0" xfId="366" applyNumberFormat="1" applyFont="1" applyFill="1" applyAlignment="1">
      <alignment horizontal="center"/>
    </xf>
    <xf numFmtId="0" fontId="69" fillId="29" borderId="93" xfId="43" applyFont="1" applyFill="1" applyBorder="1" applyAlignment="1">
      <alignment horizontal="center" vertical="center" wrapText="1"/>
    </xf>
    <xf numFmtId="0" fontId="65" fillId="0" borderId="94" xfId="43" applyFont="1" applyFill="1" applyBorder="1" applyAlignment="1">
      <alignment horizontal="left" vertical="center"/>
    </xf>
    <xf numFmtId="0" fontId="65" fillId="0" borderId="96" xfId="43" applyFont="1" applyFill="1" applyBorder="1" applyAlignment="1">
      <alignment horizontal="left" vertical="center"/>
    </xf>
    <xf numFmtId="0" fontId="65" fillId="0" borderId="0" xfId="43" applyFont="1" applyFill="1" applyBorder="1" applyAlignment="1">
      <alignment horizontal="left"/>
    </xf>
    <xf numFmtId="0" fontId="65" fillId="0" borderId="0" xfId="43" applyFont="1" applyFill="1" applyAlignment="1">
      <alignment horizontal="left"/>
    </xf>
    <xf numFmtId="0" fontId="71" fillId="0" borderId="32" xfId="43" applyFont="1" applyFill="1" applyBorder="1"/>
    <xf numFmtId="169" fontId="57" fillId="0" borderId="0" xfId="0" applyNumberFormat="1" applyFont="1"/>
    <xf numFmtId="3" fontId="57" fillId="0" borderId="0" xfId="364" applyNumberFormat="1" applyFont="1"/>
    <xf numFmtId="3" fontId="57" fillId="0" borderId="0" xfId="43" applyNumberFormat="1" applyFont="1" applyFill="1"/>
    <xf numFmtId="174" fontId="87" fillId="27" borderId="0" xfId="85" applyFont="1" applyFill="1" applyAlignment="1">
      <alignment vertical="center"/>
    </xf>
    <xf numFmtId="0" fontId="57" fillId="0" borderId="0" xfId="43" applyFont="1" applyFill="1" applyBorder="1" applyAlignment="1">
      <alignment horizontal="left" vertical="center" indent="2"/>
    </xf>
    <xf numFmtId="0" fontId="81" fillId="0" borderId="0" xfId="43" applyFont="1" applyFill="1" applyBorder="1" applyAlignment="1">
      <alignment horizontal="left" vertical="center" indent="1"/>
    </xf>
    <xf numFmtId="205" fontId="61" fillId="27" borderId="15" xfId="97" applyNumberFormat="1" applyFont="1" applyFill="1" applyBorder="1" applyAlignment="1">
      <alignment horizontal="center"/>
    </xf>
    <xf numFmtId="206" fontId="57" fillId="0" borderId="0" xfId="85" applyNumberFormat="1" applyFont="1"/>
    <xf numFmtId="174" fontId="71" fillId="27" borderId="0" xfId="85" applyFont="1" applyFill="1" applyAlignment="1">
      <alignment vertical="center"/>
    </xf>
    <xf numFmtId="174" fontId="57" fillId="27" borderId="0" xfId="85" applyFont="1" applyFill="1" applyAlignment="1">
      <alignment horizontal="center" vertical="center"/>
    </xf>
    <xf numFmtId="174" fontId="75" fillId="27" borderId="0" xfId="85" applyFont="1" applyFill="1" applyBorder="1"/>
    <xf numFmtId="172" fontId="75" fillId="27" borderId="0" xfId="43" applyNumberFormat="1" applyFont="1" applyFill="1" applyBorder="1"/>
    <xf numFmtId="207" fontId="60" fillId="0" borderId="0" xfId="43" applyNumberFormat="1" applyFont="1" applyFill="1"/>
    <xf numFmtId="0" fontId="57" fillId="27" borderId="0" xfId="43" applyFont="1" applyFill="1" applyBorder="1" applyAlignment="1">
      <alignment vertical="center" wrapText="1"/>
    </xf>
    <xf numFmtId="10" fontId="75" fillId="28" borderId="15" xfId="97" applyNumberFormat="1" applyFont="1" applyFill="1" applyBorder="1" applyAlignment="1">
      <alignment horizontal="center" vertical="center"/>
    </xf>
    <xf numFmtId="0" fontId="65" fillId="0" borderId="43" xfId="43" applyFont="1" applyFill="1" applyBorder="1" applyAlignment="1">
      <alignment horizontal="left" vertical="center"/>
    </xf>
    <xf numFmtId="0" fontId="71" fillId="0" borderId="0" xfId="43" applyFont="1" applyFill="1" applyAlignment="1">
      <alignment horizontal="left" vertical="center" indent="2"/>
    </xf>
    <xf numFmtId="3" fontId="71" fillId="0" borderId="0" xfId="43" applyNumberFormat="1" applyFont="1" applyFill="1" applyAlignment="1">
      <alignment horizontal="left" vertical="center" indent="2"/>
    </xf>
    <xf numFmtId="174" fontId="59" fillId="27" borderId="0" xfId="85" applyFont="1" applyFill="1" applyAlignment="1">
      <alignment horizontal="center"/>
    </xf>
    <xf numFmtId="210" fontId="80" fillId="0" borderId="0" xfId="43" applyNumberFormat="1" applyFont="1" applyFill="1"/>
    <xf numFmtId="0" fontId="65" fillId="0" borderId="54" xfId="43" applyFont="1" applyFill="1" applyBorder="1" applyAlignment="1">
      <alignment vertical="center"/>
    </xf>
    <xf numFmtId="0" fontId="65" fillId="0" borderId="98" xfId="43" applyFont="1" applyFill="1" applyBorder="1" applyAlignment="1">
      <alignment vertical="center"/>
    </xf>
    <xf numFmtId="0" fontId="65" fillId="0" borderId="97" xfId="43" applyFont="1" applyFill="1" applyBorder="1" applyAlignment="1">
      <alignment vertical="center"/>
    </xf>
    <xf numFmtId="0" fontId="72" fillId="0" borderId="0" xfId="43" applyFont="1" applyFill="1" applyAlignment="1">
      <alignment vertical="center"/>
    </xf>
    <xf numFmtId="10" fontId="127" fillId="27" borderId="20" xfId="368" applyNumberFormat="1" applyFont="1" applyFill="1" applyBorder="1" applyAlignment="1" applyProtection="1">
      <alignment horizontal="center"/>
    </xf>
    <xf numFmtId="10" fontId="128" fillId="27" borderId="20" xfId="368" applyNumberFormat="1" applyFont="1" applyFill="1" applyBorder="1" applyAlignment="1" applyProtection="1">
      <alignment horizontal="center"/>
    </xf>
    <xf numFmtId="211" fontId="65" fillId="27" borderId="32" xfId="85" applyNumberFormat="1" applyFont="1" applyFill="1" applyBorder="1" applyAlignment="1">
      <alignment horizontal="center" vertical="center"/>
    </xf>
    <xf numFmtId="211" fontId="92" fillId="29" borderId="15" xfId="85" applyNumberFormat="1" applyFont="1" applyFill="1" applyBorder="1" applyAlignment="1">
      <alignment vertical="center"/>
    </xf>
    <xf numFmtId="211" fontId="62" fillId="27" borderId="15" xfId="85" applyNumberFormat="1" applyFont="1" applyFill="1" applyBorder="1"/>
    <xf numFmtId="211" fontId="57" fillId="27" borderId="15" xfId="85" applyNumberFormat="1" applyFont="1" applyFill="1" applyBorder="1"/>
    <xf numFmtId="211" fontId="64" fillId="27" borderId="15" xfId="85" applyNumberFormat="1" applyFont="1" applyFill="1" applyBorder="1"/>
    <xf numFmtId="211" fontId="65" fillId="27" borderId="15" xfId="85" applyNumberFormat="1" applyFont="1" applyFill="1" applyBorder="1" applyAlignment="1"/>
    <xf numFmtId="211" fontId="59" fillId="27" borderId="15" xfId="85" applyNumberFormat="1" applyFont="1" applyFill="1" applyBorder="1" applyAlignment="1">
      <alignment vertical="center"/>
    </xf>
    <xf numFmtId="211" fontId="57" fillId="27" borderId="15" xfId="85" applyNumberFormat="1" applyFont="1" applyFill="1" applyBorder="1" applyAlignment="1">
      <alignment horizontal="right" vertical="center"/>
    </xf>
    <xf numFmtId="211" fontId="57" fillId="27" borderId="15" xfId="85" applyNumberFormat="1" applyFont="1" applyFill="1" applyBorder="1" applyAlignment="1">
      <alignment horizontal="right"/>
    </xf>
    <xf numFmtId="211" fontId="57" fillId="27" borderId="15" xfId="85" applyNumberFormat="1" applyFont="1" applyFill="1" applyBorder="1" applyAlignment="1">
      <alignment vertical="center"/>
    </xf>
    <xf numFmtId="211" fontId="59" fillId="27" borderId="15" xfId="85" applyNumberFormat="1" applyFont="1" applyFill="1" applyBorder="1" applyAlignment="1">
      <alignment wrapText="1"/>
    </xf>
    <xf numFmtId="211" fontId="59" fillId="27" borderId="15" xfId="85" applyNumberFormat="1" applyFont="1" applyFill="1" applyBorder="1" applyAlignment="1"/>
    <xf numFmtId="211" fontId="112" fillId="27" borderId="15" xfId="85" applyNumberFormat="1" applyFont="1" applyFill="1" applyBorder="1" applyAlignment="1"/>
    <xf numFmtId="211" fontId="71" fillId="27" borderId="15" xfId="85" applyNumberFormat="1" applyFont="1" applyFill="1" applyBorder="1" applyAlignment="1">
      <alignment horizontal="right"/>
    </xf>
    <xf numFmtId="211" fontId="64" fillId="28" borderId="15" xfId="85" applyNumberFormat="1" applyFont="1" applyFill="1" applyBorder="1" applyAlignment="1">
      <alignment vertical="center"/>
    </xf>
    <xf numFmtId="211" fontId="65" fillId="28" borderId="15" xfId="85" applyNumberFormat="1" applyFont="1" applyFill="1" applyBorder="1" applyAlignment="1"/>
    <xf numFmtId="211" fontId="92" fillId="29" borderId="15" xfId="85" applyNumberFormat="1" applyFont="1" applyFill="1" applyBorder="1" applyAlignment="1">
      <alignment horizontal="right" vertical="center"/>
    </xf>
    <xf numFmtId="211" fontId="72" fillId="0" borderId="24" xfId="85" applyNumberFormat="1" applyFont="1" applyFill="1" applyBorder="1"/>
    <xf numFmtId="0" fontId="89" fillId="0" borderId="0" xfId="43" applyFont="1" applyFill="1"/>
    <xf numFmtId="0" fontId="124" fillId="0" borderId="0" xfId="43" applyFont="1" applyFill="1" applyAlignment="1" applyProtection="1">
      <alignment horizontal="left"/>
    </xf>
    <xf numFmtId="170" fontId="57" fillId="28" borderId="0" xfId="43" applyNumberFormat="1" applyFont="1" applyFill="1"/>
    <xf numFmtId="170" fontId="59" fillId="27" borderId="64" xfId="365" applyNumberFormat="1" applyFont="1" applyFill="1" applyBorder="1" applyAlignment="1">
      <alignment vertical="center"/>
    </xf>
    <xf numFmtId="197" fontId="75" fillId="27" borderId="19" xfId="86" applyNumberFormat="1" applyFont="1" applyFill="1" applyBorder="1" applyAlignment="1">
      <alignment vertical="center"/>
    </xf>
    <xf numFmtId="170" fontId="59" fillId="29" borderId="99" xfId="43" applyNumberFormat="1" applyFont="1" applyFill="1" applyBorder="1" applyAlignment="1">
      <alignment horizontal="center" vertical="center"/>
    </xf>
    <xf numFmtId="170" fontId="59" fillId="29" borderId="40" xfId="43" applyNumberFormat="1" applyFont="1" applyFill="1" applyBorder="1" applyAlignment="1">
      <alignment horizontal="center" vertical="center"/>
    </xf>
    <xf numFmtId="170" fontId="59" fillId="27" borderId="0" xfId="86" applyNumberFormat="1" applyFont="1" applyFill="1" applyBorder="1" applyAlignment="1">
      <alignment horizontal="right" vertical="center"/>
    </xf>
    <xf numFmtId="170" fontId="59" fillId="27" borderId="0" xfId="365" applyNumberFormat="1" applyFont="1" applyFill="1" applyBorder="1" applyAlignment="1">
      <alignment vertical="center"/>
    </xf>
    <xf numFmtId="170" fontId="75" fillId="27" borderId="47" xfId="86" applyNumberFormat="1" applyFont="1" applyFill="1" applyBorder="1" applyAlignment="1">
      <alignment vertical="center"/>
    </xf>
    <xf numFmtId="211" fontId="59" fillId="27" borderId="15" xfId="43" applyNumberFormat="1" applyFont="1" applyFill="1" applyBorder="1" applyAlignment="1" applyProtection="1">
      <alignment horizontal="right" vertical="center"/>
    </xf>
    <xf numFmtId="211" fontId="68" fillId="29" borderId="15" xfId="43" applyNumberFormat="1" applyFont="1" applyFill="1" applyBorder="1" applyAlignment="1" applyProtection="1">
      <alignment horizontal="right" vertical="center"/>
    </xf>
    <xf numFmtId="211" fontId="59" fillId="0" borderId="15" xfId="43" applyNumberFormat="1" applyFont="1" applyFill="1" applyBorder="1" applyAlignment="1" applyProtection="1">
      <alignment horizontal="right" vertical="center"/>
    </xf>
    <xf numFmtId="211" fontId="75" fillId="27" borderId="15" xfId="43" applyNumberFormat="1" applyFont="1" applyFill="1" applyBorder="1" applyAlignment="1">
      <alignment vertical="center"/>
    </xf>
    <xf numFmtId="211" fontId="75" fillId="27" borderId="15" xfId="43" applyNumberFormat="1" applyFont="1" applyFill="1" applyBorder="1" applyAlignment="1" applyProtection="1">
      <alignment horizontal="right" vertical="center"/>
    </xf>
    <xf numFmtId="211" fontId="75" fillId="28" borderId="15" xfId="43" applyNumberFormat="1" applyFont="1" applyFill="1" applyBorder="1" applyAlignment="1" applyProtection="1">
      <alignment horizontal="right" vertical="center"/>
    </xf>
    <xf numFmtId="211" fontId="75" fillId="0" borderId="15" xfId="43" applyNumberFormat="1" applyFont="1" applyFill="1" applyBorder="1" applyAlignment="1" applyProtection="1">
      <alignment horizontal="right" vertical="center"/>
    </xf>
    <xf numFmtId="174" fontId="57" fillId="0" borderId="0" xfId="85" applyFont="1" applyAlignment="1">
      <alignment vertical="center"/>
    </xf>
    <xf numFmtId="0" fontId="75" fillId="27" borderId="32" xfId="43" applyFont="1" applyFill="1" applyBorder="1" applyAlignment="1">
      <alignment horizontal="centerContinuous" vertical="center" wrapText="1"/>
    </xf>
    <xf numFmtId="0" fontId="75" fillId="27" borderId="24" xfId="43" applyFont="1" applyFill="1" applyBorder="1" applyAlignment="1">
      <alignment horizontal="center" vertical="center" wrapText="1"/>
    </xf>
    <xf numFmtId="3" fontId="129" fillId="27" borderId="15" xfId="43" applyNumberFormat="1" applyFont="1" applyFill="1" applyBorder="1"/>
    <xf numFmtId="0" fontId="57" fillId="27" borderId="0" xfId="91" applyFont="1" applyFill="1" applyAlignment="1">
      <alignment horizontal="left" vertical="center" wrapText="1"/>
    </xf>
    <xf numFmtId="0" fontId="29" fillId="29" borderId="14" xfId="43" applyNumberFormat="1" applyFont="1" applyFill="1" applyBorder="1" applyAlignment="1" applyProtection="1"/>
    <xf numFmtId="10" fontId="68" fillId="29" borderId="15" xfId="97" applyNumberFormat="1" applyFont="1" applyFill="1" applyBorder="1" applyAlignment="1" applyProtection="1">
      <alignment horizontal="right" vertical="center"/>
    </xf>
    <xf numFmtId="15" fontId="75" fillId="0" borderId="19" xfId="43" applyNumberFormat="1" applyFont="1" applyFill="1" applyBorder="1" applyAlignment="1">
      <alignment horizontal="center"/>
    </xf>
    <xf numFmtId="0" fontId="59" fillId="0" borderId="19" xfId="43" applyFont="1" applyFill="1" applyBorder="1"/>
    <xf numFmtId="1" fontId="59" fillId="0" borderId="63" xfId="43" applyNumberFormat="1" applyFont="1" applyFill="1" applyBorder="1" applyAlignment="1">
      <alignment horizontal="center"/>
    </xf>
    <xf numFmtId="3" fontId="91" fillId="0" borderId="52" xfId="43" applyNumberFormat="1" applyFont="1" applyFill="1" applyBorder="1" applyAlignment="1">
      <alignment vertical="center" wrapText="1"/>
    </xf>
    <xf numFmtId="0" fontId="100" fillId="0" borderId="19" xfId="43" applyFont="1" applyFill="1" applyBorder="1"/>
    <xf numFmtId="1" fontId="101" fillId="0" borderId="63" xfId="43" applyNumberFormat="1" applyFont="1" applyFill="1" applyBorder="1" applyAlignment="1">
      <alignment horizontal="center"/>
    </xf>
    <xf numFmtId="3" fontId="116" fillId="0" borderId="19" xfId="43" applyNumberFormat="1" applyFont="1" applyFill="1" applyBorder="1" applyAlignment="1">
      <alignment horizontal="right" indent="1"/>
    </xf>
    <xf numFmtId="3" fontId="75" fillId="0" borderId="19" xfId="43" applyNumberFormat="1" applyFont="1" applyFill="1" applyBorder="1" applyAlignment="1">
      <alignment horizontal="right" indent="1"/>
    </xf>
    <xf numFmtId="1" fontId="102" fillId="0" borderId="63" xfId="43" applyNumberFormat="1" applyFont="1" applyFill="1" applyBorder="1" applyAlignment="1">
      <alignment horizontal="center"/>
    </xf>
    <xf numFmtId="3" fontId="59" fillId="0" borderId="19" xfId="43" applyNumberFormat="1" applyFont="1" applyFill="1" applyBorder="1" applyAlignment="1">
      <alignment horizontal="right" indent="1"/>
    </xf>
    <xf numFmtId="3" fontId="75" fillId="0" borderId="19" xfId="43" quotePrefix="1" applyNumberFormat="1" applyFont="1" applyFill="1" applyBorder="1" applyAlignment="1">
      <alignment horizontal="right" indent="1"/>
    </xf>
    <xf numFmtId="3" fontId="59" fillId="0" borderId="19" xfId="43" quotePrefix="1" applyNumberFormat="1" applyFont="1" applyFill="1" applyBorder="1" applyAlignment="1">
      <alignment horizontal="right" indent="1"/>
    </xf>
    <xf numFmtId="0" fontId="75" fillId="0" borderId="19" xfId="43" applyFont="1" applyFill="1" applyBorder="1"/>
    <xf numFmtId="3" fontId="75" fillId="0" borderId="0" xfId="43" applyNumberFormat="1" applyFont="1" applyFill="1"/>
    <xf numFmtId="15" fontId="57" fillId="0" borderId="0" xfId="43" applyNumberFormat="1" applyFont="1" applyFill="1" applyAlignment="1"/>
    <xf numFmtId="174" fontId="57" fillId="0" borderId="0" xfId="366" applyFont="1" applyFill="1"/>
    <xf numFmtId="173" fontId="75" fillId="0" borderId="0" xfId="365" applyFont="1" applyFill="1"/>
    <xf numFmtId="3" fontId="70" fillId="29" borderId="99" xfId="43" applyNumberFormat="1" applyFont="1" applyFill="1" applyBorder="1" applyAlignment="1">
      <alignment horizontal="right" vertical="center" indent="1"/>
    </xf>
    <xf numFmtId="0" fontId="75" fillId="0" borderId="19" xfId="43" applyFont="1" applyFill="1" applyBorder="1" applyAlignment="1">
      <alignment horizontal="center"/>
    </xf>
    <xf numFmtId="0" fontId="75" fillId="0" borderId="37" xfId="43" applyFont="1" applyFill="1" applyBorder="1" applyAlignment="1">
      <alignment horizontal="center"/>
    </xf>
    <xf numFmtId="49" fontId="75" fillId="0" borderId="19" xfId="43" applyNumberFormat="1" applyFont="1" applyFill="1" applyBorder="1" applyAlignment="1">
      <alignment horizontal="center"/>
    </xf>
    <xf numFmtId="1" fontId="75" fillId="0" borderId="19" xfId="43" applyNumberFormat="1" applyFont="1" applyFill="1" applyBorder="1" applyAlignment="1">
      <alignment horizontal="center"/>
    </xf>
    <xf numFmtId="192" fontId="130" fillId="0" borderId="19" xfId="365" applyNumberFormat="1" applyFont="1" applyFill="1" applyBorder="1" applyAlignment="1" applyProtection="1">
      <alignment horizontal="center" vertical="center" wrapText="1"/>
    </xf>
    <xf numFmtId="15" fontId="59" fillId="0" borderId="19" xfId="43" applyNumberFormat="1" applyFont="1" applyFill="1" applyBorder="1" applyAlignment="1">
      <alignment horizontal="center" vertical="center" wrapText="1"/>
    </xf>
    <xf numFmtId="0" fontId="59" fillId="0" borderId="37" xfId="43" applyFont="1" applyFill="1" applyBorder="1" applyAlignment="1">
      <alignment vertical="center" wrapText="1"/>
    </xf>
    <xf numFmtId="49" fontId="59" fillId="0" borderId="19" xfId="43" applyNumberFormat="1" applyFont="1" applyFill="1" applyBorder="1" applyAlignment="1">
      <alignment horizontal="center" vertical="center" wrapText="1"/>
    </xf>
    <xf numFmtId="1" fontId="59" fillId="0" borderId="19" xfId="43" applyNumberFormat="1" applyFont="1" applyFill="1" applyBorder="1" applyAlignment="1" applyProtection="1">
      <alignment horizontal="center" vertical="center" wrapText="1"/>
    </xf>
    <xf numFmtId="3" fontId="59" fillId="0" borderId="19" xfId="365" applyNumberFormat="1" applyFont="1" applyFill="1" applyBorder="1" applyAlignment="1" applyProtection="1">
      <alignment horizontal="right" vertical="center" wrapText="1" indent="1"/>
    </xf>
    <xf numFmtId="15" fontId="75" fillId="0" borderId="19" xfId="43" applyNumberFormat="1" applyFont="1" applyFill="1" applyBorder="1" applyAlignment="1">
      <alignment horizontal="center" vertical="center" wrapText="1"/>
    </xf>
    <xf numFmtId="212" fontId="75" fillId="0" borderId="19" xfId="368" applyNumberFormat="1" applyFont="1" applyFill="1" applyBorder="1" applyAlignment="1">
      <alignment horizontal="center"/>
    </xf>
    <xf numFmtId="3" fontId="75" fillId="0" borderId="19" xfId="365" applyNumberFormat="1" applyFont="1" applyFill="1" applyBorder="1" applyAlignment="1">
      <alignment horizontal="right" wrapText="1" indent="1"/>
    </xf>
    <xf numFmtId="0" fontId="75" fillId="0" borderId="0" xfId="43" applyFont="1" applyFill="1" applyBorder="1" applyAlignment="1">
      <alignment horizontal="left"/>
    </xf>
    <xf numFmtId="10" fontId="75" fillId="0" borderId="19" xfId="368" applyNumberFormat="1" applyFont="1" applyFill="1" applyBorder="1" applyAlignment="1">
      <alignment horizontal="center"/>
    </xf>
    <xf numFmtId="0" fontId="59" fillId="0" borderId="19" xfId="43" applyFont="1" applyFill="1" applyBorder="1" applyAlignment="1">
      <alignment vertical="center" wrapText="1"/>
    </xf>
    <xf numFmtId="205" fontId="75" fillId="0" borderId="19" xfId="43" applyNumberFormat="1" applyFont="1" applyFill="1" applyBorder="1" applyAlignment="1">
      <alignment horizontal="center"/>
    </xf>
    <xf numFmtId="205" fontId="75" fillId="0" borderId="19" xfId="368" applyNumberFormat="1" applyFont="1" applyFill="1" applyBorder="1" applyAlignment="1">
      <alignment horizontal="center"/>
    </xf>
    <xf numFmtId="0" fontId="103" fillId="0" borderId="19" xfId="43" applyFont="1" applyFill="1" applyBorder="1"/>
    <xf numFmtId="3" fontId="75" fillId="0" borderId="19" xfId="365" applyNumberFormat="1" applyFont="1" applyFill="1" applyBorder="1" applyAlignment="1">
      <alignment horizontal="right" indent="1"/>
    </xf>
    <xf numFmtId="49" fontId="103" fillId="0" borderId="19" xfId="43" applyNumberFormat="1" applyFont="1" applyFill="1" applyBorder="1" applyAlignment="1">
      <alignment horizontal="center" vertical="center" wrapText="1"/>
    </xf>
    <xf numFmtId="1" fontId="75" fillId="0" borderId="19" xfId="43" applyNumberFormat="1" applyFont="1" applyFill="1" applyBorder="1" applyAlignment="1" applyProtection="1">
      <alignment horizontal="center" vertical="center" wrapText="1"/>
    </xf>
    <xf numFmtId="0" fontId="97" fillId="0" borderId="19" xfId="43" applyFont="1" applyFill="1" applyBorder="1" applyAlignment="1">
      <alignment vertical="center" wrapText="1"/>
    </xf>
    <xf numFmtId="3" fontId="75" fillId="0" borderId="19" xfId="365" applyNumberFormat="1" applyFont="1" applyFill="1" applyBorder="1" applyAlignment="1" applyProtection="1">
      <alignment horizontal="right" vertical="center" wrapText="1" indent="1"/>
    </xf>
    <xf numFmtId="0" fontId="75" fillId="0" borderId="19" xfId="43" applyFont="1" applyFill="1" applyBorder="1" applyAlignment="1">
      <alignment vertical="center" wrapText="1"/>
    </xf>
    <xf numFmtId="49" fontId="75" fillId="0" borderId="19" xfId="43" applyNumberFormat="1" applyFont="1" applyFill="1" applyBorder="1" applyAlignment="1">
      <alignment horizontal="center" vertical="center" wrapText="1"/>
    </xf>
    <xf numFmtId="49" fontId="75" fillId="0" borderId="0" xfId="43" applyNumberFormat="1" applyFont="1" applyFill="1" applyAlignment="1">
      <alignment horizontal="center"/>
    </xf>
    <xf numFmtId="1" fontId="75" fillId="0" borderId="0" xfId="43" applyNumberFormat="1" applyFont="1" applyFill="1" applyAlignment="1">
      <alignment horizontal="center"/>
    </xf>
    <xf numFmtId="49" fontId="57" fillId="0" borderId="0" xfId="43" applyNumberFormat="1" applyFont="1" applyFill="1" applyAlignment="1">
      <alignment horizontal="center"/>
    </xf>
    <xf numFmtId="1" fontId="57" fillId="0" borderId="0" xfId="43" applyNumberFormat="1" applyFont="1" applyFill="1" applyAlignment="1">
      <alignment horizontal="center"/>
    </xf>
    <xf numFmtId="1" fontId="57" fillId="0" borderId="0" xfId="365" applyNumberFormat="1" applyFont="1" applyFill="1" applyAlignment="1">
      <alignment horizontal="center"/>
    </xf>
    <xf numFmtId="1" fontId="75" fillId="0" borderId="0" xfId="365" applyNumberFormat="1" applyFont="1" applyFill="1" applyAlignment="1">
      <alignment horizontal="center"/>
    </xf>
    <xf numFmtId="15" fontId="75" fillId="0" borderId="0" xfId="43" applyNumberFormat="1" applyFont="1" applyFill="1" applyAlignment="1"/>
    <xf numFmtId="3" fontId="70" fillId="29" borderId="99" xfId="43" applyNumberFormat="1" applyFont="1" applyFill="1" applyBorder="1" applyAlignment="1">
      <alignment horizontal="right" vertical="center" wrapText="1" indent="1"/>
    </xf>
    <xf numFmtId="0" fontId="57" fillId="0" borderId="19" xfId="43" applyFont="1" applyFill="1" applyBorder="1"/>
    <xf numFmtId="212" fontId="57" fillId="0" borderId="0" xfId="43" applyNumberFormat="1" applyFont="1" applyFill="1" applyBorder="1" applyAlignment="1">
      <alignment horizontal="center"/>
    </xf>
    <xf numFmtId="10" fontId="57" fillId="0" borderId="19" xfId="43" applyNumberFormat="1" applyFont="1" applyFill="1" applyBorder="1" applyAlignment="1">
      <alignment horizontal="center"/>
    </xf>
    <xf numFmtId="213" fontId="57" fillId="0" borderId="19" xfId="43" applyNumberFormat="1" applyFont="1" applyFill="1" applyBorder="1" applyAlignment="1">
      <alignment horizontal="center"/>
    </xf>
    <xf numFmtId="15" fontId="57" fillId="0" borderId="19" xfId="43" applyNumberFormat="1" applyFont="1" applyFill="1" applyBorder="1" applyAlignment="1">
      <alignment horizontal="center"/>
    </xf>
    <xf numFmtId="0" fontId="131" fillId="0" borderId="63" xfId="43" applyFont="1" applyFill="1" applyBorder="1" applyAlignment="1">
      <alignment horizontal="center"/>
    </xf>
    <xf numFmtId="175" fontId="132" fillId="0" borderId="19" xfId="43" applyNumberFormat="1" applyFont="1" applyFill="1" applyBorder="1"/>
    <xf numFmtId="0" fontId="132" fillId="0" borderId="19" xfId="43" applyFont="1" applyFill="1" applyBorder="1" applyAlignment="1">
      <alignment horizontal="center"/>
    </xf>
    <xf numFmtId="1" fontId="131" fillId="0" borderId="0" xfId="43" applyNumberFormat="1" applyFont="1" applyFill="1" applyBorder="1" applyAlignment="1">
      <alignment horizontal="center"/>
    </xf>
    <xf numFmtId="191" fontId="85" fillId="0" borderId="19" xfId="365" applyNumberFormat="1" applyFont="1" applyFill="1" applyBorder="1"/>
    <xf numFmtId="191" fontId="75" fillId="0" borderId="19" xfId="365" applyNumberFormat="1" applyFont="1" applyFill="1" applyBorder="1"/>
    <xf numFmtId="185" fontId="59" fillId="0" borderId="63" xfId="43" applyNumberFormat="1" applyFont="1" applyFill="1" applyBorder="1" applyAlignment="1">
      <alignment horizontal="center"/>
    </xf>
    <xf numFmtId="10" fontId="59" fillId="0" borderId="19" xfId="43" applyNumberFormat="1" applyFont="1" applyFill="1" applyBorder="1" applyAlignment="1">
      <alignment horizontal="center"/>
    </xf>
    <xf numFmtId="1" fontId="59" fillId="0" borderId="0" xfId="43" applyNumberFormat="1" applyFont="1" applyFill="1" applyBorder="1" applyAlignment="1">
      <alignment horizontal="center"/>
    </xf>
    <xf numFmtId="3" fontId="59" fillId="0" borderId="19" xfId="365" applyNumberFormat="1" applyFont="1" applyFill="1" applyBorder="1" applyAlignment="1">
      <alignment horizontal="right" indent="1"/>
    </xf>
    <xf numFmtId="185" fontId="75" fillId="0" borderId="63" xfId="43" applyNumberFormat="1" applyFont="1" applyFill="1" applyBorder="1" applyAlignment="1">
      <alignment horizontal="center"/>
    </xf>
    <xf numFmtId="0" fontId="75" fillId="0" borderId="19" xfId="89" applyFont="1" applyFill="1" applyBorder="1" applyAlignment="1">
      <alignment horizontal="left" wrapText="1"/>
    </xf>
    <xf numFmtId="10" fontId="75" fillId="0" borderId="19" xfId="43" applyNumberFormat="1" applyFont="1" applyFill="1" applyBorder="1" applyAlignment="1">
      <alignment horizontal="center"/>
    </xf>
    <xf numFmtId="1" fontId="75" fillId="0" borderId="0" xfId="43" applyNumberFormat="1" applyFont="1" applyFill="1" applyBorder="1" applyAlignment="1">
      <alignment horizontal="center"/>
    </xf>
    <xf numFmtId="3" fontId="59" fillId="0" borderId="19" xfId="365" applyNumberFormat="1" applyFont="1" applyFill="1" applyBorder="1" applyAlignment="1">
      <alignment horizontal="right" wrapText="1" indent="1"/>
    </xf>
    <xf numFmtId="0" fontId="59" fillId="0" borderId="19" xfId="43" applyFont="1" applyFill="1" applyBorder="1" applyAlignment="1">
      <alignment horizontal="center"/>
    </xf>
    <xf numFmtId="10" fontId="59" fillId="0" borderId="19" xfId="368" applyNumberFormat="1" applyFont="1" applyFill="1" applyBorder="1" applyAlignment="1">
      <alignment horizontal="center"/>
    </xf>
    <xf numFmtId="0" fontId="78" fillId="0" borderId="19" xfId="43" applyFont="1" applyFill="1" applyBorder="1" applyAlignment="1">
      <alignment horizontal="left" wrapText="1"/>
    </xf>
    <xf numFmtId="0" fontId="84" fillId="0" borderId="19" xfId="89" applyFont="1" applyFill="1" applyBorder="1" applyAlignment="1">
      <alignment horizontal="left" wrapText="1"/>
    </xf>
    <xf numFmtId="191" fontId="84" fillId="0" borderId="19" xfId="365" applyNumberFormat="1" applyFont="1" applyFill="1" applyBorder="1" applyAlignment="1">
      <alignment horizontal="right" wrapText="1"/>
    </xf>
    <xf numFmtId="191" fontId="70" fillId="29" borderId="99" xfId="365" applyNumberFormat="1" applyFont="1" applyFill="1" applyBorder="1" applyAlignment="1">
      <alignment horizontal="right"/>
    </xf>
    <xf numFmtId="191" fontId="75" fillId="0" borderId="0" xfId="365" applyNumberFormat="1" applyFont="1" applyFill="1"/>
    <xf numFmtId="191" fontId="59" fillId="0" borderId="0" xfId="365" applyNumberFormat="1" applyFont="1" applyFill="1"/>
    <xf numFmtId="0" fontId="133" fillId="0" borderId="0" xfId="43" applyFont="1" applyFill="1"/>
    <xf numFmtId="171" fontId="57" fillId="0" borderId="0" xfId="364" applyNumberFormat="1" applyFont="1"/>
    <xf numFmtId="209" fontId="57" fillId="0" borderId="0" xfId="85" applyNumberFormat="1" applyFont="1"/>
    <xf numFmtId="0" fontId="57" fillId="30" borderId="45" xfId="43" applyFont="1" applyFill="1" applyBorder="1" applyAlignment="1">
      <alignment vertical="center"/>
    </xf>
    <xf numFmtId="3" fontId="57" fillId="30" borderId="46" xfId="43" applyNumberFormat="1" applyFont="1" applyFill="1" applyBorder="1" applyAlignment="1">
      <alignment horizontal="right" vertical="center"/>
    </xf>
    <xf numFmtId="0" fontId="57" fillId="30" borderId="25" xfId="43" applyFont="1" applyFill="1" applyBorder="1" applyAlignment="1">
      <alignment vertical="center"/>
    </xf>
    <xf numFmtId="3" fontId="57" fillId="30" borderId="25" xfId="43" applyNumberFormat="1" applyFont="1" applyFill="1" applyBorder="1" applyAlignment="1">
      <alignment vertical="center"/>
    </xf>
    <xf numFmtId="3" fontId="57" fillId="30" borderId="25" xfId="43" applyNumberFormat="1" applyFont="1" applyFill="1" applyBorder="1" applyAlignment="1">
      <alignment horizontal="right" vertical="center"/>
    </xf>
    <xf numFmtId="0" fontId="57" fillId="30" borderId="85" xfId="43" applyFont="1" applyFill="1" applyBorder="1" applyAlignment="1">
      <alignment vertical="center"/>
    </xf>
    <xf numFmtId="3" fontId="57" fillId="30" borderId="85" xfId="43" applyNumberFormat="1" applyFont="1" applyFill="1" applyBorder="1" applyAlignment="1">
      <alignment vertical="center"/>
    </xf>
    <xf numFmtId="3" fontId="57" fillId="30" borderId="85" xfId="43" applyNumberFormat="1" applyFont="1" applyFill="1" applyBorder="1" applyAlignment="1">
      <alignment horizontal="right" vertical="center"/>
    </xf>
    <xf numFmtId="3" fontId="57" fillId="30" borderId="25" xfId="91" applyNumberFormat="1" applyFont="1" applyFill="1" applyBorder="1" applyAlignment="1">
      <alignment vertical="center"/>
    </xf>
    <xf numFmtId="3" fontId="62" fillId="27" borderId="0" xfId="43" applyNumberFormat="1" applyFont="1" applyFill="1" applyAlignment="1">
      <alignment horizontal="center" vertical="center"/>
    </xf>
    <xf numFmtId="204" fontId="87" fillId="27" borderId="0" xfId="85" applyNumberFormat="1" applyFont="1" applyFill="1" applyAlignment="1">
      <alignment horizontal="center" vertical="center"/>
    </xf>
    <xf numFmtId="174" fontId="87" fillId="27" borderId="0" xfId="85" applyFont="1" applyFill="1" applyAlignment="1">
      <alignment horizontal="center" vertical="center"/>
    </xf>
    <xf numFmtId="187" fontId="57" fillId="28" borderId="37" xfId="43" applyNumberFormat="1" applyFont="1" applyFill="1" applyBorder="1" applyAlignment="1">
      <alignment horizontal="right" vertical="center"/>
    </xf>
    <xf numFmtId="187" fontId="57" fillId="27" borderId="0" xfId="91" applyNumberFormat="1" applyFont="1" applyFill="1" applyAlignment="1">
      <alignment horizontal="center"/>
    </xf>
    <xf numFmtId="173" fontId="57" fillId="0" borderId="0" xfId="364" applyNumberFormat="1" applyFont="1"/>
    <xf numFmtId="3" fontId="57" fillId="0" borderId="87" xfId="43" applyNumberFormat="1" applyFont="1" applyFill="1" applyBorder="1" applyAlignment="1">
      <alignment vertical="center"/>
    </xf>
    <xf numFmtId="3" fontId="57" fillId="0" borderId="0" xfId="43" applyNumberFormat="1" applyFont="1" applyFill="1" applyBorder="1" applyAlignment="1">
      <alignment vertical="center"/>
    </xf>
    <xf numFmtId="3" fontId="57" fillId="0" borderId="85" xfId="43" applyNumberFormat="1" applyFont="1" applyFill="1" applyBorder="1" applyAlignment="1">
      <alignment vertical="center"/>
    </xf>
    <xf numFmtId="3" fontId="57" fillId="0" borderId="0" xfId="43" applyNumberFormat="1" applyFont="1" applyFill="1" applyAlignment="1">
      <alignment vertical="center"/>
    </xf>
    <xf numFmtId="3" fontId="57" fillId="27" borderId="0" xfId="91" applyNumberFormat="1" applyFont="1" applyFill="1" applyAlignment="1">
      <alignment horizontal="center" vertical="center"/>
    </xf>
    <xf numFmtId="0" fontId="57" fillId="27" borderId="0" xfId="43" applyFont="1" applyFill="1" applyAlignment="1">
      <alignment vertical="center"/>
    </xf>
    <xf numFmtId="1" fontId="57" fillId="0" borderId="25" xfId="91" applyNumberFormat="1" applyFont="1" applyFill="1" applyBorder="1" applyAlignment="1">
      <alignment vertical="center"/>
    </xf>
    <xf numFmtId="3" fontId="57" fillId="0" borderId="86" xfId="43" applyNumberFormat="1" applyFont="1" applyFill="1" applyBorder="1" applyAlignment="1">
      <alignment vertical="center"/>
    </xf>
    <xf numFmtId="3" fontId="57" fillId="0" borderId="0" xfId="91" applyNumberFormat="1" applyFont="1" applyFill="1" applyBorder="1" applyAlignment="1">
      <alignment vertical="center"/>
    </xf>
    <xf numFmtId="3" fontId="57" fillId="0" borderId="85" xfId="43" applyNumberFormat="1" applyFont="1" applyFill="1" applyBorder="1" applyAlignment="1">
      <alignment horizontal="right" vertical="center"/>
    </xf>
    <xf numFmtId="3" fontId="57" fillId="0" borderId="86" xfId="43" applyNumberFormat="1" applyFont="1" applyFill="1" applyBorder="1" applyAlignment="1">
      <alignment horizontal="right" vertical="center"/>
    </xf>
    <xf numFmtId="3" fontId="57" fillId="0" borderId="25" xfId="43" applyNumberFormat="1" applyFont="1" applyFill="1" applyBorder="1" applyAlignment="1">
      <alignment horizontal="right" vertical="center"/>
    </xf>
    <xf numFmtId="0" fontId="57" fillId="0" borderId="25" xfId="43" applyFont="1" applyFill="1" applyBorder="1" applyAlignment="1">
      <alignment vertical="center"/>
    </xf>
    <xf numFmtId="3" fontId="57" fillId="0" borderId="0" xfId="43" applyNumberFormat="1" applyFont="1" applyFill="1" applyBorder="1" applyAlignment="1">
      <alignment horizontal="right" vertical="center"/>
    </xf>
    <xf numFmtId="0" fontId="57" fillId="0" borderId="25" xfId="91" applyFont="1" applyFill="1" applyBorder="1" applyAlignment="1">
      <alignment vertical="center"/>
    </xf>
    <xf numFmtId="3" fontId="57" fillId="0" borderId="25" xfId="91" applyNumberFormat="1" applyFont="1" applyFill="1" applyBorder="1" applyAlignment="1">
      <alignment vertical="center"/>
    </xf>
    <xf numFmtId="174" fontId="57" fillId="0" borderId="0" xfId="85" applyFont="1" applyFill="1" applyAlignment="1">
      <alignment horizontal="center" vertical="center"/>
    </xf>
    <xf numFmtId="3" fontId="65" fillId="0" borderId="0" xfId="43" applyNumberFormat="1" applyFont="1" applyFill="1" applyAlignment="1">
      <alignment horizontal="right" vertical="center"/>
    </xf>
    <xf numFmtId="170" fontId="59" fillId="29" borderId="41" xfId="43" applyNumberFormat="1" applyFont="1" applyFill="1" applyBorder="1" applyAlignment="1">
      <alignment horizontal="center" vertical="center"/>
    </xf>
    <xf numFmtId="170" fontId="59" fillId="29" borderId="77" xfId="43" applyNumberFormat="1" applyFont="1" applyFill="1" applyBorder="1" applyAlignment="1">
      <alignment horizontal="center" vertical="center"/>
    </xf>
    <xf numFmtId="170" fontId="59" fillId="27" borderId="41" xfId="86" applyNumberFormat="1" applyFont="1" applyFill="1" applyBorder="1" applyAlignment="1">
      <alignment horizontal="center" vertical="center"/>
    </xf>
    <xf numFmtId="170" fontId="59" fillId="27" borderId="31" xfId="86" applyNumberFormat="1" applyFont="1" applyFill="1" applyBorder="1" applyAlignment="1">
      <alignment horizontal="center" vertical="center"/>
    </xf>
    <xf numFmtId="174" fontId="88" fillId="0" borderId="0" xfId="85" applyFont="1"/>
    <xf numFmtId="178" fontId="134" fillId="27" borderId="14" xfId="43" applyNumberFormat="1" applyFont="1" applyFill="1" applyBorder="1" applyAlignment="1" applyProtection="1"/>
    <xf numFmtId="174" fontId="57" fillId="0" borderId="0" xfId="85" applyFont="1" applyAlignment="1">
      <alignment wrapText="1"/>
    </xf>
    <xf numFmtId="10" fontId="65" fillId="0" borderId="15" xfId="368" applyNumberFormat="1" applyFont="1" applyFill="1" applyBorder="1" applyAlignment="1">
      <alignment horizontal="center"/>
    </xf>
    <xf numFmtId="10" fontId="59" fillId="0" borderId="15" xfId="368" applyNumberFormat="1" applyFont="1" applyFill="1" applyBorder="1" applyAlignment="1">
      <alignment horizontal="center" vertical="center"/>
    </xf>
    <xf numFmtId="0" fontId="57" fillId="0" borderId="24" xfId="43" applyFont="1" applyFill="1" applyBorder="1" applyAlignment="1">
      <alignment horizontal="right"/>
    </xf>
    <xf numFmtId="171" fontId="57" fillId="0" borderId="0" xfId="43" applyNumberFormat="1" applyFont="1" applyFill="1"/>
    <xf numFmtId="191" fontId="57" fillId="0" borderId="0" xfId="43" applyNumberFormat="1" applyFont="1" applyFill="1"/>
    <xf numFmtId="0" fontId="65" fillId="0" borderId="19" xfId="43" applyFont="1" applyFill="1" applyBorder="1"/>
    <xf numFmtId="15" fontId="133" fillId="0" borderId="19" xfId="43" applyNumberFormat="1" applyFont="1" applyFill="1" applyBorder="1" applyAlignment="1">
      <alignment horizontal="center"/>
    </xf>
    <xf numFmtId="0" fontId="135" fillId="0" borderId="19" xfId="43" applyFont="1" applyFill="1" applyBorder="1"/>
    <xf numFmtId="0" fontId="136" fillId="0" borderId="19" xfId="43" applyFont="1" applyFill="1" applyBorder="1"/>
    <xf numFmtId="10" fontId="133" fillId="0" borderId="19" xfId="368" applyNumberFormat="1" applyFont="1" applyFill="1" applyBorder="1" applyAlignment="1">
      <alignment horizontal="center"/>
    </xf>
    <xf numFmtId="15" fontId="136" fillId="0" borderId="19" xfId="43" applyNumberFormat="1" applyFont="1" applyFill="1" applyBorder="1" applyAlignment="1">
      <alignment horizontal="center"/>
    </xf>
    <xf numFmtId="10" fontId="136" fillId="0" borderId="19" xfId="368" applyNumberFormat="1" applyFont="1" applyFill="1" applyBorder="1" applyAlignment="1">
      <alignment horizontal="center"/>
    </xf>
    <xf numFmtId="0" fontId="57" fillId="0" borderId="0" xfId="43" applyFont="1" applyFill="1" applyAlignment="1">
      <alignment horizontal="center"/>
    </xf>
    <xf numFmtId="0" fontId="57" fillId="0" borderId="19" xfId="43" applyFont="1" applyFill="1" applyBorder="1" applyAlignment="1">
      <alignment horizontal="center"/>
    </xf>
    <xf numFmtId="10" fontId="57" fillId="0" borderId="19" xfId="97" applyNumberFormat="1" applyFont="1" applyFill="1" applyBorder="1" applyAlignment="1">
      <alignment horizontal="center"/>
    </xf>
    <xf numFmtId="10" fontId="133" fillId="0" borderId="0" xfId="97" applyNumberFormat="1" applyFont="1" applyFill="1" applyBorder="1" applyAlignment="1">
      <alignment horizontal="center"/>
    </xf>
    <xf numFmtId="10" fontId="133" fillId="0" borderId="19" xfId="97" applyNumberFormat="1" applyFont="1" applyFill="1" applyBorder="1" applyAlignment="1">
      <alignment horizontal="center"/>
    </xf>
    <xf numFmtId="0" fontId="133" fillId="0" borderId="19" xfId="43" applyFont="1" applyFill="1" applyBorder="1"/>
    <xf numFmtId="0" fontId="137" fillId="0" borderId="19" xfId="43" applyFont="1" applyFill="1" applyBorder="1"/>
    <xf numFmtId="179" fontId="136" fillId="0" borderId="19" xfId="368" applyNumberFormat="1" applyFont="1" applyFill="1" applyBorder="1" applyAlignment="1">
      <alignment horizontal="center"/>
    </xf>
    <xf numFmtId="15" fontId="57" fillId="0" borderId="0" xfId="43" applyNumberFormat="1" applyFont="1" applyFill="1" applyAlignment="1">
      <alignment horizontal="center"/>
    </xf>
    <xf numFmtId="209" fontId="57" fillId="27" borderId="0" xfId="85" applyNumberFormat="1" applyFont="1" applyFill="1" applyAlignment="1">
      <alignment horizontal="right"/>
    </xf>
    <xf numFmtId="206" fontId="57" fillId="0" borderId="0" xfId="85" applyNumberFormat="1" applyFont="1" applyAlignment="1">
      <alignment vertical="center"/>
    </xf>
    <xf numFmtId="206" fontId="71" fillId="0" borderId="0" xfId="85" applyNumberFormat="1" applyFont="1" applyAlignment="1">
      <alignment vertical="center"/>
    </xf>
    <xf numFmtId="174" fontId="0" fillId="0" borderId="0" xfId="85" applyFont="1"/>
    <xf numFmtId="171" fontId="60" fillId="0" borderId="0" xfId="43" applyNumberFormat="1" applyFont="1" applyFill="1"/>
    <xf numFmtId="0" fontId="139" fillId="27" borderId="0" xfId="465" applyFont="1" applyFill="1"/>
    <xf numFmtId="0" fontId="0" fillId="28" borderId="0" xfId="0" applyFill="1"/>
    <xf numFmtId="0" fontId="139" fillId="27" borderId="0" xfId="465" applyFont="1" applyFill="1" applyAlignment="1"/>
    <xf numFmtId="0" fontId="63" fillId="27" borderId="67" xfId="79" applyFont="1" applyFill="1" applyBorder="1" applyAlignment="1" applyProtection="1">
      <alignment horizontal="center" vertical="center"/>
    </xf>
    <xf numFmtId="0" fontId="63" fillId="27" borderId="70" xfId="79" applyFont="1" applyFill="1" applyBorder="1" applyAlignment="1" applyProtection="1">
      <alignment horizontal="center" vertical="center"/>
    </xf>
    <xf numFmtId="0" fontId="63" fillId="0" borderId="67" xfId="79" applyFont="1" applyFill="1" applyBorder="1" applyAlignment="1" applyProtection="1">
      <alignment horizontal="center" vertical="center"/>
    </xf>
    <xf numFmtId="186" fontId="75" fillId="27" borderId="15" xfId="43" applyNumberFormat="1" applyFont="1" applyFill="1" applyBorder="1"/>
    <xf numFmtId="3" fontId="113" fillId="29" borderId="23" xfId="43" applyNumberFormat="1" applyFont="1" applyFill="1" applyBorder="1" applyAlignment="1">
      <alignment vertical="center"/>
    </xf>
    <xf numFmtId="0" fontId="104" fillId="29" borderId="22" xfId="43" applyFont="1" applyFill="1" applyBorder="1" applyAlignment="1">
      <alignment horizontal="center" vertical="center"/>
    </xf>
    <xf numFmtId="174" fontId="57" fillId="27" borderId="0" xfId="85" applyFont="1" applyFill="1" applyAlignment="1">
      <alignment vertical="center" wrapText="1"/>
    </xf>
    <xf numFmtId="4" fontId="76" fillId="29" borderId="24" xfId="43" applyNumberFormat="1" applyFont="1" applyFill="1" applyBorder="1" applyAlignment="1">
      <alignment horizontal="center" vertical="center" wrapText="1"/>
    </xf>
    <xf numFmtId="174" fontId="57" fillId="0" borderId="0" xfId="85" applyFont="1"/>
    <xf numFmtId="0" fontId="57" fillId="27" borderId="15" xfId="43" applyFont="1" applyFill="1" applyBorder="1"/>
    <xf numFmtId="0" fontId="57" fillId="27" borderId="24" xfId="43" applyFont="1" applyFill="1" applyBorder="1"/>
    <xf numFmtId="3" fontId="57" fillId="27" borderId="32" xfId="43" applyNumberFormat="1" applyFont="1" applyFill="1" applyBorder="1"/>
    <xf numFmtId="190" fontId="57" fillId="27" borderId="32" xfId="43" applyNumberFormat="1" applyFont="1" applyFill="1" applyBorder="1"/>
    <xf numFmtId="3" fontId="57" fillId="27" borderId="15" xfId="43" applyNumberFormat="1" applyFont="1" applyFill="1" applyBorder="1"/>
    <xf numFmtId="3" fontId="65" fillId="27" borderId="15" xfId="43" applyNumberFormat="1" applyFont="1" applyFill="1" applyBorder="1"/>
    <xf numFmtId="3" fontId="81" fillId="27" borderId="15" xfId="43" applyNumberFormat="1" applyFont="1" applyFill="1" applyBorder="1"/>
    <xf numFmtId="3" fontId="95" fillId="27" borderId="15" xfId="43" applyNumberFormat="1" applyFont="1" applyFill="1" applyBorder="1"/>
    <xf numFmtId="3" fontId="67" fillId="27" borderId="15" xfId="43" applyNumberFormat="1" applyFont="1" applyFill="1" applyBorder="1"/>
    <xf numFmtId="177" fontId="67" fillId="27" borderId="15" xfId="366" applyNumberFormat="1" applyFont="1" applyFill="1" applyBorder="1"/>
    <xf numFmtId="3" fontId="57" fillId="0" borderId="15" xfId="43" applyNumberFormat="1" applyFont="1" applyFill="1" applyBorder="1"/>
    <xf numFmtId="3" fontId="57" fillId="27" borderId="24" xfId="43" applyNumberFormat="1" applyFont="1" applyFill="1" applyBorder="1"/>
    <xf numFmtId="3" fontId="65" fillId="27" borderId="15" xfId="43" applyNumberFormat="1" applyFont="1" applyFill="1" applyBorder="1" applyAlignment="1">
      <alignment vertical="center"/>
    </xf>
    <xf numFmtId="3" fontId="59" fillId="27" borderId="15" xfId="43" applyNumberFormat="1" applyFont="1" applyFill="1" applyBorder="1" applyAlignment="1">
      <alignment vertical="center"/>
    </xf>
    <xf numFmtId="3" fontId="57" fillId="27" borderId="15" xfId="43" applyNumberFormat="1" applyFont="1" applyFill="1" applyBorder="1" applyAlignment="1">
      <alignment vertical="center"/>
    </xf>
    <xf numFmtId="3" fontId="93" fillId="29" borderId="15" xfId="43" applyNumberFormat="1" applyFont="1" applyFill="1" applyBorder="1" applyAlignment="1">
      <alignment vertical="center"/>
    </xf>
    <xf numFmtId="3" fontId="70" fillId="29" borderId="15" xfId="43" applyNumberFormat="1" applyFont="1" applyFill="1" applyBorder="1" applyAlignment="1">
      <alignment vertical="center"/>
    </xf>
    <xf numFmtId="3" fontId="113" fillId="29" borderId="15" xfId="43" applyNumberFormat="1" applyFont="1" applyFill="1" applyBorder="1" applyAlignment="1">
      <alignment vertical="center"/>
    </xf>
    <xf numFmtId="177" fontId="70" fillId="29" borderId="15" xfId="366" applyNumberFormat="1" applyFont="1" applyFill="1" applyBorder="1" applyAlignment="1">
      <alignment vertical="center"/>
    </xf>
    <xf numFmtId="3" fontId="104" fillId="29" borderId="16" xfId="43" applyNumberFormat="1" applyFont="1" applyFill="1" applyBorder="1" applyAlignment="1">
      <alignment vertical="center"/>
    </xf>
    <xf numFmtId="3" fontId="70" fillId="29" borderId="16" xfId="43" applyNumberFormat="1" applyFont="1" applyFill="1" applyBorder="1" applyAlignment="1">
      <alignment vertical="center"/>
    </xf>
    <xf numFmtId="3" fontId="71" fillId="0" borderId="0" xfId="0" applyNumberFormat="1" applyFont="1" applyFill="1"/>
    <xf numFmtId="3" fontId="57" fillId="0" borderId="0" xfId="0" applyNumberFormat="1" applyFont="1" applyFill="1"/>
    <xf numFmtId="3" fontId="81" fillId="0" borderId="15" xfId="43" applyNumberFormat="1" applyFont="1" applyFill="1" applyBorder="1" applyAlignment="1">
      <alignment vertical="center"/>
    </xf>
    <xf numFmtId="173" fontId="57" fillId="0" borderId="0" xfId="43" applyNumberFormat="1" applyFont="1" applyFill="1" applyAlignment="1"/>
    <xf numFmtId="196" fontId="57" fillId="0" borderId="0" xfId="43" applyNumberFormat="1" applyFont="1" applyFill="1" applyAlignment="1"/>
    <xf numFmtId="174" fontId="75" fillId="0" borderId="0" xfId="85" applyFont="1" applyFill="1"/>
    <xf numFmtId="0" fontId="57" fillId="0" borderId="25" xfId="370" applyFont="1" applyFill="1" applyBorder="1" applyAlignment="1">
      <alignment vertical="center"/>
    </xf>
    <xf numFmtId="0" fontId="57" fillId="0" borderId="87" xfId="43" applyFont="1" applyFill="1" applyBorder="1" applyAlignment="1">
      <alignment horizontal="left" vertical="center" indent="1"/>
    </xf>
    <xf numFmtId="196" fontId="59" fillId="27" borderId="15" xfId="85" applyNumberFormat="1" applyFont="1" applyFill="1" applyBorder="1" applyAlignment="1">
      <alignment horizontal="center" vertical="center"/>
    </xf>
    <xf numFmtId="3" fontId="64" fillId="27" borderId="32" xfId="374" applyNumberFormat="1" applyFont="1" applyFill="1" applyBorder="1" applyAlignment="1">
      <alignment horizontal="center" vertical="center"/>
    </xf>
    <xf numFmtId="196" fontId="57" fillId="27" borderId="15" xfId="85" applyNumberFormat="1" applyFont="1" applyFill="1" applyBorder="1" applyAlignment="1">
      <alignment horizontal="center" vertical="center"/>
    </xf>
    <xf numFmtId="196" fontId="57" fillId="0" borderId="15" xfId="85" applyNumberFormat="1" applyFont="1" applyFill="1" applyBorder="1" applyAlignment="1">
      <alignment horizontal="center" vertical="center"/>
    </xf>
    <xf numFmtId="3" fontId="65" fillId="27" borderId="24" xfId="374" applyNumberFormat="1" applyFont="1" applyFill="1" applyBorder="1" applyAlignment="1">
      <alignment horizontal="center" vertical="center"/>
    </xf>
    <xf numFmtId="3" fontId="68" fillId="29" borderId="23" xfId="374" applyNumberFormat="1" applyFont="1" applyFill="1" applyBorder="1" applyAlignment="1">
      <alignment horizontal="center" vertical="center"/>
    </xf>
    <xf numFmtId="0" fontId="111" fillId="29" borderId="35" xfId="464" applyFont="1" applyFill="1" applyBorder="1" applyAlignment="1">
      <alignment horizontal="center"/>
    </xf>
    <xf numFmtId="0" fontId="75" fillId="27" borderId="32" xfId="464" applyNumberFormat="1" applyFont="1" applyFill="1" applyBorder="1" applyAlignment="1" applyProtection="1">
      <alignment vertical="center"/>
    </xf>
    <xf numFmtId="172" fontId="75" fillId="0" borderId="32" xfId="464" applyNumberFormat="1" applyFont="1" applyFill="1" applyBorder="1" applyAlignment="1">
      <alignment horizontal="center"/>
    </xf>
    <xf numFmtId="172" fontId="59" fillId="27" borderId="32" xfId="464" applyNumberFormat="1" applyFont="1" applyFill="1" applyBorder="1" applyAlignment="1">
      <alignment horizontal="center"/>
    </xf>
    <xf numFmtId="0" fontId="75" fillId="0" borderId="15" xfId="464" applyNumberFormat="1" applyFont="1" applyFill="1" applyBorder="1" applyAlignment="1" applyProtection="1">
      <alignment vertical="center"/>
    </xf>
    <xf numFmtId="172" fontId="75" fillId="0" borderId="15" xfId="464" applyNumberFormat="1" applyFont="1" applyFill="1" applyBorder="1" applyAlignment="1">
      <alignment horizontal="center" vertical="center"/>
    </xf>
    <xf numFmtId="172" fontId="59" fillId="0" borderId="15" xfId="464" applyNumberFormat="1" applyFont="1" applyFill="1" applyBorder="1" applyAlignment="1">
      <alignment horizontal="center" vertical="center"/>
    </xf>
    <xf numFmtId="0" fontId="84" fillId="0" borderId="15" xfId="464" applyNumberFormat="1" applyFont="1" applyFill="1" applyBorder="1" applyAlignment="1" applyProtection="1">
      <alignment vertical="center"/>
    </xf>
    <xf numFmtId="0" fontId="75" fillId="0" borderId="50" xfId="464" applyNumberFormat="1" applyFont="1" applyFill="1" applyBorder="1" applyAlignment="1" applyProtection="1">
      <alignment vertical="center"/>
    </xf>
    <xf numFmtId="172" fontId="75" fillId="0" borderId="50" xfId="464" applyNumberFormat="1" applyFont="1" applyFill="1" applyBorder="1" applyAlignment="1">
      <alignment horizontal="center" vertical="center"/>
    </xf>
    <xf numFmtId="172" fontId="59" fillId="0" borderId="50" xfId="464" applyNumberFormat="1" applyFont="1" applyFill="1" applyBorder="1" applyAlignment="1">
      <alignment horizontal="center" vertical="center"/>
    </xf>
    <xf numFmtId="0" fontId="75" fillId="0" borderId="36" xfId="464" applyNumberFormat="1" applyFont="1" applyFill="1" applyBorder="1" applyAlignment="1" applyProtection="1">
      <alignment vertical="center"/>
    </xf>
    <xf numFmtId="172" fontId="75" fillId="0" borderId="36" xfId="464" applyNumberFormat="1" applyFont="1" applyFill="1" applyBorder="1" applyAlignment="1">
      <alignment horizontal="center" vertical="center"/>
    </xf>
    <xf numFmtId="0" fontId="84" fillId="0" borderId="50" xfId="464" applyNumberFormat="1" applyFont="1" applyFill="1" applyBorder="1" applyAlignment="1" applyProtection="1">
      <alignment vertical="center"/>
    </xf>
    <xf numFmtId="0" fontId="84" fillId="0" borderId="15" xfId="464" applyNumberFormat="1" applyFont="1" applyFill="1" applyBorder="1" applyAlignment="1" applyProtection="1">
      <alignment horizontal="left" vertical="center"/>
    </xf>
    <xf numFmtId="0" fontId="59" fillId="27" borderId="24" xfId="464" applyNumberFormat="1" applyFont="1" applyFill="1" applyBorder="1" applyAlignment="1" applyProtection="1">
      <alignment vertical="center"/>
    </xf>
    <xf numFmtId="172" fontId="59" fillId="27" borderId="24" xfId="464" applyNumberFormat="1" applyFont="1" applyFill="1" applyBorder="1" applyAlignment="1">
      <alignment horizontal="center" vertical="center"/>
    </xf>
    <xf numFmtId="0" fontId="59" fillId="27" borderId="32" xfId="464" applyNumberFormat="1" applyFont="1" applyFill="1" applyBorder="1" applyAlignment="1" applyProtection="1">
      <alignment vertical="center"/>
    </xf>
    <xf numFmtId="172" fontId="59" fillId="27" borderId="15" xfId="464" applyNumberFormat="1" applyFont="1" applyFill="1" applyBorder="1" applyAlignment="1">
      <alignment horizontal="center"/>
    </xf>
    <xf numFmtId="0" fontId="68" fillId="29" borderId="15" xfId="464" applyNumberFormat="1" applyFont="1" applyFill="1" applyBorder="1" applyAlignment="1" applyProtection="1">
      <alignment vertical="center"/>
    </xf>
    <xf numFmtId="172" fontId="68" fillId="29" borderId="15" xfId="464" applyNumberFormat="1" applyFont="1" applyFill="1" applyBorder="1" applyAlignment="1">
      <alignment horizontal="center" vertical="center"/>
    </xf>
    <xf numFmtId="0" fontId="59" fillId="28" borderId="15" xfId="464" applyNumberFormat="1" applyFont="1" applyFill="1" applyBorder="1" applyAlignment="1" applyProtection="1">
      <alignment vertical="center"/>
    </xf>
    <xf numFmtId="172" fontId="59" fillId="27" borderId="15" xfId="464" applyNumberFormat="1" applyFont="1" applyFill="1" applyBorder="1" applyAlignment="1">
      <alignment horizontal="center" vertical="center"/>
    </xf>
    <xf numFmtId="0" fontId="59" fillId="27" borderId="24" xfId="464" applyNumberFormat="1" applyFont="1" applyFill="1" applyBorder="1" applyAlignment="1" applyProtection="1"/>
    <xf numFmtId="172" fontId="59" fillId="27" borderId="24" xfId="464" applyNumberFormat="1" applyFont="1" applyFill="1" applyBorder="1" applyAlignment="1">
      <alignment horizontal="center"/>
    </xf>
    <xf numFmtId="0" fontId="106" fillId="29" borderId="14" xfId="43" applyFont="1" applyFill="1" applyBorder="1" applyAlignment="1">
      <alignment vertical="center" wrapText="1"/>
    </xf>
    <xf numFmtId="0" fontId="70" fillId="29" borderId="14" xfId="43" applyFont="1" applyFill="1" applyBorder="1" applyAlignment="1">
      <alignment vertical="center" wrapText="1"/>
    </xf>
    <xf numFmtId="0" fontId="66" fillId="27" borderId="14" xfId="43" applyFont="1" applyFill="1" applyBorder="1"/>
    <xf numFmtId="3" fontId="57" fillId="0" borderId="15" xfId="43" applyNumberFormat="1" applyFont="1" applyFill="1" applyBorder="1" applyAlignment="1" applyProtection="1">
      <alignment vertical="center"/>
      <protection locked="0"/>
    </xf>
    <xf numFmtId="3" fontId="75" fillId="0" borderId="15" xfId="43" applyNumberFormat="1" applyFont="1" applyFill="1" applyBorder="1" applyProtection="1">
      <protection locked="0"/>
    </xf>
    <xf numFmtId="3" fontId="57" fillId="0" borderId="0" xfId="364" applyNumberFormat="1" applyFont="1" applyAlignment="1">
      <alignment vertical="center"/>
    </xf>
    <xf numFmtId="171" fontId="57" fillId="0" borderId="0" xfId="0" applyNumberFormat="1" applyFont="1"/>
    <xf numFmtId="174" fontId="133" fillId="0" borderId="0" xfId="85" applyFont="1" applyFill="1"/>
    <xf numFmtId="208" fontId="57" fillId="0" borderId="0" xfId="85" applyNumberFormat="1" applyFont="1" applyFill="1" applyAlignment="1">
      <alignment horizontal="center" vertical="center"/>
    </xf>
    <xf numFmtId="3" fontId="57" fillId="28" borderId="15" xfId="43" applyNumberFormat="1" applyFont="1" applyFill="1" applyBorder="1"/>
    <xf numFmtId="3" fontId="65" fillId="28" borderId="15" xfId="43" applyNumberFormat="1" applyFont="1" applyFill="1" applyBorder="1"/>
    <xf numFmtId="3" fontId="59" fillId="28" borderId="15" xfId="43" applyNumberFormat="1" applyFont="1" applyFill="1" applyBorder="1" applyAlignment="1">
      <alignment vertical="center"/>
    </xf>
    <xf numFmtId="214" fontId="57" fillId="0" borderId="0" xfId="85" applyNumberFormat="1" applyFont="1" applyFill="1" applyAlignment="1">
      <alignment horizontal="center"/>
    </xf>
    <xf numFmtId="178" fontId="103" fillId="27" borderId="15" xfId="464" applyNumberFormat="1" applyFont="1" applyFill="1" applyBorder="1" applyAlignment="1" applyProtection="1">
      <alignment horizontal="left" vertical="center" indent="1"/>
    </xf>
    <xf numFmtId="0" fontId="65" fillId="0" borderId="14" xfId="43" applyFont="1" applyFill="1" applyBorder="1" applyAlignment="1">
      <alignment horizontal="left" vertical="center" wrapText="1"/>
    </xf>
    <xf numFmtId="0" fontId="65" fillId="0" borderId="14" xfId="43" applyFont="1" applyFill="1" applyBorder="1"/>
    <xf numFmtId="3" fontId="65" fillId="0" borderId="15" xfId="43" applyNumberFormat="1" applyFont="1" applyFill="1" applyBorder="1"/>
    <xf numFmtId="177" fontId="59" fillId="0" borderId="15" xfId="366" applyNumberFormat="1" applyFont="1" applyFill="1" applyBorder="1" applyAlignment="1">
      <alignment vertical="center"/>
    </xf>
    <xf numFmtId="1" fontId="57" fillId="0" borderId="25" xfId="43" applyNumberFormat="1" applyFont="1" applyFill="1" applyBorder="1" applyAlignment="1">
      <alignment horizontal="right" vertical="center"/>
    </xf>
    <xf numFmtId="1" fontId="57" fillId="0" borderId="0" xfId="43" applyNumberFormat="1" applyFont="1" applyFill="1" applyBorder="1" applyAlignment="1">
      <alignment horizontal="right" vertical="center"/>
    </xf>
    <xf numFmtId="1" fontId="57" fillId="0" borderId="39" xfId="43" applyNumberFormat="1" applyFont="1" applyFill="1" applyBorder="1" applyAlignment="1">
      <alignment horizontal="right" vertical="center"/>
    </xf>
    <xf numFmtId="3" fontId="57" fillId="0" borderId="25" xfId="85" applyNumberFormat="1" applyFont="1" applyFill="1" applyBorder="1" applyAlignment="1">
      <alignment vertical="center"/>
    </xf>
    <xf numFmtId="3" fontId="57" fillId="0" borderId="0" xfId="85" applyNumberFormat="1" applyFont="1" applyFill="1" applyAlignment="1">
      <alignment vertical="center"/>
    </xf>
    <xf numFmtId="3" fontId="57" fillId="0" borderId="87" xfId="370" applyNumberFormat="1" applyFont="1" applyFill="1" applyBorder="1" applyAlignment="1">
      <alignment vertical="center"/>
    </xf>
    <xf numFmtId="1" fontId="57" fillId="0" borderId="87" xfId="370" applyNumberFormat="1" applyFont="1" applyFill="1" applyBorder="1" applyAlignment="1">
      <alignment vertical="center"/>
    </xf>
    <xf numFmtId="3" fontId="57" fillId="0" borderId="87" xfId="370" applyNumberFormat="1" applyFont="1" applyFill="1" applyBorder="1" applyAlignment="1">
      <alignment horizontal="right" vertical="center"/>
    </xf>
    <xf numFmtId="215" fontId="57" fillId="27" borderId="0" xfId="86" applyNumberFormat="1" applyFont="1" applyFill="1" applyAlignment="1">
      <alignment horizontal="right"/>
    </xf>
    <xf numFmtId="187" fontId="65" fillId="0" borderId="37" xfId="43" applyNumberFormat="1" applyFont="1" applyFill="1" applyBorder="1" applyAlignment="1">
      <alignment horizontal="right" vertical="center"/>
    </xf>
    <xf numFmtId="187" fontId="57" fillId="0" borderId="37" xfId="43" applyNumberFormat="1" applyFont="1" applyFill="1" applyBorder="1" applyAlignment="1">
      <alignment horizontal="right" vertical="center"/>
    </xf>
    <xf numFmtId="179" fontId="57" fillId="0" borderId="20" xfId="97" applyNumberFormat="1" applyFont="1" applyFill="1" applyBorder="1" applyAlignment="1">
      <alignment horizontal="right" vertical="center"/>
    </xf>
    <xf numFmtId="10" fontId="90" fillId="29" borderId="77" xfId="368" applyNumberFormat="1" applyFont="1" applyFill="1" applyBorder="1" applyAlignment="1" applyProtection="1">
      <alignment horizontal="center"/>
    </xf>
    <xf numFmtId="10" fontId="75" fillId="27" borderId="20" xfId="368" applyNumberFormat="1" applyFont="1" applyFill="1" applyBorder="1" applyAlignment="1" applyProtection="1">
      <alignment horizontal="center"/>
    </xf>
    <xf numFmtId="3" fontId="104" fillId="29" borderId="18" xfId="371" applyNumberFormat="1" applyFont="1" applyFill="1" applyBorder="1" applyAlignment="1" applyProtection="1">
      <alignment horizontal="right" vertical="center"/>
    </xf>
    <xf numFmtId="10" fontId="104" fillId="29" borderId="20" xfId="368" applyNumberFormat="1" applyFont="1" applyFill="1" applyBorder="1" applyAlignment="1" applyProtection="1">
      <alignment horizontal="center" vertical="center"/>
    </xf>
    <xf numFmtId="10" fontId="75" fillId="0" borderId="20" xfId="368" applyNumberFormat="1" applyFont="1" applyFill="1" applyBorder="1" applyAlignment="1" applyProtection="1">
      <alignment horizontal="center"/>
    </xf>
    <xf numFmtId="10" fontId="59" fillId="27" borderId="20" xfId="368" applyNumberFormat="1" applyFont="1" applyFill="1" applyBorder="1" applyAlignment="1" applyProtection="1">
      <alignment horizontal="center" vertical="center"/>
    </xf>
    <xf numFmtId="10" fontId="59" fillId="0" borderId="20" xfId="368" applyNumberFormat="1" applyFont="1" applyFill="1" applyBorder="1" applyAlignment="1" applyProtection="1">
      <alignment horizontal="center" vertical="center"/>
    </xf>
    <xf numFmtId="10" fontId="59" fillId="27" borderId="20" xfId="368" applyNumberFormat="1" applyFont="1" applyFill="1" applyBorder="1" applyAlignment="1" applyProtection="1">
      <alignment horizontal="center"/>
    </xf>
    <xf numFmtId="10" fontId="59" fillId="0" borderId="20" xfId="368" applyNumberFormat="1" applyFont="1" applyFill="1" applyBorder="1" applyAlignment="1" applyProtection="1">
      <alignment horizontal="center"/>
    </xf>
    <xf numFmtId="3" fontId="75" fillId="28" borderId="18" xfId="464" applyNumberFormat="1" applyFont="1" applyFill="1" applyBorder="1" applyAlignment="1">
      <alignment horizontal="right" vertical="center"/>
    </xf>
    <xf numFmtId="10" fontId="75" fillId="27" borderId="20" xfId="368" applyNumberFormat="1" applyFont="1" applyFill="1" applyBorder="1" applyAlignment="1" applyProtection="1">
      <alignment horizontal="center" vertical="center"/>
    </xf>
    <xf numFmtId="3" fontId="75" fillId="0" borderId="18" xfId="464" applyNumberFormat="1" applyFont="1" applyFill="1" applyBorder="1" applyAlignment="1">
      <alignment horizontal="right" vertical="center"/>
    </xf>
    <xf numFmtId="10" fontId="75" fillId="0" borderId="20" xfId="368" applyNumberFormat="1" applyFont="1" applyFill="1" applyBorder="1" applyAlignment="1" applyProtection="1">
      <alignment horizontal="center" vertical="center"/>
    </xf>
    <xf numFmtId="3" fontId="81" fillId="28" borderId="18" xfId="464" applyNumberFormat="1" applyFont="1" applyFill="1" applyBorder="1" applyAlignment="1">
      <alignment horizontal="right" vertical="center"/>
    </xf>
    <xf numFmtId="10" fontId="81" fillId="27" borderId="20" xfId="368" applyNumberFormat="1" applyFont="1" applyFill="1" applyBorder="1" applyAlignment="1" applyProtection="1">
      <alignment horizontal="center" vertical="center"/>
    </xf>
    <xf numFmtId="10" fontId="75" fillId="27" borderId="31" xfId="368" applyNumberFormat="1" applyFont="1" applyFill="1" applyBorder="1" applyAlignment="1" applyProtection="1">
      <alignment horizontal="center"/>
    </xf>
    <xf numFmtId="206" fontId="57" fillId="0" borderId="0" xfId="85" applyNumberFormat="1" applyFont="1" applyFill="1" applyAlignment="1">
      <alignment vertical="center"/>
    </xf>
    <xf numFmtId="179" fontId="65" fillId="0" borderId="95" xfId="368" applyNumberFormat="1" applyFont="1" applyFill="1" applyBorder="1" applyAlignment="1">
      <alignment horizontal="center" vertical="center"/>
    </xf>
    <xf numFmtId="179" fontId="65" fillId="0" borderId="94" xfId="368" applyNumberFormat="1" applyFont="1" applyFill="1" applyBorder="1" applyAlignment="1">
      <alignment horizontal="center" vertical="center"/>
    </xf>
    <xf numFmtId="179" fontId="65" fillId="0" borderId="96" xfId="368" applyNumberFormat="1" applyFont="1" applyFill="1" applyBorder="1" applyAlignment="1">
      <alignment horizontal="center" vertical="center"/>
    </xf>
    <xf numFmtId="202" fontId="65" fillId="0" borderId="93" xfId="366" applyNumberFormat="1" applyFont="1" applyFill="1" applyBorder="1" applyAlignment="1">
      <alignment horizontal="center" vertical="center"/>
    </xf>
    <xf numFmtId="179" fontId="65" fillId="0" borderId="0" xfId="368" applyNumberFormat="1" applyFont="1" applyFill="1" applyAlignment="1">
      <alignment horizontal="center"/>
    </xf>
    <xf numFmtId="196" fontId="59" fillId="0" borderId="15" xfId="85" applyNumberFormat="1" applyFont="1" applyFill="1" applyBorder="1" applyAlignment="1">
      <alignment horizontal="center" vertical="center"/>
    </xf>
    <xf numFmtId="196" fontId="68" fillId="29" borderId="23" xfId="85" applyNumberFormat="1" applyFont="1" applyFill="1" applyBorder="1" applyAlignment="1">
      <alignment horizontal="center" vertical="center"/>
    </xf>
    <xf numFmtId="196" fontId="64" fillId="27" borderId="32" xfId="85" applyNumberFormat="1" applyFont="1" applyFill="1" applyBorder="1" applyAlignment="1">
      <alignment horizontal="center" vertical="center"/>
    </xf>
    <xf numFmtId="196" fontId="57" fillId="0" borderId="0" xfId="85" applyNumberFormat="1" applyFont="1" applyFill="1" applyAlignment="1">
      <alignment horizontal="center" vertical="center"/>
    </xf>
    <xf numFmtId="196" fontId="57" fillId="0" borderId="0" xfId="85" applyNumberFormat="1" applyFont="1" applyFill="1" applyAlignment="1">
      <alignment horizontal="center"/>
    </xf>
    <xf numFmtId="196" fontId="87" fillId="27" borderId="0" xfId="85" applyNumberFormat="1" applyFont="1" applyFill="1" applyAlignment="1">
      <alignment horizontal="center" vertical="center"/>
    </xf>
    <xf numFmtId="196" fontId="57" fillId="27" borderId="0" xfId="85" applyNumberFormat="1" applyFont="1" applyFill="1" applyAlignment="1">
      <alignment horizontal="center"/>
    </xf>
    <xf numFmtId="190" fontId="57" fillId="27" borderId="48" xfId="43" applyNumberFormat="1" applyFont="1" applyFill="1" applyBorder="1" applyAlignment="1">
      <alignment horizontal="center" vertical="center"/>
    </xf>
    <xf numFmtId="190" fontId="57" fillId="0" borderId="0" xfId="43" applyNumberFormat="1" applyFont="1" applyFill="1" applyBorder="1" applyAlignment="1">
      <alignment horizontal="right" vertical="center"/>
    </xf>
    <xf numFmtId="211" fontId="57" fillId="0" borderId="15" xfId="85" applyNumberFormat="1" applyFont="1" applyFill="1" applyBorder="1" applyAlignment="1">
      <alignment vertical="center"/>
    </xf>
    <xf numFmtId="211" fontId="57" fillId="0" borderId="15" xfId="85" applyNumberFormat="1" applyFont="1" applyFill="1" applyBorder="1" applyAlignment="1">
      <alignment horizontal="right" vertical="center"/>
    </xf>
    <xf numFmtId="211" fontId="57" fillId="0" borderId="15" xfId="85" applyNumberFormat="1" applyFont="1" applyFill="1" applyBorder="1" applyAlignment="1">
      <alignment horizontal="right"/>
    </xf>
    <xf numFmtId="211" fontId="59" fillId="0" borderId="15" xfId="85" applyNumberFormat="1" applyFont="1" applyFill="1" applyBorder="1" applyAlignment="1">
      <alignment vertical="center"/>
    </xf>
    <xf numFmtId="211" fontId="112" fillId="0" borderId="15" xfId="85" applyNumberFormat="1" applyFont="1" applyFill="1" applyBorder="1" applyAlignment="1"/>
    <xf numFmtId="3" fontId="57" fillId="0" borderId="18" xfId="43" applyNumberFormat="1" applyFont="1" applyFill="1" applyBorder="1"/>
    <xf numFmtId="3" fontId="80" fillId="0" borderId="0" xfId="0" applyNumberFormat="1" applyFont="1"/>
    <xf numFmtId="3" fontId="75" fillId="0" borderId="0" xfId="0" applyNumberFormat="1" applyFont="1"/>
    <xf numFmtId="174" fontId="71" fillId="0" borderId="0" xfId="85" applyFont="1" applyAlignment="1">
      <alignment vertical="center"/>
    </xf>
    <xf numFmtId="170" fontId="59" fillId="27" borderId="39" xfId="86" applyNumberFormat="1" applyFont="1" applyFill="1" applyBorder="1" applyAlignment="1">
      <alignment vertical="center"/>
    </xf>
    <xf numFmtId="197" fontId="59" fillId="27" borderId="40" xfId="86" applyNumberFormat="1" applyFont="1" applyFill="1" applyBorder="1" applyAlignment="1">
      <alignment vertical="center"/>
    </xf>
    <xf numFmtId="170" fontId="75" fillId="29" borderId="39" xfId="43" applyNumberFormat="1" applyFont="1" applyFill="1" applyBorder="1" applyAlignment="1">
      <alignment vertical="center"/>
    </xf>
    <xf numFmtId="0" fontId="75" fillId="29" borderId="39" xfId="43" applyFont="1" applyFill="1" applyBorder="1" applyAlignment="1">
      <alignment vertical="center"/>
    </xf>
    <xf numFmtId="0" fontId="75" fillId="29" borderId="56" xfId="43" applyFont="1" applyFill="1" applyBorder="1" applyAlignment="1">
      <alignment vertical="center"/>
    </xf>
    <xf numFmtId="0" fontId="68" fillId="29" borderId="28" xfId="43" applyFont="1" applyFill="1" applyBorder="1" applyAlignment="1">
      <alignment horizontal="center" vertical="center" wrapText="1"/>
    </xf>
    <xf numFmtId="0" fontId="68" fillId="29" borderId="33" xfId="43" applyFont="1" applyFill="1" applyBorder="1" applyAlignment="1">
      <alignment horizontal="center" vertical="center" wrapText="1"/>
    </xf>
    <xf numFmtId="174" fontId="59" fillId="27" borderId="0" xfId="85" applyFont="1" applyFill="1"/>
    <xf numFmtId="174" fontId="71" fillId="27" borderId="0" xfId="85" applyFont="1" applyFill="1" applyAlignment="1">
      <alignment horizontal="center" vertical="center"/>
    </xf>
    <xf numFmtId="174" fontId="59" fillId="0" borderId="0" xfId="85" applyFont="1" applyFill="1" applyAlignment="1">
      <alignment vertical="center"/>
    </xf>
    <xf numFmtId="196" fontId="65" fillId="28" borderId="0" xfId="85" applyNumberFormat="1" applyFont="1" applyFill="1" applyAlignment="1">
      <alignment horizontal="right" vertical="center"/>
    </xf>
    <xf numFmtId="174" fontId="57" fillId="27" borderId="0" xfId="85" applyFont="1" applyFill="1" applyBorder="1"/>
    <xf numFmtId="174" fontId="107" fillId="0" borderId="0" xfId="85" applyFont="1"/>
    <xf numFmtId="0" fontId="75" fillId="0" borderId="19" xfId="43" applyFont="1" applyFill="1" applyBorder="1" applyAlignment="1"/>
    <xf numFmtId="10" fontId="57" fillId="0" borderId="0" xfId="97" applyNumberFormat="1" applyFont="1"/>
    <xf numFmtId="191" fontId="133" fillId="0" borderId="0" xfId="43" applyNumberFormat="1" applyFont="1" applyFill="1"/>
    <xf numFmtId="0" fontId="57" fillId="0" borderId="0" xfId="43" applyFont="1" applyFill="1" applyAlignment="1">
      <alignment horizontal="left" vertical="center" wrapText="1"/>
    </xf>
    <xf numFmtId="0" fontId="57" fillId="0" borderId="0" xfId="43" applyFont="1" applyFill="1" applyAlignment="1">
      <alignment horizontal="left"/>
    </xf>
    <xf numFmtId="216" fontId="65" fillId="27" borderId="16" xfId="85" applyNumberFormat="1" applyFont="1" applyFill="1" applyBorder="1" applyAlignment="1">
      <alignment horizontal="center"/>
    </xf>
    <xf numFmtId="216" fontId="65" fillId="27" borderId="28" xfId="85" applyNumberFormat="1" applyFont="1" applyFill="1" applyBorder="1" applyAlignment="1">
      <alignment horizontal="center"/>
    </xf>
    <xf numFmtId="3" fontId="57" fillId="27" borderId="18" xfId="427" applyNumberFormat="1" applyFont="1" applyFill="1" applyBorder="1"/>
    <xf numFmtId="3" fontId="57" fillId="27" borderId="37" xfId="427" applyNumberFormat="1" applyFont="1" applyFill="1" applyBorder="1"/>
    <xf numFmtId="196" fontId="57" fillId="27" borderId="20" xfId="85" applyNumberFormat="1" applyFont="1" applyFill="1" applyBorder="1"/>
    <xf numFmtId="3" fontId="57" fillId="27" borderId="38" xfId="428" applyNumberFormat="1" applyFont="1" applyFill="1" applyBorder="1" applyAlignment="1">
      <alignment horizontal="center"/>
    </xf>
    <xf numFmtId="3" fontId="57" fillId="27" borderId="40" xfId="428" applyNumberFormat="1" applyFont="1" applyFill="1" applyBorder="1" applyAlignment="1">
      <alignment horizontal="center"/>
    </xf>
    <xf numFmtId="196" fontId="57" fillId="27" borderId="41" xfId="85" applyNumberFormat="1" applyFont="1" applyFill="1" applyBorder="1" applyAlignment="1">
      <alignment horizontal="center"/>
    </xf>
    <xf numFmtId="3" fontId="65" fillId="0" borderId="21" xfId="427" applyNumberFormat="1" applyFont="1" applyFill="1" applyBorder="1"/>
    <xf numFmtId="3" fontId="65" fillId="0" borderId="72" xfId="427" applyNumberFormat="1" applyFont="1" applyFill="1" applyBorder="1"/>
    <xf numFmtId="174" fontId="71" fillId="27" borderId="0" xfId="85" applyFont="1" applyFill="1" applyBorder="1"/>
    <xf numFmtId="170" fontId="71" fillId="27" borderId="0" xfId="85" applyNumberFormat="1" applyFont="1" applyFill="1" applyBorder="1"/>
    <xf numFmtId="3" fontId="65" fillId="27" borderId="32" xfId="85" applyNumberFormat="1" applyFont="1" applyFill="1" applyBorder="1" applyAlignment="1">
      <alignment horizontal="center" vertical="center"/>
    </xf>
    <xf numFmtId="3" fontId="65" fillId="27" borderId="16" xfId="85" applyNumberFormat="1" applyFont="1" applyFill="1" applyBorder="1" applyAlignment="1">
      <alignment horizontal="center" vertical="center"/>
    </xf>
    <xf numFmtId="3" fontId="57" fillId="27" borderId="15" xfId="85" applyNumberFormat="1" applyFont="1" applyFill="1" applyBorder="1"/>
    <xf numFmtId="3" fontId="57" fillId="27" borderId="16" xfId="85" applyNumberFormat="1" applyFont="1" applyFill="1" applyBorder="1"/>
    <xf numFmtId="3" fontId="64" fillId="27" borderId="15" xfId="85" applyNumberFormat="1" applyFont="1" applyFill="1" applyBorder="1"/>
    <xf numFmtId="3" fontId="64" fillId="27" borderId="16" xfId="85" applyNumberFormat="1" applyFont="1" applyFill="1" applyBorder="1"/>
    <xf numFmtId="3" fontId="65" fillId="27" borderId="15" xfId="85" applyNumberFormat="1" applyFont="1" applyFill="1" applyBorder="1" applyAlignment="1"/>
    <xf numFmtId="3" fontId="59" fillId="27" borderId="15" xfId="85" applyNumberFormat="1" applyFont="1" applyFill="1" applyBorder="1" applyAlignment="1">
      <alignment vertical="center"/>
    </xf>
    <xf numFmtId="3" fontId="65" fillId="27" borderId="16" xfId="85" applyNumberFormat="1" applyFont="1" applyFill="1" applyBorder="1" applyAlignment="1"/>
    <xf numFmtId="0" fontId="57" fillId="0" borderId="16" xfId="364" applyFont="1" applyBorder="1"/>
    <xf numFmtId="3" fontId="57" fillId="27" borderId="15" xfId="85" applyNumberFormat="1" applyFont="1" applyFill="1" applyBorder="1" applyAlignment="1">
      <alignment horizontal="right"/>
    </xf>
    <xf numFmtId="3" fontId="57" fillId="27" borderId="15" xfId="85" applyNumberFormat="1" applyFont="1" applyFill="1" applyBorder="1" applyAlignment="1">
      <alignment horizontal="right" vertical="center"/>
    </xf>
    <xf numFmtId="3" fontId="57" fillId="27" borderId="16" xfId="85" applyNumberFormat="1" applyFont="1" applyFill="1" applyBorder="1" applyAlignment="1">
      <alignment horizontal="right" vertical="center"/>
    </xf>
    <xf numFmtId="3" fontId="64" fillId="28" borderId="15" xfId="372" applyNumberFormat="1" applyFont="1" applyFill="1" applyBorder="1" applyAlignment="1">
      <alignment vertical="center"/>
    </xf>
    <xf numFmtId="3" fontId="65" fillId="28" borderId="15" xfId="85" applyNumberFormat="1" applyFont="1" applyFill="1" applyBorder="1" applyAlignment="1"/>
    <xf numFmtId="3" fontId="92" fillId="29" borderId="15" xfId="85" applyNumberFormat="1" applyFont="1" applyFill="1" applyBorder="1" applyAlignment="1">
      <alignment horizontal="right" vertical="center"/>
    </xf>
    <xf numFmtId="3" fontId="72" fillId="0" borderId="24" xfId="85" applyNumberFormat="1" applyFont="1" applyFill="1" applyBorder="1"/>
    <xf numFmtId="177" fontId="72" fillId="0" borderId="0" xfId="85" applyNumberFormat="1" applyFont="1" applyFill="1" applyBorder="1"/>
    <xf numFmtId="0" fontId="143" fillId="28" borderId="0" xfId="569" applyFont="1" applyFill="1" applyBorder="1" applyAlignment="1">
      <alignment wrapText="1"/>
    </xf>
    <xf numFmtId="3" fontId="57" fillId="0" borderId="87" xfId="91" applyNumberFormat="1" applyFont="1" applyFill="1" applyBorder="1" applyAlignment="1">
      <alignment vertical="center"/>
    </xf>
    <xf numFmtId="3" fontId="57" fillId="0" borderId="39" xfId="91" applyNumberFormat="1" applyFont="1" applyFill="1" applyBorder="1" applyAlignment="1">
      <alignment vertical="center"/>
    </xf>
    <xf numFmtId="0" fontId="57" fillId="0" borderId="0" xfId="43" applyFont="1" applyFill="1" applyBorder="1" applyAlignment="1">
      <alignment horizontal="left" vertical="center" indent="3"/>
    </xf>
    <xf numFmtId="4" fontId="57" fillId="0" borderId="0" xfId="43" applyNumberFormat="1" applyFont="1" applyFill="1" applyBorder="1" applyAlignment="1">
      <alignment horizontal="right" vertical="center"/>
    </xf>
    <xf numFmtId="10" fontId="57" fillId="28" borderId="15" xfId="368" applyNumberFormat="1" applyFont="1" applyFill="1" applyBorder="1" applyAlignment="1">
      <alignment horizontal="center" vertical="center"/>
    </xf>
    <xf numFmtId="10" fontId="57" fillId="28" borderId="15" xfId="368" applyNumberFormat="1" applyFont="1" applyFill="1" applyBorder="1" applyAlignment="1">
      <alignment horizontal="center"/>
    </xf>
    <xf numFmtId="10" fontId="59" fillId="28" borderId="15" xfId="368" applyNumberFormat="1" applyFont="1" applyFill="1" applyBorder="1" applyAlignment="1">
      <alignment horizontal="center" vertical="center"/>
    </xf>
    <xf numFmtId="10" fontId="65" fillId="28" borderId="15" xfId="368" applyNumberFormat="1" applyFont="1" applyFill="1" applyBorder="1" applyAlignment="1">
      <alignment horizontal="center"/>
    </xf>
    <xf numFmtId="217" fontId="57" fillId="0" borderId="0" xfId="85" applyNumberFormat="1" applyFont="1" applyFill="1" applyAlignment="1">
      <alignment horizontal="center"/>
    </xf>
    <xf numFmtId="174" fontId="57" fillId="27" borderId="0" xfId="85" applyNumberFormat="1" applyFont="1" applyFill="1" applyAlignment="1">
      <alignment horizontal="center"/>
    </xf>
    <xf numFmtId="206" fontId="59" fillId="27" borderId="0" xfId="85" applyNumberFormat="1" applyFont="1" applyFill="1" applyAlignment="1">
      <alignment horizontal="center"/>
    </xf>
    <xf numFmtId="190" fontId="57" fillId="0" borderId="85" xfId="91" applyNumberFormat="1" applyFont="1" applyFill="1" applyBorder="1" applyAlignment="1">
      <alignment vertical="center"/>
    </xf>
    <xf numFmtId="174" fontId="65" fillId="0" borderId="0" xfId="85" applyFont="1" applyFill="1" applyBorder="1"/>
    <xf numFmtId="3" fontId="65" fillId="0" borderId="103" xfId="85" applyNumberFormat="1" applyFont="1" applyFill="1" applyBorder="1"/>
    <xf numFmtId="209" fontId="57" fillId="0" borderId="0" xfId="43" applyNumberFormat="1" applyFont="1" applyFill="1" applyAlignment="1">
      <alignment vertical="center"/>
    </xf>
    <xf numFmtId="209" fontId="57" fillId="0" borderId="0" xfId="85" applyNumberFormat="1" applyFont="1" applyFill="1" applyAlignment="1">
      <alignment vertical="center"/>
    </xf>
    <xf numFmtId="167" fontId="57" fillId="0" borderId="0" xfId="373" applyNumberFormat="1" applyFont="1" applyFill="1" applyAlignment="1">
      <alignment vertical="center"/>
    </xf>
    <xf numFmtId="0" fontId="80" fillId="0" borderId="68" xfId="43" applyFont="1" applyFill="1" applyBorder="1" applyAlignment="1">
      <alignment vertical="center" wrapText="1"/>
    </xf>
    <xf numFmtId="0" fontId="80" fillId="0" borderId="69" xfId="43" applyFont="1" applyFill="1" applyBorder="1" applyAlignment="1">
      <alignment vertical="center" wrapText="1"/>
    </xf>
    <xf numFmtId="0" fontId="57" fillId="28" borderId="0" xfId="43" applyFont="1" applyFill="1" applyAlignment="1">
      <alignment horizontal="left" vertical="center" wrapText="1"/>
    </xf>
    <xf numFmtId="0" fontId="61" fillId="27" borderId="0" xfId="43" applyFont="1" applyFill="1" applyAlignment="1">
      <alignment horizontal="center" vertical="center"/>
    </xf>
    <xf numFmtId="0" fontId="57" fillId="27" borderId="0" xfId="43" applyFont="1" applyFill="1" applyAlignment="1">
      <alignment horizontal="left" wrapText="1"/>
    </xf>
    <xf numFmtId="0" fontId="57" fillId="28" borderId="0" xfId="43" applyFont="1" applyFill="1" applyAlignment="1">
      <alignment horizontal="left" wrapText="1"/>
    </xf>
    <xf numFmtId="0" fontId="59" fillId="27" borderId="0" xfId="43" applyFont="1" applyFill="1" applyAlignment="1">
      <alignment horizontal="center" vertical="center"/>
    </xf>
    <xf numFmtId="0" fontId="57" fillId="0" borderId="0" xfId="43" applyFont="1" applyFill="1" applyAlignment="1">
      <alignment horizontal="left" wrapText="1"/>
    </xf>
    <xf numFmtId="0" fontId="123" fillId="27" borderId="0" xfId="43" applyFont="1" applyFill="1"/>
    <xf numFmtId="0" fontId="71" fillId="27" borderId="0" xfId="370" applyFont="1" applyFill="1" applyAlignment="1">
      <alignment horizontal="left" vertical="center" indent="2"/>
    </xf>
    <xf numFmtId="1" fontId="1" fillId="0" borderId="63" xfId="43" applyNumberFormat="1" applyFont="1" applyFill="1" applyBorder="1" applyAlignment="1">
      <alignment horizontal="center"/>
    </xf>
    <xf numFmtId="201" fontId="1" fillId="0" borderId="19" xfId="85" applyNumberFormat="1" applyFont="1" applyFill="1" applyBorder="1" applyAlignment="1">
      <alignment horizontal="center"/>
    </xf>
    <xf numFmtId="0" fontId="127" fillId="0" borderId="0" xfId="89" applyFont="1" applyFill="1" applyBorder="1" applyAlignment="1">
      <alignment horizontal="left" wrapText="1"/>
    </xf>
    <xf numFmtId="15" fontId="1" fillId="0" borderId="0" xfId="43" applyNumberFormat="1" applyFont="1" applyFill="1" applyBorder="1" applyAlignment="1">
      <alignment horizontal="left"/>
    </xf>
    <xf numFmtId="191" fontId="75" fillId="0" borderId="63" xfId="365" applyNumberFormat="1" applyFont="1" applyFill="1" applyBorder="1"/>
    <xf numFmtId="3" fontId="116" fillId="0" borderId="63" xfId="43" applyNumberFormat="1" applyFont="1" applyFill="1" applyBorder="1" applyAlignment="1">
      <alignment horizontal="right" indent="1"/>
    </xf>
    <xf numFmtId="3" fontId="59" fillId="0" borderId="63" xfId="365" applyNumberFormat="1" applyFont="1" applyFill="1" applyBorder="1" applyAlignment="1">
      <alignment horizontal="right" indent="1"/>
    </xf>
    <xf numFmtId="3" fontId="75" fillId="0" borderId="63" xfId="43" quotePrefix="1" applyNumberFormat="1" applyFont="1" applyFill="1" applyBorder="1" applyAlignment="1">
      <alignment horizontal="right" indent="1"/>
    </xf>
    <xf numFmtId="3" fontId="57" fillId="0" borderId="0" xfId="43" applyNumberFormat="1" applyFont="1" applyFill="1" applyBorder="1"/>
    <xf numFmtId="0" fontId="127" fillId="0" borderId="19" xfId="89" applyFont="1" applyFill="1" applyBorder="1" applyAlignment="1">
      <alignment horizontal="left" wrapText="1"/>
    </xf>
    <xf numFmtId="3" fontId="75" fillId="0" borderId="63" xfId="365" applyNumberFormat="1" applyFont="1" applyFill="1" applyBorder="1" applyAlignment="1">
      <alignment horizontal="right" indent="1"/>
    </xf>
    <xf numFmtId="3" fontId="59" fillId="0" borderId="63" xfId="365" applyNumberFormat="1" applyFont="1" applyFill="1" applyBorder="1" applyAlignment="1">
      <alignment horizontal="right" wrapText="1" indent="1"/>
    </xf>
    <xf numFmtId="3" fontId="75" fillId="0" borderId="63" xfId="365" applyNumberFormat="1" applyFont="1" applyFill="1" applyBorder="1" applyAlignment="1">
      <alignment horizontal="right" wrapText="1" indent="1"/>
    </xf>
    <xf numFmtId="191" fontId="70" fillId="29" borderId="100" xfId="365" applyNumberFormat="1" applyFont="1" applyFill="1" applyBorder="1" applyAlignment="1">
      <alignment horizontal="right"/>
    </xf>
    <xf numFmtId="0" fontId="1" fillId="0" borderId="0" xfId="43" applyFont="1" applyFill="1"/>
    <xf numFmtId="0" fontId="0" fillId="0" borderId="0" xfId="0" applyFill="1"/>
    <xf numFmtId="0" fontId="1" fillId="0" borderId="19" xfId="43" applyFont="1" applyFill="1" applyBorder="1" applyAlignment="1"/>
    <xf numFmtId="0" fontId="1" fillId="0" borderId="0" xfId="43" applyFont="1" applyFill="1" applyAlignment="1"/>
    <xf numFmtId="218" fontId="80" fillId="0" borderId="0" xfId="85" applyNumberFormat="1" applyFont="1" applyFill="1"/>
    <xf numFmtId="196" fontId="124" fillId="27" borderId="0" xfId="85" applyNumberFormat="1" applyFont="1" applyFill="1" applyAlignment="1">
      <alignment horizontal="center"/>
    </xf>
    <xf numFmtId="218" fontId="65" fillId="0" borderId="0" xfId="85" applyNumberFormat="1" applyFont="1" applyFill="1" applyAlignment="1">
      <alignment horizontal="center" vertical="center"/>
    </xf>
    <xf numFmtId="217" fontId="60" fillId="27" borderId="0" xfId="85" applyNumberFormat="1" applyFont="1" applyFill="1"/>
    <xf numFmtId="218" fontId="57" fillId="0" borderId="0" xfId="85" applyNumberFormat="1" applyFont="1" applyFill="1" applyAlignment="1">
      <alignment horizontal="center"/>
    </xf>
    <xf numFmtId="219" fontId="57" fillId="0" borderId="0" xfId="85" applyNumberFormat="1" applyFont="1" applyFill="1" applyAlignment="1">
      <alignment horizontal="center"/>
    </xf>
    <xf numFmtId="217" fontId="65" fillId="27" borderId="0" xfId="85" applyNumberFormat="1" applyFont="1" applyFill="1" applyAlignment="1">
      <alignment horizontal="center" vertical="center"/>
    </xf>
    <xf numFmtId="204" fontId="57" fillId="27" borderId="0" xfId="85" applyNumberFormat="1" applyFont="1" applyFill="1" applyAlignment="1">
      <alignment vertical="center"/>
    </xf>
    <xf numFmtId="174" fontId="122" fillId="0" borderId="0" xfId="85" applyFont="1" applyFill="1" applyAlignment="1" applyProtection="1">
      <alignment horizontal="center"/>
    </xf>
    <xf numFmtId="174" fontId="75" fillId="27" borderId="0" xfId="85" applyFont="1" applyFill="1"/>
    <xf numFmtId="174" fontId="80" fillId="0" borderId="0" xfId="85" applyFont="1"/>
    <xf numFmtId="3" fontId="107" fillId="0" borderId="0" xfId="364" applyNumberFormat="1" applyFont="1"/>
    <xf numFmtId="204" fontId="107" fillId="0" borderId="0" xfId="85" applyNumberFormat="1" applyFont="1"/>
    <xf numFmtId="170" fontId="75" fillId="0" borderId="52" xfId="86" applyNumberFormat="1" applyFont="1" applyFill="1" applyBorder="1" applyAlignment="1">
      <alignment vertical="center"/>
    </xf>
    <xf numFmtId="170" fontId="59" fillId="27" borderId="59" xfId="86" applyNumberFormat="1" applyFont="1" applyFill="1" applyBorder="1" applyAlignment="1">
      <alignment horizontal="right" vertical="center"/>
    </xf>
    <xf numFmtId="170" fontId="75" fillId="0" borderId="19" xfId="86" applyNumberFormat="1" applyFont="1" applyFill="1" applyBorder="1" applyAlignment="1">
      <alignment vertical="center"/>
    </xf>
    <xf numFmtId="170" fontId="59" fillId="27" borderId="20" xfId="86" applyNumberFormat="1" applyFont="1" applyFill="1" applyBorder="1" applyAlignment="1">
      <alignment horizontal="right" vertical="center"/>
    </xf>
    <xf numFmtId="170" fontId="59" fillId="0" borderId="40" xfId="86" applyNumberFormat="1" applyFont="1" applyFill="1" applyBorder="1" applyAlignment="1">
      <alignment vertical="center"/>
    </xf>
    <xf numFmtId="170" fontId="59" fillId="27" borderId="41" xfId="86" applyNumberFormat="1" applyFont="1" applyFill="1" applyBorder="1" applyAlignment="1">
      <alignment horizontal="right" vertical="center"/>
    </xf>
    <xf numFmtId="170" fontId="59" fillId="0" borderId="19" xfId="86" applyNumberFormat="1" applyFont="1" applyFill="1" applyBorder="1" applyAlignment="1">
      <alignment horizontal="right" vertical="center"/>
    </xf>
    <xf numFmtId="170" fontId="59" fillId="0" borderId="19" xfId="365" applyNumberFormat="1" applyFont="1" applyFill="1" applyBorder="1" applyAlignment="1">
      <alignment vertical="center"/>
    </xf>
    <xf numFmtId="170" fontId="59" fillId="27" borderId="20" xfId="365" applyNumberFormat="1" applyFont="1" applyFill="1" applyBorder="1" applyAlignment="1">
      <alignment vertical="center"/>
    </xf>
    <xf numFmtId="170" fontId="59" fillId="27" borderId="20" xfId="86" applyNumberFormat="1" applyFont="1" applyFill="1" applyBorder="1" applyAlignment="1">
      <alignment vertical="center"/>
    </xf>
    <xf numFmtId="170" fontId="59" fillId="27" borderId="40" xfId="86" applyNumberFormat="1" applyFont="1" applyFill="1" applyBorder="1" applyAlignment="1">
      <alignment horizontal="center" vertical="center"/>
    </xf>
    <xf numFmtId="170" fontId="59" fillId="27" borderId="34" xfId="86" applyNumberFormat="1" applyFont="1" applyFill="1" applyBorder="1" applyAlignment="1">
      <alignment horizontal="center" vertical="center"/>
    </xf>
    <xf numFmtId="172" fontId="96" fillId="27" borderId="18" xfId="86" applyNumberFormat="1" applyFont="1" applyFill="1" applyBorder="1" applyAlignment="1" applyProtection="1"/>
    <xf numFmtId="172" fontId="96" fillId="27" borderId="20" xfId="86" applyNumberFormat="1" applyFont="1" applyFill="1" applyBorder="1" applyAlignment="1" applyProtection="1"/>
    <xf numFmtId="172" fontId="64" fillId="27" borderId="18" xfId="86" applyNumberFormat="1" applyFont="1" applyFill="1" applyBorder="1" applyAlignment="1" applyProtection="1">
      <alignment vertical="center"/>
    </xf>
    <xf numFmtId="172" fontId="64" fillId="27" borderId="20" xfId="86" applyNumberFormat="1" applyFont="1" applyFill="1" applyBorder="1" applyAlignment="1" applyProtection="1">
      <alignment vertical="center"/>
    </xf>
    <xf numFmtId="172" fontId="57" fillId="27" borderId="18" xfId="86" applyNumberFormat="1" applyFont="1" applyFill="1" applyBorder="1" applyAlignment="1">
      <alignment horizontal="center" vertical="center"/>
    </xf>
    <xf numFmtId="172" fontId="57" fillId="27" borderId="20" xfId="86" applyNumberFormat="1" applyFont="1" applyFill="1" applyBorder="1" applyAlignment="1">
      <alignment horizontal="center" vertical="center"/>
    </xf>
    <xf numFmtId="172" fontId="57" fillId="27" borderId="18" xfId="86" applyNumberFormat="1" applyFont="1" applyFill="1" applyBorder="1" applyAlignment="1">
      <alignment horizontal="right" vertical="center"/>
    </xf>
    <xf numFmtId="172" fontId="57" fillId="0" borderId="20" xfId="86" applyNumberFormat="1" applyFont="1" applyFill="1" applyBorder="1" applyAlignment="1">
      <alignment horizontal="right" vertical="center"/>
    </xf>
    <xf numFmtId="172" fontId="64" fillId="27" borderId="18" xfId="86" applyNumberFormat="1" applyFont="1" applyFill="1" applyBorder="1" applyAlignment="1" applyProtection="1">
      <alignment horizontal="right" vertical="center"/>
    </xf>
    <xf numFmtId="172" fontId="64" fillId="27" borderId="20" xfId="86" applyNumberFormat="1" applyFont="1" applyFill="1" applyBorder="1" applyAlignment="1" applyProtection="1">
      <alignment horizontal="right" vertical="center"/>
    </xf>
    <xf numFmtId="173" fontId="57" fillId="27" borderId="34" xfId="86" applyFont="1" applyFill="1" applyBorder="1" applyAlignment="1">
      <alignment horizontal="right" vertical="center"/>
    </xf>
    <xf numFmtId="172" fontId="75" fillId="27" borderId="18" xfId="86" applyNumberFormat="1" applyFont="1" applyFill="1" applyBorder="1" applyAlignment="1">
      <alignment horizontal="right" vertical="center"/>
    </xf>
    <xf numFmtId="172" fontId="70" fillId="29" borderId="55" xfId="86" applyNumberFormat="1" applyFont="1" applyFill="1" applyBorder="1" applyAlignment="1">
      <alignment horizontal="right" vertical="center" wrapText="1"/>
    </xf>
    <xf numFmtId="201" fontId="102" fillId="0" borderId="19" xfId="85" applyNumberFormat="1" applyFont="1" applyFill="1" applyBorder="1" applyAlignment="1">
      <alignment horizontal="center"/>
    </xf>
    <xf numFmtId="196" fontId="57" fillId="0" borderId="0" xfId="85" applyNumberFormat="1" applyFont="1" applyFill="1"/>
    <xf numFmtId="196" fontId="65" fillId="0" borderId="0" xfId="85" applyNumberFormat="1" applyFont="1" applyFill="1"/>
    <xf numFmtId="196" fontId="75" fillId="0" borderId="0" xfId="85" applyNumberFormat="1" applyFont="1" applyFill="1"/>
    <xf numFmtId="174" fontId="57" fillId="0" borderId="0" xfId="85" applyFont="1" applyFill="1" applyBorder="1"/>
    <xf numFmtId="0" fontId="75" fillId="28" borderId="0" xfId="364" applyFont="1" applyFill="1"/>
    <xf numFmtId="41" fontId="57" fillId="27" borderId="0" xfId="365" applyNumberFormat="1" applyFont="1" applyFill="1"/>
    <xf numFmtId="0" fontId="60" fillId="27" borderId="0" xfId="43" applyFont="1" applyFill="1" applyAlignment="1">
      <alignment horizontal="center"/>
    </xf>
    <xf numFmtId="0" fontId="59" fillId="27" borderId="0" xfId="43" applyFont="1" applyFill="1" applyAlignment="1">
      <alignment horizontal="center"/>
    </xf>
    <xf numFmtId="0" fontId="144" fillId="27" borderId="0" xfId="43" applyFont="1" applyFill="1" applyAlignment="1">
      <alignment horizontal="center"/>
    </xf>
    <xf numFmtId="0" fontId="64" fillId="27" borderId="0" xfId="43" applyFont="1" applyFill="1" applyAlignment="1">
      <alignment horizontal="center"/>
    </xf>
    <xf numFmtId="0" fontId="57" fillId="27" borderId="0" xfId="43" applyFont="1" applyFill="1" applyAlignment="1">
      <alignment horizontal="center"/>
    </xf>
    <xf numFmtId="3" fontId="62" fillId="27" borderId="0" xfId="43" applyNumberFormat="1" applyFont="1" applyFill="1"/>
    <xf numFmtId="4" fontId="80" fillId="0" borderId="35" xfId="43" applyNumberFormat="1" applyFont="1" applyFill="1" applyBorder="1" applyAlignment="1">
      <alignment horizontal="center" vertical="center" wrapText="1"/>
    </xf>
    <xf numFmtId="15" fontId="80" fillId="0" borderId="24" xfId="43" applyNumberFormat="1" applyFont="1" applyFill="1" applyBorder="1" applyAlignment="1">
      <alignment horizontal="center" vertical="center" wrapText="1"/>
    </xf>
    <xf numFmtId="15" fontId="80" fillId="27" borderId="24" xfId="43" applyNumberFormat="1" applyFont="1" applyFill="1" applyBorder="1" applyAlignment="1">
      <alignment horizontal="center" vertical="center" wrapText="1"/>
    </xf>
    <xf numFmtId="0" fontId="57" fillId="0" borderId="26" xfId="43" applyFont="1" applyBorder="1"/>
    <xf numFmtId="3" fontId="80" fillId="0" borderId="32" xfId="43" applyNumberFormat="1" applyFont="1" applyFill="1" applyBorder="1"/>
    <xf numFmtId="220" fontId="80" fillId="0" borderId="32" xfId="366" applyNumberFormat="1" applyFont="1" applyFill="1" applyBorder="1"/>
    <xf numFmtId="3" fontId="145" fillId="29" borderId="15" xfId="43" applyNumberFormat="1" applyFont="1" applyFill="1" applyBorder="1" applyAlignment="1">
      <alignment vertical="center"/>
    </xf>
    <xf numFmtId="174" fontId="57" fillId="28" borderId="0" xfId="85" applyFont="1" applyFill="1" applyAlignment="1">
      <alignment vertical="center"/>
    </xf>
    <xf numFmtId="0" fontId="57" fillId="0" borderId="29" xfId="43" applyFont="1" applyBorder="1"/>
    <xf numFmtId="0" fontId="146" fillId="0" borderId="24" xfId="43" applyFont="1" applyFill="1" applyBorder="1"/>
    <xf numFmtId="174" fontId="57" fillId="28" borderId="0" xfId="85" applyFont="1" applyFill="1"/>
    <xf numFmtId="0" fontId="106" fillId="29" borderId="14" xfId="43" applyFont="1" applyFill="1" applyBorder="1"/>
    <xf numFmtId="3" fontId="145" fillId="29" borderId="15" xfId="43" applyNumberFormat="1" applyFont="1" applyFill="1" applyBorder="1"/>
    <xf numFmtId="0" fontId="57" fillId="0" borderId="14" xfId="43" applyFont="1" applyBorder="1"/>
    <xf numFmtId="0" fontId="146" fillId="0" borderId="15" xfId="43" applyFont="1" applyFill="1" applyBorder="1"/>
    <xf numFmtId="0" fontId="94" fillId="29" borderId="14" xfId="43" applyFont="1" applyFill="1" applyBorder="1"/>
    <xf numFmtId="177" fontId="147" fillId="29" borderId="15" xfId="366" applyNumberFormat="1" applyFont="1" applyFill="1" applyBorder="1"/>
    <xf numFmtId="0" fontId="75" fillId="27" borderId="14" xfId="43" applyFont="1" applyFill="1" applyBorder="1"/>
    <xf numFmtId="0" fontId="146" fillId="27" borderId="15" xfId="43" applyFont="1" applyFill="1" applyBorder="1"/>
    <xf numFmtId="0" fontId="78" fillId="27" borderId="14" xfId="43" applyFont="1" applyFill="1" applyBorder="1"/>
    <xf numFmtId="3" fontId="148" fillId="27" borderId="15" xfId="43" applyNumberFormat="1" applyFont="1" applyFill="1" applyBorder="1"/>
    <xf numFmtId="3" fontId="148" fillId="28" borderId="15" xfId="43" applyNumberFormat="1" applyFont="1" applyFill="1" applyBorder="1"/>
    <xf numFmtId="217" fontId="57" fillId="28" borderId="0" xfId="85" applyNumberFormat="1" applyFont="1" applyFill="1"/>
    <xf numFmtId="3" fontId="146" fillId="27" borderId="15" xfId="43" applyNumberFormat="1" applyFont="1" applyFill="1" applyBorder="1"/>
    <xf numFmtId="3" fontId="59" fillId="27" borderId="15" xfId="43" applyNumberFormat="1" applyFont="1" applyFill="1" applyBorder="1"/>
    <xf numFmtId="43" fontId="148" fillId="27" borderId="15" xfId="366" applyNumberFormat="1" applyFont="1" applyFill="1" applyBorder="1"/>
    <xf numFmtId="3" fontId="146" fillId="28" borderId="15" xfId="43" applyNumberFormat="1" applyFont="1" applyFill="1" applyBorder="1"/>
    <xf numFmtId="0" fontId="65" fillId="27" borderId="14" xfId="43" applyFont="1" applyFill="1" applyBorder="1" applyAlignment="1">
      <alignment horizontal="left" vertical="center" wrapText="1"/>
    </xf>
    <xf numFmtId="43" fontId="65" fillId="27" borderId="14" xfId="366" applyNumberFormat="1" applyFont="1" applyFill="1" applyBorder="1"/>
    <xf numFmtId="3" fontId="147" fillId="29" borderId="15" xfId="43" applyNumberFormat="1" applyFont="1" applyFill="1" applyBorder="1"/>
    <xf numFmtId="43" fontId="147" fillId="29" borderId="15" xfId="366" applyNumberFormat="1" applyFont="1" applyFill="1" applyBorder="1"/>
    <xf numFmtId="0" fontId="75" fillId="27" borderId="29" xfId="43" applyFont="1" applyFill="1" applyBorder="1"/>
    <xf numFmtId="3" fontId="146" fillId="27" borderId="24" xfId="43" applyNumberFormat="1" applyFont="1" applyFill="1" applyBorder="1"/>
    <xf numFmtId="0" fontId="118" fillId="27" borderId="14" xfId="43" applyFont="1" applyFill="1" applyBorder="1"/>
    <xf numFmtId="177" fontId="148" fillId="27" borderId="15" xfId="366" applyNumberFormat="1" applyFont="1" applyFill="1" applyBorder="1"/>
    <xf numFmtId="177" fontId="148" fillId="27" borderId="15" xfId="43" applyNumberFormat="1" applyFont="1" applyFill="1" applyBorder="1"/>
    <xf numFmtId="3" fontId="146" fillId="27" borderId="32" xfId="43" applyNumberFormat="1" applyFont="1" applyFill="1" applyBorder="1"/>
    <xf numFmtId="177" fontId="149" fillId="29" borderId="15" xfId="366" applyNumberFormat="1" applyFont="1" applyFill="1" applyBorder="1"/>
    <xf numFmtId="0" fontId="57" fillId="0" borderId="0" xfId="364" applyFont="1" applyFill="1" applyAlignment="1">
      <alignment horizontal="left"/>
    </xf>
    <xf numFmtId="3" fontId="57" fillId="28" borderId="0" xfId="364" applyNumberFormat="1" applyFont="1" applyFill="1"/>
    <xf numFmtId="1" fontId="76" fillId="29" borderId="22" xfId="43" applyNumberFormat="1" applyFont="1" applyFill="1" applyBorder="1" applyAlignment="1">
      <alignment horizontal="center" vertical="center" wrapText="1"/>
    </xf>
    <xf numFmtId="3" fontId="57" fillId="0" borderId="15" xfId="85" applyNumberFormat="1" applyFont="1" applyFill="1" applyBorder="1" applyAlignment="1">
      <alignment horizontal="right"/>
    </xf>
    <xf numFmtId="3" fontId="57" fillId="0" borderId="16" xfId="85" applyNumberFormat="1" applyFont="1" applyFill="1" applyBorder="1" applyAlignment="1">
      <alignment horizontal="right"/>
    </xf>
    <xf numFmtId="3" fontId="59" fillId="0" borderId="15" xfId="85" applyNumberFormat="1" applyFont="1" applyFill="1" applyBorder="1" applyAlignment="1">
      <alignment vertical="center"/>
    </xf>
    <xf numFmtId="3" fontId="65" fillId="0" borderId="15" xfId="85" applyNumberFormat="1" applyFont="1" applyFill="1" applyBorder="1" applyAlignment="1"/>
    <xf numFmtId="3" fontId="65" fillId="0" borderId="16" xfId="85" applyNumberFormat="1" applyFont="1" applyFill="1" applyBorder="1" applyAlignment="1"/>
    <xf numFmtId="3" fontId="59" fillId="0" borderId="15" xfId="85" applyNumberFormat="1" applyFont="1" applyFill="1" applyBorder="1" applyAlignment="1">
      <alignment vertical="center" wrapText="1"/>
    </xf>
    <xf numFmtId="3" fontId="59" fillId="0" borderId="16" xfId="85" applyNumberFormat="1" applyFont="1" applyFill="1" applyBorder="1" applyAlignment="1">
      <alignment vertical="center"/>
    </xf>
    <xf numFmtId="3" fontId="112" fillId="0" borderId="15" xfId="85" applyNumberFormat="1" applyFont="1" applyFill="1" applyBorder="1" applyAlignment="1"/>
    <xf numFmtId="3" fontId="112" fillId="0" borderId="16" xfId="85" applyNumberFormat="1" applyFont="1" applyFill="1" applyBorder="1" applyAlignment="1"/>
    <xf numFmtId="178" fontId="150" fillId="27" borderId="15" xfId="43" applyNumberFormat="1" applyFont="1" applyFill="1" applyBorder="1" applyAlignment="1" applyProtection="1"/>
    <xf numFmtId="3" fontId="151" fillId="0" borderId="18" xfId="43" applyNumberFormat="1" applyFont="1" applyFill="1" applyBorder="1" applyAlignment="1">
      <alignment horizontal="right"/>
    </xf>
    <xf numFmtId="3" fontId="57" fillId="0" borderId="0" xfId="43" applyNumberFormat="1" applyFont="1" applyFill="1" applyAlignment="1">
      <alignment horizontal="left" vertical="center"/>
    </xf>
    <xf numFmtId="3" fontId="57" fillId="0" borderId="85" xfId="43" applyNumberFormat="1" applyFont="1" applyFill="1" applyBorder="1" applyAlignment="1">
      <alignment horizontal="left" vertical="center"/>
    </xf>
    <xf numFmtId="3" fontId="57" fillId="0" borderId="0" xfId="85" applyNumberFormat="1" applyFont="1" applyFill="1" applyAlignment="1">
      <alignment horizontal="left" vertical="center"/>
    </xf>
    <xf numFmtId="3" fontId="57" fillId="0" borderId="47" xfId="43" applyNumberFormat="1" applyFont="1" applyFill="1" applyBorder="1" applyAlignment="1">
      <alignment horizontal="left" vertical="center"/>
    </xf>
    <xf numFmtId="3" fontId="65" fillId="0" borderId="100" xfId="85" applyNumberFormat="1" applyFont="1" applyFill="1" applyBorder="1" applyAlignment="1">
      <alignment horizontal="left" vertical="center"/>
    </xf>
    <xf numFmtId="0" fontId="65" fillId="27" borderId="64" xfId="43" applyFont="1" applyFill="1" applyBorder="1" applyAlignment="1">
      <alignment vertical="center"/>
    </xf>
    <xf numFmtId="0" fontId="57" fillId="0" borderId="0" xfId="370" applyFont="1" applyFill="1" applyBorder="1" applyAlignment="1">
      <alignment horizontal="left" vertical="center" indent="2"/>
    </xf>
    <xf numFmtId="0" fontId="57" fillId="0" borderId="86" xfId="370" applyFont="1" applyFill="1" applyBorder="1" applyAlignment="1">
      <alignment horizontal="left" vertical="center" indent="1"/>
    </xf>
    <xf numFmtId="174" fontId="80" fillId="0" borderId="0" xfId="85" applyFont="1" applyFill="1"/>
    <xf numFmtId="217" fontId="57" fillId="0" borderId="0" xfId="85" applyNumberFormat="1" applyFont="1" applyFill="1" applyAlignment="1">
      <alignment horizontal="center" vertical="center"/>
    </xf>
    <xf numFmtId="204" fontId="57" fillId="0" borderId="0" xfId="85" applyNumberFormat="1" applyFont="1" applyFill="1" applyAlignment="1">
      <alignment horizontal="center" vertical="center"/>
    </xf>
    <xf numFmtId="174" fontId="87" fillId="27" borderId="0" xfId="85" applyNumberFormat="1" applyFont="1" applyFill="1" applyAlignment="1">
      <alignment horizontal="center" vertical="center"/>
    </xf>
    <xf numFmtId="0" fontId="61" fillId="28" borderId="0" xfId="43" applyFont="1" applyFill="1" applyAlignment="1">
      <alignment horizontal="center" vertical="center"/>
    </xf>
    <xf numFmtId="0" fontId="116" fillId="28" borderId="0" xfId="43" applyFont="1" applyFill="1" applyAlignment="1">
      <alignment horizontal="center" vertical="center"/>
    </xf>
    <xf numFmtId="0" fontId="68" fillId="29" borderId="33" xfId="43" applyFont="1" applyFill="1" applyBorder="1" applyAlignment="1">
      <alignment horizontal="center" vertical="center"/>
    </xf>
    <xf numFmtId="3" fontId="152" fillId="29" borderId="15" xfId="43" applyNumberFormat="1" applyFont="1" applyFill="1" applyBorder="1" applyAlignment="1">
      <alignment vertical="center"/>
    </xf>
    <xf numFmtId="174" fontId="57" fillId="0" borderId="0" xfId="364" applyNumberFormat="1" applyFont="1"/>
    <xf numFmtId="204" fontId="57" fillId="0" borderId="0" xfId="85" applyNumberFormat="1" applyFont="1"/>
    <xf numFmtId="172" fontId="80" fillId="0" borderId="0" xfId="0" applyNumberFormat="1" applyFont="1"/>
    <xf numFmtId="174" fontId="127" fillId="0" borderId="0" xfId="85" applyFont="1" applyFill="1" applyBorder="1" applyAlignment="1">
      <alignment horizontal="left" wrapText="1"/>
    </xf>
    <xf numFmtId="174" fontId="1" fillId="0" borderId="0" xfId="85" applyFont="1" applyFill="1" applyBorder="1" applyAlignment="1">
      <alignment horizontal="left"/>
    </xf>
    <xf numFmtId="0" fontId="70" fillId="29" borderId="53" xfId="43" applyFont="1" applyFill="1" applyBorder="1" applyAlignment="1">
      <alignment horizontal="left" vertical="center"/>
    </xf>
    <xf numFmtId="0" fontId="70" fillId="29" borderId="54" xfId="43" applyFont="1" applyFill="1" applyBorder="1" applyAlignment="1">
      <alignment horizontal="left" vertical="center"/>
    </xf>
    <xf numFmtId="0" fontId="70" fillId="29" borderId="78" xfId="43" applyFont="1" applyFill="1" applyBorder="1" applyAlignment="1">
      <alignment horizontal="left" vertical="center"/>
    </xf>
    <xf numFmtId="0" fontId="70" fillId="29" borderId="79" xfId="43" applyFont="1" applyFill="1" applyBorder="1" applyAlignment="1">
      <alignment horizontal="left" vertical="center"/>
    </xf>
    <xf numFmtId="0" fontId="110" fillId="29" borderId="53" xfId="43" applyFont="1" applyFill="1" applyBorder="1" applyAlignment="1">
      <alignment horizontal="center" vertical="center" wrapText="1"/>
    </xf>
    <xf numFmtId="0" fontId="110" fillId="29" borderId="54" xfId="43" applyFont="1" applyFill="1" applyBorder="1" applyAlignment="1">
      <alignment horizontal="center" vertical="center" wrapText="1"/>
    </xf>
    <xf numFmtId="0" fontId="64" fillId="27" borderId="43" xfId="43" applyFont="1" applyFill="1" applyBorder="1" applyAlignment="1">
      <alignment horizontal="center" vertical="center" wrapText="1"/>
    </xf>
    <xf numFmtId="0" fontId="64" fillId="27" borderId="66" xfId="43" applyFont="1" applyFill="1" applyBorder="1" applyAlignment="1">
      <alignment horizontal="center" vertical="center" wrapText="1"/>
    </xf>
    <xf numFmtId="0" fontId="74" fillId="29" borderId="101" xfId="43" applyFont="1" applyFill="1" applyBorder="1" applyAlignment="1">
      <alignment horizontal="center" vertical="center" wrapText="1"/>
    </xf>
    <xf numFmtId="0" fontId="74" fillId="29" borderId="97" xfId="43" applyFont="1" applyFill="1" applyBorder="1" applyAlignment="1">
      <alignment horizontal="center" vertical="center" wrapText="1"/>
    </xf>
    <xf numFmtId="0" fontId="57" fillId="28" borderId="0" xfId="43" applyFont="1" applyFill="1" applyAlignment="1">
      <alignment horizontal="left" vertical="center" wrapText="1"/>
    </xf>
    <xf numFmtId="0" fontId="61" fillId="27" borderId="0" xfId="43" applyFont="1" applyFill="1" applyAlignment="1">
      <alignment horizontal="center" vertical="center"/>
    </xf>
    <xf numFmtId="0" fontId="64" fillId="27" borderId="0" xfId="43" applyFont="1" applyFill="1" applyAlignment="1">
      <alignment horizontal="center" vertical="center"/>
    </xf>
    <xf numFmtId="0" fontId="57" fillId="27" borderId="0" xfId="43" applyFont="1" applyFill="1" applyAlignment="1">
      <alignment horizontal="left" wrapText="1"/>
    </xf>
    <xf numFmtId="0" fontId="57" fillId="28" borderId="0" xfId="43" applyFont="1" applyFill="1" applyAlignment="1">
      <alignment horizontal="left" wrapText="1"/>
    </xf>
    <xf numFmtId="0" fontId="57" fillId="0" borderId="0" xfId="364" applyFont="1" applyFill="1" applyAlignment="1">
      <alignment horizontal="left" vertical="center" wrapText="1"/>
    </xf>
    <xf numFmtId="0" fontId="57" fillId="0" borderId="0" xfId="43" applyFont="1" applyFill="1" applyBorder="1" applyAlignment="1">
      <alignment horizontal="left" vertical="center" wrapText="1"/>
    </xf>
    <xf numFmtId="10" fontId="75" fillId="27" borderId="32" xfId="97" applyNumberFormat="1" applyFont="1" applyFill="1" applyBorder="1" applyAlignment="1">
      <alignment horizontal="center" vertical="center" wrapText="1"/>
    </xf>
    <xf numFmtId="10" fontId="75" fillId="27" borderId="24" xfId="97" applyNumberFormat="1" applyFont="1" applyFill="1" applyBorder="1" applyAlignment="1">
      <alignment horizontal="center" vertical="center" wrapText="1"/>
    </xf>
    <xf numFmtId="174" fontId="57" fillId="27" borderId="0" xfId="371" applyNumberFormat="1" applyFont="1" applyFill="1" applyAlignment="1">
      <alignment horizontal="left" wrapText="1"/>
    </xf>
    <xf numFmtId="178" fontId="61" fillId="28" borderId="0" xfId="43" applyNumberFormat="1" applyFont="1" applyFill="1" applyBorder="1" applyAlignment="1" applyProtection="1">
      <alignment horizontal="center" vertical="center"/>
    </xf>
    <xf numFmtId="178" fontId="64" fillId="28" borderId="0" xfId="43" applyNumberFormat="1" applyFont="1" applyFill="1" applyBorder="1" applyAlignment="1" applyProtection="1">
      <alignment horizontal="center" vertical="center"/>
    </xf>
    <xf numFmtId="0" fontId="90" fillId="29" borderId="22" xfId="43" applyFont="1" applyFill="1" applyBorder="1" applyAlignment="1">
      <alignment horizontal="center" vertical="center"/>
    </xf>
    <xf numFmtId="0" fontId="90" fillId="29" borderId="48" xfId="43" applyFont="1" applyFill="1" applyBorder="1" applyAlignment="1">
      <alignment horizontal="center" vertical="center"/>
    </xf>
    <xf numFmtId="0" fontId="90" fillId="29" borderId="74" xfId="43" applyFont="1" applyFill="1" applyBorder="1" applyAlignment="1">
      <alignment horizontal="center" vertical="center"/>
    </xf>
    <xf numFmtId="178" fontId="90" fillId="29" borderId="26" xfId="43" applyNumberFormat="1" applyFont="1" applyFill="1" applyBorder="1" applyAlignment="1" applyProtection="1">
      <alignment horizontal="center" vertical="center" wrapText="1"/>
    </xf>
    <xf numFmtId="178" fontId="90" fillId="29" borderId="42" xfId="43" applyNumberFormat="1" applyFont="1" applyFill="1" applyBorder="1" applyAlignment="1" applyProtection="1">
      <alignment horizontal="center" vertical="center" wrapText="1"/>
    </xf>
    <xf numFmtId="178" fontId="90" fillId="29" borderId="56" xfId="43" applyNumberFormat="1" applyFont="1" applyFill="1" applyBorder="1" applyAlignment="1" applyProtection="1">
      <alignment horizontal="center" vertical="center" wrapText="1"/>
    </xf>
    <xf numFmtId="178" fontId="90" fillId="29" borderId="76" xfId="43" applyNumberFormat="1" applyFont="1" applyFill="1" applyBorder="1" applyAlignment="1" applyProtection="1">
      <alignment horizontal="center" vertical="center" wrapText="1"/>
    </xf>
    <xf numFmtId="178" fontId="90" fillId="29" borderId="26" xfId="43" applyNumberFormat="1" applyFont="1" applyFill="1" applyBorder="1" applyAlignment="1" applyProtection="1">
      <alignment horizontal="center" vertical="center"/>
    </xf>
    <xf numFmtId="178" fontId="90" fillId="29" borderId="42" xfId="43" applyNumberFormat="1" applyFont="1" applyFill="1" applyBorder="1" applyAlignment="1" applyProtection="1">
      <alignment horizontal="center" vertical="center"/>
    </xf>
    <xf numFmtId="178" fontId="90" fillId="29" borderId="56" xfId="43" applyNumberFormat="1" applyFont="1" applyFill="1" applyBorder="1" applyAlignment="1" applyProtection="1">
      <alignment horizontal="center" vertical="center"/>
    </xf>
    <xf numFmtId="178" fontId="90" fillId="29" borderId="76" xfId="43" applyNumberFormat="1" applyFont="1" applyFill="1" applyBorder="1" applyAlignment="1" applyProtection="1">
      <alignment horizontal="center" vertical="center"/>
    </xf>
    <xf numFmtId="0" fontId="61" fillId="0" borderId="0" xfId="43" applyFont="1" applyFill="1" applyAlignment="1">
      <alignment horizontal="center" vertical="center"/>
    </xf>
    <xf numFmtId="0" fontId="59" fillId="27" borderId="0" xfId="43" applyFont="1" applyFill="1" applyAlignment="1">
      <alignment horizontal="center" vertical="center"/>
    </xf>
    <xf numFmtId="0" fontId="63" fillId="0" borderId="0" xfId="43" applyFont="1" applyFill="1" applyAlignment="1">
      <alignment horizontal="left" vertical="center" wrapText="1"/>
    </xf>
    <xf numFmtId="0" fontId="57" fillId="0" borderId="0" xfId="43" applyFont="1" applyFill="1" applyAlignment="1">
      <alignment horizontal="left" wrapText="1"/>
    </xf>
    <xf numFmtId="3" fontId="138" fillId="29" borderId="100" xfId="43" applyNumberFormat="1" applyFont="1" applyFill="1" applyBorder="1" applyAlignment="1">
      <alignment horizontal="center" vertical="center"/>
    </xf>
    <xf numFmtId="3" fontId="138" fillId="29" borderId="25" xfId="43" applyNumberFormat="1" applyFont="1" applyFill="1" applyBorder="1" applyAlignment="1">
      <alignment horizontal="center" vertical="center"/>
    </xf>
    <xf numFmtId="3" fontId="138" fillId="29" borderId="73" xfId="43" applyNumberFormat="1" applyFont="1" applyFill="1" applyBorder="1" applyAlignment="1">
      <alignment horizontal="center" vertical="center"/>
    </xf>
    <xf numFmtId="14" fontId="59" fillId="27" borderId="0" xfId="43" applyNumberFormat="1" applyFont="1" applyFill="1" applyAlignment="1">
      <alignment horizontal="center" vertical="center"/>
    </xf>
    <xf numFmtId="0" fontId="91" fillId="29" borderId="27" xfId="43" applyFont="1" applyFill="1" applyBorder="1" applyAlignment="1">
      <alignment horizontal="center" vertical="center" wrapText="1"/>
    </xf>
    <xf numFmtId="0" fontId="91" fillId="29" borderId="18" xfId="43" applyFont="1" applyFill="1" applyBorder="1" applyAlignment="1">
      <alignment horizontal="center" vertical="center" wrapText="1"/>
    </xf>
    <xf numFmtId="0" fontId="91" fillId="29" borderId="38" xfId="43" applyFont="1" applyFill="1" applyBorder="1" applyAlignment="1">
      <alignment horizontal="center" vertical="center" wrapText="1"/>
    </xf>
    <xf numFmtId="0" fontId="91" fillId="29" borderId="33" xfId="43" applyFont="1" applyFill="1" applyBorder="1" applyAlignment="1">
      <alignment horizontal="center" vertical="center"/>
    </xf>
    <xf numFmtId="0" fontId="91" fillId="29" borderId="19" xfId="43" applyFont="1" applyFill="1" applyBorder="1" applyAlignment="1">
      <alignment horizontal="center" vertical="center"/>
    </xf>
    <xf numFmtId="0" fontId="91" fillId="29" borderId="40" xfId="43" applyFont="1" applyFill="1" applyBorder="1" applyAlignment="1">
      <alignment horizontal="center" vertical="center"/>
    </xf>
    <xf numFmtId="0" fontId="91" fillId="29" borderId="62" xfId="43" applyFont="1" applyFill="1" applyBorder="1" applyAlignment="1">
      <alignment horizontal="center" vertical="center"/>
    </xf>
    <xf numFmtId="0" fontId="91" fillId="29" borderId="63" xfId="43" applyFont="1" applyFill="1" applyBorder="1" applyAlignment="1">
      <alignment horizontal="center" vertical="center"/>
    </xf>
    <xf numFmtId="0" fontId="91" fillId="29" borderId="64" xfId="43" applyFont="1" applyFill="1" applyBorder="1" applyAlignment="1">
      <alignment horizontal="center" vertical="center"/>
    </xf>
    <xf numFmtId="3" fontId="91" fillId="29" borderId="32" xfId="43" applyNumberFormat="1" applyFont="1" applyFill="1" applyBorder="1" applyAlignment="1">
      <alignment horizontal="center" vertical="center" wrapText="1"/>
    </xf>
    <xf numFmtId="3" fontId="91" fillId="29" borderId="15" xfId="43" applyNumberFormat="1" applyFont="1" applyFill="1" applyBorder="1" applyAlignment="1">
      <alignment horizontal="center" vertical="center" wrapText="1"/>
    </xf>
    <xf numFmtId="3" fontId="91" fillId="29" borderId="50" xfId="43" applyNumberFormat="1" applyFont="1" applyFill="1" applyBorder="1" applyAlignment="1">
      <alignment horizontal="center" vertical="center" wrapText="1"/>
    </xf>
    <xf numFmtId="0" fontId="70" fillId="29" borderId="100" xfId="43" applyFont="1" applyFill="1" applyBorder="1" applyAlignment="1">
      <alignment horizontal="center"/>
    </xf>
    <xf numFmtId="0" fontId="70" fillId="29" borderId="25" xfId="43" applyFont="1" applyFill="1" applyBorder="1" applyAlignment="1">
      <alignment horizontal="center"/>
    </xf>
    <xf numFmtId="191" fontId="61" fillId="27" borderId="0" xfId="86" applyNumberFormat="1" applyFont="1" applyFill="1" applyAlignment="1">
      <alignment horizontal="center" vertical="center"/>
    </xf>
    <xf numFmtId="0" fontId="91" fillId="29" borderId="26" xfId="43" applyFont="1" applyFill="1" applyBorder="1" applyAlignment="1">
      <alignment horizontal="center" vertical="center" wrapText="1"/>
    </xf>
    <xf numFmtId="0" fontId="91" fillId="29" borderId="14" xfId="43" applyFont="1" applyFill="1" applyBorder="1" applyAlignment="1">
      <alignment horizontal="center" vertical="center" wrapText="1"/>
    </xf>
    <xf numFmtId="0" fontId="91" fillId="29" borderId="56" xfId="43" applyFont="1" applyFill="1" applyBorder="1" applyAlignment="1">
      <alignment horizontal="center" vertical="center" wrapText="1"/>
    </xf>
    <xf numFmtId="0" fontId="91" fillId="29" borderId="33" xfId="43" applyFont="1" applyFill="1" applyBorder="1" applyAlignment="1">
      <alignment horizontal="center" vertical="center" wrapText="1"/>
    </xf>
    <xf numFmtId="0" fontId="91" fillId="29" borderId="19" xfId="43" applyFont="1" applyFill="1" applyBorder="1" applyAlignment="1">
      <alignment horizontal="center" vertical="center" wrapText="1"/>
    </xf>
    <xf numFmtId="0" fontId="91" fillId="29" borderId="40" xfId="43" applyFont="1" applyFill="1" applyBorder="1" applyAlignment="1">
      <alignment horizontal="center" vertical="center" wrapText="1"/>
    </xf>
    <xf numFmtId="3" fontId="91" fillId="29" borderId="26" xfId="43" applyNumberFormat="1" applyFont="1" applyFill="1" applyBorder="1" applyAlignment="1">
      <alignment horizontal="center" vertical="center" wrapText="1"/>
    </xf>
    <xf numFmtId="3" fontId="91" fillId="29" borderId="14" xfId="43" applyNumberFormat="1" applyFont="1" applyFill="1" applyBorder="1" applyAlignment="1">
      <alignment horizontal="center" vertical="center" wrapText="1"/>
    </xf>
    <xf numFmtId="3" fontId="91" fillId="29" borderId="56" xfId="43" applyNumberFormat="1" applyFont="1" applyFill="1" applyBorder="1" applyAlignment="1">
      <alignment horizontal="center" vertical="center" wrapText="1"/>
    </xf>
    <xf numFmtId="3" fontId="91" fillId="29" borderId="52" xfId="43" applyNumberFormat="1" applyFont="1" applyFill="1" applyBorder="1" applyAlignment="1">
      <alignment horizontal="center" vertical="center" wrapText="1"/>
    </xf>
    <xf numFmtId="3" fontId="91" fillId="29" borderId="19" xfId="43" applyNumberFormat="1" applyFont="1" applyFill="1" applyBorder="1" applyAlignment="1">
      <alignment horizontal="center" vertical="center" wrapText="1"/>
    </xf>
    <xf numFmtId="3" fontId="91" fillId="29" borderId="40" xfId="43" applyNumberFormat="1" applyFont="1" applyFill="1" applyBorder="1" applyAlignment="1">
      <alignment horizontal="center" vertical="center" wrapText="1"/>
    </xf>
    <xf numFmtId="0" fontId="70" fillId="29" borderId="100" xfId="43" applyFont="1" applyFill="1" applyBorder="1" applyAlignment="1">
      <alignment horizontal="center" vertical="center" wrapText="1"/>
    </xf>
    <xf numFmtId="0" fontId="70" fillId="29" borderId="25" xfId="43" applyFont="1" applyFill="1" applyBorder="1" applyAlignment="1">
      <alignment horizontal="center" vertical="center" wrapText="1"/>
    </xf>
    <xf numFmtId="0" fontId="70" fillId="29" borderId="73" xfId="43" applyFont="1" applyFill="1" applyBorder="1" applyAlignment="1">
      <alignment horizontal="center" vertical="center" wrapText="1"/>
    </xf>
    <xf numFmtId="173" fontId="61" fillId="27" borderId="0" xfId="86" applyFont="1" applyFill="1" applyAlignment="1">
      <alignment horizontal="center" vertical="center"/>
    </xf>
    <xf numFmtId="0" fontId="70" fillId="29" borderId="22" xfId="43" applyFont="1" applyFill="1" applyBorder="1" applyAlignment="1">
      <alignment horizontal="center" vertical="center"/>
    </xf>
    <xf numFmtId="0" fontId="70" fillId="29" borderId="48" xfId="43" applyFont="1" applyFill="1" applyBorder="1" applyAlignment="1">
      <alignment horizontal="center" vertical="center"/>
    </xf>
    <xf numFmtId="0" fontId="57" fillId="27" borderId="0" xfId="43" applyFont="1" applyFill="1" applyAlignment="1">
      <alignment horizontal="left" vertical="center"/>
    </xf>
    <xf numFmtId="172" fontId="61" fillId="27" borderId="0" xfId="86" applyNumberFormat="1" applyFont="1" applyFill="1" applyBorder="1" applyAlignment="1">
      <alignment horizontal="center" vertical="center"/>
    </xf>
    <xf numFmtId="15" fontId="59" fillId="27" borderId="0" xfId="86" applyNumberFormat="1" applyFont="1" applyFill="1" applyAlignment="1">
      <alignment horizontal="center" vertical="center"/>
    </xf>
    <xf numFmtId="0" fontId="91" fillId="29" borderId="27" xfId="43" applyFont="1" applyFill="1" applyBorder="1" applyAlignment="1">
      <alignment horizontal="center" vertical="center"/>
    </xf>
    <xf numFmtId="0" fontId="91" fillId="29" borderId="18" xfId="43" applyFont="1" applyFill="1" applyBorder="1" applyAlignment="1">
      <alignment horizontal="center" vertical="center"/>
    </xf>
    <xf numFmtId="0" fontId="91" fillId="29" borderId="30" xfId="43" applyFont="1" applyFill="1" applyBorder="1" applyAlignment="1">
      <alignment horizontal="center" vertical="center"/>
    </xf>
    <xf numFmtId="0" fontId="91" fillId="29" borderId="28" xfId="43" applyFont="1" applyFill="1" applyBorder="1" applyAlignment="1">
      <alignment horizontal="center" vertical="center" wrapText="1"/>
    </xf>
    <xf numFmtId="0" fontId="91" fillId="29" borderId="20" xfId="43" applyFont="1" applyFill="1" applyBorder="1" applyAlignment="1">
      <alignment horizontal="center" vertical="center" wrapText="1"/>
    </xf>
    <xf numFmtId="0" fontId="91" fillId="29" borderId="31" xfId="43" applyFont="1" applyFill="1" applyBorder="1" applyAlignment="1">
      <alignment horizontal="center" vertical="center" wrapText="1"/>
    </xf>
    <xf numFmtId="3" fontId="91" fillId="29" borderId="27" xfId="43" applyNumberFormat="1" applyFont="1" applyFill="1" applyBorder="1" applyAlignment="1">
      <alignment horizontal="center" vertical="center" wrapText="1"/>
    </xf>
    <xf numFmtId="3" fontId="91" fillId="29" borderId="18" xfId="43" applyNumberFormat="1" applyFont="1" applyFill="1" applyBorder="1" applyAlignment="1">
      <alignment horizontal="center" vertical="center" wrapText="1"/>
    </xf>
    <xf numFmtId="3" fontId="91" fillId="29" borderId="30" xfId="43" applyNumberFormat="1" applyFont="1" applyFill="1" applyBorder="1" applyAlignment="1">
      <alignment horizontal="center" vertical="center" wrapText="1"/>
    </xf>
    <xf numFmtId="3" fontId="91" fillId="29" borderId="33" xfId="43" applyNumberFormat="1" applyFont="1" applyFill="1" applyBorder="1" applyAlignment="1">
      <alignment horizontal="center" vertical="center" wrapText="1"/>
    </xf>
    <xf numFmtId="3" fontId="91" fillId="29" borderId="34" xfId="43" applyNumberFormat="1" applyFont="1" applyFill="1" applyBorder="1" applyAlignment="1">
      <alignment horizontal="center" vertical="center" wrapText="1"/>
    </xf>
    <xf numFmtId="3" fontId="76" fillId="29" borderId="28" xfId="43" applyNumberFormat="1" applyFont="1" applyFill="1" applyBorder="1" applyAlignment="1">
      <alignment horizontal="center" vertical="center" wrapText="1"/>
    </xf>
    <xf numFmtId="3" fontId="76" fillId="29" borderId="20" xfId="43" applyNumberFormat="1" applyFont="1" applyFill="1" applyBorder="1" applyAlignment="1">
      <alignment horizontal="center" vertical="center" wrapText="1"/>
    </xf>
    <xf numFmtId="3" fontId="76" fillId="29" borderId="31" xfId="43" applyNumberFormat="1" applyFont="1" applyFill="1" applyBorder="1" applyAlignment="1">
      <alignment horizontal="center" vertical="center" wrapText="1"/>
    </xf>
    <xf numFmtId="3" fontId="91" fillId="29" borderId="24" xfId="43" applyNumberFormat="1" applyFont="1" applyFill="1" applyBorder="1" applyAlignment="1">
      <alignment horizontal="center" vertical="center" wrapText="1"/>
    </xf>
    <xf numFmtId="172" fontId="61" fillId="27" borderId="0" xfId="86" applyNumberFormat="1" applyFont="1" applyFill="1" applyAlignment="1">
      <alignment horizontal="center" vertical="center"/>
    </xf>
    <xf numFmtId="0" fontId="76" fillId="29" borderId="27" xfId="43" applyFont="1" applyFill="1" applyBorder="1" applyAlignment="1">
      <alignment horizontal="center" vertical="center"/>
    </xf>
    <xf numFmtId="0" fontId="76" fillId="29" borderId="18" xfId="43" applyFont="1" applyFill="1" applyBorder="1" applyAlignment="1">
      <alignment horizontal="center" vertical="center"/>
    </xf>
    <xf numFmtId="0" fontId="76" fillId="29" borderId="30" xfId="43" applyFont="1" applyFill="1" applyBorder="1" applyAlignment="1">
      <alignment horizontal="center" vertical="center"/>
    </xf>
    <xf numFmtId="0" fontId="76" fillId="29" borderId="28" xfId="43" applyFont="1" applyFill="1" applyBorder="1" applyAlignment="1">
      <alignment horizontal="center" vertical="center" wrapText="1"/>
    </xf>
    <xf numFmtId="0" fontId="76" fillId="29" borderId="20" xfId="43" applyFont="1" applyFill="1" applyBorder="1" applyAlignment="1">
      <alignment horizontal="center" vertical="center" wrapText="1"/>
    </xf>
    <xf numFmtId="0" fontId="76" fillId="29" borderId="31" xfId="43" applyFont="1" applyFill="1" applyBorder="1" applyAlignment="1">
      <alignment horizontal="center" vertical="center" wrapText="1"/>
    </xf>
    <xf numFmtId="3" fontId="76" fillId="29" borderId="27" xfId="43" applyNumberFormat="1" applyFont="1" applyFill="1" applyBorder="1" applyAlignment="1">
      <alignment horizontal="center" vertical="center" wrapText="1"/>
    </xf>
    <xf numFmtId="3" fontId="76" fillId="29" borderId="18" xfId="43" applyNumberFormat="1" applyFont="1" applyFill="1" applyBorder="1" applyAlignment="1">
      <alignment horizontal="center" vertical="center" wrapText="1"/>
    </xf>
    <xf numFmtId="3" fontId="76" fillId="29" borderId="30" xfId="43" applyNumberFormat="1" applyFont="1" applyFill="1" applyBorder="1" applyAlignment="1">
      <alignment horizontal="center" vertical="center" wrapText="1"/>
    </xf>
    <xf numFmtId="3" fontId="76" fillId="29" borderId="33" xfId="43" applyNumberFormat="1" applyFont="1" applyFill="1" applyBorder="1" applyAlignment="1">
      <alignment horizontal="center" vertical="center" wrapText="1"/>
    </xf>
    <xf numFmtId="3" fontId="76" fillId="29" borderId="19" xfId="43" applyNumberFormat="1" applyFont="1" applyFill="1" applyBorder="1" applyAlignment="1">
      <alignment horizontal="center" vertical="center" wrapText="1"/>
    </xf>
    <xf numFmtId="3" fontId="76" fillId="29" borderId="34" xfId="43" applyNumberFormat="1" applyFont="1" applyFill="1" applyBorder="1" applyAlignment="1">
      <alignment horizontal="center" vertical="center" wrapText="1"/>
    </xf>
    <xf numFmtId="3" fontId="76" fillId="29" borderId="32" xfId="43" applyNumberFormat="1" applyFont="1" applyFill="1" applyBorder="1" applyAlignment="1">
      <alignment horizontal="center" vertical="center" wrapText="1"/>
    </xf>
    <xf numFmtId="3" fontId="76" fillId="29" borderId="15" xfId="43" applyNumberFormat="1" applyFont="1" applyFill="1" applyBorder="1" applyAlignment="1">
      <alignment horizontal="center" vertical="center" wrapText="1"/>
    </xf>
    <xf numFmtId="3" fontId="76" fillId="29" borderId="24" xfId="43" applyNumberFormat="1" applyFont="1" applyFill="1" applyBorder="1" applyAlignment="1">
      <alignment horizontal="center" vertical="center" wrapText="1"/>
    </xf>
    <xf numFmtId="0" fontId="68" fillId="29" borderId="26" xfId="43" applyFont="1" applyFill="1" applyBorder="1" applyAlignment="1">
      <alignment horizontal="center" vertical="center" wrapText="1"/>
    </xf>
    <xf numFmtId="0" fontId="68" fillId="29" borderId="29" xfId="43" applyFont="1" applyFill="1" applyBorder="1" applyAlignment="1">
      <alignment horizontal="center" vertical="center" wrapText="1"/>
    </xf>
    <xf numFmtId="0" fontId="68" fillId="29" borderId="22" xfId="43" applyFont="1" applyFill="1" applyBorder="1" applyAlignment="1">
      <alignment horizontal="center" vertical="center" wrapText="1"/>
    </xf>
    <xf numFmtId="0" fontId="68" fillId="29" borderId="48" xfId="43" applyFont="1" applyFill="1" applyBorder="1" applyAlignment="1">
      <alignment horizontal="center" vertical="center" wrapText="1"/>
    </xf>
    <xf numFmtId="0" fontId="68" fillId="29" borderId="74" xfId="43" applyFont="1" applyFill="1" applyBorder="1" applyAlignment="1">
      <alignment horizontal="center" vertical="center" wrapText="1"/>
    </xf>
    <xf numFmtId="170" fontId="61" fillId="27" borderId="0" xfId="85" applyNumberFormat="1" applyFont="1" applyFill="1" applyBorder="1" applyAlignment="1">
      <alignment horizontal="center" vertical="center"/>
    </xf>
    <xf numFmtId="49" fontId="119" fillId="27" borderId="0" xfId="85" applyNumberFormat="1" applyFont="1" applyFill="1" applyAlignment="1">
      <alignment horizontal="center" vertical="center"/>
    </xf>
    <xf numFmtId="49" fontId="140" fillId="27" borderId="0" xfId="85" applyNumberFormat="1" applyFont="1" applyFill="1" applyAlignment="1">
      <alignment horizontal="center" vertical="center"/>
    </xf>
    <xf numFmtId="0" fontId="65" fillId="27" borderId="32" xfId="43" applyFont="1" applyFill="1" applyBorder="1" applyAlignment="1">
      <alignment horizontal="center" vertical="center"/>
    </xf>
    <xf numFmtId="0" fontId="65" fillId="27" borderId="24" xfId="43" applyFont="1" applyFill="1" applyBorder="1" applyAlignment="1">
      <alignment horizontal="center" vertical="center"/>
    </xf>
    <xf numFmtId="0" fontId="65" fillId="27" borderId="80" xfId="43" applyFont="1" applyFill="1" applyBorder="1" applyAlignment="1">
      <alignment horizontal="center"/>
    </xf>
    <xf numFmtId="0" fontId="65" fillId="27" borderId="81" xfId="43" applyFont="1" applyFill="1" applyBorder="1" applyAlignment="1">
      <alignment horizontal="center"/>
    </xf>
    <xf numFmtId="0" fontId="65" fillId="27" borderId="102" xfId="43" applyFont="1" applyFill="1" applyBorder="1" applyAlignment="1">
      <alignment horizontal="center"/>
    </xf>
    <xf numFmtId="0" fontId="57" fillId="27" borderId="0" xfId="43" applyFont="1" applyFill="1" applyBorder="1" applyAlignment="1">
      <alignment horizontal="left" vertical="center" wrapText="1"/>
    </xf>
    <xf numFmtId="0" fontId="144" fillId="27" borderId="0" xfId="43" applyFont="1" applyFill="1" applyAlignment="1">
      <alignment horizontal="center"/>
    </xf>
    <xf numFmtId="0" fontId="64" fillId="27" borderId="0" xfId="43" applyFont="1" applyFill="1" applyAlignment="1">
      <alignment horizontal="center"/>
    </xf>
    <xf numFmtId="0" fontId="57" fillId="27" borderId="0" xfId="43" applyFont="1" applyFill="1" applyAlignment="1">
      <alignment horizontal="center"/>
    </xf>
    <xf numFmtId="0" fontId="65" fillId="0" borderId="32" xfId="43" applyFont="1" applyBorder="1" applyAlignment="1">
      <alignment horizontal="center" vertical="center" wrapText="1"/>
    </xf>
    <xf numFmtId="0" fontId="65" fillId="0" borderId="24" xfId="43" applyFont="1" applyBorder="1" applyAlignment="1">
      <alignment horizontal="center" vertical="center" wrapText="1"/>
    </xf>
    <xf numFmtId="3" fontId="57" fillId="0" borderId="22" xfId="43" applyNumberFormat="1" applyFont="1" applyBorder="1" applyAlignment="1">
      <alignment horizontal="center"/>
    </xf>
    <xf numFmtId="3" fontId="57" fillId="0" borderId="48" xfId="43" applyNumberFormat="1" applyFont="1" applyBorder="1" applyAlignment="1">
      <alignment horizontal="center"/>
    </xf>
    <xf numFmtId="3" fontId="57" fillId="0" borderId="74" xfId="43" applyNumberFormat="1" applyFont="1" applyBorder="1" applyAlignment="1">
      <alignment horizontal="center"/>
    </xf>
    <xf numFmtId="0" fontId="111" fillId="29" borderId="32" xfId="464" applyNumberFormat="1" applyFont="1" applyFill="1" applyBorder="1" applyAlignment="1">
      <alignment horizontal="center" vertical="center" wrapText="1"/>
    </xf>
    <xf numFmtId="0" fontId="111" fillId="29" borderId="24" xfId="464" applyNumberFormat="1" applyFont="1" applyFill="1" applyBorder="1" applyAlignment="1">
      <alignment horizontal="center" vertical="center" wrapText="1"/>
    </xf>
    <xf numFmtId="0" fontId="61" fillId="27" borderId="0" xfId="43" applyNumberFormat="1" applyFont="1" applyFill="1" applyAlignment="1" applyProtection="1">
      <alignment horizontal="center" vertical="center"/>
    </xf>
    <xf numFmtId="0" fontId="61" fillId="0" borderId="0" xfId="43" applyNumberFormat="1" applyFont="1" applyFill="1" applyAlignment="1" applyProtection="1">
      <alignment horizontal="center" vertical="center"/>
    </xf>
    <xf numFmtId="0" fontId="64" fillId="27" borderId="0" xfId="43" applyNumberFormat="1" applyFont="1" applyFill="1" applyAlignment="1" applyProtection="1">
      <alignment horizontal="center" vertical="center"/>
    </xf>
    <xf numFmtId="0" fontId="125" fillId="29" borderId="32" xfId="464" quotePrefix="1" applyNumberFormat="1" applyFont="1" applyFill="1" applyBorder="1" applyAlignment="1" applyProtection="1">
      <alignment horizontal="center" vertical="center"/>
    </xf>
    <xf numFmtId="0" fontId="125" fillId="29" borderId="24" xfId="464" quotePrefix="1" applyNumberFormat="1" applyFont="1" applyFill="1" applyBorder="1" applyAlignment="1" applyProtection="1">
      <alignment horizontal="center" vertical="center"/>
    </xf>
    <xf numFmtId="0" fontId="111" fillId="29" borderId="22" xfId="464" applyNumberFormat="1" applyFont="1" applyFill="1" applyBorder="1" applyAlignment="1">
      <alignment horizontal="center"/>
    </xf>
    <xf numFmtId="0" fontId="111" fillId="29" borderId="48" xfId="464" applyNumberFormat="1" applyFont="1" applyFill="1" applyBorder="1" applyAlignment="1">
      <alignment horizontal="center"/>
    </xf>
    <xf numFmtId="0" fontId="111" fillId="29" borderId="74" xfId="464" applyNumberFormat="1" applyFont="1" applyFill="1" applyBorder="1" applyAlignment="1">
      <alignment horizontal="center"/>
    </xf>
    <xf numFmtId="3" fontId="65" fillId="27" borderId="43" xfId="43" applyNumberFormat="1" applyFont="1" applyFill="1" applyBorder="1" applyAlignment="1">
      <alignment horizontal="center" vertical="center"/>
    </xf>
    <xf numFmtId="3" fontId="65" fillId="27" borderId="44" xfId="43" applyNumberFormat="1" applyFont="1" applyFill="1" applyBorder="1" applyAlignment="1">
      <alignment horizontal="center" vertical="center"/>
    </xf>
    <xf numFmtId="3" fontId="65" fillId="27" borderId="66" xfId="43" applyNumberFormat="1" applyFont="1" applyFill="1" applyBorder="1" applyAlignment="1">
      <alignment horizontal="center" vertical="center"/>
    </xf>
    <xf numFmtId="0" fontId="61" fillId="27" borderId="43" xfId="43" applyFont="1" applyFill="1" applyBorder="1" applyAlignment="1">
      <alignment horizontal="center" vertical="center"/>
    </xf>
    <xf numFmtId="0" fontId="61" fillId="27" borderId="44" xfId="43" applyFont="1" applyFill="1" applyBorder="1" applyAlignment="1">
      <alignment horizontal="center" vertical="center"/>
    </xf>
    <xf numFmtId="0" fontId="61" fillId="27" borderId="66" xfId="43" applyFont="1" applyFill="1" applyBorder="1" applyAlignment="1">
      <alignment horizontal="center" vertical="center"/>
    </xf>
    <xf numFmtId="0" fontId="82" fillId="28" borderId="0" xfId="43" applyNumberFormat="1" applyFont="1" applyFill="1" applyAlignment="1" applyProtection="1">
      <alignment horizontal="center" vertical="center"/>
    </xf>
    <xf numFmtId="0" fontId="76" fillId="29" borderId="82" xfId="43" quotePrefix="1" applyNumberFormat="1" applyFont="1" applyFill="1" applyBorder="1" applyAlignment="1" applyProtection="1">
      <alignment horizontal="center" vertical="center"/>
    </xf>
    <xf numFmtId="0" fontId="76" fillId="29" borderId="83" xfId="43" quotePrefix="1" applyNumberFormat="1" applyFont="1" applyFill="1" applyBorder="1" applyAlignment="1" applyProtection="1">
      <alignment horizontal="center" vertical="center"/>
    </xf>
    <xf numFmtId="0" fontId="76" fillId="29" borderId="32" xfId="43" quotePrefix="1" applyNumberFormat="1" applyFont="1" applyFill="1" applyBorder="1" applyAlignment="1" applyProtection="1">
      <alignment horizontal="center" vertical="center"/>
    </xf>
    <xf numFmtId="0" fontId="76" fillId="29" borderId="24" xfId="43" quotePrefix="1" applyNumberFormat="1" applyFont="1" applyFill="1" applyBorder="1" applyAlignment="1" applyProtection="1">
      <alignment horizontal="center" vertical="center"/>
    </xf>
    <xf numFmtId="0" fontId="61" fillId="27" borderId="0" xfId="43" applyFont="1" applyFill="1" applyAlignment="1">
      <alignment horizontal="center"/>
    </xf>
    <xf numFmtId="0" fontId="68" fillId="29" borderId="32" xfId="43" applyFont="1" applyFill="1" applyBorder="1" applyAlignment="1">
      <alignment horizontal="center" vertical="center" wrapText="1"/>
    </xf>
    <xf numFmtId="0" fontId="68" fillId="29" borderId="24" xfId="43" applyFont="1" applyFill="1" applyBorder="1" applyAlignment="1">
      <alignment horizontal="center" vertical="center" wrapText="1"/>
    </xf>
    <xf numFmtId="0" fontId="68" fillId="29" borderId="42" xfId="43" applyFont="1" applyFill="1" applyBorder="1" applyAlignment="1">
      <alignment horizontal="center" vertical="center" wrapText="1"/>
    </xf>
    <xf numFmtId="0" fontId="68" fillId="29" borderId="35" xfId="43" applyFont="1" applyFill="1" applyBorder="1" applyAlignment="1">
      <alignment horizontal="center" vertical="center" wrapText="1"/>
    </xf>
    <xf numFmtId="0" fontId="57" fillId="27" borderId="0" xfId="43" applyFont="1" applyFill="1" applyBorder="1" applyAlignment="1">
      <alignment horizontal="justify" vertical="center"/>
    </xf>
    <xf numFmtId="0" fontId="57" fillId="27" borderId="0" xfId="43" applyFont="1" applyFill="1" applyBorder="1" applyAlignment="1">
      <alignment horizontal="justify" vertical="center" wrapText="1"/>
    </xf>
    <xf numFmtId="0" fontId="65" fillId="27" borderId="0" xfId="43" applyFont="1" applyFill="1" applyAlignment="1" applyProtection="1">
      <alignment horizontal="center" vertical="center"/>
      <protection locked="0"/>
    </xf>
    <xf numFmtId="0" fontId="57" fillId="27" borderId="0" xfId="43" applyFont="1" applyFill="1" applyAlignment="1">
      <alignment horizontal="justify" vertical="center" wrapText="1"/>
    </xf>
    <xf numFmtId="15" fontId="59" fillId="0" borderId="0" xfId="86" applyNumberFormat="1" applyFont="1" applyFill="1" applyAlignment="1">
      <alignment horizontal="center" vertical="center"/>
    </xf>
    <xf numFmtId="0" fontId="68" fillId="29" borderId="27" xfId="43" applyFont="1" applyFill="1" applyBorder="1" applyAlignment="1">
      <alignment horizontal="center" vertical="center" wrapText="1"/>
    </xf>
    <xf numFmtId="0" fontId="68" fillId="29" borderId="18" xfId="43" applyFont="1" applyFill="1" applyBorder="1" applyAlignment="1">
      <alignment horizontal="center" vertical="center" wrapText="1"/>
    </xf>
    <xf numFmtId="0" fontId="68" fillId="29" borderId="38" xfId="43" applyFont="1" applyFill="1" applyBorder="1" applyAlignment="1">
      <alignment horizontal="center" vertical="center" wrapText="1"/>
    </xf>
    <xf numFmtId="3" fontId="68" fillId="29" borderId="28" xfId="43" applyNumberFormat="1" applyFont="1" applyFill="1" applyBorder="1" applyAlignment="1">
      <alignment horizontal="center" vertical="center" wrapText="1"/>
    </xf>
    <xf numFmtId="3" fontId="68" fillId="29" borderId="20" xfId="43" applyNumberFormat="1" applyFont="1" applyFill="1" applyBorder="1" applyAlignment="1">
      <alignment horizontal="center" vertical="center" wrapText="1"/>
    </xf>
    <xf numFmtId="3" fontId="68" fillId="29" borderId="41" xfId="43" applyNumberFormat="1" applyFont="1" applyFill="1" applyBorder="1" applyAlignment="1">
      <alignment horizontal="center" vertical="center" wrapText="1"/>
    </xf>
    <xf numFmtId="0" fontId="57" fillId="27" borderId="0" xfId="43" applyFont="1" applyFill="1" applyAlignment="1">
      <alignment horizontal="left" vertical="center" wrapText="1"/>
    </xf>
    <xf numFmtId="0" fontId="59" fillId="27" borderId="17" xfId="43" applyFont="1" applyFill="1" applyBorder="1" applyAlignment="1">
      <alignment horizontal="center" vertical="center"/>
    </xf>
    <xf numFmtId="0" fontId="59" fillId="27" borderId="84" xfId="43" applyFont="1" applyFill="1" applyBorder="1" applyAlignment="1">
      <alignment horizontal="center" vertical="center"/>
    </xf>
    <xf numFmtId="0" fontId="61" fillId="28" borderId="0" xfId="43" applyFont="1" applyFill="1" applyAlignment="1">
      <alignment horizontal="center" vertical="center"/>
    </xf>
    <xf numFmtId="0" fontId="116" fillId="28" borderId="0" xfId="43" applyFont="1" applyFill="1" applyAlignment="1">
      <alignment horizontal="center" vertical="center"/>
    </xf>
    <xf numFmtId="0" fontId="68" fillId="29" borderId="27" xfId="43" applyFont="1" applyFill="1" applyBorder="1" applyAlignment="1">
      <alignment horizontal="center" vertical="center"/>
    </xf>
    <xf numFmtId="0" fontId="68" fillId="29" borderId="33" xfId="43" applyFont="1" applyFill="1" applyBorder="1" applyAlignment="1">
      <alignment horizontal="center" vertical="center"/>
    </xf>
    <xf numFmtId="0" fontId="59" fillId="27" borderId="51" xfId="43" applyFont="1" applyFill="1" applyBorder="1" applyAlignment="1">
      <alignment horizontal="center" vertical="center"/>
    </xf>
    <xf numFmtId="0" fontId="59" fillId="27" borderId="18" xfId="43" applyFont="1" applyFill="1" applyBorder="1" applyAlignment="1">
      <alignment horizontal="center" vertical="center"/>
    </xf>
    <xf numFmtId="0" fontId="59" fillId="27" borderId="38" xfId="43" applyFont="1" applyFill="1" applyBorder="1" applyAlignment="1">
      <alignment horizontal="center" vertical="center"/>
    </xf>
    <xf numFmtId="0" fontId="59" fillId="0" borderId="51" xfId="43" applyFont="1" applyFill="1" applyBorder="1" applyAlignment="1">
      <alignment horizontal="center" vertical="center"/>
    </xf>
    <xf numFmtId="0" fontId="59" fillId="0" borderId="18" xfId="43" applyFont="1" applyFill="1" applyBorder="1" applyAlignment="1">
      <alignment horizontal="center" vertical="center"/>
    </xf>
    <xf numFmtId="0" fontId="59" fillId="0" borderId="38" xfId="43" applyFont="1" applyFill="1" applyBorder="1" applyAlignment="1">
      <alignment horizontal="center" vertical="center"/>
    </xf>
    <xf numFmtId="0" fontId="59" fillId="27" borderId="56" xfId="43" applyFont="1" applyFill="1" applyBorder="1" applyAlignment="1">
      <alignment horizontal="center" vertical="center"/>
    </xf>
    <xf numFmtId="0" fontId="59" fillId="27" borderId="90" xfId="43" applyFont="1" applyFill="1" applyBorder="1" applyAlignment="1">
      <alignment horizontal="center" vertical="center"/>
    </xf>
    <xf numFmtId="0" fontId="59" fillId="27" borderId="71" xfId="43" applyFont="1" applyFill="1" applyBorder="1" applyAlignment="1">
      <alignment horizontal="center" vertical="center"/>
    </xf>
    <xf numFmtId="0" fontId="59" fillId="27" borderId="73" xfId="43" applyFont="1" applyFill="1" applyBorder="1" applyAlignment="1">
      <alignment horizontal="center" vertical="center"/>
    </xf>
    <xf numFmtId="0" fontId="61" fillId="27" borderId="0" xfId="373" applyFont="1" applyFill="1" applyBorder="1" applyAlignment="1">
      <alignment horizontal="center" vertical="center" wrapText="1"/>
    </xf>
    <xf numFmtId="0" fontId="59" fillId="27" borderId="0" xfId="373" applyFont="1" applyFill="1" applyBorder="1" applyAlignment="1">
      <alignment horizontal="center" vertical="center"/>
    </xf>
    <xf numFmtId="0" fontId="57" fillId="27" borderId="49" xfId="373" applyFont="1" applyFill="1" applyBorder="1" applyAlignment="1">
      <alignment horizontal="justify" vertical="center" wrapText="1"/>
    </xf>
    <xf numFmtId="0" fontId="57" fillId="27" borderId="0" xfId="373" applyFont="1" applyFill="1" applyBorder="1" applyAlignment="1">
      <alignment horizontal="justify" vertical="center" wrapText="1"/>
    </xf>
    <xf numFmtId="0" fontId="61" fillId="0" borderId="0" xfId="373" applyFont="1" applyFill="1" applyBorder="1" applyAlignment="1">
      <alignment horizontal="center" vertical="center" wrapText="1"/>
    </xf>
    <xf numFmtId="0" fontId="57" fillId="0" borderId="0" xfId="373" applyFont="1" applyFill="1" applyAlignment="1">
      <alignment horizontal="left" vertical="center" wrapText="1"/>
    </xf>
    <xf numFmtId="0" fontId="65" fillId="27" borderId="94" xfId="43" applyFont="1" applyFill="1" applyBorder="1" applyAlignment="1">
      <alignment horizontal="center" vertical="center" wrapText="1" shrinkToFit="1"/>
    </xf>
    <xf numFmtId="0" fontId="65" fillId="27" borderId="96" xfId="43" applyFont="1" applyFill="1" applyBorder="1" applyAlignment="1">
      <alignment horizontal="center" vertical="center" wrapText="1" shrinkToFit="1"/>
    </xf>
    <xf numFmtId="0" fontId="65" fillId="27" borderId="53" xfId="43" applyFont="1" applyFill="1" applyBorder="1" applyAlignment="1">
      <alignment horizontal="center" vertical="center" wrapText="1"/>
    </xf>
    <xf numFmtId="0" fontId="65" fillId="27" borderId="91" xfId="43" applyFont="1" applyFill="1" applyBorder="1" applyAlignment="1">
      <alignment horizontal="center" vertical="center" wrapText="1"/>
    </xf>
    <xf numFmtId="0" fontId="126" fillId="27" borderId="94" xfId="370" applyFont="1" applyFill="1" applyBorder="1" applyAlignment="1">
      <alignment horizontal="center" vertical="center" wrapText="1"/>
    </xf>
    <xf numFmtId="0" fontId="126" fillId="27" borderId="95" xfId="370" applyFont="1" applyFill="1" applyBorder="1" applyAlignment="1">
      <alignment horizontal="center" vertical="center" wrapText="1"/>
    </xf>
    <xf numFmtId="0" fontId="126" fillId="27" borderId="96" xfId="370" applyFont="1" applyFill="1" applyBorder="1" applyAlignment="1">
      <alignment horizontal="center" vertical="center" wrapText="1"/>
    </xf>
    <xf numFmtId="0" fontId="65" fillId="27" borderId="94" xfId="43" applyFont="1" applyFill="1" applyBorder="1" applyAlignment="1">
      <alignment horizontal="center" vertical="center" wrapText="1"/>
    </xf>
    <xf numFmtId="0" fontId="65" fillId="27" borderId="95" xfId="43" applyFont="1" applyFill="1" applyBorder="1" applyAlignment="1">
      <alignment horizontal="center" vertical="center" wrapText="1"/>
    </xf>
    <xf numFmtId="0" fontId="65" fillId="27" borderId="96" xfId="43" applyFont="1" applyFill="1" applyBorder="1" applyAlignment="1">
      <alignment horizontal="center" vertical="center" wrapText="1"/>
    </xf>
  </cellXfs>
  <cellStyles count="570">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1"/>
    <cellStyle name="20% - Énfasis1 2 2" xfId="184"/>
    <cellStyle name="20% - Énfasis1 3" xfId="183"/>
    <cellStyle name="20% - Énfasis1 3 2" xfId="185"/>
    <cellStyle name="20% - Énfasis1 4" xfId="511"/>
    <cellStyle name="20% - Énfasis2" xfId="8" builtinId="34" customBuiltin="1"/>
    <cellStyle name="20% - Énfasis2 2" xfId="112"/>
    <cellStyle name="20% - Énfasis2 2 2" xfId="187"/>
    <cellStyle name="20% - Énfasis2 3" xfId="186"/>
    <cellStyle name="20% - Énfasis2 3 2" xfId="188"/>
    <cellStyle name="20% - Énfasis2 4" xfId="512"/>
    <cellStyle name="20% - Énfasis3" xfId="9" builtinId="38" customBuiltin="1"/>
    <cellStyle name="20% - Énfasis3 2" xfId="113"/>
    <cellStyle name="20% - Énfasis3 2 2" xfId="190"/>
    <cellStyle name="20% - Énfasis3 3" xfId="189"/>
    <cellStyle name="20% - Énfasis3 3 2" xfId="191"/>
    <cellStyle name="20% - Énfasis3 4" xfId="513"/>
    <cellStyle name="20% - Énfasis4" xfId="10" builtinId="42" customBuiltin="1"/>
    <cellStyle name="20% - Énfasis4 2" xfId="114"/>
    <cellStyle name="20% - Énfasis4 2 2" xfId="193"/>
    <cellStyle name="20% - Énfasis4 3" xfId="192"/>
    <cellStyle name="20% - Énfasis4 3 2" xfId="194"/>
    <cellStyle name="20% - Énfasis4 4" xfId="514"/>
    <cellStyle name="20% - Énfasis5" xfId="11" builtinId="46" customBuiltin="1"/>
    <cellStyle name="20% - Énfasis5 2" xfId="115"/>
    <cellStyle name="20% - Énfasis5 2 2" xfId="196"/>
    <cellStyle name="20% - Énfasis5 3" xfId="195"/>
    <cellStyle name="20% - Énfasis5 3 2" xfId="197"/>
    <cellStyle name="20% - Énfasis5 4" xfId="515"/>
    <cellStyle name="20% - Énfasis6" xfId="12" builtinId="50" customBuiltin="1"/>
    <cellStyle name="20% - Énfasis6 2" xfId="116"/>
    <cellStyle name="20% - Énfasis6 2 2" xfId="199"/>
    <cellStyle name="20% - Énfasis6 3" xfId="198"/>
    <cellStyle name="20% - Énfasis6 3 2" xfId="200"/>
    <cellStyle name="20% - Énfasis6 4" xfId="516"/>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1"/>
    <cellStyle name="40% - Énfasis1 2 2" xfId="202"/>
    <cellStyle name="40% - Énfasis1 3" xfId="201"/>
    <cellStyle name="40% - Énfasis1 3 2" xfId="203"/>
    <cellStyle name="40% - Énfasis1 4" xfId="517"/>
    <cellStyle name="40% - Énfasis2" xfId="20" builtinId="35" customBuiltin="1"/>
    <cellStyle name="40% - Énfasis2 2" xfId="122"/>
    <cellStyle name="40% - Énfasis2 2 2" xfId="205"/>
    <cellStyle name="40% - Énfasis2 3" xfId="204"/>
    <cellStyle name="40% - Énfasis2 3 2" xfId="206"/>
    <cellStyle name="40% - Énfasis2 4" xfId="518"/>
    <cellStyle name="40% - Énfasis3" xfId="21" builtinId="39" customBuiltin="1"/>
    <cellStyle name="40% - Énfasis3 2" xfId="123"/>
    <cellStyle name="40% - Énfasis3 2 2" xfId="208"/>
    <cellStyle name="40% - Énfasis3 3" xfId="207"/>
    <cellStyle name="40% - Énfasis3 3 2" xfId="209"/>
    <cellStyle name="40% - Énfasis3 4" xfId="519"/>
    <cellStyle name="40% - Énfasis4" xfId="22" builtinId="43" customBuiltin="1"/>
    <cellStyle name="40% - Énfasis4 2" xfId="124"/>
    <cellStyle name="40% - Énfasis4 2 2" xfId="211"/>
    <cellStyle name="40% - Énfasis4 3" xfId="210"/>
    <cellStyle name="40% - Énfasis4 3 2" xfId="212"/>
    <cellStyle name="40% - Énfasis4 4" xfId="520"/>
    <cellStyle name="40% - Énfasis5" xfId="23" builtinId="47" customBuiltin="1"/>
    <cellStyle name="40% - Énfasis5 2" xfId="125"/>
    <cellStyle name="40% - Énfasis5 2 2" xfId="214"/>
    <cellStyle name="40% - Énfasis5 3" xfId="213"/>
    <cellStyle name="40% - Énfasis5 3 2" xfId="215"/>
    <cellStyle name="40% - Énfasis5 4" xfId="521"/>
    <cellStyle name="40% - Énfasis6" xfId="24" builtinId="51" customBuiltin="1"/>
    <cellStyle name="40% - Énfasis6 2" xfId="126"/>
    <cellStyle name="40% - Énfasis6 2 2" xfId="217"/>
    <cellStyle name="40% - Énfasis6 3" xfId="216"/>
    <cellStyle name="40% - Énfasis6 3 2" xfId="218"/>
    <cellStyle name="40% - Énfasis6 4" xfId="522"/>
    <cellStyle name="60% - Accent1" xfId="25"/>
    <cellStyle name="60% - Accent1 2" xfId="127"/>
    <cellStyle name="60% - Accent1 3" xfId="148"/>
    <cellStyle name="60% - Accent1 4" xfId="334"/>
    <cellStyle name="60% - Accent1 5" xfId="343"/>
    <cellStyle name="60% - Accent2" xfId="26"/>
    <cellStyle name="60% - Accent2 2" xfId="128"/>
    <cellStyle name="60% - Accent2 3" xfId="145"/>
    <cellStyle name="60% - Accent2 4" xfId="359"/>
    <cellStyle name="60% - Accent2 5" xfId="363"/>
    <cellStyle name="60% - Accent3" xfId="27"/>
    <cellStyle name="60% - Accent3 2" xfId="129"/>
    <cellStyle name="60% - Accent3 3" xfId="120"/>
    <cellStyle name="60% - Accent3 4" xfId="357"/>
    <cellStyle name="60% - Accent3 5" xfId="361"/>
    <cellStyle name="60% - Accent4" xfId="28"/>
    <cellStyle name="60% - Accent4 2" xfId="130"/>
    <cellStyle name="60% - Accent4 3" xfId="119"/>
    <cellStyle name="60% - Accent4 4" xfId="358"/>
    <cellStyle name="60% - Accent4 5" xfId="362"/>
    <cellStyle name="60% - Accent5" xfId="29"/>
    <cellStyle name="60% - Accent5 2" xfId="131"/>
    <cellStyle name="60% - Accent5 3" xfId="118"/>
    <cellStyle name="60% - Accent5 4" xfId="333"/>
    <cellStyle name="60% - Accent5 5" xfId="344"/>
    <cellStyle name="60% - Accent6" xfId="30"/>
    <cellStyle name="60% - Accent6 2" xfId="132"/>
    <cellStyle name="60% - Accent6 3" xfId="117"/>
    <cellStyle name="60% - Accent6 4" xfId="356"/>
    <cellStyle name="60% - Accent6 5" xfId="360"/>
    <cellStyle name="60% - Énfasis1" xfId="31" builtinId="32" customBuiltin="1"/>
    <cellStyle name="60% - Énfasis1 2" xfId="133"/>
    <cellStyle name="60% - Énfasis1 2 2" xfId="220"/>
    <cellStyle name="60% - Énfasis1 3" xfId="219"/>
    <cellStyle name="60% - Énfasis1 3 2" xfId="221"/>
    <cellStyle name="60% - Énfasis1 4" xfId="523"/>
    <cellStyle name="60% - Énfasis2" xfId="32" builtinId="36" customBuiltin="1"/>
    <cellStyle name="60% - Énfasis2 2" xfId="134"/>
    <cellStyle name="60% - Énfasis2 2 2" xfId="223"/>
    <cellStyle name="60% - Énfasis2 3" xfId="222"/>
    <cellStyle name="60% - Énfasis2 3 2" xfId="224"/>
    <cellStyle name="60% - Énfasis2 4" xfId="524"/>
    <cellStyle name="60% - Énfasis3" xfId="33" builtinId="40" customBuiltin="1"/>
    <cellStyle name="60% - Énfasis3 2" xfId="135"/>
    <cellStyle name="60% - Énfasis3 2 2" xfId="226"/>
    <cellStyle name="60% - Énfasis3 3" xfId="225"/>
    <cellStyle name="60% - Énfasis3 3 2" xfId="227"/>
    <cellStyle name="60% - Énfasis3 4" xfId="525"/>
    <cellStyle name="60% - Énfasis4" xfId="34" builtinId="44" customBuiltin="1"/>
    <cellStyle name="60% - Énfasis4 2" xfId="136"/>
    <cellStyle name="60% - Énfasis4 2 2" xfId="229"/>
    <cellStyle name="60% - Énfasis4 3" xfId="228"/>
    <cellStyle name="60% - Énfasis4 3 2" xfId="230"/>
    <cellStyle name="60% - Énfasis4 4" xfId="526"/>
    <cellStyle name="60% - Énfasis5" xfId="35" builtinId="48" customBuiltin="1"/>
    <cellStyle name="60% - Énfasis5 2" xfId="137"/>
    <cellStyle name="60% - Énfasis5 2 2" xfId="232"/>
    <cellStyle name="60% - Énfasis5 3" xfId="231"/>
    <cellStyle name="60% - Énfasis5 3 2" xfId="233"/>
    <cellStyle name="60% - Énfasis5 4" xfId="527"/>
    <cellStyle name="60% - Énfasis6" xfId="36" builtinId="52" customBuiltin="1"/>
    <cellStyle name="60% - Énfasis6 2" xfId="138"/>
    <cellStyle name="60% - Énfasis6 2 2" xfId="235"/>
    <cellStyle name="60% - Énfasis6 3" xfId="234"/>
    <cellStyle name="60% - Énfasis6 3 2" xfId="236"/>
    <cellStyle name="60% - Énfasis6 4" xfId="528"/>
    <cellStyle name="Accent1" xfId="37"/>
    <cellStyle name="Accent1 2" xfId="139"/>
    <cellStyle name="Accent1 3" xfId="110"/>
    <cellStyle name="Accent1 4" xfId="355"/>
    <cellStyle name="Accent1 5" xfId="171"/>
    <cellStyle name="Accent2" xfId="38"/>
    <cellStyle name="Accent2 2" xfId="140"/>
    <cellStyle name="Accent2 3" xfId="109"/>
    <cellStyle name="Accent2 4" xfId="354"/>
    <cellStyle name="Accent2 5" xfId="167"/>
    <cellStyle name="Accent3" xfId="39"/>
    <cellStyle name="Accent3 2" xfId="141"/>
    <cellStyle name="Accent3 3" xfId="313"/>
    <cellStyle name="Accent3 4" xfId="331"/>
    <cellStyle name="Accent3 5" xfId="346"/>
    <cellStyle name="Accent4" xfId="40"/>
    <cellStyle name="Accent4 2" xfId="142"/>
    <cellStyle name="Accent4 3" xfId="314"/>
    <cellStyle name="Accent4 4" xfId="330"/>
    <cellStyle name="Accent4 5" xfId="319"/>
    <cellStyle name="Accent5" xfId="41"/>
    <cellStyle name="Accent5 2" xfId="143"/>
    <cellStyle name="Accent5 3" xfId="315"/>
    <cellStyle name="Accent5 4" xfId="353"/>
    <cellStyle name="Accent5 5" xfId="164"/>
    <cellStyle name="Accent6" xfId="42"/>
    <cellStyle name="Accent6 2" xfId="144"/>
    <cellStyle name="Accent6 3" xfId="316"/>
    <cellStyle name="Accent6 4" xfId="352"/>
    <cellStyle name="Accent6 5" xfId="336"/>
    <cellStyle name="ANCLAS,REZONES Y SUS PARTES,DE FUNDICION,DE HIERRO O DE ACERO" xfId="43"/>
    <cellStyle name="ANCLAS,REZONES Y SUS PARTES,DE FUNDICION,DE HIERRO O DE ACERO 2" xfId="370"/>
    <cellStyle name="ANCLAS,REZONES Y SUS PARTES,DE FUNDICION,DE HIERRO O DE ACERO 2 2" xfId="464"/>
    <cellStyle name="ANCLAS,REZONES Y SUS PARTES,DE FUNDICION,DE HIERRO O DE ACERO 2 3" xfId="529"/>
    <cellStyle name="ANCLAS,REZONES Y SUS PARTES,DE FUNDICION,DE HIERRO O DE ACERO 3" xfId="530"/>
    <cellStyle name="Bad" xfId="44"/>
    <cellStyle name="Bad 2" xfId="146"/>
    <cellStyle name="Bad 3" xfId="317"/>
    <cellStyle name="Bad 4" xfId="329"/>
    <cellStyle name="Bad 5" xfId="347"/>
    <cellStyle name="Buena" xfId="45" builtinId="26" customBuiltin="1"/>
    <cellStyle name="Buena 2" xfId="147"/>
    <cellStyle name="Buena 2 2" xfId="238"/>
    <cellStyle name="Buena 3" xfId="237"/>
    <cellStyle name="Buena 3 2" xfId="239"/>
    <cellStyle name="Buena 4" xfId="531"/>
    <cellStyle name="Calculation" xfId="46"/>
    <cellStyle name="Cálculo" xfId="47" builtinId="22" customBuiltin="1"/>
    <cellStyle name="Cálculo 2" xfId="149"/>
    <cellStyle name="Cálculo 2 2" xfId="241"/>
    <cellStyle name="Cálculo 3" xfId="240"/>
    <cellStyle name="Cálculo 3 2" xfId="242"/>
    <cellStyle name="Cálculo 4" xfId="532"/>
    <cellStyle name="Celda de comprobación" xfId="48" builtinId="23" customBuiltin="1"/>
    <cellStyle name="Celda de comprobación 2" xfId="150"/>
    <cellStyle name="Celda de comprobación 2 2" xfId="244"/>
    <cellStyle name="Celda de comprobación 3" xfId="243"/>
    <cellStyle name="Celda de comprobación 3 2" xfId="245"/>
    <cellStyle name="Celda de comprobación 4" xfId="533"/>
    <cellStyle name="Celda vinculada" xfId="49" builtinId="24" customBuiltin="1"/>
    <cellStyle name="Celda vinculada 2" xfId="151"/>
    <cellStyle name="Celda vinculada 2 2" xfId="247"/>
    <cellStyle name="Celda vinculada 3" xfId="246"/>
    <cellStyle name="Celda vinculada 3 2" xfId="248"/>
    <cellStyle name="Celda vinculada 4" xfId="534"/>
    <cellStyle name="Check Cell" xfId="50"/>
    <cellStyle name="Check Cell 2" xfId="152"/>
    <cellStyle name="Check Cell 3" xfId="318"/>
    <cellStyle name="Check Cell 4" xfId="351"/>
    <cellStyle name="Check Cell 5" xfId="337"/>
    <cellStyle name="Comma [0]_hojas adicionales" xfId="535"/>
    <cellStyle name="Comma [0]_insumos_DEUDA PUBLICA 30-09-2005" xfId="51"/>
    <cellStyle name="Comma_aaa Stock Deuda Provincias I 2006" xfId="536"/>
    <cellStyle name="Comma0" xfId="52"/>
    <cellStyle name="Currency [0]_aaa Stock Deuda Provincias I 2006" xfId="537"/>
    <cellStyle name="Currency_aaa Stock Deuda Provincias I 2006" xfId="538"/>
    <cellStyle name="Currency0" xfId="53"/>
    <cellStyle name="En miles" xfId="54"/>
    <cellStyle name="En millones" xfId="55"/>
    <cellStyle name="Encabezado 1" xfId="103" builtinId="16" customBuiltin="1"/>
    <cellStyle name="Encabezado 4" xfId="56" builtinId="19" customBuiltin="1"/>
    <cellStyle name="Encabezado 4 2" xfId="153"/>
    <cellStyle name="Encabezado 4 2 2" xfId="250"/>
    <cellStyle name="Encabezado 4 3" xfId="249"/>
    <cellStyle name="Encabezado 4 3 2" xfId="251"/>
    <cellStyle name="Encabezado 4 4" xfId="539"/>
    <cellStyle name="Énfasis1" xfId="57" builtinId="29" customBuiltin="1"/>
    <cellStyle name="Énfasis1 2" xfId="154"/>
    <cellStyle name="Énfasis1 2 2" xfId="253"/>
    <cellStyle name="Énfasis1 3" xfId="252"/>
    <cellStyle name="Énfasis1 3 2" xfId="254"/>
    <cellStyle name="Énfasis1 4" xfId="540"/>
    <cellStyle name="Énfasis2" xfId="58" builtinId="33" customBuiltin="1"/>
    <cellStyle name="Énfasis2 2" xfId="155"/>
    <cellStyle name="Énfasis2 2 2" xfId="256"/>
    <cellStyle name="Énfasis2 3" xfId="255"/>
    <cellStyle name="Énfasis2 3 2" xfId="257"/>
    <cellStyle name="Énfasis2 4" xfId="541"/>
    <cellStyle name="Énfasis3" xfId="59" builtinId="37" customBuiltin="1"/>
    <cellStyle name="Énfasis3 2" xfId="156"/>
    <cellStyle name="Énfasis3 2 2" xfId="259"/>
    <cellStyle name="Énfasis3 3" xfId="258"/>
    <cellStyle name="Énfasis3 3 2" xfId="260"/>
    <cellStyle name="Énfasis3 4" xfId="542"/>
    <cellStyle name="Énfasis4" xfId="60" builtinId="41" customBuiltin="1"/>
    <cellStyle name="Énfasis4 2" xfId="157"/>
    <cellStyle name="Énfasis4 2 2" xfId="262"/>
    <cellStyle name="Énfasis4 3" xfId="261"/>
    <cellStyle name="Énfasis4 3 2" xfId="263"/>
    <cellStyle name="Énfasis4 4" xfId="543"/>
    <cellStyle name="Énfasis5" xfId="61" builtinId="45" customBuiltin="1"/>
    <cellStyle name="Énfasis5 2" xfId="158"/>
    <cellStyle name="Énfasis5 2 2" xfId="265"/>
    <cellStyle name="Énfasis5 3" xfId="264"/>
    <cellStyle name="Énfasis5 3 2" xfId="266"/>
    <cellStyle name="Énfasis5 4" xfId="544"/>
    <cellStyle name="Énfasis6" xfId="62" builtinId="49" customBuiltin="1"/>
    <cellStyle name="Énfasis6 2" xfId="159"/>
    <cellStyle name="Énfasis6 2 2" xfId="268"/>
    <cellStyle name="Énfasis6 3" xfId="267"/>
    <cellStyle name="Énfasis6 3 2" xfId="269"/>
    <cellStyle name="Énfasis6 4" xfId="545"/>
    <cellStyle name="Entrada" xfId="63" builtinId="20" customBuiltin="1"/>
    <cellStyle name="Entrada 2" xfId="160"/>
    <cellStyle name="Entrada 2 2" xfId="271"/>
    <cellStyle name="Entrada 3" xfId="270"/>
    <cellStyle name="Entrada 3 2" xfId="272"/>
    <cellStyle name="Entrada 4" xfId="546"/>
    <cellStyle name="Euro" xfId="64"/>
    <cellStyle name="Euro 2" xfId="375"/>
    <cellStyle name="Euro 2 2" xfId="376"/>
    <cellStyle name="Euro 2 2 2" xfId="377"/>
    <cellStyle name="Euro 3" xfId="378"/>
    <cellStyle name="Explanatory Text" xfId="65"/>
    <cellStyle name="Explanatory Text 2" xfId="161"/>
    <cellStyle name="Explanatory Text 3" xfId="322"/>
    <cellStyle name="Explanatory Text 4" xfId="323"/>
    <cellStyle name="Explanatory Text 5" xfId="321"/>
    <cellStyle name="F2" xfId="66"/>
    <cellStyle name="F3" xfId="67"/>
    <cellStyle name="F4" xfId="68"/>
    <cellStyle name="F5" xfId="69"/>
    <cellStyle name="F6" xfId="70"/>
    <cellStyle name="F7" xfId="71"/>
    <cellStyle name="F8" xfId="72"/>
    <cellStyle name="facha" xfId="73"/>
    <cellStyle name="Followed Hyperlink_aaa Stock Deuda Provincias I 2006" xfId="273"/>
    <cellStyle name="Good" xfId="74"/>
    <cellStyle name="Good 2" xfId="163"/>
    <cellStyle name="Good 3" xfId="324"/>
    <cellStyle name="Good 4" xfId="350"/>
    <cellStyle name="Good 5" xfId="338"/>
    <cellStyle name="Heading 1" xfId="75"/>
    <cellStyle name="Heading 2" xfId="76"/>
    <cellStyle name="Heading 3" xfId="77"/>
    <cellStyle name="Heading 4" xfId="78"/>
    <cellStyle name="Hipervínculo" xfId="79"/>
    <cellStyle name="Hyperlink" xfId="567"/>
    <cellStyle name="Hyperlink 2" xfId="568"/>
    <cellStyle name="Hyperlink_aaa Stock Deuda Provincias I 2006" xfId="80"/>
    <cellStyle name="Incorrecto" xfId="81" builtinId="27" customBuiltin="1"/>
    <cellStyle name="Incorrecto 2" xfId="165"/>
    <cellStyle name="Incorrecto 2 2" xfId="275"/>
    <cellStyle name="Incorrecto 3" xfId="274"/>
    <cellStyle name="Incorrecto 3 2" xfId="276"/>
    <cellStyle name="Incorrecto 4" xfId="547"/>
    <cellStyle name="Input" xfId="82"/>
    <cellStyle name="Input 2" xfId="166"/>
    <cellStyle name="Input 3" xfId="326"/>
    <cellStyle name="Input 4" xfId="349"/>
    <cellStyle name="Input 5" xfId="339"/>
    <cellStyle name="jo[" xfId="83"/>
    <cellStyle name="Linked Cell" xfId="84"/>
    <cellStyle name="Linked Cell 2" xfId="168"/>
    <cellStyle name="Linked Cell 3" xfId="327"/>
    <cellStyle name="Linked Cell 4" xfId="348"/>
    <cellStyle name="Linked Cell 5" xfId="340"/>
    <cellStyle name="Millares" xfId="85"/>
    <cellStyle name="Millares [0]" xfId="86"/>
    <cellStyle name="Millares [0] 2" xfId="365"/>
    <cellStyle name="Millares [0] 2 2" xfId="379"/>
    <cellStyle name="Millares [0] 2 2 2" xfId="380"/>
    <cellStyle name="Millares [0] 2 2 2 2" xfId="381"/>
    <cellStyle name="Millares [0] 2 2 3" xfId="382"/>
    <cellStyle name="Millares [0] 2 2 4" xfId="449"/>
    <cellStyle name="Millares [0] 2 3" xfId="383"/>
    <cellStyle name="Millares [0] 2 4" xfId="548"/>
    <cellStyle name="Millares [0] 3" xfId="384"/>
    <cellStyle name="Millares [0] 3 2" xfId="437"/>
    <cellStyle name="Millares [0] 4" xfId="431"/>
    <cellStyle name="Millares [0] 4 2" xfId="476"/>
    <cellStyle name="Millares [0] 5" xfId="440"/>
    <cellStyle name="Millares [0] 5 2" xfId="483"/>
    <cellStyle name="Millares [0] 6" xfId="505"/>
    <cellStyle name="Millares [0] 7" xfId="506"/>
    <cellStyle name="Millares [0] 8" xfId="427"/>
    <cellStyle name="Millares [0] 9" xfId="549"/>
    <cellStyle name="Millares [0]_A.1.1" xfId="504"/>
    <cellStyle name="Millares [2]" xfId="87"/>
    <cellStyle name="Millares [2] 2" xfId="169"/>
    <cellStyle name="Millares [2] 3" xfId="328"/>
    <cellStyle name="Millares [2] 4" xfId="320"/>
    <cellStyle name="Millares [2] 5" xfId="325"/>
    <cellStyle name="Millares 10" xfId="430"/>
    <cellStyle name="Millares 10 2" xfId="475"/>
    <cellStyle name="Millares 11" xfId="439"/>
    <cellStyle name="Millares 11 2" xfId="482"/>
    <cellStyle name="Millares 12" xfId="446"/>
    <cellStyle name="Millares 12 2" xfId="489"/>
    <cellStyle name="Millares 13" xfId="453"/>
    <cellStyle name="Millares 13 2" xfId="491"/>
    <cellStyle name="Millares 14" xfId="451"/>
    <cellStyle name="Millares 15" xfId="372"/>
    <cellStyle name="Millares 16" xfId="445"/>
    <cellStyle name="Millares 16 2" xfId="488"/>
    <cellStyle name="Millares 17" xfId="428"/>
    <cellStyle name="Millares 18" xfId="441"/>
    <cellStyle name="Millares 18 2" xfId="484"/>
    <cellStyle name="Millares 19" xfId="507"/>
    <cellStyle name="Millares 19 2" xfId="550"/>
    <cellStyle name="Millares 19 3" xfId="566"/>
    <cellStyle name="Millares 2" xfId="366"/>
    <cellStyle name="Millares 2 2" xfId="385"/>
    <cellStyle name="Millares 2 2 2" xfId="386"/>
    <cellStyle name="Millares 2 2 2 2" xfId="387"/>
    <cellStyle name="Millares 2 2 2 2 2" xfId="388"/>
    <cellStyle name="Millares 2 2 3" xfId="389"/>
    <cellStyle name="Millares 2 2 4" xfId="452"/>
    <cellStyle name="Millares 2 3" xfId="390"/>
    <cellStyle name="Millares 2 4" xfId="391"/>
    <cellStyle name="Millares 2 5" xfId="392"/>
    <cellStyle name="Millares 2 6" xfId="393"/>
    <cellStyle name="Millares 2_A.1.4" xfId="501"/>
    <cellStyle name="Millares 20" xfId="508"/>
    <cellStyle name="Millares 21" xfId="509"/>
    <cellStyle name="Millares 22" xfId="551"/>
    <cellStyle name="Millares 23" xfId="552"/>
    <cellStyle name="Millares 24" xfId="553"/>
    <cellStyle name="Millares 25" xfId="554"/>
    <cellStyle name="Millares 3" xfId="369"/>
    <cellStyle name="Millares 3 2" xfId="432"/>
    <cellStyle name="Millares 3 2 2" xfId="477"/>
    <cellStyle name="Millares 3 3" xfId="442"/>
    <cellStyle name="Millares 3 3 2" xfId="485"/>
    <cellStyle name="Millares 3 4" xfId="455"/>
    <cellStyle name="Millares 3 4 2" xfId="493"/>
    <cellStyle name="Millares 3 5" xfId="468"/>
    <cellStyle name="Millares 4" xfId="371"/>
    <cellStyle name="Millares 4 2" xfId="394"/>
    <cellStyle name="Millares 4 2 2" xfId="395"/>
    <cellStyle name="Millares 4 2 2 2" xfId="396"/>
    <cellStyle name="Millares 4 3" xfId="397"/>
    <cellStyle name="Millares 5" xfId="398"/>
    <cellStyle name="Millares 5 2" xfId="399"/>
    <cellStyle name="Millares 5 2 2" xfId="400"/>
    <cellStyle name="Millares 5 2 2 2" xfId="401"/>
    <cellStyle name="Millares 5 3" xfId="402"/>
    <cellStyle name="Millares 5 4" xfId="436"/>
    <cellStyle name="Millares 5 5" xfId="459"/>
    <cellStyle name="Millares 5 5 2" xfId="496"/>
    <cellStyle name="Millares 5 6" xfId="469"/>
    <cellStyle name="Millares 6" xfId="403"/>
    <cellStyle name="Millares 6 2" xfId="404"/>
    <cellStyle name="Millares 7" xfId="405"/>
    <cellStyle name="Millares 7 2" xfId="406"/>
    <cellStyle name="Millares 7 3" xfId="407"/>
    <cellStyle name="Millares 7 3 2" xfId="460"/>
    <cellStyle name="Millares 7 3 2 2" xfId="497"/>
    <cellStyle name="Millares 7 3 3" xfId="470"/>
    <cellStyle name="Millares 8" xfId="408"/>
    <cellStyle name="Millares 9" xfId="409"/>
    <cellStyle name="Millares_A.1.1" xfId="503"/>
    <cellStyle name="Neutral" xfId="88" builtinId="28" customBuiltin="1"/>
    <cellStyle name="Neutral 2" xfId="170"/>
    <cellStyle name="Neutral 2 2" xfId="278"/>
    <cellStyle name="Neutral 3" xfId="277"/>
    <cellStyle name="Neutral 3 2" xfId="279"/>
    <cellStyle name="Neutral 4" xfId="555"/>
    <cellStyle name="Normal" xfId="0" builtinId="0"/>
    <cellStyle name="Normal 10" xfId="429"/>
    <cellStyle name="Normal 10 2" xfId="458"/>
    <cellStyle name="Normal 10 3" xfId="474"/>
    <cellStyle name="Normal 11" xfId="410"/>
    <cellStyle name="Normal 12" xfId="438"/>
    <cellStyle name="Normal 12 2" xfId="481"/>
    <cellStyle name="Normal 13" xfId="454"/>
    <cellStyle name="Normal 13 2" xfId="492"/>
    <cellStyle name="Normal 2" xfId="364"/>
    <cellStyle name="Normal 2 2" xfId="411"/>
    <cellStyle name="Normal 2 2 2" xfId="448"/>
    <cellStyle name="Normal 2 2 3" xfId="461"/>
    <cellStyle name="Normal 2 2 3 2" xfId="498"/>
    <cellStyle name="Normal 2 2 4" xfId="471"/>
    <cellStyle name="Normal 2 3" xfId="412"/>
    <cellStyle name="Normal 2 3 2" xfId="462"/>
    <cellStyle name="Normal 2 3 2 2" xfId="499"/>
    <cellStyle name="Normal 2 3 3" xfId="472"/>
    <cellStyle name="Normal 3" xfId="367"/>
    <cellStyle name="Normal 3 2" xfId="450"/>
    <cellStyle name="Normal 3 3" xfId="556"/>
    <cellStyle name="Normal 3_A.1.4" xfId="502"/>
    <cellStyle name="Normal 4" xfId="413"/>
    <cellStyle name="Normal 5" xfId="280"/>
    <cellStyle name="Normal 5 2" xfId="414"/>
    <cellStyle name="Normal 5 2 2" xfId="415"/>
    <cellStyle name="Normal 5 2 2 2" xfId="416"/>
    <cellStyle name="Normal 5 3" xfId="417"/>
    <cellStyle name="Normal 5 4" xfId="433"/>
    <cellStyle name="Normal 5 4 2" xfId="478"/>
    <cellStyle name="Normal 5 5" xfId="443"/>
    <cellStyle name="Normal 5 5 2" xfId="486"/>
    <cellStyle name="Normal 5 6" xfId="456"/>
    <cellStyle name="Normal 5 6 2" xfId="494"/>
    <cellStyle name="Normal 5 7" xfId="466"/>
    <cellStyle name="Normal 5_CUADRO 8 - Bonos y Prestamos Garantizados en Pesos 2do. Trim-15 (A 1.8) Mari en construcción" xfId="418"/>
    <cellStyle name="Normal 6" xfId="419"/>
    <cellStyle name="Normal 7" xfId="281"/>
    <cellStyle name="Normal 7 2" xfId="434"/>
    <cellStyle name="Normal 7 2 2" xfId="479"/>
    <cellStyle name="Normal 7 3" xfId="444"/>
    <cellStyle name="Normal 7 3 2" xfId="487"/>
    <cellStyle name="Normal 7 4" xfId="457"/>
    <cellStyle name="Normal 7 4 2" xfId="495"/>
    <cellStyle name="Normal 7 5" xfId="467"/>
    <cellStyle name="Normal 8" xfId="420"/>
    <cellStyle name="Normal 8 2" xfId="421"/>
    <cellStyle name="Normal 9" xfId="422"/>
    <cellStyle name="Normal 9 2" xfId="463"/>
    <cellStyle name="Normal 9 2 2" xfId="500"/>
    <cellStyle name="Normal 9 3" xfId="473"/>
    <cellStyle name="Normal_2012 envío (Enero a Diciembre)" xfId="465"/>
    <cellStyle name="Normal_deuda_publica_31-03-2010 re-tuneado" xfId="373"/>
    <cellStyle name="Normal_Flujo Trimestral" xfId="569"/>
    <cellStyle name="Normal_Hoja1" xfId="89"/>
    <cellStyle name="Normal_Proyecciones" xfId="90"/>
    <cellStyle name="Normal_Proyecciones capital e intereses II Trim 10 base definitiva" xfId="91"/>
    <cellStyle name="Normal_S H con link a base gm" xfId="374"/>
    <cellStyle name="Notas" xfId="92" builtinId="10" customBuiltin="1"/>
    <cellStyle name="Notas 2" xfId="172"/>
    <cellStyle name="Notas 2 2" xfId="283"/>
    <cellStyle name="Notas 3" xfId="282"/>
    <cellStyle name="Notas 3 2" xfId="284"/>
    <cellStyle name="Notas 4" xfId="557"/>
    <cellStyle name="Note" xfId="93"/>
    <cellStyle name="Nulos" xfId="94"/>
    <cellStyle name="Nulos 2" xfId="285"/>
    <cellStyle name="Nulos 2 2" xfId="286"/>
    <cellStyle name="Nulos 3" xfId="287"/>
    <cellStyle name="Nulos 4" xfId="288"/>
    <cellStyle name="Oficio" xfId="95"/>
    <cellStyle name="Output" xfId="96"/>
    <cellStyle name="Output 2" xfId="173"/>
    <cellStyle name="Output 3" xfId="332"/>
    <cellStyle name="Output 4" xfId="345"/>
    <cellStyle name="Output 5" xfId="162"/>
    <cellStyle name="Porcentaje 2" xfId="368"/>
    <cellStyle name="Porcentaje 2 2" xfId="423"/>
    <cellStyle name="Porcentaje 2 2 2" xfId="424"/>
    <cellStyle name="Porcentaje 2 2 2 2" xfId="425"/>
    <cellStyle name="Porcentaje 2 3" xfId="426"/>
    <cellStyle name="Porcentaje 3" xfId="435"/>
    <cellStyle name="Porcentaje 3 2" xfId="480"/>
    <cellStyle name="Porcentaje 4" xfId="447"/>
    <cellStyle name="Porcentaje 4 2" xfId="490"/>
    <cellStyle name="Porcentual" xfId="97"/>
    <cellStyle name="Porcentual 2" xfId="510"/>
    <cellStyle name="Salida" xfId="98" builtinId="21" customBuiltin="1"/>
    <cellStyle name="Salida 2" xfId="174"/>
    <cellStyle name="Salida 2 2" xfId="290"/>
    <cellStyle name="Salida 3" xfId="289"/>
    <cellStyle name="Salida 3 2" xfId="291"/>
    <cellStyle name="Salida 4" xfId="558"/>
    <cellStyle name="Texto de advertencia" xfId="99" builtinId="11" customBuiltin="1"/>
    <cellStyle name="Texto de advertencia 2" xfId="175"/>
    <cellStyle name="Texto de advertencia 2 2" xfId="293"/>
    <cellStyle name="Texto de advertencia 3" xfId="292"/>
    <cellStyle name="Texto de advertencia 3 2" xfId="294"/>
    <cellStyle name="Texto de advertencia 4" xfId="559"/>
    <cellStyle name="Texto explicativo" xfId="100" builtinId="53" customBuiltin="1"/>
    <cellStyle name="Texto explicativo 2" xfId="176"/>
    <cellStyle name="Texto explicativo 2 2" xfId="296"/>
    <cellStyle name="Texto explicativo 3" xfId="295"/>
    <cellStyle name="Texto explicativo 3 2" xfId="297"/>
    <cellStyle name="Texto explicativo 4" xfId="560"/>
    <cellStyle name="Title" xfId="101"/>
    <cellStyle name="Título" xfId="102" builtinId="15" customBuiltin="1"/>
    <cellStyle name="Título 1 2" xfId="178"/>
    <cellStyle name="Título 1 2 2" xfId="300"/>
    <cellStyle name="Título 1 3" xfId="299"/>
    <cellStyle name="Título 1 3 2" xfId="301"/>
    <cellStyle name="Título 1 4" xfId="561"/>
    <cellStyle name="Título 2" xfId="104" builtinId="17" customBuiltin="1"/>
    <cellStyle name="Título 2 2" xfId="179"/>
    <cellStyle name="Título 2 2 2" xfId="303"/>
    <cellStyle name="Título 2 3" xfId="302"/>
    <cellStyle name="Título 2 3 2" xfId="304"/>
    <cellStyle name="Título 2 4" xfId="562"/>
    <cellStyle name="Título 3" xfId="105" builtinId="18" customBuiltin="1"/>
    <cellStyle name="Título 3 2" xfId="180"/>
    <cellStyle name="Título 3 2 2" xfId="306"/>
    <cellStyle name="Título 3 3" xfId="305"/>
    <cellStyle name="Título 3 3 2" xfId="307"/>
    <cellStyle name="Título 3 4" xfId="563"/>
    <cellStyle name="Título 4" xfId="177"/>
    <cellStyle name="Título 4 2" xfId="308"/>
    <cellStyle name="Título 5" xfId="298"/>
    <cellStyle name="Título 5 2" xfId="309"/>
    <cellStyle name="Título 6" xfId="564"/>
    <cellStyle name="Total" xfId="106" builtinId="25" customBuiltin="1"/>
    <cellStyle name="Total 2" xfId="181"/>
    <cellStyle name="Total 2 2" xfId="311"/>
    <cellStyle name="Total 3" xfId="310"/>
    <cellStyle name="Total 3 2" xfId="312"/>
    <cellStyle name="Total 4" xfId="565"/>
    <cellStyle name="vaca" xfId="107"/>
    <cellStyle name="Warning Text" xfId="108"/>
    <cellStyle name="Warning Text 2" xfId="182"/>
    <cellStyle name="Warning Text 3" xfId="335"/>
    <cellStyle name="Warning Text 4" xfId="342"/>
    <cellStyle name="Warning Text 5" xfId="34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color rgb="FF123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20" Type="http://schemas.openxmlformats.org/officeDocument/2006/relationships/worksheet" Target="worksheets/sheet20.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II\Perfil%20III%202005\INTERMEDIO%20PERFIL%20II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V\Perfiles\INTERMEDIO%20PERFIL%20IV20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6\I%202006\PERFILES\INTERMEDIO%201%20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4.33.8\secretar&#237;a%20finanzas\0INFORMA\Programas%20Financieros\Pmg%202009\Consolidado2009%20ver%2014-07-1%20Teso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33.8\secretar&#237;a%20finanzas\DOCUME~1\evagon\CONFIG~1\Temp\03-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4.33.8\secretar&#237;a%20finanzas\Secretar&#237;a%20Finanzas\AFJP\Vencimientos%20deuda%20dic%2008%20y%202009\CUPONES%202009%20al%2011%20deud%20pu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ncp\0scar\SPublico\0scarCierre\TitulosGN-Stock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 val="IV_2004_cap"/>
      <sheetName val="IV_B2004_cap"/>
      <sheetName val="Iv_2004_Int"/>
      <sheetName val="int_b_2004_"/>
      <sheetName val="cap_2005"/>
      <sheetName val="cap_b_2005"/>
      <sheetName val="int_2005"/>
      <sheetName val="int_b_2005"/>
      <sheetName val="cap_resto"/>
      <sheetName val="cap_resto_b"/>
      <sheetName val="int_resto"/>
      <sheetName val="Int_resto_b"/>
      <sheetName val="2005_K"/>
      <sheetName val="perfil_siga_final"/>
      <sheetName val="Read_me"/>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 val="Capit_Pmos_Gdos"/>
      <sheetName val="S_Publico"/>
      <sheetName val="Cia_Seguros"/>
      <sheetName val="Rentabilidad_T_E_A_"/>
      <sheetName val="CarteraResidentes_xls"/>
      <sheetName val="Fto__a_partir_del_impuesto"/>
      <sheetName val="Configuración"/>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sheetName val="Datos"/>
      <sheetName val="Codigos"/>
      <sheetName val="BajaSiGADEProy"/>
      <sheetName val="BajaSiGADEProy.xls"/>
      <sheetName val="BajaSiGADEProy_xls"/>
    </sheetNames>
    <definedNames>
      <definedName name="SIGADERED"/>
    </defined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Fin."/>
      <sheetName val="pesos"/>
      <sheetName val="dolares"/>
      <sheetName val="RESUMEN "/>
      <sheetName val="dolares cosentino"/>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8"/>
      <sheetName val="1 TRIM. 08"/>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INSTRUMENTO"/>
      <sheetName val="CARTERA FONDO"/>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english"/>
      <sheetName val="Macro"/>
      <sheetName val="Parque Automo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E"/>
      <sheetName val="B"/>
      <sheetName val="transfer"/>
      <sheetName val="C"/>
      <sheetName val="SimInp1"/>
      <sheetName val="ModDef"/>
      <sheetName val="Model"/>
      <sheetName val="Parque Automotor"/>
      <sheetName val="country name lookup"/>
      <sheetName val="table1"/>
      <sheetName val="Cuadro5"/>
      <sheetName val="C Summary"/>
      <sheetName val="GR罠ICO DE FONDO POR AFILIADO"/>
      <sheetName val="fondo_promedio"/>
      <sheetName val="GRÁFICO_DE_FONDO_POR_AFILIADO"/>
      <sheetName val="Bench - 99"/>
      <sheetName val="CoefStocks"/>
      <sheetName val="SIGADE"/>
      <sheetName val="IN_Bond_instrument"/>
      <sheetName val="Table 1 (summary)"/>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Caja"/>
      <sheetName val="Capitalizacion"/>
      <sheetName val="Titulo x Pais"/>
      <sheetName val="% Residual"/>
      <sheetName val="Current"/>
      <sheetName val="Datos_Caja"/>
      <sheetName val="Titulo_x_Pais"/>
      <sheetName val="%_Residual"/>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 sheetId="5" refreshError="1"/>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Títulos"/>
      <sheetName val="Intereses"/>
      <sheetName val="I-02"/>
      <sheetName val=" II-02"/>
      <sheetName val=" III-02"/>
      <sheetName val="Resumen"/>
      <sheetName val="BOP"/>
      <sheetName val="Amort_Títulos"/>
      <sheetName val="_II-02"/>
      <sheetName val="_III-02"/>
    </sheetNames>
    <sheetDataSet>
      <sheetData sheetId="0" refreshError="1">
        <row r="1">
          <cell r="K1">
            <v>37346</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 val="2004_K"/>
      <sheetName val="2004_Int"/>
      <sheetName val="2005_K"/>
      <sheetName val="2005_Int"/>
      <sheetName val="Resto_K"/>
      <sheetName val="Resto_Int"/>
      <sheetName val="Amort_Títulos"/>
      <sheetName val="INT__2006"/>
      <sheetName val="INT__2007"/>
      <sheetName val="int__2008"/>
      <sheetName val="int__resto"/>
      <sheetName val="Perfil Final Sigade"/>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4.9989318521683403E-2"/>
    <pageSetUpPr fitToPage="1"/>
  </sheetPr>
  <dimension ref="A2:P63"/>
  <sheetViews>
    <sheetView showGridLines="0" tabSelected="1" zoomScale="85" zoomScaleNormal="85" zoomScaleSheetLayoutView="85" workbookViewId="0">
      <selection activeCell="B5" sqref="B5:C5"/>
    </sheetView>
  </sheetViews>
  <sheetFormatPr baseColWidth="10" defaultColWidth="9.109375" defaultRowHeight="15.6" x14ac:dyDescent="0.3"/>
  <cols>
    <col min="1" max="1" width="5.6640625" style="123" customWidth="1"/>
    <col min="2" max="2" width="15.6640625" style="123" customWidth="1"/>
    <col min="3" max="3" width="122.109375" style="123" customWidth="1"/>
    <col min="4" max="4" width="106.6640625" style="123" customWidth="1"/>
    <col min="5" max="5" width="19.33203125" style="123" bestFit="1" customWidth="1"/>
    <col min="6" max="6" width="10" style="286" bestFit="1" customWidth="1"/>
    <col min="7" max="9" width="12.33203125" style="286" bestFit="1" customWidth="1"/>
    <col min="10" max="11" width="14" style="286" bestFit="1" customWidth="1"/>
    <col min="12" max="16" width="9.109375" style="286" customWidth="1"/>
    <col min="17" max="16384" width="9.109375" style="123"/>
  </cols>
  <sheetData>
    <row r="2" spans="2:16" x14ac:dyDescent="0.3">
      <c r="B2" s="923" t="s">
        <v>705</v>
      </c>
      <c r="C2" s="924"/>
      <c r="F2" s="123"/>
      <c r="G2" s="123"/>
      <c r="H2" s="123"/>
      <c r="I2" s="123"/>
      <c r="J2" s="123"/>
      <c r="K2" s="123"/>
      <c r="L2" s="123"/>
      <c r="M2" s="123"/>
      <c r="N2" s="123"/>
      <c r="O2" s="123"/>
      <c r="P2" s="123"/>
    </row>
    <row r="3" spans="2:16" x14ac:dyDescent="0.3">
      <c r="B3" s="925" t="s">
        <v>299</v>
      </c>
      <c r="C3" s="924"/>
      <c r="F3" s="123"/>
      <c r="G3" s="123"/>
      <c r="H3" s="123"/>
      <c r="I3" s="123"/>
      <c r="J3" s="123"/>
      <c r="K3" s="123"/>
      <c r="L3" s="123"/>
      <c r="M3" s="123"/>
      <c r="N3" s="123"/>
      <c r="O3" s="123"/>
      <c r="P3" s="123"/>
    </row>
    <row r="4" spans="2:16" ht="30.75" customHeight="1" thickBot="1" x14ac:dyDescent="0.65">
      <c r="C4" s="285"/>
      <c r="F4" s="123"/>
      <c r="G4" s="123"/>
      <c r="H4" s="123"/>
      <c r="I4" s="123"/>
      <c r="J4" s="123"/>
      <c r="K4" s="123"/>
      <c r="L4" s="123"/>
      <c r="M4" s="123"/>
      <c r="N4" s="123"/>
      <c r="O4" s="123"/>
      <c r="P4" s="123"/>
    </row>
    <row r="5" spans="2:16" ht="27" customHeight="1" x14ac:dyDescent="0.3">
      <c r="B5" s="1287" t="s">
        <v>482</v>
      </c>
      <c r="C5" s="1288"/>
      <c r="F5" s="123"/>
      <c r="G5" s="123"/>
      <c r="H5" s="123"/>
      <c r="I5" s="123"/>
      <c r="J5" s="123"/>
      <c r="K5" s="123"/>
      <c r="L5" s="123"/>
      <c r="M5" s="123"/>
      <c r="N5" s="123"/>
      <c r="O5" s="123"/>
      <c r="P5" s="123"/>
    </row>
    <row r="6" spans="2:16" ht="8.1" customHeight="1" thickBot="1" x14ac:dyDescent="0.35">
      <c r="B6" s="1291"/>
      <c r="C6" s="1292"/>
      <c r="F6" s="123"/>
      <c r="G6" s="123"/>
      <c r="H6" s="123"/>
      <c r="I6" s="123"/>
      <c r="J6" s="123"/>
      <c r="K6" s="123"/>
      <c r="L6" s="123"/>
      <c r="M6" s="123"/>
      <c r="N6" s="123"/>
      <c r="O6" s="123"/>
      <c r="P6" s="123"/>
    </row>
    <row r="7" spans="2:16" ht="24.75" customHeight="1" thickBot="1" x14ac:dyDescent="0.35">
      <c r="F7" s="123"/>
      <c r="G7" s="123"/>
      <c r="H7" s="123"/>
      <c r="I7" s="123"/>
      <c r="J7" s="123"/>
      <c r="K7" s="123"/>
      <c r="L7" s="123"/>
      <c r="M7" s="123"/>
      <c r="N7" s="123"/>
      <c r="O7" s="123"/>
      <c r="P7" s="123"/>
    </row>
    <row r="8" spans="2:16" ht="25.5" customHeight="1" thickBot="1" x14ac:dyDescent="0.35">
      <c r="B8" s="1289" t="s">
        <v>164</v>
      </c>
      <c r="C8" s="1290"/>
      <c r="F8" s="123"/>
      <c r="G8" s="123"/>
      <c r="H8" s="123"/>
      <c r="I8" s="123"/>
      <c r="J8" s="123"/>
      <c r="K8" s="123"/>
      <c r="L8" s="123"/>
      <c r="M8" s="123"/>
      <c r="N8" s="123"/>
      <c r="O8" s="123"/>
      <c r="P8" s="123"/>
    </row>
    <row r="9" spans="2:16" ht="16.2" thickBot="1" x14ac:dyDescent="0.35">
      <c r="F9" s="123"/>
      <c r="G9" s="123"/>
      <c r="H9" s="123"/>
      <c r="I9" s="123"/>
      <c r="J9" s="123"/>
      <c r="K9" s="123"/>
      <c r="L9" s="123"/>
      <c r="M9" s="123"/>
      <c r="N9" s="123"/>
      <c r="O9" s="123"/>
      <c r="P9" s="123"/>
    </row>
    <row r="10" spans="2:16" ht="24" customHeight="1" thickBot="1" x14ac:dyDescent="0.35">
      <c r="B10" s="287" t="s">
        <v>165</v>
      </c>
      <c r="C10" s="288" t="s">
        <v>166</v>
      </c>
      <c r="F10" s="123"/>
      <c r="G10" s="123"/>
      <c r="H10" s="123"/>
      <c r="I10" s="123"/>
      <c r="J10" s="123"/>
      <c r="K10" s="123"/>
      <c r="L10" s="123"/>
      <c r="M10" s="123"/>
      <c r="N10" s="123"/>
      <c r="O10" s="123"/>
      <c r="P10" s="123"/>
    </row>
    <row r="11" spans="2:16" ht="27" customHeight="1" x14ac:dyDescent="0.3">
      <c r="B11" s="1285" t="s">
        <v>844</v>
      </c>
      <c r="C11" s="1286"/>
      <c r="F11" s="123"/>
      <c r="G11" s="123"/>
      <c r="H11" s="123"/>
      <c r="I11" s="123"/>
      <c r="J11" s="123"/>
      <c r="K11" s="123"/>
      <c r="L11" s="123"/>
      <c r="M11" s="123"/>
      <c r="N11" s="123"/>
      <c r="O11" s="123"/>
      <c r="P11" s="123"/>
    </row>
    <row r="12" spans="2:16" x14ac:dyDescent="0.3">
      <c r="B12" s="926" t="s">
        <v>167</v>
      </c>
      <c r="C12" s="289" t="s">
        <v>612</v>
      </c>
      <c r="F12" s="123"/>
      <c r="G12" s="123"/>
      <c r="H12" s="123"/>
      <c r="I12" s="123"/>
      <c r="J12" s="123"/>
      <c r="K12" s="123"/>
      <c r="L12" s="123"/>
      <c r="M12" s="123"/>
      <c r="N12" s="123"/>
      <c r="O12" s="123"/>
      <c r="P12" s="123"/>
    </row>
    <row r="13" spans="2:16" x14ac:dyDescent="0.3">
      <c r="B13" s="926" t="s">
        <v>221</v>
      </c>
      <c r="C13" s="289" t="s">
        <v>646</v>
      </c>
      <c r="F13" s="123"/>
      <c r="G13" s="123"/>
      <c r="H13" s="123"/>
      <c r="I13" s="123"/>
      <c r="J13" s="123"/>
      <c r="K13" s="123"/>
      <c r="L13" s="123"/>
      <c r="M13" s="123"/>
      <c r="N13" s="123"/>
      <c r="O13" s="123"/>
      <c r="P13" s="123"/>
    </row>
    <row r="14" spans="2:16" x14ac:dyDescent="0.3">
      <c r="B14" s="926" t="s">
        <v>256</v>
      </c>
      <c r="C14" s="289" t="s">
        <v>647</v>
      </c>
      <c r="F14" s="123"/>
      <c r="G14" s="123"/>
      <c r="H14" s="123"/>
      <c r="I14" s="123"/>
      <c r="J14" s="123"/>
      <c r="K14" s="123"/>
      <c r="L14" s="123"/>
      <c r="M14" s="123"/>
      <c r="N14" s="123"/>
      <c r="O14" s="123"/>
      <c r="P14" s="123"/>
    </row>
    <row r="15" spans="2:16" x14ac:dyDescent="0.3">
      <c r="B15" s="926" t="s">
        <v>112</v>
      </c>
      <c r="C15" s="289" t="s">
        <v>648</v>
      </c>
      <c r="E15" s="290"/>
      <c r="F15" s="123"/>
      <c r="G15" s="123"/>
      <c r="H15" s="123"/>
      <c r="I15" s="123"/>
      <c r="J15" s="123"/>
      <c r="K15" s="123"/>
      <c r="L15" s="123"/>
      <c r="M15" s="123"/>
      <c r="N15" s="123"/>
      <c r="O15" s="123"/>
      <c r="P15" s="123"/>
    </row>
    <row r="16" spans="2:16" x14ac:dyDescent="0.3">
      <c r="B16" s="926" t="s">
        <v>113</v>
      </c>
      <c r="C16" s="289" t="s">
        <v>649</v>
      </c>
      <c r="E16" s="290"/>
      <c r="F16" s="123"/>
      <c r="G16" s="123"/>
      <c r="H16" s="123"/>
      <c r="I16" s="123"/>
      <c r="J16" s="123"/>
      <c r="K16" s="123"/>
      <c r="L16" s="123"/>
      <c r="M16" s="123"/>
      <c r="N16" s="123"/>
      <c r="O16" s="123"/>
      <c r="P16" s="123"/>
    </row>
    <row r="17" spans="1:16" x14ac:dyDescent="0.3">
      <c r="B17" s="926" t="s">
        <v>114</v>
      </c>
      <c r="C17" s="289" t="s">
        <v>650</v>
      </c>
      <c r="E17" s="290"/>
      <c r="F17" s="123"/>
      <c r="G17" s="123"/>
      <c r="H17" s="123"/>
      <c r="I17" s="123"/>
      <c r="J17" s="123"/>
      <c r="K17" s="123"/>
      <c r="L17" s="123"/>
      <c r="M17" s="123"/>
      <c r="N17" s="123"/>
      <c r="O17" s="123"/>
      <c r="P17" s="123"/>
    </row>
    <row r="18" spans="1:16" x14ac:dyDescent="0.3">
      <c r="B18" s="926" t="s">
        <v>115</v>
      </c>
      <c r="C18" s="289" t="s">
        <v>613</v>
      </c>
      <c r="E18" s="290"/>
      <c r="F18" s="123"/>
      <c r="G18" s="123"/>
      <c r="H18" s="123"/>
      <c r="I18" s="123"/>
      <c r="J18" s="123"/>
      <c r="K18" s="123"/>
      <c r="L18" s="123"/>
      <c r="M18" s="123"/>
      <c r="N18" s="123"/>
      <c r="O18" s="123"/>
      <c r="P18" s="123"/>
    </row>
    <row r="19" spans="1:16" x14ac:dyDescent="0.3">
      <c r="B19" s="926" t="s">
        <v>116</v>
      </c>
      <c r="C19" s="289" t="s">
        <v>614</v>
      </c>
      <c r="E19" s="290"/>
      <c r="F19" s="123"/>
      <c r="G19" s="123"/>
      <c r="H19" s="123"/>
      <c r="I19" s="123"/>
      <c r="J19" s="123"/>
      <c r="K19" s="123"/>
      <c r="L19" s="123"/>
      <c r="M19" s="123"/>
      <c r="N19" s="123"/>
      <c r="O19" s="123"/>
      <c r="P19" s="123"/>
    </row>
    <row r="20" spans="1:16" x14ac:dyDescent="0.3">
      <c r="B20" s="926" t="s">
        <v>117</v>
      </c>
      <c r="C20" s="289" t="s">
        <v>615</v>
      </c>
      <c r="E20" s="290"/>
      <c r="F20" s="123"/>
      <c r="G20" s="123"/>
      <c r="H20" s="123"/>
      <c r="I20" s="123"/>
      <c r="J20" s="123"/>
      <c r="K20" s="123"/>
      <c r="L20" s="123"/>
      <c r="M20" s="123"/>
      <c r="N20" s="123"/>
      <c r="O20" s="123"/>
      <c r="P20" s="123"/>
    </row>
    <row r="21" spans="1:16" ht="16.2" thickBot="1" x14ac:dyDescent="0.35">
      <c r="B21" s="927" t="s">
        <v>118</v>
      </c>
      <c r="C21" s="291" t="s">
        <v>652</v>
      </c>
      <c r="E21" s="290"/>
      <c r="F21" s="123"/>
      <c r="G21" s="123"/>
      <c r="H21" s="123"/>
      <c r="I21" s="123"/>
      <c r="J21" s="123"/>
      <c r="K21" s="123"/>
      <c r="L21" s="123"/>
      <c r="M21" s="123"/>
      <c r="N21" s="123"/>
      <c r="O21" s="123"/>
      <c r="P21" s="123"/>
    </row>
    <row r="22" spans="1:16" ht="16.2" thickBot="1" x14ac:dyDescent="0.35">
      <c r="A22" s="286"/>
      <c r="B22" s="286"/>
      <c r="C22" s="286"/>
      <c r="D22" s="286"/>
      <c r="E22" s="286"/>
      <c r="F22" s="123"/>
      <c r="G22" s="123"/>
      <c r="H22" s="123"/>
      <c r="I22" s="123"/>
      <c r="J22" s="123"/>
      <c r="K22" s="123"/>
      <c r="L22" s="123"/>
      <c r="M22" s="123"/>
      <c r="N22" s="123"/>
      <c r="O22" s="123"/>
      <c r="P22" s="123"/>
    </row>
    <row r="23" spans="1:16" ht="27" customHeight="1" x14ac:dyDescent="0.3">
      <c r="B23" s="1285" t="s">
        <v>86</v>
      </c>
      <c r="C23" s="1286"/>
      <c r="F23" s="123"/>
      <c r="G23" s="123"/>
      <c r="H23" s="123"/>
      <c r="I23" s="123"/>
      <c r="J23" s="123"/>
      <c r="K23" s="123"/>
      <c r="L23" s="123"/>
      <c r="M23" s="123"/>
      <c r="N23" s="123"/>
      <c r="O23" s="123"/>
      <c r="P23" s="123"/>
    </row>
    <row r="24" spans="1:16" ht="15.75" customHeight="1" x14ac:dyDescent="0.3">
      <c r="B24" s="928" t="s">
        <v>156</v>
      </c>
      <c r="C24" s="289" t="s">
        <v>848</v>
      </c>
      <c r="F24" s="123"/>
      <c r="G24" s="123"/>
      <c r="H24" s="123"/>
      <c r="I24" s="123"/>
      <c r="J24" s="123"/>
      <c r="K24" s="123"/>
      <c r="L24" s="123"/>
      <c r="M24" s="123"/>
      <c r="N24" s="123"/>
      <c r="O24" s="123"/>
      <c r="P24" s="123"/>
    </row>
    <row r="25" spans="1:16" x14ac:dyDescent="0.3">
      <c r="B25" s="928" t="s">
        <v>157</v>
      </c>
      <c r="C25" s="289" t="s">
        <v>849</v>
      </c>
      <c r="F25" s="123"/>
      <c r="G25" s="123"/>
      <c r="H25" s="123"/>
      <c r="I25" s="123"/>
      <c r="J25" s="123"/>
      <c r="K25" s="123"/>
      <c r="L25" s="123"/>
      <c r="M25" s="123"/>
      <c r="N25" s="123"/>
      <c r="O25" s="123"/>
      <c r="P25" s="123"/>
    </row>
    <row r="26" spans="1:16" x14ac:dyDescent="0.3">
      <c r="B26" s="928" t="s">
        <v>75</v>
      </c>
      <c r="C26" s="289" t="s">
        <v>803</v>
      </c>
      <c r="F26" s="123"/>
      <c r="G26" s="123"/>
      <c r="H26" s="123"/>
      <c r="I26" s="123"/>
      <c r="J26" s="123"/>
      <c r="K26" s="123"/>
      <c r="L26" s="123"/>
      <c r="M26" s="123"/>
      <c r="N26" s="123"/>
      <c r="O26" s="123"/>
      <c r="P26" s="123"/>
    </row>
    <row r="27" spans="1:16" x14ac:dyDescent="0.3">
      <c r="B27" s="928" t="s">
        <v>802</v>
      </c>
      <c r="C27" s="289" t="s">
        <v>616</v>
      </c>
      <c r="F27" s="123"/>
      <c r="G27" s="123"/>
      <c r="H27" s="123"/>
      <c r="I27" s="123"/>
      <c r="J27" s="123"/>
      <c r="K27" s="123"/>
      <c r="L27" s="123"/>
      <c r="M27" s="123"/>
      <c r="N27" s="123"/>
      <c r="O27" s="123"/>
      <c r="P27" s="123"/>
    </row>
    <row r="28" spans="1:16" x14ac:dyDescent="0.3">
      <c r="B28" s="928" t="s">
        <v>845</v>
      </c>
      <c r="C28" s="289" t="s">
        <v>846</v>
      </c>
      <c r="F28" s="123"/>
      <c r="G28" s="123"/>
      <c r="H28" s="123"/>
      <c r="I28" s="123"/>
      <c r="J28" s="123"/>
      <c r="K28" s="123"/>
      <c r="L28" s="123"/>
      <c r="M28" s="123"/>
      <c r="N28" s="123"/>
      <c r="O28" s="123"/>
      <c r="P28" s="123"/>
    </row>
    <row r="29" spans="1:16" ht="16.2" thickBot="1" x14ac:dyDescent="0.35">
      <c r="A29" s="286"/>
      <c r="B29" s="286"/>
      <c r="C29" s="286"/>
      <c r="D29" s="286"/>
      <c r="E29" s="286"/>
      <c r="F29" s="123"/>
      <c r="G29" s="123"/>
      <c r="H29" s="123"/>
      <c r="I29" s="123"/>
      <c r="J29" s="123"/>
      <c r="K29" s="123"/>
      <c r="L29" s="123"/>
      <c r="M29" s="123"/>
      <c r="N29" s="123"/>
      <c r="O29" s="123"/>
      <c r="P29" s="123"/>
    </row>
    <row r="30" spans="1:16" ht="27.75" customHeight="1" x14ac:dyDescent="0.3">
      <c r="B30" s="1283" t="s">
        <v>847</v>
      </c>
      <c r="C30" s="1284"/>
      <c r="D30" s="292"/>
      <c r="F30" s="123"/>
      <c r="G30" s="123"/>
      <c r="H30" s="123"/>
      <c r="I30" s="123"/>
      <c r="J30" s="123"/>
      <c r="K30" s="123"/>
      <c r="L30" s="123"/>
      <c r="M30" s="123"/>
      <c r="N30" s="123"/>
      <c r="O30" s="123"/>
      <c r="P30" s="123"/>
    </row>
    <row r="31" spans="1:16" x14ac:dyDescent="0.3">
      <c r="B31" s="926" t="s">
        <v>119</v>
      </c>
      <c r="C31" s="289" t="s">
        <v>869</v>
      </c>
      <c r="D31" s="293"/>
      <c r="F31" s="123"/>
      <c r="G31" s="123"/>
      <c r="H31" s="123"/>
      <c r="I31" s="123"/>
      <c r="J31" s="123"/>
      <c r="K31" s="123"/>
      <c r="L31" s="123"/>
      <c r="M31" s="123"/>
      <c r="N31" s="123"/>
      <c r="O31" s="123"/>
      <c r="P31" s="123"/>
    </row>
    <row r="32" spans="1:16" x14ac:dyDescent="0.3">
      <c r="B32" s="926" t="s">
        <v>120</v>
      </c>
      <c r="C32" s="289" t="s">
        <v>703</v>
      </c>
      <c r="F32" s="123"/>
      <c r="G32" s="123"/>
      <c r="H32" s="123"/>
      <c r="I32" s="123"/>
      <c r="J32" s="123"/>
      <c r="K32" s="123"/>
      <c r="L32" s="123"/>
      <c r="M32" s="123"/>
      <c r="N32" s="123"/>
      <c r="O32" s="123"/>
      <c r="P32" s="123"/>
    </row>
    <row r="33" spans="1:16" x14ac:dyDescent="0.3">
      <c r="B33" s="926" t="s">
        <v>121</v>
      </c>
      <c r="C33" s="289" t="s">
        <v>704</v>
      </c>
      <c r="F33" s="123"/>
      <c r="G33" s="123"/>
      <c r="H33" s="123"/>
      <c r="I33" s="123"/>
      <c r="J33" s="123"/>
      <c r="K33" s="123"/>
      <c r="L33" s="123"/>
      <c r="M33" s="123"/>
      <c r="N33" s="123"/>
      <c r="O33" s="123"/>
      <c r="P33" s="123"/>
    </row>
    <row r="34" spans="1:16" x14ac:dyDescent="0.3">
      <c r="B34" s="926" t="s">
        <v>122</v>
      </c>
      <c r="C34" s="289" t="s">
        <v>870</v>
      </c>
      <c r="F34" s="123"/>
      <c r="G34" s="123"/>
      <c r="H34" s="123"/>
      <c r="I34" s="123"/>
      <c r="J34" s="123"/>
      <c r="K34" s="123"/>
      <c r="L34" s="123"/>
      <c r="M34" s="123"/>
      <c r="N34" s="123"/>
      <c r="O34" s="123"/>
      <c r="P34" s="123"/>
    </row>
    <row r="35" spans="1:16" x14ac:dyDescent="0.3">
      <c r="B35" s="926" t="s">
        <v>123</v>
      </c>
      <c r="C35" s="289" t="s">
        <v>871</v>
      </c>
      <c r="F35" s="123"/>
      <c r="G35" s="123"/>
      <c r="H35" s="123"/>
      <c r="I35" s="123"/>
      <c r="J35" s="123"/>
      <c r="K35" s="123"/>
      <c r="L35" s="123"/>
      <c r="M35" s="123"/>
      <c r="N35" s="123"/>
      <c r="O35" s="123"/>
      <c r="P35" s="123"/>
    </row>
    <row r="36" spans="1:16" ht="17.25" customHeight="1" x14ac:dyDescent="0.3">
      <c r="B36" s="926" t="s">
        <v>124</v>
      </c>
      <c r="C36" s="289" t="s">
        <v>654</v>
      </c>
      <c r="F36" s="123"/>
      <c r="G36" s="123"/>
      <c r="H36" s="123"/>
      <c r="I36" s="123"/>
      <c r="J36" s="123"/>
      <c r="K36" s="123"/>
      <c r="L36" s="123"/>
      <c r="M36" s="123"/>
      <c r="N36" s="123"/>
      <c r="O36" s="123"/>
      <c r="P36" s="123"/>
    </row>
    <row r="37" spans="1:16" x14ac:dyDescent="0.3">
      <c r="B37" s="926" t="s">
        <v>125</v>
      </c>
      <c r="C37" s="289" t="s">
        <v>655</v>
      </c>
      <c r="F37" s="123"/>
      <c r="G37" s="123"/>
      <c r="H37" s="123"/>
      <c r="I37" s="123"/>
      <c r="J37" s="123"/>
      <c r="K37" s="123"/>
      <c r="L37" s="123"/>
      <c r="M37" s="123"/>
      <c r="N37" s="123"/>
      <c r="O37" s="123"/>
      <c r="P37" s="123"/>
    </row>
    <row r="38" spans="1:16" ht="16.2" thickBot="1" x14ac:dyDescent="0.35">
      <c r="B38" s="927" t="s">
        <v>126</v>
      </c>
      <c r="C38" s="294" t="s">
        <v>656</v>
      </c>
      <c r="F38" s="123"/>
      <c r="G38" s="123"/>
      <c r="H38" s="123"/>
      <c r="I38" s="123"/>
      <c r="J38" s="123"/>
      <c r="K38" s="123"/>
      <c r="L38" s="123"/>
      <c r="M38" s="123"/>
      <c r="N38" s="123"/>
      <c r="O38" s="123"/>
      <c r="P38" s="123"/>
    </row>
    <row r="39" spans="1:16" ht="16.2" thickBot="1" x14ac:dyDescent="0.35">
      <c r="A39" s="286"/>
      <c r="B39" s="286"/>
      <c r="C39" s="286"/>
      <c r="D39" s="286"/>
      <c r="E39" s="286"/>
      <c r="F39" s="123"/>
      <c r="G39" s="123"/>
      <c r="H39" s="123"/>
      <c r="I39" s="123"/>
      <c r="J39" s="123"/>
      <c r="K39" s="123"/>
      <c r="L39" s="123"/>
      <c r="M39" s="123"/>
      <c r="N39" s="123"/>
      <c r="O39" s="123"/>
      <c r="P39" s="123"/>
    </row>
    <row r="40" spans="1:16" ht="27.75" customHeight="1" x14ac:dyDescent="0.3">
      <c r="B40" s="1285" t="s">
        <v>110</v>
      </c>
      <c r="C40" s="1286"/>
      <c r="F40" s="123"/>
      <c r="G40" s="123"/>
      <c r="H40" s="123"/>
      <c r="I40" s="123"/>
      <c r="J40" s="123"/>
      <c r="K40" s="123"/>
      <c r="L40" s="123"/>
      <c r="M40" s="123"/>
      <c r="N40" s="123"/>
      <c r="O40" s="123"/>
      <c r="P40" s="123"/>
    </row>
    <row r="41" spans="1:16" x14ac:dyDescent="0.3">
      <c r="B41" s="926" t="s">
        <v>127</v>
      </c>
      <c r="C41" s="289" t="s">
        <v>111</v>
      </c>
      <c r="F41" s="123"/>
      <c r="G41" s="123"/>
      <c r="H41" s="123"/>
      <c r="I41" s="123"/>
      <c r="J41" s="123"/>
      <c r="K41" s="123"/>
      <c r="L41" s="123"/>
      <c r="M41" s="123"/>
      <c r="N41" s="123"/>
      <c r="O41" s="123"/>
      <c r="P41" s="123"/>
    </row>
    <row r="42" spans="1:16" x14ac:dyDescent="0.3">
      <c r="B42" s="926" t="s">
        <v>128</v>
      </c>
      <c r="C42" s="289" t="s">
        <v>617</v>
      </c>
      <c r="F42" s="123"/>
      <c r="G42" s="123"/>
      <c r="H42" s="123"/>
      <c r="I42" s="123"/>
      <c r="J42" s="123"/>
      <c r="K42" s="123"/>
      <c r="L42" s="123"/>
      <c r="M42" s="123"/>
      <c r="N42" s="123"/>
      <c r="O42" s="123"/>
      <c r="P42" s="123"/>
    </row>
    <row r="43" spans="1:16" x14ac:dyDescent="0.3">
      <c r="B43" s="926" t="s">
        <v>129</v>
      </c>
      <c r="C43" s="289" t="s">
        <v>252</v>
      </c>
      <c r="F43" s="123"/>
      <c r="G43" s="123"/>
      <c r="H43" s="123"/>
      <c r="I43" s="123"/>
      <c r="J43" s="123"/>
      <c r="K43" s="123"/>
      <c r="L43" s="123"/>
      <c r="M43" s="123"/>
      <c r="N43" s="123"/>
      <c r="O43" s="123"/>
      <c r="P43" s="123"/>
    </row>
    <row r="44" spans="1:16" x14ac:dyDescent="0.3">
      <c r="B44" s="926" t="s">
        <v>130</v>
      </c>
      <c r="C44" s="289" t="s">
        <v>618</v>
      </c>
      <c r="F44" s="123"/>
      <c r="G44" s="123"/>
      <c r="H44" s="123"/>
      <c r="I44" s="123"/>
      <c r="J44" s="123"/>
      <c r="K44" s="123"/>
      <c r="L44" s="123"/>
      <c r="M44" s="123"/>
      <c r="N44" s="123"/>
      <c r="O44" s="123"/>
      <c r="P44" s="123"/>
    </row>
    <row r="45" spans="1:16" x14ac:dyDescent="0.3">
      <c r="B45" s="926" t="s">
        <v>131</v>
      </c>
      <c r="C45" s="1131" t="s">
        <v>657</v>
      </c>
      <c r="F45" s="123"/>
      <c r="G45" s="123"/>
      <c r="H45" s="123"/>
      <c r="I45" s="123"/>
      <c r="J45" s="123"/>
      <c r="K45" s="123"/>
      <c r="L45" s="123"/>
      <c r="M45" s="123"/>
      <c r="N45" s="123"/>
      <c r="O45" s="123"/>
      <c r="P45" s="123"/>
    </row>
    <row r="46" spans="1:16" x14ac:dyDescent="0.3">
      <c r="B46" s="926" t="s">
        <v>76</v>
      </c>
      <c r="C46" s="1131" t="s">
        <v>658</v>
      </c>
      <c r="F46" s="123"/>
      <c r="G46" s="123"/>
      <c r="H46" s="123"/>
      <c r="I46" s="123"/>
      <c r="J46" s="123"/>
      <c r="K46" s="123"/>
      <c r="L46" s="123"/>
      <c r="M46" s="123"/>
      <c r="N46" s="123"/>
      <c r="O46" s="123"/>
      <c r="P46" s="123"/>
    </row>
    <row r="47" spans="1:16" ht="16.2" thickBot="1" x14ac:dyDescent="0.35">
      <c r="B47" s="927" t="s">
        <v>77</v>
      </c>
      <c r="C47" s="1132" t="s">
        <v>659</v>
      </c>
      <c r="F47" s="123"/>
      <c r="G47" s="123"/>
      <c r="H47" s="123"/>
      <c r="I47" s="123"/>
      <c r="J47" s="123"/>
      <c r="K47" s="123"/>
      <c r="L47" s="123"/>
      <c r="M47" s="123"/>
      <c r="N47" s="123"/>
      <c r="O47" s="123"/>
      <c r="P47" s="123"/>
    </row>
    <row r="50" spans="6:16" ht="18" customHeight="1" x14ac:dyDescent="0.3">
      <c r="F50" s="123"/>
      <c r="G50" s="123"/>
      <c r="H50" s="123"/>
      <c r="I50" s="123"/>
      <c r="J50" s="123"/>
      <c r="K50" s="123"/>
      <c r="L50" s="123"/>
      <c r="M50" s="123"/>
      <c r="N50" s="123"/>
      <c r="O50" s="123"/>
      <c r="P50" s="123"/>
    </row>
    <row r="63" spans="6:16" ht="30" customHeight="1" x14ac:dyDescent="0.3">
      <c r="F63" s="123"/>
      <c r="G63" s="123"/>
      <c r="H63" s="123"/>
      <c r="I63" s="123"/>
      <c r="J63" s="123"/>
      <c r="K63" s="123"/>
      <c r="L63" s="123"/>
      <c r="M63" s="123"/>
      <c r="N63" s="123"/>
      <c r="O63" s="123"/>
      <c r="P63" s="123"/>
    </row>
  </sheetData>
  <mergeCells count="7">
    <mergeCell ref="B30:C30"/>
    <mergeCell ref="B40:C40"/>
    <mergeCell ref="B5:C5"/>
    <mergeCell ref="B8:C8"/>
    <mergeCell ref="B11:C11"/>
    <mergeCell ref="B23:C23"/>
    <mergeCell ref="B6:C6"/>
  </mergeCells>
  <phoneticPr fontId="19" type="noConversion"/>
  <hyperlinks>
    <hyperlink ref="B41" location="A.4.1!A1" display="A.4.1"/>
    <hyperlink ref="B31" location="A.3.1!A1" display="A.3.1"/>
    <hyperlink ref="B32:B38" location="A.16.1!A1" display="A.16.1!A1"/>
    <hyperlink ref="B42" location="A.4.2!A1" display="A.4.2"/>
    <hyperlink ref="B43" location="A.4.3!A1" display="A.4.3"/>
    <hyperlink ref="B24" location="A.2.1!A1" display="A.2.1"/>
    <hyperlink ref="B32" location="A.3.2!A1" display="A.3.2"/>
    <hyperlink ref="B33" location="A.3.3!A1" display="A.3.3"/>
    <hyperlink ref="B34" location="A.3.4!A1" display="A.3.4"/>
    <hyperlink ref="B35" location="A.3.5!A1" display="A.3.5"/>
    <hyperlink ref="B36" location="A.3.6!A1" display="A.3.6"/>
    <hyperlink ref="B37" location="A.3.7!A1" display="A.3.7"/>
    <hyperlink ref="B38" location="A.3.8!A1" display="A.3.8"/>
    <hyperlink ref="B44" location="A.4.4!A1" display="A.4.4"/>
    <hyperlink ref="B45" location="A.4.5!A1" display="A.4.5"/>
    <hyperlink ref="B46" location="A.4.6!A1" display="A.4.6"/>
    <hyperlink ref="B47" location="A.4.7!A1" display="A.4.7"/>
    <hyperlink ref="B12" location="A.1.1!A1" display="A.1.1"/>
    <hyperlink ref="B13" location="A.1.2!A1" display="A.1.2"/>
    <hyperlink ref="B14" location="A.1.3!A1" display="A.1.3"/>
    <hyperlink ref="B15" location="A.1.4!A1" display="A.1.4"/>
    <hyperlink ref="B16" location="A.1.5!A1" display="A.1.5"/>
    <hyperlink ref="B17" location="A.1.6!A1" display="A.1.6"/>
    <hyperlink ref="B18" location="A.1.7!A1" display="A.1.7"/>
    <hyperlink ref="B19" location="A.1.8!A1" display="A.1.8"/>
    <hyperlink ref="B20" location="A.1.9!A1" display="A.1.9"/>
    <hyperlink ref="B21" location="A.1.10!A1" display="A.1.10"/>
    <hyperlink ref="B25" location="A.2.2!A1" display="A.2.2"/>
    <hyperlink ref="B28" location="A.2.4!A1" display="A.2.4"/>
    <hyperlink ref="B26" location="A.2.3!A1" display="A.2.3"/>
    <hyperlink ref="B27" location="A.2.4!A1" display="A.2.4"/>
  </hyperlinks>
  <printOptions horizontalCentered="1"/>
  <pageMargins left="0.39370078740157483" right="0.39370078740157483" top="0.19685039370078741" bottom="0.19685039370078741" header="0.15748031496062992" footer="0"/>
  <pageSetup paperSize="9" scale="76" orientation="portrait" horizontalDpi="4294967294" verticalDpi="4294967294"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87"/>
  <sheetViews>
    <sheetView showGridLines="0" showRuler="0" zoomScale="70" zoomScaleNormal="70" zoomScaleSheetLayoutView="85" workbookViewId="0"/>
  </sheetViews>
  <sheetFormatPr baseColWidth="10" defaultColWidth="11.44140625" defaultRowHeight="13.8" x14ac:dyDescent="0.3"/>
  <cols>
    <col min="1" max="1" width="6.88671875" style="1" customWidth="1"/>
    <col min="2" max="2" width="12.6640625" style="1" customWidth="1"/>
    <col min="3" max="3" width="61.33203125" style="1" customWidth="1"/>
    <col min="4" max="4" width="17.5546875" style="1" customWidth="1"/>
    <col min="5" max="5" width="12.6640625" style="1" bestFit="1" customWidth="1"/>
    <col min="6" max="6" width="22.5546875" style="1" bestFit="1" customWidth="1"/>
    <col min="7" max="8" width="19.44140625" style="1" bestFit="1" customWidth="1"/>
    <col min="9" max="9" width="15.33203125" style="1" bestFit="1" customWidth="1"/>
    <col min="10" max="11" width="14.109375" style="1" bestFit="1" customWidth="1"/>
    <col min="12" max="14" width="13.109375" style="1" bestFit="1" customWidth="1"/>
    <col min="15" max="16384" width="11.44140625" style="1"/>
  </cols>
  <sheetData>
    <row r="1" spans="1:14" ht="14.4" x14ac:dyDescent="0.3">
      <c r="A1" s="666" t="s">
        <v>216</v>
      </c>
      <c r="B1" s="172"/>
    </row>
    <row r="2" spans="1:14" s="172" customFormat="1" ht="15" customHeight="1" x14ac:dyDescent="0.3">
      <c r="B2" s="351" t="s">
        <v>705</v>
      </c>
      <c r="C2" s="5"/>
      <c r="D2" s="5"/>
      <c r="E2" s="5"/>
      <c r="F2" s="5"/>
      <c r="G2" s="5"/>
      <c r="H2" s="171"/>
      <c r="I2" s="1"/>
      <c r="J2" s="1"/>
      <c r="K2" s="1"/>
      <c r="L2" s="1"/>
      <c r="M2" s="1"/>
      <c r="N2" s="1"/>
    </row>
    <row r="3" spans="1:14" s="172" customFormat="1" ht="15" customHeight="1" x14ac:dyDescent="0.3">
      <c r="B3" s="351" t="s">
        <v>299</v>
      </c>
      <c r="C3" s="5"/>
      <c r="D3" s="5"/>
      <c r="E3" s="5"/>
      <c r="F3" s="5"/>
      <c r="G3" s="5"/>
      <c r="H3" s="173"/>
      <c r="I3" s="1"/>
      <c r="J3" s="1"/>
      <c r="K3" s="1"/>
      <c r="L3" s="1"/>
      <c r="M3" s="1"/>
      <c r="N3" s="1"/>
    </row>
    <row r="4" spans="1:14" s="180" customFormat="1" x14ac:dyDescent="0.3">
      <c r="B4" s="35"/>
      <c r="C4" s="35"/>
      <c r="D4" s="35"/>
      <c r="E4" s="35"/>
      <c r="F4" s="35"/>
      <c r="G4" s="35"/>
      <c r="H4" s="405"/>
      <c r="I4" s="1"/>
      <c r="J4" s="1"/>
      <c r="K4" s="1"/>
      <c r="L4" s="1"/>
      <c r="M4" s="1"/>
      <c r="N4" s="1"/>
    </row>
    <row r="5" spans="1:14" s="180" customFormat="1" x14ac:dyDescent="0.3">
      <c r="B5" s="35"/>
      <c r="C5" s="35"/>
      <c r="D5" s="35"/>
      <c r="E5" s="35"/>
      <c r="F5" s="35"/>
      <c r="G5" s="35"/>
      <c r="H5" s="405"/>
      <c r="I5" s="1"/>
      <c r="J5" s="1"/>
      <c r="K5" s="1"/>
      <c r="L5" s="1"/>
      <c r="M5" s="1"/>
      <c r="N5" s="1"/>
    </row>
    <row r="6" spans="1:14" ht="17.399999999999999" x14ac:dyDescent="0.3">
      <c r="B6" s="1354" t="s">
        <v>517</v>
      </c>
      <c r="C6" s="1354"/>
      <c r="D6" s="1354"/>
      <c r="E6" s="1354"/>
      <c r="F6" s="1354"/>
      <c r="G6" s="1354"/>
      <c r="H6" s="1354"/>
    </row>
    <row r="7" spans="1:14" ht="17.399999999999999" x14ac:dyDescent="0.3">
      <c r="B7" s="1354" t="s">
        <v>518</v>
      </c>
      <c r="C7" s="1354"/>
      <c r="D7" s="1354"/>
      <c r="E7" s="1354"/>
      <c r="F7" s="1354"/>
      <c r="G7" s="1354"/>
      <c r="H7" s="1354"/>
    </row>
    <row r="8" spans="1:14" ht="14.4" x14ac:dyDescent="0.3">
      <c r="B8" s="1323" t="s">
        <v>892</v>
      </c>
      <c r="C8" s="1323"/>
      <c r="D8" s="1323"/>
      <c r="E8" s="1323"/>
      <c r="F8" s="1323"/>
      <c r="G8" s="1323"/>
      <c r="H8" s="1323"/>
    </row>
    <row r="9" spans="1:14" s="180" customFormat="1" x14ac:dyDescent="0.3">
      <c r="B9" s="406"/>
      <c r="C9" s="406"/>
      <c r="D9" s="406"/>
      <c r="E9" s="406"/>
      <c r="F9" s="406"/>
      <c r="G9" s="406"/>
      <c r="H9" s="406"/>
      <c r="I9" s="1"/>
      <c r="J9" s="1"/>
      <c r="K9" s="1"/>
      <c r="L9" s="1"/>
      <c r="M9" s="1"/>
      <c r="N9" s="1"/>
    </row>
    <row r="10" spans="1:14" s="180" customFormat="1" x14ac:dyDescent="0.3">
      <c r="B10" s="174"/>
      <c r="C10" s="35"/>
      <c r="D10" s="35"/>
      <c r="E10" s="35"/>
      <c r="F10" s="35"/>
      <c r="G10" s="35"/>
      <c r="H10" s="405"/>
      <c r="I10" s="1"/>
      <c r="J10" s="1"/>
      <c r="K10" s="1"/>
      <c r="L10" s="1"/>
      <c r="M10" s="1"/>
      <c r="N10" s="1"/>
    </row>
    <row r="11" spans="1:14" ht="14.4" thickBot="1" x14ac:dyDescent="0.35">
      <c r="B11" s="5"/>
      <c r="C11" s="5"/>
      <c r="D11" s="175"/>
      <c r="E11" s="5"/>
      <c r="F11" s="5"/>
      <c r="G11" s="5"/>
      <c r="H11" s="581" t="s">
        <v>289</v>
      </c>
    </row>
    <row r="12" spans="1:14" s="117" customFormat="1" ht="14.4" thickTop="1" x14ac:dyDescent="0.3">
      <c r="B12" s="1324" t="s">
        <v>290</v>
      </c>
      <c r="C12" s="1327" t="s">
        <v>285</v>
      </c>
      <c r="D12" s="1342" t="s">
        <v>228</v>
      </c>
      <c r="E12" s="1330" t="s">
        <v>286</v>
      </c>
      <c r="F12" s="1333" t="s">
        <v>291</v>
      </c>
      <c r="G12" s="1333" t="s">
        <v>322</v>
      </c>
      <c r="H12" s="1333" t="s">
        <v>323</v>
      </c>
      <c r="I12" s="1"/>
      <c r="J12" s="1"/>
      <c r="K12" s="1"/>
      <c r="L12" s="1"/>
      <c r="M12" s="1"/>
      <c r="N12" s="1"/>
    </row>
    <row r="13" spans="1:14" s="117" customFormat="1" x14ac:dyDescent="0.3">
      <c r="B13" s="1325"/>
      <c r="C13" s="1328"/>
      <c r="D13" s="1343"/>
      <c r="E13" s="1331"/>
      <c r="F13" s="1334"/>
      <c r="G13" s="1334"/>
      <c r="H13" s="1334"/>
      <c r="I13" s="1"/>
      <c r="J13" s="1"/>
      <c r="K13" s="1"/>
      <c r="L13" s="1"/>
      <c r="M13" s="1"/>
      <c r="N13" s="1"/>
    </row>
    <row r="14" spans="1:14" s="117" customFormat="1" x14ac:dyDescent="0.3">
      <c r="B14" s="1325"/>
      <c r="C14" s="1328"/>
      <c r="D14" s="1343"/>
      <c r="E14" s="1331"/>
      <c r="F14" s="1334"/>
      <c r="G14" s="1334"/>
      <c r="H14" s="1334"/>
      <c r="I14" s="1"/>
      <c r="J14" s="1"/>
      <c r="K14" s="1"/>
      <c r="L14" s="1"/>
      <c r="M14" s="1"/>
      <c r="N14" s="1"/>
    </row>
    <row r="15" spans="1:14" s="117" customFormat="1" ht="13.5" customHeight="1" x14ac:dyDescent="0.3">
      <c r="B15" s="1325"/>
      <c r="C15" s="1328"/>
      <c r="D15" s="1343"/>
      <c r="E15" s="1331"/>
      <c r="F15" s="1334"/>
      <c r="G15" s="1334"/>
      <c r="H15" s="1334"/>
      <c r="I15" s="1"/>
      <c r="J15" s="1"/>
      <c r="K15" s="708"/>
      <c r="L15" s="1"/>
      <c r="M15" s="1"/>
      <c r="N15" s="1"/>
    </row>
    <row r="16" spans="1:14" s="117" customFormat="1" x14ac:dyDescent="0.3">
      <c r="B16" s="1326"/>
      <c r="C16" s="1329"/>
      <c r="D16" s="1344"/>
      <c r="E16" s="1332"/>
      <c r="F16" s="1335"/>
      <c r="G16" s="1335"/>
      <c r="H16" s="1335"/>
      <c r="I16" s="1"/>
      <c r="J16" s="1"/>
      <c r="K16" s="708"/>
      <c r="L16" s="1"/>
      <c r="M16" s="1"/>
      <c r="N16" s="1"/>
    </row>
    <row r="17" spans="2:14" s="117" customFormat="1" ht="14.4" x14ac:dyDescent="0.3">
      <c r="B17" s="792"/>
      <c r="C17" s="793"/>
      <c r="D17" s="794"/>
      <c r="E17" s="795"/>
      <c r="F17" s="796"/>
      <c r="G17" s="796"/>
      <c r="H17" s="796"/>
      <c r="I17" s="1"/>
      <c r="J17" s="1"/>
      <c r="K17" s="1"/>
      <c r="L17" s="1"/>
      <c r="M17" s="1"/>
      <c r="N17" s="1"/>
    </row>
    <row r="18" spans="2:14" s="481" customFormat="1" ht="15.6" x14ac:dyDescent="0.3">
      <c r="B18" s="792"/>
      <c r="C18" s="778" t="s">
        <v>300</v>
      </c>
      <c r="D18" s="794"/>
      <c r="E18" s="795"/>
      <c r="F18" s="780">
        <f>+F20+F44+F56</f>
        <v>112938595.06017295</v>
      </c>
      <c r="G18" s="780">
        <f>+G20+G44+G56</f>
        <v>112929890.44641174</v>
      </c>
      <c r="H18" s="780">
        <f>+H20+H44+H56</f>
        <v>112964257.849457</v>
      </c>
      <c r="I18" s="708"/>
      <c r="J18" s="708"/>
      <c r="K18" s="1"/>
      <c r="L18" s="1"/>
      <c r="M18" s="1"/>
      <c r="N18" s="1"/>
    </row>
    <row r="19" spans="2:14" s="117" customFormat="1" ht="14.4" x14ac:dyDescent="0.3">
      <c r="B19" s="792"/>
      <c r="C19" s="793"/>
      <c r="D19" s="794"/>
      <c r="E19" s="795"/>
      <c r="F19" s="796"/>
      <c r="G19" s="796"/>
      <c r="H19" s="796"/>
      <c r="I19" s="708"/>
      <c r="J19" s="1"/>
      <c r="K19" s="1"/>
      <c r="L19" s="1"/>
      <c r="M19" s="1"/>
      <c r="N19" s="1"/>
    </row>
    <row r="20" spans="2:14" s="404" customFormat="1" ht="14.4" x14ac:dyDescent="0.3">
      <c r="B20" s="797"/>
      <c r="C20" s="798" t="s">
        <v>685</v>
      </c>
      <c r="D20" s="799"/>
      <c r="E20" s="800"/>
      <c r="F20" s="801">
        <f>SUM(F21:F42)</f>
        <v>111898661.11257079</v>
      </c>
      <c r="G20" s="801">
        <f>SUM(G21:G42)</f>
        <v>111889956.49880959</v>
      </c>
      <c r="H20" s="801">
        <f>SUM(H21:H42)</f>
        <v>111889956.4988106</v>
      </c>
      <c r="I20" s="708"/>
      <c r="J20" s="708"/>
      <c r="K20" s="1"/>
      <c r="L20" s="1"/>
      <c r="M20" s="1"/>
      <c r="N20" s="1"/>
    </row>
    <row r="21" spans="2:14" s="117" customFormat="1" ht="14.4" x14ac:dyDescent="0.3">
      <c r="B21" s="802">
        <v>41766</v>
      </c>
      <c r="C21" s="667" t="s">
        <v>564</v>
      </c>
      <c r="D21" s="803">
        <v>8.7499999999999994E-2</v>
      </c>
      <c r="E21" s="795">
        <v>2024</v>
      </c>
      <c r="F21" s="784">
        <v>52248.582000000002</v>
      </c>
      <c r="G21" s="784">
        <v>43543.968238800007</v>
      </c>
      <c r="H21" s="804">
        <v>43543.968240000002</v>
      </c>
      <c r="I21" s="708"/>
      <c r="J21" s="708"/>
      <c r="K21" s="1"/>
      <c r="L21" s="1"/>
      <c r="M21" s="1"/>
      <c r="N21" s="1"/>
    </row>
    <row r="22" spans="2:14" s="117" customFormat="1" ht="14.4" x14ac:dyDescent="0.3">
      <c r="B22" s="802">
        <v>42285</v>
      </c>
      <c r="C22" s="404" t="s">
        <v>766</v>
      </c>
      <c r="D22" s="803">
        <v>0.08</v>
      </c>
      <c r="E22" s="795">
        <v>2021</v>
      </c>
      <c r="F22" s="784">
        <v>12397.135</v>
      </c>
      <c r="G22" s="784">
        <v>12397.135</v>
      </c>
      <c r="H22" s="804">
        <v>12397.135</v>
      </c>
      <c r="I22" s="708"/>
      <c r="J22" s="708"/>
      <c r="K22" s="1"/>
      <c r="L22" s="1"/>
      <c r="M22" s="1"/>
      <c r="N22" s="1"/>
    </row>
    <row r="23" spans="2:14" s="117" customFormat="1" ht="14.4" x14ac:dyDescent="0.3">
      <c r="B23" s="802">
        <v>42587</v>
      </c>
      <c r="C23" s="667" t="s">
        <v>767</v>
      </c>
      <c r="D23" s="803">
        <v>0.01</v>
      </c>
      <c r="E23" s="795">
        <v>2023</v>
      </c>
      <c r="F23" s="784">
        <v>37077.241999999998</v>
      </c>
      <c r="G23" s="784">
        <v>37077.241999999998</v>
      </c>
      <c r="H23" s="804">
        <v>37077.241999999998</v>
      </c>
      <c r="I23" s="708"/>
      <c r="J23" s="708"/>
      <c r="K23" s="1"/>
      <c r="L23" s="1"/>
      <c r="M23" s="1"/>
      <c r="N23" s="1"/>
    </row>
    <row r="24" spans="2:14" s="117" customFormat="1" ht="14.4" x14ac:dyDescent="0.3">
      <c r="B24" s="802">
        <v>42843</v>
      </c>
      <c r="C24" s="667" t="s">
        <v>499</v>
      </c>
      <c r="D24" s="803">
        <v>5.7500000000000002E-2</v>
      </c>
      <c r="E24" s="795">
        <v>2025</v>
      </c>
      <c r="F24" s="784">
        <v>2843.1030000000001</v>
      </c>
      <c r="G24" s="784">
        <v>2843.1030000000001</v>
      </c>
      <c r="H24" s="804">
        <v>2843.1030000000001</v>
      </c>
      <c r="I24" s="708"/>
      <c r="J24" s="708"/>
      <c r="K24" s="1"/>
      <c r="L24" s="1"/>
      <c r="M24" s="1"/>
      <c r="N24" s="1"/>
    </row>
    <row r="25" spans="2:14" s="117" customFormat="1" ht="14.4" x14ac:dyDescent="0.3">
      <c r="B25" s="802">
        <v>42843</v>
      </c>
      <c r="C25" s="667" t="s">
        <v>500</v>
      </c>
      <c r="D25" s="803">
        <v>7.6249999999999998E-2</v>
      </c>
      <c r="E25" s="795">
        <v>2037</v>
      </c>
      <c r="F25" s="784">
        <v>5925.1760000000004</v>
      </c>
      <c r="G25" s="784">
        <v>5925.1760000000004</v>
      </c>
      <c r="H25" s="804">
        <v>5925.1760000000004</v>
      </c>
      <c r="I25" s="708"/>
      <c r="J25" s="708"/>
      <c r="K25" s="1"/>
      <c r="L25" s="1"/>
      <c r="M25" s="1"/>
      <c r="N25" s="1"/>
    </row>
    <row r="26" spans="2:14" s="117" customFormat="1" ht="14.4" x14ac:dyDescent="0.3">
      <c r="B26" s="802">
        <v>44078</v>
      </c>
      <c r="C26" s="667" t="s">
        <v>810</v>
      </c>
      <c r="D26" s="803">
        <v>1.25E-3</v>
      </c>
      <c r="E26" s="795">
        <v>2030</v>
      </c>
      <c r="F26" s="784">
        <v>16090612.052999999</v>
      </c>
      <c r="G26" s="784">
        <v>16090612.052999999</v>
      </c>
      <c r="H26" s="804">
        <v>16090612.052999999</v>
      </c>
      <c r="I26" s="708"/>
      <c r="J26" s="708"/>
      <c r="K26" s="1"/>
      <c r="L26" s="1"/>
      <c r="M26" s="1"/>
      <c r="N26" s="1"/>
    </row>
    <row r="27" spans="2:14" s="117" customFormat="1" ht="14.4" x14ac:dyDescent="0.3">
      <c r="B27" s="802">
        <v>44078</v>
      </c>
      <c r="C27" s="667" t="s">
        <v>811</v>
      </c>
      <c r="D27" s="803">
        <v>1.25E-3</v>
      </c>
      <c r="E27" s="795">
        <v>2035</v>
      </c>
      <c r="F27" s="784">
        <v>20501717.796999998</v>
      </c>
      <c r="G27" s="784">
        <v>20501717.796999998</v>
      </c>
      <c r="H27" s="804">
        <v>20501717.796999998</v>
      </c>
      <c r="I27" s="708"/>
      <c r="J27" s="708"/>
      <c r="K27" s="1"/>
      <c r="L27" s="1"/>
      <c r="M27" s="1"/>
      <c r="N27" s="1"/>
    </row>
    <row r="28" spans="2:14" s="117" customFormat="1" ht="14.4" x14ac:dyDescent="0.3">
      <c r="B28" s="802">
        <v>44078</v>
      </c>
      <c r="C28" s="667" t="s">
        <v>812</v>
      </c>
      <c r="D28" s="803">
        <v>1.25E-3</v>
      </c>
      <c r="E28" s="795">
        <v>2038</v>
      </c>
      <c r="F28" s="784">
        <v>11405065.267000001</v>
      </c>
      <c r="G28" s="784">
        <v>11405065.267000001</v>
      </c>
      <c r="H28" s="804">
        <v>11405065.267000001</v>
      </c>
      <c r="I28" s="708"/>
      <c r="J28" s="708"/>
      <c r="K28" s="1"/>
      <c r="L28" s="1"/>
      <c r="M28" s="1"/>
      <c r="N28" s="1"/>
    </row>
    <row r="29" spans="2:14" s="117" customFormat="1" ht="14.4" x14ac:dyDescent="0.3">
      <c r="B29" s="802">
        <v>44078</v>
      </c>
      <c r="C29" s="667" t="s">
        <v>813</v>
      </c>
      <c r="D29" s="803">
        <v>1.25E-3</v>
      </c>
      <c r="E29" s="795">
        <v>2041</v>
      </c>
      <c r="F29" s="784">
        <v>10482111.278999999</v>
      </c>
      <c r="G29" s="784">
        <v>10482111.278999999</v>
      </c>
      <c r="H29" s="804">
        <v>10482111.278999999</v>
      </c>
      <c r="I29" s="708"/>
      <c r="J29" s="708"/>
      <c r="K29" s="1"/>
      <c r="L29" s="1"/>
      <c r="M29" s="1"/>
      <c r="N29" s="1"/>
    </row>
    <row r="30" spans="2:14" s="117" customFormat="1" ht="14.4" x14ac:dyDescent="0.3">
      <c r="B30" s="802">
        <v>44078</v>
      </c>
      <c r="C30" s="667" t="s">
        <v>814</v>
      </c>
      <c r="D30" s="803">
        <v>0.01</v>
      </c>
      <c r="E30" s="795">
        <v>2029</v>
      </c>
      <c r="F30" s="784">
        <v>2635028.71</v>
      </c>
      <c r="G30" s="784">
        <v>2635028.71</v>
      </c>
      <c r="H30" s="804">
        <v>2635028.71</v>
      </c>
      <c r="I30" s="708"/>
      <c r="J30" s="708"/>
      <c r="K30" s="1"/>
      <c r="L30" s="1"/>
      <c r="M30" s="1"/>
      <c r="N30" s="1"/>
    </row>
    <row r="31" spans="2:14" s="117" customFormat="1" ht="14.4" x14ac:dyDescent="0.3">
      <c r="B31" s="802">
        <v>44078</v>
      </c>
      <c r="C31" s="667" t="s">
        <v>815</v>
      </c>
      <c r="D31" s="803">
        <v>1.25E-3</v>
      </c>
      <c r="E31" s="795">
        <v>2046</v>
      </c>
      <c r="F31" s="784">
        <v>2091997.1240000001</v>
      </c>
      <c r="G31" s="784">
        <v>2091997.1240000001</v>
      </c>
      <c r="H31" s="804">
        <v>2091997.1240000001</v>
      </c>
      <c r="I31" s="708"/>
      <c r="J31" s="708"/>
      <c r="K31" s="1"/>
      <c r="L31" s="1"/>
      <c r="M31" s="1"/>
      <c r="N31" s="1"/>
    </row>
    <row r="32" spans="2:14" s="117" customFormat="1" ht="14.4" x14ac:dyDescent="0.3">
      <c r="B32" s="802">
        <v>44078</v>
      </c>
      <c r="C32" s="805" t="s">
        <v>816</v>
      </c>
      <c r="D32" s="803">
        <v>1.25E-3</v>
      </c>
      <c r="E32" s="795">
        <v>2030</v>
      </c>
      <c r="F32" s="784">
        <v>13501133.049000001</v>
      </c>
      <c r="G32" s="784">
        <v>13501133.049000001</v>
      </c>
      <c r="H32" s="804">
        <v>13501133.049000001</v>
      </c>
      <c r="I32" s="708"/>
      <c r="J32" s="708"/>
      <c r="K32" s="1"/>
      <c r="L32" s="1"/>
      <c r="M32" s="1"/>
      <c r="N32" s="1"/>
    </row>
    <row r="33" spans="2:14" s="117" customFormat="1" ht="14.4" x14ac:dyDescent="0.3">
      <c r="B33" s="802">
        <v>44078</v>
      </c>
      <c r="C33" s="667" t="s">
        <v>817</v>
      </c>
      <c r="D33" s="803">
        <v>1.25E-3</v>
      </c>
      <c r="E33" s="795">
        <v>2035</v>
      </c>
      <c r="F33" s="784">
        <v>19068706.576000001</v>
      </c>
      <c r="G33" s="784">
        <v>19068706.576000001</v>
      </c>
      <c r="H33" s="804">
        <v>19068706.576000001</v>
      </c>
      <c r="L33" s="1"/>
      <c r="M33" s="1"/>
      <c r="N33" s="1"/>
    </row>
    <row r="34" spans="2:14" s="117" customFormat="1" ht="14.4" x14ac:dyDescent="0.3">
      <c r="B34" s="802">
        <v>44078</v>
      </c>
      <c r="C34" s="667" t="s">
        <v>818</v>
      </c>
      <c r="D34" s="803">
        <v>1.25E-3</v>
      </c>
      <c r="E34" s="795">
        <v>2038</v>
      </c>
      <c r="F34" s="784">
        <v>7213696.7280000001</v>
      </c>
      <c r="G34" s="784">
        <v>7213696.7280000001</v>
      </c>
      <c r="H34" s="804">
        <v>7213696.7280000001</v>
      </c>
      <c r="L34" s="1"/>
      <c r="M34" s="1"/>
      <c r="N34" s="1"/>
    </row>
    <row r="35" spans="2:14" s="117" customFormat="1" ht="14.4" x14ac:dyDescent="0.3">
      <c r="B35" s="802">
        <v>44078</v>
      </c>
      <c r="C35" s="667" t="s">
        <v>819</v>
      </c>
      <c r="D35" s="803">
        <v>1.25E-3</v>
      </c>
      <c r="E35" s="795">
        <v>2041</v>
      </c>
      <c r="F35" s="784">
        <v>1493335.9069999999</v>
      </c>
      <c r="G35" s="784">
        <v>1493335.9069999999</v>
      </c>
      <c r="H35" s="804">
        <v>1493335.9069999999</v>
      </c>
      <c r="L35" s="1"/>
      <c r="M35" s="1"/>
      <c r="N35" s="1"/>
    </row>
    <row r="36" spans="2:14" s="117" customFormat="1" ht="14.4" x14ac:dyDescent="0.3">
      <c r="B36" s="802">
        <v>44078</v>
      </c>
      <c r="C36" s="667" t="s">
        <v>820</v>
      </c>
      <c r="D36" s="803">
        <v>0.01</v>
      </c>
      <c r="E36" s="795">
        <v>2029</v>
      </c>
      <c r="F36" s="784">
        <v>2193821.7280000001</v>
      </c>
      <c r="G36" s="784">
        <v>2193821.7280000001</v>
      </c>
      <c r="H36" s="804">
        <v>2193821.7280000001</v>
      </c>
      <c r="L36" s="1"/>
      <c r="M36" s="1"/>
      <c r="N36" s="1"/>
    </row>
    <row r="37" spans="2:14" s="117" customFormat="1" ht="14.4" x14ac:dyDescent="0.3">
      <c r="B37" s="802">
        <v>44078</v>
      </c>
      <c r="C37" s="667" t="s">
        <v>821</v>
      </c>
      <c r="D37" s="803">
        <v>1.25E-3</v>
      </c>
      <c r="E37" s="795">
        <v>2030</v>
      </c>
      <c r="F37" s="784">
        <v>1423535.4616516076</v>
      </c>
      <c r="G37" s="784">
        <v>1423535.4616516076</v>
      </c>
      <c r="H37" s="804">
        <v>1423535.4616511969</v>
      </c>
      <c r="L37" s="1"/>
      <c r="M37" s="1"/>
      <c r="N37" s="1"/>
    </row>
    <row r="38" spans="2:14" s="117" customFormat="1" ht="14.4" x14ac:dyDescent="0.3">
      <c r="B38" s="802">
        <v>44078</v>
      </c>
      <c r="C38" s="404" t="s">
        <v>822</v>
      </c>
      <c r="D38" s="803">
        <v>1.25E-3</v>
      </c>
      <c r="E38" s="795">
        <v>2035</v>
      </c>
      <c r="F38" s="784">
        <v>364918.49291648512</v>
      </c>
      <c r="G38" s="784">
        <v>364918.49291648512</v>
      </c>
      <c r="H38" s="804">
        <v>364918.49291646312</v>
      </c>
      <c r="L38" s="1"/>
      <c r="M38" s="1"/>
      <c r="N38" s="1"/>
    </row>
    <row r="39" spans="2:14" s="117" customFormat="1" ht="14.4" x14ac:dyDescent="0.3">
      <c r="B39" s="802">
        <v>44078</v>
      </c>
      <c r="C39" s="805" t="s">
        <v>823</v>
      </c>
      <c r="D39" s="803">
        <v>1.25E-3</v>
      </c>
      <c r="E39" s="795">
        <v>2038</v>
      </c>
      <c r="F39" s="784">
        <v>988442.60503152176</v>
      </c>
      <c r="G39" s="784">
        <v>988442.60503152176</v>
      </c>
      <c r="H39" s="804">
        <v>988442.60503175377</v>
      </c>
      <c r="L39" s="1"/>
      <c r="M39" s="1"/>
      <c r="N39" s="1"/>
    </row>
    <row r="40" spans="2:14" s="117" customFormat="1" ht="14.4" x14ac:dyDescent="0.3">
      <c r="B40" s="802">
        <v>44078</v>
      </c>
      <c r="C40" s="667" t="s">
        <v>824</v>
      </c>
      <c r="D40" s="803">
        <v>1.25E-3</v>
      </c>
      <c r="E40" s="795">
        <v>2041</v>
      </c>
      <c r="F40" s="784">
        <v>1920617.9054715887</v>
      </c>
      <c r="G40" s="784">
        <v>1920617.9054715887</v>
      </c>
      <c r="H40" s="804">
        <v>1920617.9054714218</v>
      </c>
      <c r="L40" s="1"/>
      <c r="M40" s="1"/>
      <c r="N40" s="1"/>
    </row>
    <row r="41" spans="2:14" s="117" customFormat="1" ht="14.4" x14ac:dyDescent="0.3">
      <c r="B41" s="802">
        <v>44078</v>
      </c>
      <c r="C41" s="667" t="s">
        <v>825</v>
      </c>
      <c r="D41" s="803">
        <v>5.0000000000000001E-3</v>
      </c>
      <c r="E41" s="795">
        <v>2029</v>
      </c>
      <c r="F41" s="784">
        <v>110392.93600393209</v>
      </c>
      <c r="G41" s="784">
        <v>110392.93600393209</v>
      </c>
      <c r="H41" s="804">
        <v>110392.93600390815</v>
      </c>
      <c r="L41" s="1"/>
      <c r="M41" s="1"/>
      <c r="N41" s="1"/>
    </row>
    <row r="42" spans="2:14" s="117" customFormat="1" ht="14.4" x14ac:dyDescent="0.3">
      <c r="B42" s="802">
        <v>44078</v>
      </c>
      <c r="C42" s="404" t="s">
        <v>826</v>
      </c>
      <c r="D42" s="803">
        <v>1.25E-3</v>
      </c>
      <c r="E42" s="795">
        <v>2046</v>
      </c>
      <c r="F42" s="784">
        <v>303036.25549563463</v>
      </c>
      <c r="G42" s="784">
        <v>303036.25549563463</v>
      </c>
      <c r="H42" s="804">
        <v>303036.25549584761</v>
      </c>
      <c r="L42" s="1"/>
      <c r="M42" s="1"/>
      <c r="N42" s="1"/>
    </row>
    <row r="43" spans="2:14" s="117" customFormat="1" ht="14.4" x14ac:dyDescent="0.3">
      <c r="B43" s="774"/>
      <c r="C43" s="667"/>
      <c r="D43" s="806"/>
      <c r="E43" s="795"/>
      <c r="F43" s="784"/>
      <c r="G43" s="784"/>
      <c r="H43" s="804"/>
      <c r="L43" s="1"/>
      <c r="M43" s="1"/>
      <c r="N43" s="1"/>
    </row>
    <row r="44" spans="2:14" s="350" customFormat="1" ht="14.4" x14ac:dyDescent="0.3">
      <c r="B44" s="797"/>
      <c r="C44" s="807" t="s">
        <v>370</v>
      </c>
      <c r="D44" s="799"/>
      <c r="E44" s="800"/>
      <c r="F44" s="801">
        <f>SUM(F45:F54)</f>
        <v>1039933.9476021597</v>
      </c>
      <c r="G44" s="801">
        <f>SUM(G45:G54)</f>
        <v>1039933.9476021597</v>
      </c>
      <c r="H44" s="801">
        <f>SUM(H45:H54)</f>
        <v>1060746.4007463944</v>
      </c>
      <c r="L44" s="1"/>
      <c r="M44" s="1"/>
      <c r="N44" s="1"/>
    </row>
    <row r="45" spans="2:14" s="117" customFormat="1" ht="14.4" x14ac:dyDescent="0.3">
      <c r="B45" s="774">
        <v>37986</v>
      </c>
      <c r="C45" s="786" t="s">
        <v>571</v>
      </c>
      <c r="D45" s="808">
        <v>3.7499999999999999E-2</v>
      </c>
      <c r="E45" s="795">
        <v>2038</v>
      </c>
      <c r="F45" s="784">
        <v>35454.288999999997</v>
      </c>
      <c r="G45" s="784">
        <v>35454.288999999997</v>
      </c>
      <c r="H45" s="804">
        <v>35454.288999999997</v>
      </c>
      <c r="L45" s="1"/>
      <c r="M45" s="1"/>
      <c r="N45" s="1"/>
    </row>
    <row r="46" spans="2:14" s="117" customFormat="1" ht="14.4" x14ac:dyDescent="0.3">
      <c r="B46" s="774">
        <v>37986</v>
      </c>
      <c r="C46" s="786" t="s">
        <v>572</v>
      </c>
      <c r="D46" s="808">
        <v>3.7499999999999999E-2</v>
      </c>
      <c r="E46" s="795">
        <v>2038</v>
      </c>
      <c r="F46" s="784">
        <v>35819.560000000005</v>
      </c>
      <c r="G46" s="784">
        <v>35819.560000000005</v>
      </c>
      <c r="H46" s="804">
        <v>35819.56</v>
      </c>
      <c r="I46" s="708"/>
      <c r="J46" s="708"/>
      <c r="K46" s="1"/>
      <c r="L46" s="1"/>
      <c r="M46" s="1"/>
      <c r="N46" s="1"/>
    </row>
    <row r="47" spans="2:14" s="117" customFormat="1" ht="14.4" x14ac:dyDescent="0.3">
      <c r="B47" s="774">
        <v>37986</v>
      </c>
      <c r="C47" s="786" t="s">
        <v>573</v>
      </c>
      <c r="D47" s="808">
        <v>3.7499999999999999E-2</v>
      </c>
      <c r="E47" s="795">
        <v>2038</v>
      </c>
      <c r="F47" s="784">
        <v>6457.8050000000003</v>
      </c>
      <c r="G47" s="784">
        <v>6457.8050000000003</v>
      </c>
      <c r="H47" s="804">
        <v>6457.8050000000003</v>
      </c>
      <c r="I47" s="708"/>
      <c r="J47" s="708"/>
      <c r="K47" s="1"/>
      <c r="L47" s="1"/>
      <c r="M47" s="1"/>
      <c r="N47" s="1"/>
    </row>
    <row r="48" spans="2:14" s="117" customFormat="1" ht="14.4" x14ac:dyDescent="0.3">
      <c r="B48" s="774">
        <v>37986</v>
      </c>
      <c r="C48" s="786" t="s">
        <v>574</v>
      </c>
      <c r="D48" s="808">
        <v>3.3799999999999997E-2</v>
      </c>
      <c r="E48" s="795">
        <v>2038</v>
      </c>
      <c r="F48" s="784">
        <v>693923.06301905238</v>
      </c>
      <c r="G48" s="784">
        <v>693923.06301905238</v>
      </c>
      <c r="H48" s="804">
        <v>693923.06301905226</v>
      </c>
      <c r="I48" s="708"/>
      <c r="J48" s="708"/>
      <c r="K48" s="1"/>
      <c r="L48" s="1"/>
      <c r="M48" s="1"/>
      <c r="N48" s="1"/>
    </row>
    <row r="49" spans="2:14" s="117" customFormat="1" ht="14.4" x14ac:dyDescent="0.3">
      <c r="B49" s="774">
        <v>37986</v>
      </c>
      <c r="C49" s="786" t="s">
        <v>575</v>
      </c>
      <c r="D49" s="808">
        <v>6.7000000000000002E-3</v>
      </c>
      <c r="E49" s="795">
        <v>2038</v>
      </c>
      <c r="F49" s="784">
        <v>167228.23518016274</v>
      </c>
      <c r="G49" s="784">
        <v>167228.23518016274</v>
      </c>
      <c r="H49" s="804">
        <v>167228.23518016274</v>
      </c>
      <c r="I49" s="708"/>
      <c r="J49" s="708"/>
      <c r="K49" s="1"/>
      <c r="L49" s="1"/>
      <c r="M49" s="1"/>
      <c r="N49" s="1"/>
    </row>
    <row r="50" spans="2:14" s="117" customFormat="1" ht="14.4" x14ac:dyDescent="0.3">
      <c r="B50" s="774">
        <v>37986</v>
      </c>
      <c r="C50" s="786" t="s">
        <v>576</v>
      </c>
      <c r="D50" s="808">
        <v>6.7000000000000002E-3</v>
      </c>
      <c r="E50" s="795">
        <v>2038</v>
      </c>
      <c r="F50" s="784">
        <v>8270.854320030996</v>
      </c>
      <c r="G50" s="784">
        <v>8270.854320030996</v>
      </c>
      <c r="H50" s="804">
        <v>8270.854320030996</v>
      </c>
      <c r="I50" s="708"/>
      <c r="J50" s="708"/>
      <c r="K50" s="1"/>
      <c r="L50" s="1"/>
      <c r="M50" s="1"/>
      <c r="N50" s="1"/>
    </row>
    <row r="51" spans="2:14" s="117" customFormat="1" ht="14.4" x14ac:dyDescent="0.3">
      <c r="B51" s="774">
        <v>37986</v>
      </c>
      <c r="C51" s="786" t="s">
        <v>675</v>
      </c>
      <c r="D51" s="808">
        <v>8.2799999999999999E-2</v>
      </c>
      <c r="E51" s="795">
        <v>2033</v>
      </c>
      <c r="F51" s="784">
        <v>10053.433999999999</v>
      </c>
      <c r="G51" s="784">
        <v>10053.433999999999</v>
      </c>
      <c r="H51" s="804">
        <v>14095.2965</v>
      </c>
      <c r="I51" s="708"/>
      <c r="J51" s="708"/>
      <c r="K51" s="1"/>
      <c r="L51" s="1"/>
      <c r="M51" s="1"/>
      <c r="N51" s="1"/>
    </row>
    <row r="52" spans="2:14" s="117" customFormat="1" ht="14.4" x14ac:dyDescent="0.3">
      <c r="B52" s="774">
        <v>37986</v>
      </c>
      <c r="C52" s="786" t="s">
        <v>676</v>
      </c>
      <c r="D52" s="808">
        <v>8.2799999999999999E-2</v>
      </c>
      <c r="E52" s="795">
        <v>2033</v>
      </c>
      <c r="F52" s="784">
        <v>3091.4009999999998</v>
      </c>
      <c r="G52" s="784">
        <v>3091.4009999999998</v>
      </c>
      <c r="H52" s="804">
        <v>4334.2616699999999</v>
      </c>
      <c r="I52" s="708"/>
      <c r="J52" s="708"/>
      <c r="K52" s="1"/>
      <c r="L52" s="1"/>
      <c r="M52" s="1"/>
      <c r="N52" s="1"/>
    </row>
    <row r="53" spans="2:14" s="117" customFormat="1" ht="14.4" x14ac:dyDescent="0.3">
      <c r="B53" s="774">
        <v>37986</v>
      </c>
      <c r="C53" s="786" t="s">
        <v>577</v>
      </c>
      <c r="D53" s="809">
        <v>4.3299999999999998E-2</v>
      </c>
      <c r="E53" s="795">
        <v>2033</v>
      </c>
      <c r="F53" s="784">
        <v>54945.650910499811</v>
      </c>
      <c r="G53" s="784">
        <v>54945.650910499811</v>
      </c>
      <c r="H53" s="804">
        <v>65659.25612611392</v>
      </c>
      <c r="I53" s="708"/>
      <c r="J53" s="708"/>
      <c r="K53" s="1"/>
      <c r="L53" s="1"/>
      <c r="M53" s="1"/>
      <c r="N53" s="1"/>
    </row>
    <row r="54" spans="2:14" s="117" customFormat="1" ht="14.4" x14ac:dyDescent="0.3">
      <c r="B54" s="774">
        <v>37986</v>
      </c>
      <c r="C54" s="786" t="s">
        <v>578</v>
      </c>
      <c r="D54" s="809">
        <v>4.3299999999999998E-2</v>
      </c>
      <c r="E54" s="795">
        <v>2033</v>
      </c>
      <c r="F54" s="784">
        <v>24689.655172413793</v>
      </c>
      <c r="G54" s="784">
        <v>24689.655172413793</v>
      </c>
      <c r="H54" s="804">
        <v>29503.779931034482</v>
      </c>
      <c r="I54" s="708"/>
      <c r="J54" s="708"/>
      <c r="K54" s="1"/>
      <c r="L54" s="1"/>
      <c r="M54" s="1"/>
      <c r="N54" s="1"/>
    </row>
    <row r="55" spans="2:14" s="117" customFormat="1" ht="14.4" x14ac:dyDescent="0.3">
      <c r="B55" s="774"/>
      <c r="C55" s="810"/>
      <c r="D55" s="794"/>
      <c r="E55" s="795"/>
      <c r="F55" s="781"/>
      <c r="G55" s="781"/>
      <c r="H55" s="811"/>
      <c r="I55" s="708"/>
      <c r="J55" s="1"/>
      <c r="K55" s="1"/>
      <c r="L55" s="1"/>
      <c r="M55" s="1"/>
      <c r="N55" s="1"/>
    </row>
    <row r="56" spans="2:14" s="404" customFormat="1" ht="14.4" x14ac:dyDescent="0.3">
      <c r="B56" s="797"/>
      <c r="C56" s="807" t="s">
        <v>220</v>
      </c>
      <c r="D56" s="799"/>
      <c r="E56" s="800"/>
      <c r="F56" s="801"/>
      <c r="G56" s="801"/>
      <c r="H56" s="801">
        <v>13554.949899999998</v>
      </c>
      <c r="I56" s="708"/>
      <c r="J56" s="708"/>
      <c r="K56" s="1"/>
      <c r="L56" s="1"/>
      <c r="M56" s="1"/>
      <c r="N56" s="1"/>
    </row>
    <row r="57" spans="2:14" s="117" customFormat="1" ht="14.4" x14ac:dyDescent="0.3">
      <c r="B57" s="797"/>
      <c r="C57" s="807"/>
      <c r="D57" s="799"/>
      <c r="E57" s="800"/>
      <c r="F57" s="801"/>
      <c r="G57" s="801"/>
      <c r="H57" s="801"/>
      <c r="I57" s="708"/>
      <c r="J57" s="1"/>
      <c r="K57" s="1"/>
      <c r="L57" s="1"/>
      <c r="M57" s="1"/>
      <c r="N57" s="1"/>
    </row>
    <row r="58" spans="2:14" s="482" customFormat="1" ht="15.6" x14ac:dyDescent="0.3">
      <c r="B58" s="797"/>
      <c r="C58" s="778" t="s">
        <v>217</v>
      </c>
      <c r="D58" s="794"/>
      <c r="E58" s="795"/>
      <c r="F58" s="780">
        <f>SUM(F59:F76)</f>
        <v>9490161.1678599995</v>
      </c>
      <c r="G58" s="780">
        <f>SUM(G59:G76)</f>
        <v>9109565.6087599993</v>
      </c>
      <c r="H58" s="780">
        <f>SUM(H59:H76)</f>
        <v>9109565.6084100008</v>
      </c>
      <c r="L58" s="1"/>
      <c r="M58" s="1"/>
      <c r="N58" s="1"/>
    </row>
    <row r="59" spans="2:14" s="117" customFormat="1" ht="14.4" x14ac:dyDescent="0.3">
      <c r="B59" s="802">
        <v>43630</v>
      </c>
      <c r="C59" s="404" t="s">
        <v>768</v>
      </c>
      <c r="D59" s="806" t="s">
        <v>49</v>
      </c>
      <c r="E59" s="795">
        <v>2021</v>
      </c>
      <c r="F59" s="784">
        <v>5.5359999999999996</v>
      </c>
      <c r="G59" s="784">
        <v>5.5359999999999996</v>
      </c>
      <c r="H59" s="804">
        <v>5.5359999999999996</v>
      </c>
      <c r="I59" s="1198"/>
      <c r="J59" s="1198"/>
      <c r="K59" s="1198"/>
      <c r="L59" s="86"/>
      <c r="M59" s="1"/>
      <c r="N59" s="1"/>
    </row>
    <row r="60" spans="2:14" s="117" customFormat="1" ht="14.4" x14ac:dyDescent="0.3">
      <c r="B60" s="802">
        <v>43644</v>
      </c>
      <c r="C60" s="1078" t="s">
        <v>769</v>
      </c>
      <c r="D60" s="806" t="s">
        <v>49</v>
      </c>
      <c r="E60" s="795">
        <v>2021</v>
      </c>
      <c r="F60" s="784">
        <v>15.83</v>
      </c>
      <c r="G60" s="784">
        <v>15.83</v>
      </c>
      <c r="H60" s="804">
        <v>15.83</v>
      </c>
      <c r="I60" s="1198"/>
      <c r="J60" s="1198"/>
      <c r="K60" s="1198"/>
      <c r="L60" s="86"/>
      <c r="M60" s="1"/>
      <c r="N60" s="1"/>
    </row>
    <row r="61" spans="2:14" s="117" customFormat="1" ht="14.4" x14ac:dyDescent="0.3">
      <c r="B61" s="802">
        <v>43665</v>
      </c>
      <c r="C61" s="786" t="s">
        <v>770</v>
      </c>
      <c r="D61" s="806" t="s">
        <v>49</v>
      </c>
      <c r="E61" s="795">
        <v>2021</v>
      </c>
      <c r="F61" s="784">
        <v>16.641999999999999</v>
      </c>
      <c r="G61" s="784">
        <v>16.641999999999999</v>
      </c>
      <c r="H61" s="804">
        <v>16.641999999999999</v>
      </c>
      <c r="I61" s="1198"/>
      <c r="J61" s="1198"/>
      <c r="K61" s="1198"/>
      <c r="L61" s="86"/>
      <c r="M61" s="1"/>
      <c r="N61" s="1"/>
    </row>
    <row r="62" spans="2:14" s="117" customFormat="1" ht="14.4" x14ac:dyDescent="0.3">
      <c r="B62" s="802">
        <v>43672</v>
      </c>
      <c r="C62" s="786" t="s">
        <v>771</v>
      </c>
      <c r="D62" s="806" t="s">
        <v>49</v>
      </c>
      <c r="E62" s="795">
        <v>2021</v>
      </c>
      <c r="F62" s="784">
        <v>19.489000000000001</v>
      </c>
      <c r="G62" s="784">
        <v>19.489000000000001</v>
      </c>
      <c r="H62" s="804">
        <v>19.489000000000001</v>
      </c>
      <c r="I62" s="1198"/>
      <c r="J62" s="1198"/>
      <c r="K62" s="1198"/>
      <c r="L62" s="86"/>
      <c r="M62" s="1"/>
      <c r="N62" s="1"/>
    </row>
    <row r="63" spans="2:14" s="117" customFormat="1" ht="14.4" x14ac:dyDescent="0.3">
      <c r="B63" s="802">
        <v>43693</v>
      </c>
      <c r="C63" s="172" t="s">
        <v>772</v>
      </c>
      <c r="D63" s="806" t="s">
        <v>49</v>
      </c>
      <c r="E63" s="795">
        <v>2024</v>
      </c>
      <c r="F63" s="784">
        <v>1023362.922</v>
      </c>
      <c r="G63" s="784">
        <v>937540.98600000003</v>
      </c>
      <c r="H63" s="804">
        <v>937540.98600000003</v>
      </c>
      <c r="I63" s="1198"/>
      <c r="J63" s="1198"/>
      <c r="K63" s="1198"/>
      <c r="L63" s="86"/>
      <c r="M63" s="1"/>
      <c r="N63" s="1"/>
    </row>
    <row r="64" spans="2:14" s="117" customFormat="1" ht="14.4" x14ac:dyDescent="0.3">
      <c r="B64" s="802">
        <v>43903</v>
      </c>
      <c r="C64" s="172" t="s">
        <v>717</v>
      </c>
      <c r="D64" s="806" t="s">
        <v>49</v>
      </c>
      <c r="E64" s="795">
        <v>2021</v>
      </c>
      <c r="F64" s="784">
        <v>207479.641</v>
      </c>
      <c r="G64" s="784">
        <v>207479.641</v>
      </c>
      <c r="H64" s="804">
        <v>207479.641</v>
      </c>
      <c r="L64" s="86"/>
      <c r="M64" s="1"/>
      <c r="N64" s="1"/>
    </row>
    <row r="65" spans="2:14" s="117" customFormat="1" ht="14.4" x14ac:dyDescent="0.3">
      <c r="B65" s="802">
        <v>43922</v>
      </c>
      <c r="C65" s="172" t="s">
        <v>773</v>
      </c>
      <c r="D65" s="806" t="s">
        <v>49</v>
      </c>
      <c r="E65" s="795">
        <v>2021</v>
      </c>
      <c r="F65" s="784">
        <v>59276.194000000003</v>
      </c>
      <c r="G65" s="784">
        <v>59276.194000000003</v>
      </c>
      <c r="H65" s="804">
        <v>59276.194000000003</v>
      </c>
      <c r="L65" s="86"/>
      <c r="M65" s="1"/>
      <c r="N65" s="1"/>
    </row>
    <row r="66" spans="2:14" s="117" customFormat="1" ht="14.4" x14ac:dyDescent="0.3">
      <c r="B66" s="802">
        <v>43490</v>
      </c>
      <c r="C66" s="404" t="s">
        <v>774</v>
      </c>
      <c r="D66" s="806" t="s">
        <v>49</v>
      </c>
      <c r="E66" s="795">
        <v>2021</v>
      </c>
      <c r="F66" s="784">
        <v>1125.3399999999999</v>
      </c>
      <c r="G66" s="784">
        <v>675.20399999999995</v>
      </c>
      <c r="H66" s="804">
        <v>675.20384999999999</v>
      </c>
      <c r="I66" s="1198"/>
      <c r="J66" s="1198"/>
      <c r="K66" s="1198"/>
      <c r="L66" s="86"/>
      <c r="M66" s="1"/>
      <c r="N66" s="1"/>
    </row>
    <row r="67" spans="2:14" s="117" customFormat="1" ht="14.4" x14ac:dyDescent="0.3">
      <c r="B67" s="802">
        <v>43504</v>
      </c>
      <c r="C67" s="404" t="s">
        <v>775</v>
      </c>
      <c r="D67" s="806" t="s">
        <v>49</v>
      </c>
      <c r="E67" s="795">
        <v>2021</v>
      </c>
      <c r="F67" s="784">
        <v>2236.1109999999999</v>
      </c>
      <c r="G67" s="784">
        <v>1341.6666</v>
      </c>
      <c r="H67" s="804">
        <v>1341.6666</v>
      </c>
      <c r="I67" s="1198"/>
      <c r="J67" s="1198"/>
      <c r="K67" s="1198"/>
      <c r="L67" s="86"/>
      <c r="M67" s="1"/>
      <c r="N67" s="1"/>
    </row>
    <row r="68" spans="2:14" s="117" customFormat="1" ht="14.4" x14ac:dyDescent="0.3">
      <c r="B68" s="802">
        <v>43518</v>
      </c>
      <c r="C68" s="404" t="s">
        <v>776</v>
      </c>
      <c r="D68" s="806" t="s">
        <v>49</v>
      </c>
      <c r="E68" s="795">
        <v>2021</v>
      </c>
      <c r="F68" s="784">
        <v>2203.38</v>
      </c>
      <c r="G68" s="784">
        <v>1872.873</v>
      </c>
      <c r="H68" s="804">
        <v>1872.8729499999999</v>
      </c>
      <c r="I68" s="1198"/>
      <c r="J68" s="1198"/>
      <c r="K68" s="1198"/>
      <c r="L68" s="86"/>
      <c r="M68" s="1"/>
      <c r="N68" s="1"/>
    </row>
    <row r="69" spans="2:14" s="117" customFormat="1" ht="14.4" x14ac:dyDescent="0.3">
      <c r="B69" s="802">
        <v>43539</v>
      </c>
      <c r="C69" s="404" t="s">
        <v>777</v>
      </c>
      <c r="D69" s="806" t="s">
        <v>49</v>
      </c>
      <c r="E69" s="795">
        <v>2021</v>
      </c>
      <c r="F69" s="784">
        <v>5816.8029999999999</v>
      </c>
      <c r="G69" s="784">
        <v>4944.2825499999999</v>
      </c>
      <c r="H69" s="804">
        <v>4944.2825499999999</v>
      </c>
      <c r="I69" s="1198"/>
      <c r="J69" s="1198"/>
      <c r="K69" s="1198"/>
      <c r="L69" s="86"/>
      <c r="M69" s="1"/>
      <c r="N69" s="1"/>
    </row>
    <row r="70" spans="2:14" s="117" customFormat="1" ht="14.4" x14ac:dyDescent="0.3">
      <c r="B70" s="802">
        <v>43553</v>
      </c>
      <c r="C70" s="172" t="s">
        <v>778</v>
      </c>
      <c r="D70" s="806" t="s">
        <v>49</v>
      </c>
      <c r="E70" s="795">
        <v>2021</v>
      </c>
      <c r="F70" s="784">
        <v>6391.4</v>
      </c>
      <c r="G70" s="784">
        <v>5432.69</v>
      </c>
      <c r="H70" s="804">
        <v>5432.68995</v>
      </c>
      <c r="I70" s="1198"/>
      <c r="J70" s="1198"/>
      <c r="K70" s="1198"/>
      <c r="L70" s="86"/>
      <c r="M70" s="1"/>
      <c r="N70" s="1"/>
    </row>
    <row r="71" spans="2:14" s="117" customFormat="1" ht="14.4" x14ac:dyDescent="0.3">
      <c r="B71" s="802">
        <v>43567</v>
      </c>
      <c r="C71" s="1157" t="s">
        <v>779</v>
      </c>
      <c r="D71" s="806" t="s">
        <v>49</v>
      </c>
      <c r="E71" s="795">
        <v>2021</v>
      </c>
      <c r="F71" s="784">
        <v>6251.8779999999997</v>
      </c>
      <c r="G71" s="784">
        <v>5314.0963000000002</v>
      </c>
      <c r="H71" s="804">
        <v>5314.0962499999996</v>
      </c>
      <c r="I71" s="1198"/>
      <c r="J71" s="1198"/>
      <c r="K71" s="1198"/>
      <c r="L71" s="86"/>
      <c r="M71" s="1"/>
      <c r="N71" s="1"/>
    </row>
    <row r="72" spans="2:14" s="117" customFormat="1" ht="14.4" x14ac:dyDescent="0.3">
      <c r="B72" s="802">
        <v>43581</v>
      </c>
      <c r="C72" s="786" t="s">
        <v>780</v>
      </c>
      <c r="D72" s="806" t="s">
        <v>49</v>
      </c>
      <c r="E72" s="795">
        <v>2021</v>
      </c>
      <c r="F72" s="784">
        <v>155.65700000000001</v>
      </c>
      <c r="G72" s="784">
        <v>132.30845000000002</v>
      </c>
      <c r="H72" s="804">
        <v>132.30840000000001</v>
      </c>
      <c r="I72" s="1198"/>
      <c r="J72" s="1198"/>
      <c r="K72" s="1198"/>
      <c r="L72" s="86"/>
      <c r="M72" s="1"/>
      <c r="N72" s="1"/>
    </row>
    <row r="73" spans="2:14" s="117" customFormat="1" ht="14.4" x14ac:dyDescent="0.3">
      <c r="B73" s="802">
        <v>43609</v>
      </c>
      <c r="C73" s="786" t="s">
        <v>781</v>
      </c>
      <c r="D73" s="806" t="s">
        <v>49</v>
      </c>
      <c r="E73" s="795">
        <v>2021</v>
      </c>
      <c r="F73" s="784">
        <v>10373.129000000001</v>
      </c>
      <c r="G73" s="784">
        <v>10373.129000000001</v>
      </c>
      <c r="H73" s="804">
        <v>10373.129000000001</v>
      </c>
      <c r="I73" s="1198"/>
      <c r="J73" s="1198"/>
      <c r="K73" s="1198"/>
      <c r="L73" s="86"/>
      <c r="M73" s="1"/>
      <c r="N73" s="1"/>
    </row>
    <row r="74" spans="2:14" s="117" customFormat="1" ht="14.4" x14ac:dyDescent="0.3">
      <c r="B74" s="802">
        <v>44113</v>
      </c>
      <c r="C74" s="1078" t="s">
        <v>939</v>
      </c>
      <c r="D74" s="806" t="s">
        <v>49</v>
      </c>
      <c r="E74" s="795">
        <v>2021</v>
      </c>
      <c r="F74" s="784">
        <v>794655.71586</v>
      </c>
      <c r="G74" s="784">
        <v>794655.71586</v>
      </c>
      <c r="H74" s="804">
        <v>794655.71585999988</v>
      </c>
      <c r="I74" s="1156"/>
      <c r="J74" s="708"/>
      <c r="K74" s="1"/>
      <c r="L74" s="1"/>
      <c r="M74" s="1"/>
      <c r="N74" s="1"/>
    </row>
    <row r="75" spans="2:14" s="117" customFormat="1" ht="14.4" x14ac:dyDescent="0.3">
      <c r="B75" s="802">
        <v>42978</v>
      </c>
      <c r="C75" s="786" t="s">
        <v>579</v>
      </c>
      <c r="D75" s="806" t="s">
        <v>49</v>
      </c>
      <c r="E75" s="795">
        <v>2042</v>
      </c>
      <c r="F75" s="784">
        <v>4461199</v>
      </c>
      <c r="G75" s="784">
        <v>4208712</v>
      </c>
      <c r="H75" s="804">
        <v>4208712</v>
      </c>
      <c r="I75" s="708"/>
      <c r="J75" s="708"/>
      <c r="K75" s="1"/>
      <c r="L75" s="1"/>
      <c r="M75" s="1"/>
      <c r="N75" s="1"/>
    </row>
    <row r="76" spans="2:14" s="117" customFormat="1" ht="14.4" x14ac:dyDescent="0.3">
      <c r="B76" s="802">
        <v>43455</v>
      </c>
      <c r="C76" s="786" t="s">
        <v>579</v>
      </c>
      <c r="D76" s="806" t="s">
        <v>49</v>
      </c>
      <c r="E76" s="795">
        <v>2041</v>
      </c>
      <c r="F76" s="784">
        <v>2909576.5</v>
      </c>
      <c r="G76" s="784">
        <v>2871757.3250000002</v>
      </c>
      <c r="H76" s="804">
        <v>2871757.3250000002</v>
      </c>
      <c r="I76" s="708"/>
      <c r="J76" s="708"/>
      <c r="K76" s="1"/>
      <c r="L76" s="1"/>
      <c r="M76" s="1"/>
      <c r="N76" s="1"/>
    </row>
    <row r="77" spans="2:14" s="117" customFormat="1" ht="14.4" x14ac:dyDescent="0.3">
      <c r="B77" s="802"/>
      <c r="C77" s="786"/>
      <c r="D77" s="806"/>
      <c r="E77" s="795"/>
      <c r="F77" s="784"/>
      <c r="G77" s="784"/>
      <c r="H77" s="804"/>
      <c r="I77" s="708"/>
      <c r="J77" s="708"/>
      <c r="K77" s="1"/>
      <c r="L77" s="1"/>
      <c r="M77" s="1"/>
      <c r="N77" s="1"/>
    </row>
    <row r="78" spans="2:14" s="117" customFormat="1" ht="14.4" x14ac:dyDescent="0.3">
      <c r="B78" s="797"/>
      <c r="C78" s="778" t="s">
        <v>109</v>
      </c>
      <c r="D78" s="794"/>
      <c r="E78" s="795"/>
      <c r="F78" s="780">
        <f>SUM(F79:F90)</f>
        <v>53371254.470879994</v>
      </c>
      <c r="G78" s="780">
        <f>SUM(G79:G90)</f>
        <v>53371254.470879994</v>
      </c>
      <c r="H78" s="780">
        <f>SUM(H79:H90)</f>
        <v>53371254.470879994</v>
      </c>
      <c r="I78" s="708"/>
      <c r="J78" s="1"/>
      <c r="K78" s="1"/>
      <c r="L78" s="1"/>
      <c r="M78" s="1"/>
      <c r="N78" s="1"/>
    </row>
    <row r="79" spans="2:14" s="176" customFormat="1" ht="14.4" x14ac:dyDescent="0.3">
      <c r="B79" s="774">
        <v>40550</v>
      </c>
      <c r="C79" s="786" t="s">
        <v>782</v>
      </c>
      <c r="D79" s="794" t="s">
        <v>581</v>
      </c>
      <c r="E79" s="795">
        <v>2021</v>
      </c>
      <c r="F79" s="784">
        <v>7504000</v>
      </c>
      <c r="G79" s="784">
        <v>7504000</v>
      </c>
      <c r="H79" s="804">
        <v>7504000</v>
      </c>
      <c r="I79" s="708"/>
      <c r="J79" s="708"/>
      <c r="K79" s="1"/>
      <c r="L79" s="1"/>
      <c r="M79" s="1"/>
      <c r="N79" s="1"/>
    </row>
    <row r="80" spans="2:14" s="117" customFormat="1" ht="14.4" x14ac:dyDescent="0.3">
      <c r="B80" s="774">
        <v>41019</v>
      </c>
      <c r="C80" s="786" t="s">
        <v>783</v>
      </c>
      <c r="D80" s="794" t="s">
        <v>581</v>
      </c>
      <c r="E80" s="795">
        <v>2022</v>
      </c>
      <c r="F80" s="784">
        <v>5674000</v>
      </c>
      <c r="G80" s="784">
        <v>5674000</v>
      </c>
      <c r="H80" s="804">
        <v>5674000</v>
      </c>
      <c r="I80" s="708"/>
      <c r="J80" s="708"/>
      <c r="K80" s="1"/>
      <c r="L80" s="1"/>
      <c r="M80" s="1"/>
      <c r="N80" s="1"/>
    </row>
    <row r="81" spans="2:14" s="176" customFormat="1" ht="14.4" x14ac:dyDescent="0.3">
      <c r="B81" s="774">
        <v>41290</v>
      </c>
      <c r="C81" s="786" t="s">
        <v>784</v>
      </c>
      <c r="D81" s="794" t="s">
        <v>581</v>
      </c>
      <c r="E81" s="795">
        <v>2023</v>
      </c>
      <c r="F81" s="784">
        <v>7132655.0123900007</v>
      </c>
      <c r="G81" s="784">
        <v>7132655.0123900007</v>
      </c>
      <c r="H81" s="804">
        <v>7132655.0123900007</v>
      </c>
      <c r="I81" s="708"/>
      <c r="J81" s="708"/>
      <c r="K81" s="1"/>
      <c r="L81" s="1"/>
      <c r="M81" s="1"/>
      <c r="N81" s="1"/>
    </row>
    <row r="82" spans="2:14" s="117" customFormat="1" ht="14.4" x14ac:dyDescent="0.3">
      <c r="B82" s="774">
        <v>41669</v>
      </c>
      <c r="C82" s="786" t="s">
        <v>785</v>
      </c>
      <c r="D82" s="794" t="s">
        <v>581</v>
      </c>
      <c r="E82" s="795">
        <v>2024</v>
      </c>
      <c r="F82" s="784">
        <v>7896764.892</v>
      </c>
      <c r="G82" s="784">
        <v>7896764.892</v>
      </c>
      <c r="H82" s="804">
        <v>7896764.892</v>
      </c>
      <c r="I82" s="708"/>
      <c r="J82" s="708"/>
      <c r="K82" s="1"/>
      <c r="L82" s="1"/>
      <c r="M82" s="1"/>
      <c r="N82" s="1"/>
    </row>
    <row r="83" spans="2:14" s="117" customFormat="1" ht="14.4" x14ac:dyDescent="0.3">
      <c r="B83" s="774">
        <v>42156</v>
      </c>
      <c r="C83" s="786" t="s">
        <v>786</v>
      </c>
      <c r="D83" s="794" t="s">
        <v>581</v>
      </c>
      <c r="E83" s="795">
        <v>2025</v>
      </c>
      <c r="F83" s="784">
        <v>10562539.717</v>
      </c>
      <c r="G83" s="784">
        <v>10562539.717</v>
      </c>
      <c r="H83" s="804">
        <v>10562539.717</v>
      </c>
      <c r="I83" s="708"/>
      <c r="J83" s="708"/>
      <c r="K83" s="1"/>
      <c r="L83" s="1"/>
      <c r="M83" s="1"/>
      <c r="N83" s="1"/>
    </row>
    <row r="84" spans="2:14" s="117" customFormat="1" ht="14.4" x14ac:dyDescent="0.3">
      <c r="B84" s="774">
        <v>40616</v>
      </c>
      <c r="C84" s="786" t="s">
        <v>583</v>
      </c>
      <c r="D84" s="794" t="s">
        <v>581</v>
      </c>
      <c r="E84" s="795">
        <v>2021</v>
      </c>
      <c r="F84" s="784">
        <v>2121386.4849999999</v>
      </c>
      <c r="G84" s="784">
        <v>2121386.4849999999</v>
      </c>
      <c r="H84" s="804">
        <v>2121386.4849999999</v>
      </c>
      <c r="I84" s="708"/>
      <c r="J84" s="708"/>
      <c r="K84" s="1"/>
      <c r="L84" s="1"/>
      <c r="M84" s="1"/>
      <c r="N84" s="1"/>
    </row>
    <row r="85" spans="2:14" s="117" customFormat="1" ht="14.4" x14ac:dyDescent="0.3">
      <c r="B85" s="774">
        <v>41088</v>
      </c>
      <c r="C85" s="786" t="s">
        <v>584</v>
      </c>
      <c r="D85" s="794" t="s">
        <v>581</v>
      </c>
      <c r="E85" s="795">
        <v>2022</v>
      </c>
      <c r="F85" s="784">
        <v>2083648.0260000001</v>
      </c>
      <c r="G85" s="784">
        <v>2083648.0260000001</v>
      </c>
      <c r="H85" s="804">
        <v>2083648.0260000001</v>
      </c>
      <c r="I85" s="708"/>
      <c r="J85" s="708"/>
      <c r="K85" s="1"/>
      <c r="L85" s="1"/>
      <c r="M85" s="1"/>
      <c r="N85" s="1"/>
    </row>
    <row r="86" spans="2:14" s="117" customFormat="1" ht="14.4" x14ac:dyDescent="0.3">
      <c r="B86" s="774">
        <v>41502</v>
      </c>
      <c r="C86" s="786" t="s">
        <v>787</v>
      </c>
      <c r="D86" s="794" t="s">
        <v>581</v>
      </c>
      <c r="E86" s="795">
        <v>2023</v>
      </c>
      <c r="F86" s="784">
        <v>2292296.7674499997</v>
      </c>
      <c r="G86" s="784">
        <v>2292296.7674499997</v>
      </c>
      <c r="H86" s="804">
        <v>2292296.7674499997</v>
      </c>
      <c r="I86" s="708"/>
      <c r="J86" s="708"/>
      <c r="K86" s="1"/>
      <c r="L86" s="1"/>
      <c r="M86" s="1"/>
      <c r="N86" s="1"/>
    </row>
    <row r="87" spans="2:14" s="117" customFormat="1" ht="14.4" x14ac:dyDescent="0.3">
      <c r="B87" s="774">
        <v>41876</v>
      </c>
      <c r="C87" s="786" t="s">
        <v>585</v>
      </c>
      <c r="D87" s="794" t="s">
        <v>581</v>
      </c>
      <c r="E87" s="795">
        <v>2024</v>
      </c>
      <c r="F87" s="784">
        <v>3043000</v>
      </c>
      <c r="G87" s="784">
        <v>3043000</v>
      </c>
      <c r="H87" s="804">
        <v>3043000</v>
      </c>
      <c r="I87" s="708"/>
      <c r="J87" s="708"/>
      <c r="K87" s="1"/>
      <c r="L87" s="1"/>
      <c r="M87" s="1"/>
      <c r="N87" s="1"/>
    </row>
    <row r="88" spans="2:14" s="117" customFormat="1" ht="14.4" x14ac:dyDescent="0.3">
      <c r="B88" s="774">
        <v>42489</v>
      </c>
      <c r="C88" s="786" t="s">
        <v>788</v>
      </c>
      <c r="D88" s="794" t="s">
        <v>581</v>
      </c>
      <c r="E88" s="795">
        <v>2026</v>
      </c>
      <c r="F88" s="784">
        <v>376299.92599999998</v>
      </c>
      <c r="G88" s="784">
        <v>376299.92599999998</v>
      </c>
      <c r="H88" s="804">
        <v>376299.92599999998</v>
      </c>
      <c r="I88" s="708"/>
      <c r="J88" s="708"/>
      <c r="K88" s="1"/>
      <c r="L88" s="1"/>
      <c r="M88" s="1"/>
      <c r="N88" s="1"/>
    </row>
    <row r="89" spans="2:14" s="117" customFormat="1" ht="14.4" x14ac:dyDescent="0.3">
      <c r="B89" s="774">
        <v>43829</v>
      </c>
      <c r="C89" s="786" t="s">
        <v>794</v>
      </c>
      <c r="D89" s="794" t="s">
        <v>581</v>
      </c>
      <c r="E89" s="795">
        <v>2029</v>
      </c>
      <c r="F89" s="784">
        <v>4571000</v>
      </c>
      <c r="G89" s="784">
        <v>4571000</v>
      </c>
      <c r="H89" s="804">
        <v>4571000</v>
      </c>
      <c r="I89" s="708"/>
      <c r="J89" s="708"/>
      <c r="K89" s="1"/>
      <c r="L89" s="1"/>
      <c r="M89" s="1"/>
      <c r="N89" s="1"/>
    </row>
    <row r="90" spans="2:14" s="117" customFormat="1" ht="14.4" x14ac:dyDescent="0.3">
      <c r="B90" s="774">
        <v>43941</v>
      </c>
      <c r="C90" s="786" t="s">
        <v>795</v>
      </c>
      <c r="D90" s="794" t="s">
        <v>581</v>
      </c>
      <c r="E90" s="795">
        <v>2030</v>
      </c>
      <c r="F90" s="784">
        <v>113663.64504</v>
      </c>
      <c r="G90" s="784">
        <v>113663.64504</v>
      </c>
      <c r="H90" s="804">
        <v>113663.64504</v>
      </c>
      <c r="I90" s="708"/>
      <c r="J90" s="708"/>
      <c r="K90" s="1"/>
      <c r="L90" s="1"/>
      <c r="M90" s="1"/>
      <c r="N90" s="1"/>
    </row>
    <row r="91" spans="2:14" s="117" customFormat="1" ht="14.4" x14ac:dyDescent="0.3">
      <c r="B91" s="774"/>
      <c r="C91" s="786"/>
      <c r="D91" s="794"/>
      <c r="E91" s="795"/>
      <c r="F91" s="784"/>
      <c r="G91" s="784"/>
      <c r="H91" s="804"/>
      <c r="I91" s="708"/>
      <c r="J91" s="1"/>
      <c r="K91" s="1"/>
      <c r="L91" s="1"/>
      <c r="M91" s="1"/>
      <c r="N91" s="1"/>
    </row>
    <row r="92" spans="2:14" s="482" customFormat="1" ht="15.6" x14ac:dyDescent="0.3">
      <c r="B92" s="797"/>
      <c r="C92" s="778" t="s">
        <v>339</v>
      </c>
      <c r="D92" s="794"/>
      <c r="E92" s="795"/>
      <c r="F92" s="780">
        <f>+F93</f>
        <v>1181.19651</v>
      </c>
      <c r="G92" s="780">
        <f>+G93</f>
        <v>1181.19651</v>
      </c>
      <c r="H92" s="780">
        <f>+H93</f>
        <v>1181.19651</v>
      </c>
      <c r="I92" s="708"/>
      <c r="J92" s="708"/>
      <c r="K92" s="1"/>
      <c r="L92" s="1"/>
      <c r="M92" s="1"/>
      <c r="N92" s="1"/>
    </row>
    <row r="93" spans="2:14" s="176" customFormat="1" ht="14.4" x14ac:dyDescent="0.3">
      <c r="B93" s="802">
        <v>40947</v>
      </c>
      <c r="C93" s="816" t="s">
        <v>580</v>
      </c>
      <c r="D93" s="817" t="s">
        <v>49</v>
      </c>
      <c r="E93" s="795">
        <v>2021</v>
      </c>
      <c r="F93" s="781">
        <v>1181.19651</v>
      </c>
      <c r="G93" s="781">
        <v>1181.19651</v>
      </c>
      <c r="H93" s="804">
        <v>1181.19651</v>
      </c>
      <c r="I93" s="708"/>
      <c r="J93" s="1"/>
      <c r="K93" s="1"/>
      <c r="L93" s="1"/>
      <c r="M93" s="1"/>
      <c r="N93" s="1"/>
    </row>
    <row r="94" spans="2:14" s="482" customFormat="1" ht="15.6" x14ac:dyDescent="0.3">
      <c r="B94" s="802"/>
      <c r="C94" s="814"/>
      <c r="D94" s="812"/>
      <c r="E94" s="813"/>
      <c r="F94" s="815"/>
      <c r="G94" s="815"/>
      <c r="H94" s="815"/>
      <c r="I94" s="708"/>
      <c r="J94" s="708"/>
      <c r="K94" s="1"/>
      <c r="L94" s="1"/>
      <c r="M94" s="1"/>
      <c r="N94" s="1"/>
    </row>
    <row r="95" spans="2:14" s="176" customFormat="1" ht="15.6" x14ac:dyDescent="0.3">
      <c r="B95" s="1351" t="s">
        <v>275</v>
      </c>
      <c r="C95" s="1352"/>
      <c r="D95" s="1352"/>
      <c r="E95" s="1353"/>
      <c r="F95" s="825">
        <f>+F92+F78+F58+F18</f>
        <v>175801191.89542294</v>
      </c>
      <c r="G95" s="825">
        <f>+G92+G78+G58+G18</f>
        <v>175411891.72256175</v>
      </c>
      <c r="H95" s="825">
        <f>+H92+H78+H58+H18</f>
        <v>175446259.12525699</v>
      </c>
      <c r="I95" s="708"/>
      <c r="J95" s="1"/>
      <c r="K95" s="1"/>
      <c r="L95" s="1"/>
      <c r="M95" s="1"/>
      <c r="N95" s="1"/>
    </row>
    <row r="96" spans="2:14" s="117" customFormat="1" ht="14.4" x14ac:dyDescent="0.3">
      <c r="B96" s="667"/>
      <c r="C96" s="172"/>
      <c r="D96" s="818"/>
      <c r="E96" s="819"/>
      <c r="F96" s="787"/>
      <c r="G96" s="787"/>
      <c r="H96" s="787"/>
      <c r="I96" s="1"/>
      <c r="J96" s="1"/>
      <c r="K96" s="1"/>
      <c r="L96" s="1"/>
      <c r="M96" s="1"/>
      <c r="N96" s="1"/>
    </row>
    <row r="97" spans="2:14" s="176" customFormat="1" x14ac:dyDescent="0.3">
      <c r="B97" s="788" t="s">
        <v>905</v>
      </c>
      <c r="C97" s="1"/>
      <c r="D97" s="820"/>
      <c r="E97" s="821"/>
      <c r="F97" s="789"/>
      <c r="G97" s="789"/>
      <c r="H97" s="789"/>
      <c r="I97" s="1"/>
      <c r="J97" s="1"/>
      <c r="K97" s="1"/>
      <c r="L97" s="1"/>
      <c r="M97" s="1"/>
      <c r="N97" s="1"/>
    </row>
    <row r="98" spans="2:14" s="117" customFormat="1" x14ac:dyDescent="0.3">
      <c r="B98" s="788" t="s">
        <v>895</v>
      </c>
      <c r="C98" s="1"/>
      <c r="D98" s="820"/>
      <c r="E98" s="822"/>
      <c r="F98" s="1"/>
      <c r="G98" s="1"/>
      <c r="H98" s="708"/>
      <c r="I98" s="1"/>
      <c r="J98" s="1"/>
      <c r="K98" s="1"/>
      <c r="L98" s="1"/>
      <c r="M98" s="1"/>
      <c r="N98" s="1"/>
    </row>
    <row r="99" spans="2:14" s="117" customFormat="1" ht="14.4" x14ac:dyDescent="0.3">
      <c r="B99" s="172"/>
      <c r="C99" s="172"/>
      <c r="D99" s="172"/>
      <c r="E99" s="823"/>
      <c r="F99" s="961"/>
      <c r="G99" s="961"/>
      <c r="H99" s="961"/>
      <c r="I99" s="1"/>
      <c r="J99" s="1"/>
      <c r="K99" s="1"/>
      <c r="L99" s="1"/>
      <c r="M99" s="1"/>
      <c r="N99" s="1"/>
    </row>
    <row r="100" spans="2:14" s="117" customFormat="1" ht="14.4" x14ac:dyDescent="0.3">
      <c r="B100" s="824"/>
      <c r="C100" s="172"/>
      <c r="D100" s="818"/>
      <c r="E100" s="819"/>
      <c r="F100" s="961"/>
      <c r="G100" s="961"/>
      <c r="H100" s="961"/>
      <c r="I100" s="1"/>
      <c r="J100" s="1"/>
      <c r="K100" s="1"/>
      <c r="L100" s="1"/>
      <c r="M100" s="1"/>
      <c r="N100" s="1"/>
    </row>
    <row r="101" spans="2:14" s="117" customFormat="1" ht="14.4" x14ac:dyDescent="0.3">
      <c r="B101" s="824"/>
      <c r="C101" s="172"/>
      <c r="D101" s="818"/>
      <c r="E101" s="823"/>
      <c r="F101" s="961"/>
      <c r="G101" s="961"/>
      <c r="H101" s="961"/>
      <c r="I101" s="1"/>
      <c r="J101" s="1"/>
      <c r="K101" s="1"/>
      <c r="L101" s="1"/>
      <c r="M101" s="1"/>
      <c r="N101" s="1"/>
    </row>
    <row r="102" spans="2:14" s="117" customFormat="1" ht="14.4" x14ac:dyDescent="0.3">
      <c r="B102" s="172"/>
      <c r="C102" s="172"/>
      <c r="D102" s="172"/>
      <c r="E102" s="823"/>
      <c r="F102" s="961"/>
      <c r="G102" s="961"/>
      <c r="H102" s="961"/>
      <c r="I102" s="1"/>
      <c r="J102" s="1"/>
      <c r="K102" s="1"/>
      <c r="L102" s="1"/>
      <c r="M102" s="1"/>
      <c r="N102" s="1"/>
    </row>
    <row r="103" spans="2:14" s="117" customFormat="1" ht="14.4" x14ac:dyDescent="0.3">
      <c r="B103" s="667"/>
      <c r="C103" s="172"/>
      <c r="D103" s="172"/>
      <c r="E103" s="819"/>
      <c r="F103" s="790"/>
      <c r="G103" s="790"/>
      <c r="H103" s="790"/>
    </row>
    <row r="104" spans="2:14" s="117" customFormat="1" ht="14.4" x14ac:dyDescent="0.3">
      <c r="B104" s="1158"/>
      <c r="C104" s="1158"/>
      <c r="D104" s="1158"/>
      <c r="E104" s="1158"/>
      <c r="F104" s="790"/>
      <c r="G104" s="790"/>
      <c r="H104" s="790"/>
    </row>
    <row r="105" spans="2:14" s="117" customFormat="1" ht="14.4" x14ac:dyDescent="0.3">
      <c r="B105" s="1158"/>
      <c r="C105" s="1158"/>
      <c r="D105" s="1158"/>
      <c r="E105" s="1158"/>
      <c r="F105" s="790"/>
      <c r="G105" s="790"/>
      <c r="H105" s="790"/>
    </row>
    <row r="106" spans="2:14" s="117" customFormat="1" x14ac:dyDescent="0.3">
      <c r="F106" s="959"/>
      <c r="G106" s="959"/>
      <c r="H106" s="959"/>
    </row>
    <row r="107" spans="2:14" s="117" customFormat="1" x14ac:dyDescent="0.3">
      <c r="F107" s="960"/>
      <c r="G107" s="960"/>
      <c r="H107" s="960"/>
    </row>
    <row r="108" spans="2:14" s="117" customFormat="1" x14ac:dyDescent="0.3">
      <c r="C108" s="5"/>
      <c r="D108" s="5"/>
      <c r="E108" s="177"/>
    </row>
    <row r="109" spans="2:14" s="117" customFormat="1" x14ac:dyDescent="0.3">
      <c r="C109" s="5"/>
      <c r="D109" s="5"/>
      <c r="E109" s="177"/>
    </row>
    <row r="110" spans="2:14" s="117" customFormat="1" x14ac:dyDescent="0.3"/>
    <row r="111" spans="2:14" s="117" customFormat="1" x14ac:dyDescent="0.3"/>
    <row r="112" spans="2:14" s="117" customFormat="1" x14ac:dyDescent="0.3"/>
    <row r="113" s="117" customFormat="1" x14ac:dyDescent="0.3"/>
    <row r="114" s="117" customFormat="1" x14ac:dyDescent="0.3"/>
    <row r="115" s="117" customFormat="1" x14ac:dyDescent="0.3"/>
    <row r="116" s="117" customFormat="1" x14ac:dyDescent="0.3"/>
    <row r="117" s="117" customFormat="1" x14ac:dyDescent="0.3"/>
    <row r="118" s="117" customFormat="1" x14ac:dyDescent="0.3"/>
    <row r="119" s="117" customFormat="1" x14ac:dyDescent="0.3"/>
    <row r="120" s="117" customFormat="1" x14ac:dyDescent="0.3"/>
    <row r="121" s="117" customFormat="1" x14ac:dyDescent="0.3"/>
    <row r="122" s="117" customFormat="1" x14ac:dyDescent="0.3"/>
    <row r="123" s="117" customFormat="1" x14ac:dyDescent="0.3"/>
    <row r="124" s="117" customFormat="1" x14ac:dyDescent="0.3"/>
    <row r="125" s="117" customFormat="1" x14ac:dyDescent="0.3"/>
    <row r="126" s="117" customFormat="1" x14ac:dyDescent="0.3"/>
    <row r="127" s="117" customFormat="1" x14ac:dyDescent="0.3"/>
    <row r="128" s="117" customFormat="1" x14ac:dyDescent="0.3"/>
    <row r="129" s="117" customFormat="1" x14ac:dyDescent="0.3"/>
    <row r="130" s="117" customFormat="1" x14ac:dyDescent="0.3"/>
    <row r="131" s="117" customFormat="1" x14ac:dyDescent="0.3"/>
    <row r="132" s="117" customFormat="1" x14ac:dyDescent="0.3"/>
    <row r="133" s="117" customFormat="1" x14ac:dyDescent="0.3"/>
    <row r="134" s="117" customFormat="1" x14ac:dyDescent="0.3"/>
    <row r="135" s="117" customFormat="1" x14ac:dyDescent="0.3"/>
    <row r="136" s="117" customFormat="1" x14ac:dyDescent="0.3"/>
    <row r="137" s="117" customFormat="1" x14ac:dyDescent="0.3"/>
    <row r="138" s="117" customFormat="1" x14ac:dyDescent="0.3"/>
    <row r="139" s="117" customFormat="1" x14ac:dyDescent="0.3"/>
    <row r="140" s="117" customFormat="1" x14ac:dyDescent="0.3"/>
    <row r="141" s="117" customFormat="1" x14ac:dyDescent="0.3"/>
    <row r="142" s="117" customFormat="1" x14ac:dyDescent="0.3"/>
    <row r="143" s="117" customFormat="1" x14ac:dyDescent="0.3"/>
    <row r="144" s="117" customFormat="1" x14ac:dyDescent="0.3"/>
    <row r="145" s="117" customFormat="1" x14ac:dyDescent="0.3"/>
    <row r="146" s="117" customFormat="1" x14ac:dyDescent="0.3"/>
    <row r="147" s="117" customFormat="1" x14ac:dyDescent="0.3"/>
    <row r="148" s="117" customFormat="1" x14ac:dyDescent="0.3"/>
    <row r="149" s="117" customFormat="1" x14ac:dyDescent="0.3"/>
    <row r="150" s="117" customFormat="1" x14ac:dyDescent="0.3"/>
    <row r="151" s="117" customFormat="1" x14ac:dyDescent="0.3"/>
    <row r="152" s="117" customFormat="1" x14ac:dyDescent="0.3"/>
    <row r="153" s="117" customFormat="1" x14ac:dyDescent="0.3"/>
    <row r="154" s="117" customFormat="1" x14ac:dyDescent="0.3"/>
    <row r="155" s="117" customFormat="1" x14ac:dyDescent="0.3"/>
    <row r="156" s="117" customFormat="1" x14ac:dyDescent="0.3"/>
    <row r="157" s="117" customFormat="1" x14ac:dyDescent="0.3"/>
    <row r="158" s="117" customFormat="1" x14ac:dyDescent="0.3"/>
    <row r="159" s="117" customFormat="1" x14ac:dyDescent="0.3"/>
    <row r="160" s="117" customFormat="1" x14ac:dyDescent="0.3"/>
    <row r="161" s="117" customFormat="1" x14ac:dyDescent="0.3"/>
    <row r="162" s="117" customFormat="1" x14ac:dyDescent="0.3"/>
    <row r="163" s="117" customFormat="1" x14ac:dyDescent="0.3"/>
    <row r="164" s="117" customFormat="1" x14ac:dyDescent="0.3"/>
    <row r="165" s="117" customFormat="1" x14ac:dyDescent="0.3"/>
    <row r="166" s="117" customFormat="1" x14ac:dyDescent="0.3"/>
    <row r="167" s="117" customFormat="1" x14ac:dyDescent="0.3"/>
    <row r="168" s="117" customFormat="1" x14ac:dyDescent="0.3"/>
    <row r="169" s="117" customFormat="1" x14ac:dyDescent="0.3"/>
    <row r="170" s="117" customFormat="1" x14ac:dyDescent="0.3"/>
    <row r="171" s="117" customFormat="1" x14ac:dyDescent="0.3"/>
    <row r="172" s="117" customFormat="1" x14ac:dyDescent="0.3"/>
    <row r="173" s="117" customFormat="1" x14ac:dyDescent="0.3"/>
    <row r="174" s="117" customFormat="1" x14ac:dyDescent="0.3"/>
    <row r="175" s="117" customFormat="1" x14ac:dyDescent="0.3"/>
    <row r="176" s="117" customFormat="1" x14ac:dyDescent="0.3"/>
    <row r="177" s="117" customFormat="1" x14ac:dyDescent="0.3"/>
    <row r="178" s="117" customFormat="1" x14ac:dyDescent="0.3"/>
    <row r="179" s="117" customFormat="1" x14ac:dyDescent="0.3"/>
    <row r="180" s="117" customFormat="1" x14ac:dyDescent="0.3"/>
    <row r="181" s="117" customFormat="1" x14ac:dyDescent="0.3"/>
    <row r="182" s="117" customFormat="1" x14ac:dyDescent="0.3"/>
    <row r="183" s="117" customFormat="1" x14ac:dyDescent="0.3"/>
    <row r="184" s="117" customFormat="1" x14ac:dyDescent="0.3"/>
    <row r="185" s="117" customFormat="1" x14ac:dyDescent="0.3"/>
    <row r="186" s="117" customFormat="1" x14ac:dyDescent="0.3"/>
    <row r="187" s="117" customFormat="1" x14ac:dyDescent="0.3"/>
    <row r="188" s="117" customFormat="1" x14ac:dyDescent="0.3"/>
    <row r="189" s="117" customFormat="1" x14ac:dyDescent="0.3"/>
    <row r="190" s="117" customFormat="1" x14ac:dyDescent="0.3"/>
    <row r="191" s="117" customFormat="1" x14ac:dyDescent="0.3"/>
    <row r="192" s="117" customFormat="1" x14ac:dyDescent="0.3"/>
    <row r="193" s="117" customFormat="1" x14ac:dyDescent="0.3"/>
    <row r="194" s="117" customFormat="1" x14ac:dyDescent="0.3"/>
    <row r="195" s="117" customFormat="1" x14ac:dyDescent="0.3"/>
    <row r="196" s="117" customFormat="1" x14ac:dyDescent="0.3"/>
    <row r="197" s="117" customFormat="1" x14ac:dyDescent="0.3"/>
    <row r="198" s="117" customFormat="1" x14ac:dyDescent="0.3"/>
    <row r="199" s="117" customFormat="1" x14ac:dyDescent="0.3"/>
    <row r="200" s="117" customFormat="1" x14ac:dyDescent="0.3"/>
    <row r="201" s="117" customFormat="1" x14ac:dyDescent="0.3"/>
    <row r="202" s="117" customFormat="1" x14ac:dyDescent="0.3"/>
    <row r="203" s="117" customFormat="1" x14ac:dyDescent="0.3"/>
    <row r="204" s="117" customFormat="1" x14ac:dyDescent="0.3"/>
    <row r="205" s="117" customFormat="1" x14ac:dyDescent="0.3"/>
    <row r="206" s="117" customFormat="1" x14ac:dyDescent="0.3"/>
    <row r="207" s="117" customFormat="1" x14ac:dyDescent="0.3"/>
    <row r="208" s="117" customFormat="1" x14ac:dyDescent="0.3"/>
    <row r="209" s="117" customFormat="1" x14ac:dyDescent="0.3"/>
    <row r="210" s="117" customFormat="1" x14ac:dyDescent="0.3"/>
    <row r="211" s="117" customFormat="1" x14ac:dyDescent="0.3"/>
    <row r="212" s="117" customFormat="1" x14ac:dyDescent="0.3"/>
    <row r="213" s="117" customFormat="1" x14ac:dyDescent="0.3"/>
    <row r="214" s="117" customFormat="1" x14ac:dyDescent="0.3"/>
    <row r="215" s="117" customFormat="1" x14ac:dyDescent="0.3"/>
    <row r="216" s="117" customFormat="1" x14ac:dyDescent="0.3"/>
    <row r="217" s="117" customFormat="1" x14ac:dyDescent="0.3"/>
    <row r="218" s="117" customFormat="1" x14ac:dyDescent="0.3"/>
    <row r="219" s="117" customFormat="1" x14ac:dyDescent="0.3"/>
    <row r="220" s="117" customFormat="1" x14ac:dyDescent="0.3"/>
    <row r="221" s="117" customFormat="1" x14ac:dyDescent="0.3"/>
    <row r="222" s="117" customFormat="1" x14ac:dyDescent="0.3"/>
    <row r="223" s="117" customFormat="1" x14ac:dyDescent="0.3"/>
    <row r="224" s="117" customFormat="1" x14ac:dyDescent="0.3"/>
    <row r="225" s="117" customFormat="1" x14ac:dyDescent="0.3"/>
    <row r="226" s="117" customFormat="1" x14ac:dyDescent="0.3"/>
    <row r="227" s="117" customFormat="1" x14ac:dyDescent="0.3"/>
    <row r="228" s="117" customFormat="1" x14ac:dyDescent="0.3"/>
    <row r="229" s="117" customFormat="1" x14ac:dyDescent="0.3"/>
    <row r="230" s="117" customFormat="1" x14ac:dyDescent="0.3"/>
    <row r="231" s="117" customFormat="1" x14ac:dyDescent="0.3"/>
    <row r="232" s="117" customFormat="1" x14ac:dyDescent="0.3"/>
    <row r="233" s="117" customFormat="1" x14ac:dyDescent="0.3"/>
    <row r="234" s="117" customFormat="1" x14ac:dyDescent="0.3"/>
    <row r="235" s="117" customFormat="1" x14ac:dyDescent="0.3"/>
    <row r="236" s="117" customFormat="1" x14ac:dyDescent="0.3"/>
    <row r="237" s="117" customFormat="1" x14ac:dyDescent="0.3"/>
    <row r="238" s="117" customFormat="1" x14ac:dyDescent="0.3"/>
    <row r="239" s="117" customFormat="1" x14ac:dyDescent="0.3"/>
    <row r="240" s="117" customFormat="1" x14ac:dyDescent="0.3"/>
    <row r="241" s="117" customFormat="1" x14ac:dyDescent="0.3"/>
    <row r="242" s="117" customFormat="1" x14ac:dyDescent="0.3"/>
    <row r="243" s="117" customFormat="1" x14ac:dyDescent="0.3"/>
    <row r="244" s="117" customFormat="1" x14ac:dyDescent="0.3"/>
    <row r="245" s="117" customFormat="1" x14ac:dyDescent="0.3"/>
    <row r="246" s="117" customFormat="1" x14ac:dyDescent="0.3"/>
    <row r="247" s="117" customFormat="1" x14ac:dyDescent="0.3"/>
    <row r="248" s="117" customFormat="1" x14ac:dyDescent="0.3"/>
    <row r="249" s="117" customFormat="1" x14ac:dyDescent="0.3"/>
    <row r="250" s="117" customFormat="1" x14ac:dyDescent="0.3"/>
    <row r="251" s="117" customFormat="1" x14ac:dyDescent="0.3"/>
    <row r="252" s="117" customFormat="1" x14ac:dyDescent="0.3"/>
    <row r="253" s="117" customFormat="1" x14ac:dyDescent="0.3"/>
    <row r="254" s="117" customFormat="1" x14ac:dyDescent="0.3"/>
    <row r="255" s="117" customFormat="1" x14ac:dyDescent="0.3"/>
    <row r="256" s="117" customFormat="1" x14ac:dyDescent="0.3"/>
    <row r="257" s="117" customFormat="1" x14ac:dyDescent="0.3"/>
    <row r="258" s="117" customFormat="1" x14ac:dyDescent="0.3"/>
    <row r="259" s="117" customFormat="1" x14ac:dyDescent="0.3"/>
    <row r="260" s="117" customFormat="1" x14ac:dyDescent="0.3"/>
    <row r="261" s="117" customFormat="1" x14ac:dyDescent="0.3"/>
    <row r="262" s="117" customFormat="1" x14ac:dyDescent="0.3"/>
    <row r="263" s="117" customFormat="1" x14ac:dyDescent="0.3"/>
    <row r="264" s="117" customFormat="1" x14ac:dyDescent="0.3"/>
    <row r="265" s="117" customFormat="1" x14ac:dyDescent="0.3"/>
    <row r="266" s="117" customFormat="1" x14ac:dyDescent="0.3"/>
    <row r="267" s="117" customFormat="1" x14ac:dyDescent="0.3"/>
    <row r="268" s="117" customFormat="1" x14ac:dyDescent="0.3"/>
    <row r="269" s="117" customFormat="1" x14ac:dyDescent="0.3"/>
    <row r="270" s="117" customFormat="1" x14ac:dyDescent="0.3"/>
    <row r="271" s="117" customFormat="1" x14ac:dyDescent="0.3"/>
    <row r="272" s="117" customFormat="1" x14ac:dyDescent="0.3"/>
    <row r="273" spans="1:8" s="117" customFormat="1" x14ac:dyDescent="0.3"/>
    <row r="274" spans="1:8" s="117" customFormat="1" x14ac:dyDescent="0.3"/>
    <row r="275" spans="1:8" s="117" customFormat="1" x14ac:dyDescent="0.3"/>
    <row r="276" spans="1:8" s="117" customFormat="1" x14ac:dyDescent="0.3"/>
    <row r="277" spans="1:8" s="117" customFormat="1" x14ac:dyDescent="0.3"/>
    <row r="278" spans="1:8" s="117" customFormat="1" x14ac:dyDescent="0.3"/>
    <row r="279" spans="1:8" s="117" customFormat="1" x14ac:dyDescent="0.3">
      <c r="B279" s="1"/>
      <c r="C279" s="1"/>
      <c r="D279" s="1"/>
      <c r="E279" s="1"/>
      <c r="F279" s="1"/>
      <c r="G279" s="1"/>
      <c r="H279" s="1"/>
    </row>
    <row r="280" spans="1:8" s="117" customFormat="1" x14ac:dyDescent="0.3">
      <c r="B280" s="1"/>
      <c r="C280" s="1"/>
      <c r="D280" s="1"/>
      <c r="E280" s="1"/>
      <c r="F280" s="1"/>
      <c r="G280" s="1"/>
      <c r="H280" s="1"/>
    </row>
    <row r="281" spans="1:8" s="117" customFormat="1" x14ac:dyDescent="0.3">
      <c r="B281" s="1"/>
      <c r="C281" s="1"/>
      <c r="D281" s="1"/>
      <c r="E281" s="1"/>
      <c r="F281" s="1"/>
      <c r="G281" s="1"/>
      <c r="H281" s="1"/>
    </row>
    <row r="282" spans="1:8" s="117" customFormat="1" x14ac:dyDescent="0.3">
      <c r="B282" s="1"/>
      <c r="C282" s="1"/>
      <c r="D282" s="1"/>
      <c r="E282" s="1"/>
      <c r="F282" s="1"/>
      <c r="G282" s="1"/>
      <c r="H282" s="1"/>
    </row>
    <row r="283" spans="1:8" s="117" customFormat="1" x14ac:dyDescent="0.3">
      <c r="B283" s="1"/>
      <c r="C283" s="1"/>
      <c r="D283" s="1"/>
      <c r="E283" s="1"/>
      <c r="F283" s="1"/>
      <c r="G283" s="1"/>
      <c r="H283" s="1"/>
    </row>
    <row r="284" spans="1:8" s="117" customFormat="1" x14ac:dyDescent="0.3">
      <c r="B284" s="1"/>
      <c r="C284" s="1"/>
      <c r="D284" s="1"/>
      <c r="E284" s="1"/>
      <c r="F284" s="1"/>
      <c r="G284" s="1"/>
      <c r="H284" s="1"/>
    </row>
    <row r="285" spans="1:8" s="117" customFormat="1" x14ac:dyDescent="0.3">
      <c r="B285" s="1"/>
      <c r="C285" s="1"/>
      <c r="D285" s="1"/>
      <c r="E285" s="1"/>
      <c r="F285" s="1"/>
      <c r="G285" s="1"/>
      <c r="H285" s="1"/>
    </row>
    <row r="286" spans="1:8" s="117" customFormat="1" x14ac:dyDescent="0.3">
      <c r="B286" s="1"/>
      <c r="C286" s="1"/>
      <c r="D286" s="1"/>
      <c r="E286" s="1"/>
      <c r="F286" s="1"/>
      <c r="G286" s="1"/>
      <c r="H286" s="1"/>
    </row>
    <row r="287" spans="1:8" s="117" customFormat="1" x14ac:dyDescent="0.3">
      <c r="A287" s="1"/>
      <c r="B287" s="1"/>
      <c r="C287" s="1"/>
      <c r="D287" s="1"/>
      <c r="E287" s="1"/>
      <c r="F287" s="1"/>
      <c r="G287" s="1"/>
      <c r="H287" s="1"/>
    </row>
  </sheetData>
  <mergeCells count="11">
    <mergeCell ref="B95:E95"/>
    <mergeCell ref="B6:H6"/>
    <mergeCell ref="B7:H7"/>
    <mergeCell ref="B8:H8"/>
    <mergeCell ref="B12:B16"/>
    <mergeCell ref="C12:C16"/>
    <mergeCell ref="D12:D16"/>
    <mergeCell ref="E12:E16"/>
    <mergeCell ref="F12:F16"/>
    <mergeCell ref="G12:G16"/>
    <mergeCell ref="H12:H1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8" orientation="portrait" horizontalDpi="4294967293" verticalDpi="4294967293" r:id="rId1"/>
  <headerFooter scaleWithDoc="0">
    <oddFooter>&amp;R&amp;A</oddFooter>
  </headerFooter>
  <rowBreaks count="1" manualBreakCount="1">
    <brk id="19" min="1" max="7" man="1"/>
  </rowBreaks>
  <colBreaks count="1" manualBreakCount="1">
    <brk id="5" min="1" max="9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sheetPr>
  <dimension ref="A1:H188"/>
  <sheetViews>
    <sheetView showGridLines="0" showRuler="0" zoomScale="85" zoomScaleNormal="85" zoomScaleSheetLayoutView="85" zoomScalePageLayoutView="70" workbookViewId="0"/>
  </sheetViews>
  <sheetFormatPr baseColWidth="10" defaultColWidth="11.44140625" defaultRowHeight="13.8" x14ac:dyDescent="0.3"/>
  <cols>
    <col min="1" max="1" width="7.109375" style="29" bestFit="1" customWidth="1"/>
    <col min="2" max="2" width="46" style="54" customWidth="1"/>
    <col min="3" max="3" width="23.5546875" style="54" bestFit="1" customWidth="1"/>
    <col min="4" max="6" width="17.6640625" style="29" customWidth="1"/>
    <col min="7" max="7" width="17.6640625" style="29" bestFit="1" customWidth="1"/>
    <col min="8" max="16384" width="11.44140625" style="29"/>
  </cols>
  <sheetData>
    <row r="1" spans="1:7" ht="14.4" x14ac:dyDescent="0.3">
      <c r="A1" s="666" t="s">
        <v>216</v>
      </c>
      <c r="B1" s="127"/>
      <c r="C1" s="115"/>
      <c r="D1" s="131"/>
      <c r="E1" s="131"/>
      <c r="F1" s="131"/>
      <c r="G1" s="131"/>
    </row>
    <row r="2" spans="1:7" ht="15" customHeight="1" x14ac:dyDescent="0.3">
      <c r="A2" s="377"/>
      <c r="B2" s="351" t="s">
        <v>705</v>
      </c>
      <c r="C2" s="161"/>
      <c r="D2" s="5"/>
      <c r="E2" s="162"/>
      <c r="F2" s="162"/>
      <c r="G2" s="5"/>
    </row>
    <row r="3" spans="1:7" ht="15" customHeight="1" x14ac:dyDescent="0.3">
      <c r="A3" s="377"/>
      <c r="B3" s="351" t="s">
        <v>299</v>
      </c>
      <c r="C3" s="161"/>
      <c r="D3" s="5"/>
      <c r="E3" s="5"/>
      <c r="F3" s="5"/>
      <c r="G3" s="5"/>
    </row>
    <row r="4" spans="1:7" s="390" customFormat="1" ht="12" x14ac:dyDescent="0.25">
      <c r="B4" s="35"/>
      <c r="C4" s="35"/>
      <c r="D4" s="35"/>
      <c r="E4" s="35"/>
      <c r="F4" s="35"/>
      <c r="G4" s="35"/>
    </row>
    <row r="5" spans="1:7" s="390" customFormat="1" ht="12" x14ac:dyDescent="0.25">
      <c r="B5" s="35"/>
      <c r="C5" s="35"/>
      <c r="D5" s="35"/>
      <c r="E5" s="35"/>
      <c r="F5" s="35"/>
      <c r="G5" s="35"/>
    </row>
    <row r="6" spans="1:7" ht="17.399999999999999" x14ac:dyDescent="0.3">
      <c r="B6" s="1375" t="s">
        <v>651</v>
      </c>
      <c r="C6" s="1375"/>
      <c r="D6" s="1375"/>
      <c r="E6" s="1375"/>
      <c r="F6" s="1375"/>
      <c r="G6" s="1375"/>
    </row>
    <row r="7" spans="1:7" ht="14.4" x14ac:dyDescent="0.3">
      <c r="B7" s="1323" t="s">
        <v>892</v>
      </c>
      <c r="C7" s="1323"/>
      <c r="D7" s="1323"/>
      <c r="E7" s="1323"/>
      <c r="F7" s="1323"/>
      <c r="G7" s="1323"/>
    </row>
    <row r="8" spans="1:7" s="390" customFormat="1" ht="12" x14ac:dyDescent="0.25">
      <c r="B8" s="406"/>
      <c r="C8" s="406"/>
      <c r="D8" s="406"/>
      <c r="E8" s="406"/>
      <c r="F8" s="406"/>
      <c r="G8" s="406"/>
    </row>
    <row r="9" spans="1:7" s="390" customFormat="1" ht="12" x14ac:dyDescent="0.25">
      <c r="B9" s="35"/>
      <c r="C9" s="35"/>
      <c r="D9" s="35"/>
      <c r="E9" s="35"/>
      <c r="F9" s="35"/>
      <c r="G9" s="35"/>
    </row>
    <row r="10" spans="1:7" ht="14.4" thickBot="1" x14ac:dyDescent="0.35">
      <c r="B10" s="5"/>
      <c r="C10" s="5"/>
      <c r="D10" s="5"/>
      <c r="E10" s="5"/>
      <c r="F10" s="5"/>
      <c r="G10" s="583" t="s">
        <v>289</v>
      </c>
    </row>
    <row r="11" spans="1:7" ht="13.5" customHeight="1" thickTop="1" x14ac:dyDescent="0.3">
      <c r="B11" s="1376" t="s">
        <v>285</v>
      </c>
      <c r="C11" s="1379" t="s">
        <v>168</v>
      </c>
      <c r="D11" s="1382" t="s">
        <v>280</v>
      </c>
      <c r="E11" s="1385" t="s">
        <v>328</v>
      </c>
      <c r="F11" s="1371" t="s">
        <v>522</v>
      </c>
      <c r="G11" s="1388" t="s">
        <v>287</v>
      </c>
    </row>
    <row r="12" spans="1:7" ht="12.75" customHeight="1" x14ac:dyDescent="0.3">
      <c r="B12" s="1377"/>
      <c r="C12" s="1380"/>
      <c r="D12" s="1383"/>
      <c r="E12" s="1386"/>
      <c r="F12" s="1372"/>
      <c r="G12" s="1389"/>
    </row>
    <row r="13" spans="1:7" ht="12.75" customHeight="1" x14ac:dyDescent="0.3">
      <c r="B13" s="1377"/>
      <c r="C13" s="1380"/>
      <c r="D13" s="1383"/>
      <c r="E13" s="1386"/>
      <c r="F13" s="1372"/>
      <c r="G13" s="1389"/>
    </row>
    <row r="14" spans="1:7" ht="12.75" customHeight="1" x14ac:dyDescent="0.3">
      <c r="B14" s="1377"/>
      <c r="C14" s="1380"/>
      <c r="D14" s="1383"/>
      <c r="E14" s="1386"/>
      <c r="F14" s="1372"/>
      <c r="G14" s="1389"/>
    </row>
    <row r="15" spans="1:7" ht="13.5" customHeight="1" thickBot="1" x14ac:dyDescent="0.35">
      <c r="B15" s="1378"/>
      <c r="C15" s="1381"/>
      <c r="D15" s="1384"/>
      <c r="E15" s="1387"/>
      <c r="F15" s="1373"/>
      <c r="G15" s="1390"/>
    </row>
    <row r="16" spans="1:7" ht="16.2" thickTop="1" x14ac:dyDescent="0.3">
      <c r="B16" s="163"/>
      <c r="C16" s="164"/>
      <c r="D16" s="1184"/>
      <c r="E16" s="165"/>
      <c r="F16" s="1185"/>
      <c r="G16" s="166"/>
    </row>
    <row r="17" spans="2:8" s="376" customFormat="1" ht="15.6" x14ac:dyDescent="0.3">
      <c r="B17" s="584" t="s">
        <v>169</v>
      </c>
      <c r="C17" s="585"/>
      <c r="D17" s="1186">
        <f>SUM(D19:D31)</f>
        <v>331.21205954007962</v>
      </c>
      <c r="E17" s="586">
        <f>SUM(E19:E31)</f>
        <v>31.578312243812899</v>
      </c>
      <c r="F17" s="1187">
        <f>SUM(F19:F31)</f>
        <v>13.175372942472682</v>
      </c>
      <c r="G17" s="587">
        <f>SUM(G19:G31)</f>
        <v>375.96574472636507</v>
      </c>
      <c r="H17" s="1280"/>
    </row>
    <row r="18" spans="2:8" ht="15.6" x14ac:dyDescent="0.3">
      <c r="B18" s="588"/>
      <c r="C18" s="589"/>
      <c r="D18" s="1188"/>
      <c r="E18" s="590"/>
      <c r="F18" s="1189"/>
      <c r="G18" s="591"/>
      <c r="H18" s="1280"/>
    </row>
    <row r="19" spans="2:8" ht="15.6" x14ac:dyDescent="0.3">
      <c r="B19" s="592" t="s">
        <v>694</v>
      </c>
      <c r="C19" s="593" t="s">
        <v>231</v>
      </c>
      <c r="D19" s="1190">
        <v>5.9376716382435086</v>
      </c>
      <c r="E19" s="594">
        <v>5.2022540629260018E-2</v>
      </c>
      <c r="F19" s="1191">
        <v>0.593118347124023</v>
      </c>
      <c r="G19" s="595">
        <v>6.5828125259967916</v>
      </c>
      <c r="H19" s="1280"/>
    </row>
    <row r="20" spans="2:8" ht="15.6" x14ac:dyDescent="0.3">
      <c r="B20" s="592" t="s">
        <v>695</v>
      </c>
      <c r="C20" s="593" t="s">
        <v>231</v>
      </c>
      <c r="D20" s="1190">
        <v>106.1000707112722</v>
      </c>
      <c r="E20" s="594">
        <v>7.0331497803894782</v>
      </c>
      <c r="F20" s="1191">
        <v>3.4445873400573692</v>
      </c>
      <c r="G20" s="595">
        <v>116.57780783171904</v>
      </c>
      <c r="H20" s="1280"/>
    </row>
    <row r="21" spans="2:8" ht="15.6" x14ac:dyDescent="0.3">
      <c r="B21" s="592" t="s">
        <v>696</v>
      </c>
      <c r="C21" s="593" t="s">
        <v>231</v>
      </c>
      <c r="D21" s="1190">
        <v>1.6997582744072735</v>
      </c>
      <c r="E21" s="594">
        <v>0.17199873782077091</v>
      </c>
      <c r="F21" s="1191">
        <v>2.408813602794263E-2</v>
      </c>
      <c r="G21" s="595">
        <v>1.895845148255987</v>
      </c>
      <c r="H21" s="1280"/>
    </row>
    <row r="22" spans="2:8" ht="15.6" x14ac:dyDescent="0.3">
      <c r="B22" s="592" t="s">
        <v>697</v>
      </c>
      <c r="C22" s="593" t="s">
        <v>231</v>
      </c>
      <c r="D22" s="1190">
        <v>71.560291758274417</v>
      </c>
      <c r="E22" s="594">
        <v>5.4466149628944498</v>
      </c>
      <c r="F22" s="1191">
        <v>2.3966737648968639</v>
      </c>
      <c r="G22" s="595">
        <v>79.403580486065721</v>
      </c>
      <c r="H22" s="1280"/>
    </row>
    <row r="23" spans="2:8" ht="15.6" x14ac:dyDescent="0.3">
      <c r="B23" s="592" t="s">
        <v>698</v>
      </c>
      <c r="C23" s="593" t="s">
        <v>231</v>
      </c>
      <c r="D23" s="1190">
        <v>73.353076712817156</v>
      </c>
      <c r="E23" s="594">
        <v>7.7186561647704579</v>
      </c>
      <c r="F23" s="1191">
        <v>2.4209433360911508</v>
      </c>
      <c r="G23" s="595">
        <v>83.492676213678763</v>
      </c>
      <c r="H23" s="1280"/>
    </row>
    <row r="24" spans="2:8" ht="15.6" x14ac:dyDescent="0.3">
      <c r="B24" s="592" t="s">
        <v>171</v>
      </c>
      <c r="C24" s="593" t="s">
        <v>231</v>
      </c>
      <c r="D24" s="1190">
        <v>3.8029591776100777</v>
      </c>
      <c r="E24" s="594">
        <v>2.4576623553257932</v>
      </c>
      <c r="F24" s="1191">
        <v>4.1085163837555543</v>
      </c>
      <c r="G24" s="595">
        <v>10.369137916691425</v>
      </c>
      <c r="H24" s="1280"/>
    </row>
    <row r="25" spans="2:8" ht="15.6" x14ac:dyDescent="0.3">
      <c r="B25" s="592" t="s">
        <v>172</v>
      </c>
      <c r="C25" s="593" t="s">
        <v>231</v>
      </c>
      <c r="D25" s="1190">
        <v>0.15542218788995188</v>
      </c>
      <c r="E25" s="594">
        <v>1.2026348366906369E-2</v>
      </c>
      <c r="F25" s="1191">
        <v>0.18744563451977733</v>
      </c>
      <c r="G25" s="595">
        <v>0.35489417077663554</v>
      </c>
      <c r="H25" s="1280"/>
    </row>
    <row r="26" spans="2:8" ht="15.6" x14ac:dyDescent="0.3">
      <c r="B26" s="592" t="s">
        <v>173</v>
      </c>
      <c r="C26" s="593" t="s">
        <v>231</v>
      </c>
      <c r="D26" s="1190">
        <v>2.9741874145819702E-2</v>
      </c>
      <c r="E26" s="594">
        <v>5.4724582565809027E-3</v>
      </c>
      <c r="F26" s="1191">
        <v>0</v>
      </c>
      <c r="G26" s="595">
        <v>3.5214332402400607E-2</v>
      </c>
      <c r="H26" s="1280"/>
    </row>
    <row r="27" spans="2:8" ht="15.6" x14ac:dyDescent="0.3">
      <c r="B27" s="592" t="s">
        <v>174</v>
      </c>
      <c r="C27" s="593" t="s">
        <v>231</v>
      </c>
      <c r="D27" s="1190">
        <v>12.856851862855793</v>
      </c>
      <c r="E27" s="594">
        <v>0.59646610018420587</v>
      </c>
      <c r="F27" s="1191">
        <v>0</v>
      </c>
      <c r="G27" s="595">
        <v>13.453317963039998</v>
      </c>
      <c r="H27" s="1280"/>
    </row>
    <row r="28" spans="2:8" ht="15.6" x14ac:dyDescent="0.3">
      <c r="B28" s="592" t="s">
        <v>53</v>
      </c>
      <c r="C28" s="593" t="s">
        <v>231</v>
      </c>
      <c r="D28" s="1190">
        <v>1.8329777170360675</v>
      </c>
      <c r="E28" s="594">
        <v>0.14658755719294078</v>
      </c>
      <c r="F28" s="1191">
        <v>0</v>
      </c>
      <c r="G28" s="595">
        <v>1.9795652742290082</v>
      </c>
      <c r="H28" s="1280"/>
    </row>
    <row r="29" spans="2:8" ht="15.6" x14ac:dyDescent="0.3">
      <c r="B29" s="592" t="s">
        <v>175</v>
      </c>
      <c r="C29" s="593" t="s">
        <v>231</v>
      </c>
      <c r="D29" s="1190">
        <v>2.3253628854952759</v>
      </c>
      <c r="E29" s="594">
        <v>0.18596446610018422</v>
      </c>
      <c r="F29" s="1191">
        <v>0</v>
      </c>
      <c r="G29" s="595">
        <v>2.5113273515954599</v>
      </c>
      <c r="H29" s="1280"/>
    </row>
    <row r="30" spans="2:8" ht="15.6" x14ac:dyDescent="0.3">
      <c r="B30" s="592" t="s">
        <v>176</v>
      </c>
      <c r="C30" s="593" t="s">
        <v>231</v>
      </c>
      <c r="D30" s="1190">
        <v>0.21678733139223991</v>
      </c>
      <c r="E30" s="594">
        <v>1.7337572048250045E-2</v>
      </c>
      <c r="F30" s="1191">
        <v>0</v>
      </c>
      <c r="G30" s="595">
        <v>0.23412490344048995</v>
      </c>
      <c r="H30" s="1280"/>
    </row>
    <row r="31" spans="2:8" ht="15.6" x14ac:dyDescent="0.3">
      <c r="B31" s="592" t="s">
        <v>298</v>
      </c>
      <c r="C31" s="593" t="s">
        <v>231</v>
      </c>
      <c r="D31" s="1190">
        <v>51.341087408639794</v>
      </c>
      <c r="E31" s="594">
        <v>7.7343531998336212</v>
      </c>
      <c r="F31" s="1191">
        <v>0</v>
      </c>
      <c r="G31" s="595">
        <v>59.075440608473414</v>
      </c>
      <c r="H31" s="1280"/>
    </row>
    <row r="32" spans="2:8" ht="15.6" x14ac:dyDescent="0.3">
      <c r="B32" s="588"/>
      <c r="C32" s="593"/>
      <c r="D32" s="1190"/>
      <c r="E32" s="594"/>
      <c r="F32" s="609"/>
      <c r="G32" s="595"/>
      <c r="H32" s="1280"/>
    </row>
    <row r="33" spans="1:8" ht="15.6" x14ac:dyDescent="0.3">
      <c r="B33" s="584" t="s">
        <v>177</v>
      </c>
      <c r="C33" s="585"/>
      <c r="D33" s="1186">
        <f>+SUM(D35:D58)</f>
        <v>41133.511283904285</v>
      </c>
      <c r="E33" s="586">
        <f t="shared" ref="E33:G33" si="0">+SUM(E35:E58)</f>
        <v>1388.411453822979</v>
      </c>
      <c r="F33" s="1187">
        <f t="shared" si="0"/>
        <v>6281.8551284864698</v>
      </c>
      <c r="G33" s="587">
        <f t="shared" si="0"/>
        <v>48803.777866213721</v>
      </c>
      <c r="H33" s="1280"/>
    </row>
    <row r="34" spans="1:8" s="376" customFormat="1" ht="15.6" x14ac:dyDescent="0.3">
      <c r="A34" s="29"/>
      <c r="B34" s="588"/>
      <c r="C34" s="589"/>
      <c r="D34" s="1190"/>
      <c r="E34" s="594"/>
      <c r="F34" s="609"/>
      <c r="G34" s="595"/>
      <c r="H34" s="1280"/>
    </row>
    <row r="35" spans="1:8" ht="15.6" x14ac:dyDescent="0.3">
      <c r="B35" s="592" t="s">
        <v>404</v>
      </c>
      <c r="C35" s="593" t="s">
        <v>232</v>
      </c>
      <c r="D35" s="1190">
        <v>4077.4681067533757</v>
      </c>
      <c r="E35" s="594">
        <v>0</v>
      </c>
      <c r="F35" s="1191">
        <v>0</v>
      </c>
      <c r="G35" s="595">
        <v>4077.4681067533757</v>
      </c>
      <c r="H35" s="1280"/>
    </row>
    <row r="36" spans="1:8" ht="15.6" x14ac:dyDescent="0.3">
      <c r="B36" s="592" t="s">
        <v>405</v>
      </c>
      <c r="C36" s="593" t="s">
        <v>232</v>
      </c>
      <c r="D36" s="1190">
        <v>1488.5526680163439</v>
      </c>
      <c r="E36" s="594">
        <v>0</v>
      </c>
      <c r="F36" s="1191">
        <v>0</v>
      </c>
      <c r="G36" s="595">
        <v>1488.5526680163439</v>
      </c>
      <c r="H36" s="1280"/>
    </row>
    <row r="37" spans="1:8" ht="15.6" x14ac:dyDescent="0.3">
      <c r="B37" s="592" t="s">
        <v>406</v>
      </c>
      <c r="C37" s="593" t="s">
        <v>232</v>
      </c>
      <c r="D37" s="1190">
        <v>1510.6620973161378</v>
      </c>
      <c r="E37" s="594">
        <v>0</v>
      </c>
      <c r="F37" s="1191">
        <v>0</v>
      </c>
      <c r="G37" s="595">
        <v>1510.6620973161378</v>
      </c>
      <c r="H37" s="1280"/>
    </row>
    <row r="38" spans="1:8" ht="15.6" x14ac:dyDescent="0.3">
      <c r="B38" s="592" t="s">
        <v>407</v>
      </c>
      <c r="C38" s="593" t="s">
        <v>232</v>
      </c>
      <c r="D38" s="1190">
        <v>339.24748420107971</v>
      </c>
      <c r="E38" s="594">
        <v>0</v>
      </c>
      <c r="F38" s="1191">
        <v>0</v>
      </c>
      <c r="G38" s="595">
        <v>339.24748420107971</v>
      </c>
      <c r="H38" s="1280"/>
    </row>
    <row r="39" spans="1:8" ht="15.6" x14ac:dyDescent="0.3">
      <c r="B39" s="592" t="s">
        <v>408</v>
      </c>
      <c r="C39" s="593" t="s">
        <v>232</v>
      </c>
      <c r="D39" s="1190">
        <v>370.58272550387181</v>
      </c>
      <c r="E39" s="594">
        <v>0</v>
      </c>
      <c r="F39" s="1191">
        <v>0</v>
      </c>
      <c r="G39" s="595">
        <v>370.58272550387181</v>
      </c>
      <c r="H39" s="1280"/>
    </row>
    <row r="40" spans="1:8" ht="15.6" x14ac:dyDescent="0.3">
      <c r="B40" s="592" t="s">
        <v>409</v>
      </c>
      <c r="C40" s="593" t="s">
        <v>232</v>
      </c>
      <c r="D40" s="1190">
        <v>3061.5505180664268</v>
      </c>
      <c r="E40" s="594">
        <v>23.490071152857055</v>
      </c>
      <c r="F40" s="1191">
        <v>814.04609568246883</v>
      </c>
      <c r="G40" s="595">
        <v>3899.0866849017525</v>
      </c>
      <c r="H40" s="1280"/>
    </row>
    <row r="41" spans="1:8" ht="15.6" x14ac:dyDescent="0.3">
      <c r="B41" s="592" t="s">
        <v>410</v>
      </c>
      <c r="C41" s="593" t="s">
        <v>232</v>
      </c>
      <c r="D41" s="1190">
        <v>2.7261583097563973</v>
      </c>
      <c r="E41" s="594">
        <v>0.79547237999092257</v>
      </c>
      <c r="F41" s="1191">
        <v>0</v>
      </c>
      <c r="G41" s="595">
        <v>3.5216306897473197</v>
      </c>
      <c r="H41" s="1280"/>
    </row>
    <row r="42" spans="1:8" ht="15.6" x14ac:dyDescent="0.3">
      <c r="B42" s="592" t="s">
        <v>411</v>
      </c>
      <c r="C42" s="593" t="s">
        <v>232</v>
      </c>
      <c r="D42" s="1190">
        <v>967.50365849002969</v>
      </c>
      <c r="E42" s="594">
        <v>16.826931563818242</v>
      </c>
      <c r="F42" s="1191">
        <v>222.49768377012998</v>
      </c>
      <c r="G42" s="595">
        <v>1206.828273823978</v>
      </c>
      <c r="H42" s="1280"/>
    </row>
    <row r="43" spans="1:8" ht="15.6" x14ac:dyDescent="0.3">
      <c r="B43" s="592" t="s">
        <v>412</v>
      </c>
      <c r="C43" s="593" t="s">
        <v>232</v>
      </c>
      <c r="D43" s="1190">
        <v>5496.754890560399</v>
      </c>
      <c r="E43" s="594">
        <v>293.88786801379894</v>
      </c>
      <c r="F43" s="1191">
        <v>996.43951154992112</v>
      </c>
      <c r="G43" s="595">
        <v>6787.0822701241195</v>
      </c>
      <c r="H43" s="1280"/>
    </row>
    <row r="44" spans="1:8" ht="15.6" x14ac:dyDescent="0.3">
      <c r="B44" s="592" t="s">
        <v>413</v>
      </c>
      <c r="C44" s="593" t="s">
        <v>232</v>
      </c>
      <c r="D44" s="1190">
        <v>2014.3068744466818</v>
      </c>
      <c r="E44" s="594">
        <v>204.03945105985613</v>
      </c>
      <c r="F44" s="1191">
        <v>214.18796431616389</v>
      </c>
      <c r="G44" s="595">
        <v>2432.5342898227018</v>
      </c>
      <c r="H44" s="1280"/>
    </row>
    <row r="45" spans="1:8" ht="15.6" x14ac:dyDescent="0.3">
      <c r="B45" s="592" t="s">
        <v>414</v>
      </c>
      <c r="C45" s="593" t="s">
        <v>232</v>
      </c>
      <c r="D45" s="1190">
        <v>5018.5651689934566</v>
      </c>
      <c r="E45" s="594">
        <v>299.08239038887933</v>
      </c>
      <c r="F45" s="1191">
        <v>855.54461329718185</v>
      </c>
      <c r="G45" s="595">
        <v>6173.1921726795181</v>
      </c>
      <c r="H45" s="1280"/>
    </row>
    <row r="46" spans="1:8" ht="15.6" x14ac:dyDescent="0.3">
      <c r="B46" s="592" t="s">
        <v>415</v>
      </c>
      <c r="C46" s="593" t="s">
        <v>232</v>
      </c>
      <c r="D46" s="1190">
        <v>98.499176801870718</v>
      </c>
      <c r="E46" s="594">
        <v>9.7777975213363941</v>
      </c>
      <c r="F46" s="1191">
        <v>0.61288376676719558</v>
      </c>
      <c r="G46" s="595">
        <v>108.88985808997431</v>
      </c>
      <c r="H46" s="1280"/>
    </row>
    <row r="47" spans="1:8" ht="15.6" x14ac:dyDescent="0.3">
      <c r="B47" s="592" t="s">
        <v>416</v>
      </c>
      <c r="C47" s="593" t="s">
        <v>232</v>
      </c>
      <c r="D47" s="1190">
        <v>1579.9743133097534</v>
      </c>
      <c r="E47" s="594">
        <v>106.71030966260822</v>
      </c>
      <c r="F47" s="1191">
        <v>285.00981085093167</v>
      </c>
      <c r="G47" s="595">
        <v>1971.6944338232934</v>
      </c>
      <c r="H47" s="1280"/>
    </row>
    <row r="48" spans="1:8" ht="15.6" x14ac:dyDescent="0.3">
      <c r="B48" s="592" t="s">
        <v>417</v>
      </c>
      <c r="C48" s="593" t="s">
        <v>232</v>
      </c>
      <c r="D48" s="1190">
        <v>209.22253981315797</v>
      </c>
      <c r="E48" s="594">
        <v>8.5564051776277221</v>
      </c>
      <c r="F48" s="1191">
        <v>26.408533914194166</v>
      </c>
      <c r="G48" s="595">
        <v>244.18747890497986</v>
      </c>
      <c r="H48" s="1280"/>
    </row>
    <row r="49" spans="1:8" ht="15.6" x14ac:dyDescent="0.3">
      <c r="B49" s="592" t="s">
        <v>418</v>
      </c>
      <c r="C49" s="593" t="s">
        <v>232</v>
      </c>
      <c r="D49" s="1190">
        <v>17.242201432370802</v>
      </c>
      <c r="E49" s="594">
        <v>22.930721167687551</v>
      </c>
      <c r="F49" s="1191">
        <v>41.127454731907129</v>
      </c>
      <c r="G49" s="595">
        <v>81.300377331965493</v>
      </c>
      <c r="H49" s="1280"/>
    </row>
    <row r="50" spans="1:8" ht="15.6" x14ac:dyDescent="0.3">
      <c r="B50" s="592" t="s">
        <v>419</v>
      </c>
      <c r="C50" s="593" t="s">
        <v>232</v>
      </c>
      <c r="D50" s="1190">
        <v>2155.592796577047</v>
      </c>
      <c r="E50" s="594">
        <v>172.39443836585045</v>
      </c>
      <c r="F50" s="1191">
        <v>413.75365794522509</v>
      </c>
      <c r="G50" s="595">
        <v>2741.7408928881223</v>
      </c>
      <c r="H50" s="1280"/>
    </row>
    <row r="51" spans="1:8" ht="15.6" x14ac:dyDescent="0.3">
      <c r="B51" s="592" t="s">
        <v>420</v>
      </c>
      <c r="C51" s="593" t="s">
        <v>232</v>
      </c>
      <c r="D51" s="1190">
        <v>3759.2441483853254</v>
      </c>
      <c r="E51" s="594">
        <v>124.67522942469566</v>
      </c>
      <c r="F51" s="1191">
        <v>921.84668411556561</v>
      </c>
      <c r="G51" s="595">
        <v>4805.7660619255867</v>
      </c>
      <c r="H51" s="1280"/>
    </row>
    <row r="52" spans="1:8" ht="15.6" x14ac:dyDescent="0.3">
      <c r="B52" s="592" t="s">
        <v>421</v>
      </c>
      <c r="C52" s="593" t="s">
        <v>232</v>
      </c>
      <c r="D52" s="1190">
        <v>4773.2972826887217</v>
      </c>
      <c r="E52" s="594">
        <v>43.061040957594955</v>
      </c>
      <c r="F52" s="1191">
        <v>446.14492063765221</v>
      </c>
      <c r="G52" s="595">
        <v>5262.5032442839693</v>
      </c>
      <c r="H52" s="1280"/>
    </row>
    <row r="53" spans="1:8" ht="15.6" x14ac:dyDescent="0.3">
      <c r="B53" s="592" t="s">
        <v>422</v>
      </c>
      <c r="C53" s="593" t="s">
        <v>232</v>
      </c>
      <c r="D53" s="1190">
        <v>208.30139413466031</v>
      </c>
      <c r="E53" s="594">
        <v>5.3282740784142719</v>
      </c>
      <c r="F53" s="1191">
        <v>51.299504025909208</v>
      </c>
      <c r="G53" s="595">
        <v>264.92917223898382</v>
      </c>
      <c r="H53" s="1280"/>
    </row>
    <row r="54" spans="1:8" ht="15.6" x14ac:dyDescent="0.3">
      <c r="B54" s="592" t="s">
        <v>423</v>
      </c>
      <c r="C54" s="593" t="s">
        <v>232</v>
      </c>
      <c r="D54" s="1190">
        <v>963.32063339899923</v>
      </c>
      <c r="E54" s="594">
        <v>47.960557966623249</v>
      </c>
      <c r="F54" s="1191">
        <v>159.11494171070245</v>
      </c>
      <c r="G54" s="595">
        <v>1170.396133076325</v>
      </c>
      <c r="H54" s="1280"/>
    </row>
    <row r="55" spans="1:8" ht="15.6" x14ac:dyDescent="0.3">
      <c r="B55" s="592" t="s">
        <v>424</v>
      </c>
      <c r="C55" s="593" t="s">
        <v>232</v>
      </c>
      <c r="D55" s="1190">
        <v>141.99607216026942</v>
      </c>
      <c r="E55" s="594">
        <v>0.99397317748965475</v>
      </c>
      <c r="F55" s="1191">
        <v>39.751119598181738</v>
      </c>
      <c r="G55" s="595">
        <v>182.74116493594082</v>
      </c>
      <c r="H55" s="1280"/>
    </row>
    <row r="56" spans="1:8" ht="15.6" x14ac:dyDescent="0.3">
      <c r="B56" s="592" t="s">
        <v>425</v>
      </c>
      <c r="C56" s="593" t="s">
        <v>232</v>
      </c>
      <c r="D56" s="1190">
        <v>424.17318125326079</v>
      </c>
      <c r="E56" s="594">
        <v>5.9444803498982095</v>
      </c>
      <c r="F56" s="1191">
        <v>107.47270082822344</v>
      </c>
      <c r="G56" s="595">
        <v>537.59036243138246</v>
      </c>
      <c r="H56" s="1280"/>
    </row>
    <row r="57" spans="1:8" ht="15.6" x14ac:dyDescent="0.3">
      <c r="B57" s="592" t="s">
        <v>426</v>
      </c>
      <c r="C57" s="593" t="s">
        <v>232</v>
      </c>
      <c r="D57" s="1190">
        <v>2412.3099175832331</v>
      </c>
      <c r="E57" s="594">
        <v>-8.2814686253494356E-7</v>
      </c>
      <c r="F57" s="1191">
        <v>676.25088022916646</v>
      </c>
      <c r="G57" s="595">
        <v>3088.5607969842526</v>
      </c>
      <c r="H57" s="1280"/>
    </row>
    <row r="58" spans="1:8" ht="15.6" x14ac:dyDescent="0.3">
      <c r="B58" s="592" t="s">
        <v>427</v>
      </c>
      <c r="C58" s="593" t="s">
        <v>232</v>
      </c>
      <c r="D58" s="1190">
        <v>42.417275708050376</v>
      </c>
      <c r="E58" s="594">
        <v>1.9560422420985386</v>
      </c>
      <c r="F58" s="1191">
        <v>10.346167516177525</v>
      </c>
      <c r="G58" s="595">
        <v>54.719485466326439</v>
      </c>
      <c r="H58" s="1280"/>
    </row>
    <row r="59" spans="1:8" ht="15.6" x14ac:dyDescent="0.3">
      <c r="B59" s="592"/>
      <c r="C59" s="593"/>
      <c r="D59" s="1192"/>
      <c r="E59" s="596"/>
      <c r="F59" s="1193"/>
      <c r="G59" s="597"/>
      <c r="H59" s="1280"/>
    </row>
    <row r="60" spans="1:8" ht="15.6" x14ac:dyDescent="0.3">
      <c r="B60" s="598" t="s">
        <v>178</v>
      </c>
      <c r="C60" s="599"/>
      <c r="D60" s="1192">
        <f>+SUM(D62:D81)+SUM(D102:D176)</f>
        <v>1039921.2796590568</v>
      </c>
      <c r="E60" s="596">
        <f>+SUM(E62:E81)+SUM(E102:E176)</f>
        <v>877521.21433660039</v>
      </c>
      <c r="F60" s="1193">
        <f>+SUM(F62:F81)+SUM(F102:F176)</f>
        <v>533840.39170832676</v>
      </c>
      <c r="G60" s="597">
        <f>+SUM(G62:G81)+SUM(G102:G176)</f>
        <v>2451282.8857039837</v>
      </c>
      <c r="H60" s="1280"/>
    </row>
    <row r="61" spans="1:8" s="376" customFormat="1" ht="15.6" x14ac:dyDescent="0.3">
      <c r="A61" s="29"/>
      <c r="B61" s="588"/>
      <c r="C61" s="593"/>
      <c r="D61" s="1190"/>
      <c r="E61" s="594"/>
      <c r="F61" s="609"/>
      <c r="G61" s="595"/>
      <c r="H61" s="1280"/>
    </row>
    <row r="62" spans="1:8" ht="15.6" x14ac:dyDescent="0.3">
      <c r="B62" s="592" t="s">
        <v>179</v>
      </c>
      <c r="C62" s="593" t="s">
        <v>28</v>
      </c>
      <c r="D62" s="1190">
        <v>8467.969720935489</v>
      </c>
      <c r="E62" s="594">
        <v>1185.5157609309683</v>
      </c>
      <c r="F62" s="1191">
        <v>7345.2580725341768</v>
      </c>
      <c r="G62" s="595">
        <v>16998.743554400637</v>
      </c>
      <c r="H62" s="1280"/>
    </row>
    <row r="63" spans="1:8" ht="15.6" x14ac:dyDescent="0.3">
      <c r="B63" s="592" t="s">
        <v>428</v>
      </c>
      <c r="C63" s="593" t="s">
        <v>180</v>
      </c>
      <c r="D63" s="1190">
        <v>305.97584269662923</v>
      </c>
      <c r="E63" s="594">
        <v>98.919866357403293</v>
      </c>
      <c r="F63" s="1191">
        <v>35.093391202573812</v>
      </c>
      <c r="G63" s="595">
        <v>439.98910025660632</v>
      </c>
      <c r="H63" s="1280"/>
    </row>
    <row r="64" spans="1:8" ht="15.6" x14ac:dyDescent="0.3">
      <c r="B64" s="592" t="s">
        <v>181</v>
      </c>
      <c r="C64" s="593" t="s">
        <v>180</v>
      </c>
      <c r="D64" s="1190">
        <v>4102.5740852467025</v>
      </c>
      <c r="E64" s="594">
        <v>3130.674278827777</v>
      </c>
      <c r="F64" s="1191">
        <v>1167.6906216417897</v>
      </c>
      <c r="G64" s="595">
        <v>8400.9389857162696</v>
      </c>
      <c r="H64" s="1280"/>
    </row>
    <row r="65" spans="2:8" ht="15.6" x14ac:dyDescent="0.3">
      <c r="B65" s="592" t="s">
        <v>182</v>
      </c>
      <c r="C65" s="593" t="s">
        <v>180</v>
      </c>
      <c r="D65" s="1190">
        <v>4579.1340986809964</v>
      </c>
      <c r="E65" s="594">
        <v>801.34847006798532</v>
      </c>
      <c r="F65" s="1191">
        <v>5295.5777878704612</v>
      </c>
      <c r="G65" s="595">
        <v>10676.060356619444</v>
      </c>
      <c r="H65" s="1280"/>
    </row>
    <row r="66" spans="2:8" ht="15.6" x14ac:dyDescent="0.3">
      <c r="B66" s="592" t="s">
        <v>136</v>
      </c>
      <c r="C66" s="593" t="s">
        <v>180</v>
      </c>
      <c r="D66" s="1190">
        <v>29193.21779433317</v>
      </c>
      <c r="E66" s="594">
        <v>6130.5757180793262</v>
      </c>
      <c r="F66" s="1191">
        <v>24715.302557782456</v>
      </c>
      <c r="G66" s="595">
        <v>60039.096070194952</v>
      </c>
      <c r="H66" s="1280"/>
    </row>
    <row r="67" spans="2:8" ht="15.6" x14ac:dyDescent="0.3">
      <c r="B67" s="592" t="s">
        <v>137</v>
      </c>
      <c r="C67" s="593" t="s">
        <v>180</v>
      </c>
      <c r="D67" s="1190">
        <v>991.19502931118711</v>
      </c>
      <c r="E67" s="594">
        <v>634.36482438898975</v>
      </c>
      <c r="F67" s="1191">
        <v>513.8795570848423</v>
      </c>
      <c r="G67" s="595">
        <v>2139.4394107850194</v>
      </c>
      <c r="H67" s="1280"/>
    </row>
    <row r="68" spans="2:8" ht="15.6" x14ac:dyDescent="0.3">
      <c r="B68" s="592" t="s">
        <v>138</v>
      </c>
      <c r="C68" s="593" t="s">
        <v>180</v>
      </c>
      <c r="D68" s="1190">
        <v>2827.8915852467026</v>
      </c>
      <c r="E68" s="594">
        <v>1583.6192926395554</v>
      </c>
      <c r="F68" s="1191">
        <v>1845.042155636582</v>
      </c>
      <c r="G68" s="595">
        <v>6256.5530335228395</v>
      </c>
      <c r="H68" s="1280"/>
    </row>
    <row r="69" spans="2:8" ht="15.6" x14ac:dyDescent="0.3">
      <c r="B69" s="592" t="s">
        <v>429</v>
      </c>
      <c r="C69" s="593" t="s">
        <v>180</v>
      </c>
      <c r="D69" s="1190">
        <v>1444.5456521739131</v>
      </c>
      <c r="E69" s="594">
        <v>1112.3001485389627</v>
      </c>
      <c r="F69" s="1191">
        <v>753.69169394427422</v>
      </c>
      <c r="G69" s="595">
        <v>3310.5374946571501</v>
      </c>
      <c r="H69" s="1280"/>
    </row>
    <row r="70" spans="2:8" ht="15.6" x14ac:dyDescent="0.3">
      <c r="B70" s="592" t="s">
        <v>139</v>
      </c>
      <c r="C70" s="593" t="s">
        <v>180</v>
      </c>
      <c r="D70" s="1190">
        <v>326.58237664875429</v>
      </c>
      <c r="E70" s="594">
        <v>102.87344812339693</v>
      </c>
      <c r="F70" s="1191">
        <v>275.97231396746776</v>
      </c>
      <c r="G70" s="595">
        <v>705.42813873961904</v>
      </c>
      <c r="H70" s="1280"/>
    </row>
    <row r="71" spans="2:8" ht="15.6" x14ac:dyDescent="0.3">
      <c r="B71" s="592" t="s">
        <v>140</v>
      </c>
      <c r="C71" s="593" t="s">
        <v>180</v>
      </c>
      <c r="D71" s="1190">
        <v>186.08325598436736</v>
      </c>
      <c r="E71" s="594">
        <v>117.23244894815392</v>
      </c>
      <c r="F71" s="1191">
        <v>124.35013804184256</v>
      </c>
      <c r="G71" s="595">
        <v>427.66584297436384</v>
      </c>
      <c r="H71" s="1280"/>
    </row>
    <row r="72" spans="2:8" ht="15.6" x14ac:dyDescent="0.3">
      <c r="B72" s="592" t="s">
        <v>142</v>
      </c>
      <c r="C72" s="593" t="s">
        <v>180</v>
      </c>
      <c r="D72" s="1190">
        <v>2126.8930141670735</v>
      </c>
      <c r="E72" s="594">
        <v>382.84073644357613</v>
      </c>
      <c r="F72" s="1191">
        <v>2459.2200485768549</v>
      </c>
      <c r="G72" s="595">
        <v>4968.953799187504</v>
      </c>
      <c r="H72" s="1280"/>
    </row>
    <row r="73" spans="2:8" ht="15.6" x14ac:dyDescent="0.3">
      <c r="B73" s="592" t="s">
        <v>183</v>
      </c>
      <c r="C73" s="593" t="s">
        <v>180</v>
      </c>
      <c r="D73" s="1190">
        <v>999.02296042989747</v>
      </c>
      <c r="E73" s="594">
        <v>599.41377625793848</v>
      </c>
      <c r="F73" s="1191">
        <v>861.65730337078662</v>
      </c>
      <c r="G73" s="595">
        <v>2460.0940400586223</v>
      </c>
      <c r="H73" s="1280"/>
    </row>
    <row r="74" spans="2:8" ht="15.6" x14ac:dyDescent="0.3">
      <c r="B74" s="592" t="s">
        <v>184</v>
      </c>
      <c r="C74" s="593" t="s">
        <v>180</v>
      </c>
      <c r="D74" s="1190">
        <v>1507.064875427455</v>
      </c>
      <c r="E74" s="594">
        <v>316.4836118760868</v>
      </c>
      <c r="F74" s="1191">
        <v>1275.897868738022</v>
      </c>
      <c r="G74" s="595">
        <v>3099.4463560415638</v>
      </c>
      <c r="H74" s="1280"/>
    </row>
    <row r="75" spans="2:8" ht="15.6" x14ac:dyDescent="0.3">
      <c r="B75" s="592" t="s">
        <v>185</v>
      </c>
      <c r="C75" s="593" t="s">
        <v>180</v>
      </c>
      <c r="D75" s="1190">
        <v>2309.477283829995</v>
      </c>
      <c r="E75" s="594">
        <v>1039.2647777234979</v>
      </c>
      <c r="F75" s="1191">
        <v>2076.2200781631655</v>
      </c>
      <c r="G75" s="595">
        <v>5424.9621397166584</v>
      </c>
      <c r="H75" s="1280"/>
    </row>
    <row r="76" spans="2:8" ht="15.6" x14ac:dyDescent="0.3">
      <c r="B76" s="592" t="s">
        <v>186</v>
      </c>
      <c r="C76" s="593" t="s">
        <v>180</v>
      </c>
      <c r="D76" s="1190">
        <v>2349.1695163654131</v>
      </c>
      <c r="E76" s="594">
        <v>704.75085490962442</v>
      </c>
      <c r="F76" s="1191">
        <v>2672.1803248656565</v>
      </c>
      <c r="G76" s="595">
        <v>5726.1006961406938</v>
      </c>
      <c r="H76" s="1280"/>
    </row>
    <row r="77" spans="2:8" ht="15.6" x14ac:dyDescent="0.3">
      <c r="B77" s="592" t="s">
        <v>187</v>
      </c>
      <c r="C77" s="593" t="s">
        <v>180</v>
      </c>
      <c r="D77" s="1190">
        <v>9458.96433805569</v>
      </c>
      <c r="E77" s="594">
        <v>1844.4980520273582</v>
      </c>
      <c r="F77" s="1191">
        <v>11441.011490192632</v>
      </c>
      <c r="G77" s="595">
        <v>22744.47388027568</v>
      </c>
      <c r="H77" s="1280"/>
    </row>
    <row r="78" spans="2:8" ht="15.6" x14ac:dyDescent="0.3">
      <c r="B78" s="592" t="s">
        <v>188</v>
      </c>
      <c r="C78" s="593" t="s">
        <v>180</v>
      </c>
      <c r="D78" s="1190">
        <v>4488.2755251587696</v>
      </c>
      <c r="E78" s="594">
        <v>1795.3102100635076</v>
      </c>
      <c r="F78" s="1191">
        <v>5067.4475188268889</v>
      </c>
      <c r="G78" s="595">
        <v>11351.033254049165</v>
      </c>
      <c r="H78" s="1280"/>
    </row>
    <row r="79" spans="2:8" ht="15.6" x14ac:dyDescent="0.3">
      <c r="B79" s="592" t="s">
        <v>430</v>
      </c>
      <c r="C79" s="593" t="s">
        <v>180</v>
      </c>
      <c r="D79" s="1190">
        <v>614.31362970200303</v>
      </c>
      <c r="E79" s="594">
        <v>158.97822368778168</v>
      </c>
      <c r="F79" s="1191">
        <v>522.06141833391177</v>
      </c>
      <c r="G79" s="595">
        <v>1295.3532717236965</v>
      </c>
      <c r="H79" s="1280"/>
    </row>
    <row r="80" spans="2:8" ht="15.6" x14ac:dyDescent="0.3">
      <c r="B80" s="592" t="s">
        <v>189</v>
      </c>
      <c r="C80" s="593" t="s">
        <v>180</v>
      </c>
      <c r="D80" s="1190">
        <v>1024.6702491450906</v>
      </c>
      <c r="E80" s="594">
        <v>630.17220593822924</v>
      </c>
      <c r="F80" s="1191">
        <v>970.93198188760539</v>
      </c>
      <c r="G80" s="595">
        <v>2625.7744369709253</v>
      </c>
      <c r="H80" s="1280"/>
    </row>
    <row r="81" spans="1:8" ht="15.6" x14ac:dyDescent="0.3">
      <c r="B81" s="592" t="s">
        <v>190</v>
      </c>
      <c r="C81" s="593" t="s">
        <v>180</v>
      </c>
      <c r="D81" s="1190">
        <v>7261.0332193453833</v>
      </c>
      <c r="E81" s="594">
        <v>1769.8768497166536</v>
      </c>
      <c r="F81" s="1191">
        <v>6814.4299450402841</v>
      </c>
      <c r="G81" s="595">
        <v>15845.340014102321</v>
      </c>
      <c r="H81" s="1280"/>
    </row>
    <row r="82" spans="1:8" ht="16.2" thickBot="1" x14ac:dyDescent="0.35">
      <c r="B82" s="600"/>
      <c r="C82" s="601"/>
      <c r="D82" s="602"/>
      <c r="E82" s="1194"/>
      <c r="F82" s="603"/>
      <c r="G82" s="604"/>
      <c r="H82" s="1280"/>
    </row>
    <row r="83" spans="1:8" ht="16.2" thickTop="1" x14ac:dyDescent="0.3">
      <c r="B83" s="582"/>
      <c r="C83" s="582"/>
      <c r="D83" s="605"/>
      <c r="E83" s="605"/>
      <c r="F83" s="605"/>
      <c r="G83" s="605"/>
      <c r="H83" s="1280"/>
    </row>
    <row r="84" spans="1:8" ht="15.6" x14ac:dyDescent="0.3">
      <c r="B84" s="582"/>
      <c r="C84" s="582"/>
      <c r="D84" s="605"/>
      <c r="E84" s="605"/>
      <c r="F84" s="605"/>
      <c r="G84" s="605"/>
      <c r="H84" s="1280"/>
    </row>
    <row r="85" spans="1:8" ht="15.6" x14ac:dyDescent="0.3">
      <c r="B85" s="351" t="s">
        <v>477</v>
      </c>
      <c r="C85" s="606"/>
      <c r="D85" s="877"/>
      <c r="E85" s="877"/>
      <c r="F85" s="877"/>
      <c r="G85" s="877"/>
      <c r="H85" s="1280"/>
    </row>
    <row r="86" spans="1:8" ht="15.6" x14ac:dyDescent="0.3">
      <c r="B86" s="251" t="s">
        <v>299</v>
      </c>
      <c r="C86" s="606"/>
      <c r="D86" s="877"/>
      <c r="E86" s="877"/>
      <c r="F86" s="877"/>
      <c r="G86" s="877"/>
      <c r="H86" s="1280"/>
    </row>
    <row r="87" spans="1:8" ht="15.6" x14ac:dyDescent="0.3">
      <c r="B87" s="382"/>
      <c r="C87" s="382"/>
      <c r="D87" s="382"/>
      <c r="E87" s="382"/>
      <c r="F87" s="382"/>
      <c r="G87" s="382"/>
      <c r="H87" s="1280"/>
    </row>
    <row r="88" spans="1:8" s="390" customFormat="1" ht="15.6" x14ac:dyDescent="0.3">
      <c r="A88" s="29"/>
      <c r="B88" s="382"/>
      <c r="C88" s="382"/>
      <c r="D88" s="382"/>
      <c r="E88" s="382"/>
      <c r="F88" s="382"/>
      <c r="G88" s="382"/>
      <c r="H88" s="1280"/>
    </row>
    <row r="89" spans="1:8" s="390" customFormat="1" ht="17.399999999999999" x14ac:dyDescent="0.3">
      <c r="A89" s="29"/>
      <c r="B89" s="1358" t="str">
        <f>+B6</f>
        <v>DEUDA ELEGIBLE PENDIENTE DE REESTRUCTURACIÓN</v>
      </c>
      <c r="C89" s="1358"/>
      <c r="D89" s="1358"/>
      <c r="E89" s="1358"/>
      <c r="F89" s="1358"/>
      <c r="G89" s="1358"/>
      <c r="H89" s="1280"/>
    </row>
    <row r="90" spans="1:8" ht="15.6" x14ac:dyDescent="0.3">
      <c r="B90" s="1359" t="str">
        <f>+B7</f>
        <v>DATOS AL 31/12/2020</v>
      </c>
      <c r="C90" s="1359"/>
      <c r="D90" s="1359"/>
      <c r="E90" s="1359"/>
      <c r="F90" s="1359"/>
      <c r="G90" s="1359"/>
      <c r="H90" s="1280"/>
    </row>
    <row r="91" spans="1:8" ht="15.6" x14ac:dyDescent="0.3">
      <c r="B91" s="607"/>
      <c r="C91" s="607"/>
      <c r="D91" s="607"/>
      <c r="E91" s="607"/>
      <c r="F91" s="607"/>
      <c r="G91" s="607"/>
      <c r="H91" s="1280"/>
    </row>
    <row r="92" spans="1:8" s="390" customFormat="1" ht="15.6" x14ac:dyDescent="0.3">
      <c r="A92" s="29"/>
      <c r="B92" s="382"/>
      <c r="C92" s="382"/>
      <c r="D92" s="382"/>
      <c r="E92" s="382"/>
      <c r="F92" s="382"/>
      <c r="G92" s="382"/>
      <c r="H92" s="1280"/>
    </row>
    <row r="93" spans="1:8" s="390" customFormat="1" ht="16.2" thickBot="1" x14ac:dyDescent="0.35">
      <c r="A93" s="29"/>
      <c r="B93" s="877"/>
      <c r="C93" s="877"/>
      <c r="D93" s="877"/>
      <c r="E93" s="877"/>
      <c r="F93" s="877"/>
      <c r="G93" s="583" t="s">
        <v>289</v>
      </c>
      <c r="H93" s="1280"/>
    </row>
    <row r="94" spans="1:8" ht="16.2" thickTop="1" x14ac:dyDescent="0.3">
      <c r="B94" s="1360" t="s">
        <v>285</v>
      </c>
      <c r="C94" s="1363" t="s">
        <v>168</v>
      </c>
      <c r="D94" s="1366" t="s">
        <v>280</v>
      </c>
      <c r="E94" s="1369" t="s">
        <v>328</v>
      </c>
      <c r="F94" s="1371" t="s">
        <v>522</v>
      </c>
      <c r="G94" s="1333" t="s">
        <v>287</v>
      </c>
      <c r="H94" s="1280"/>
    </row>
    <row r="95" spans="1:8" ht="13.5" customHeight="1" x14ac:dyDescent="0.3">
      <c r="B95" s="1361"/>
      <c r="C95" s="1364"/>
      <c r="D95" s="1367"/>
      <c r="E95" s="1349"/>
      <c r="F95" s="1372"/>
      <c r="G95" s="1334"/>
      <c r="H95" s="1280"/>
    </row>
    <row r="96" spans="1:8" ht="13.5" customHeight="1" x14ac:dyDescent="0.3">
      <c r="B96" s="1361"/>
      <c r="C96" s="1364"/>
      <c r="D96" s="1367"/>
      <c r="E96" s="1349"/>
      <c r="F96" s="1372"/>
      <c r="G96" s="1334"/>
      <c r="H96" s="1280"/>
    </row>
    <row r="97" spans="1:8" ht="12.75" customHeight="1" x14ac:dyDescent="0.3">
      <c r="B97" s="1361"/>
      <c r="C97" s="1364"/>
      <c r="D97" s="1367"/>
      <c r="E97" s="1349"/>
      <c r="F97" s="1372"/>
      <c r="G97" s="1334"/>
      <c r="H97" s="1280"/>
    </row>
    <row r="98" spans="1:8" ht="12.75" customHeight="1" thickBot="1" x14ac:dyDescent="0.35">
      <c r="B98" s="1362"/>
      <c r="C98" s="1365"/>
      <c r="D98" s="1368"/>
      <c r="E98" s="1370"/>
      <c r="F98" s="1373"/>
      <c r="G98" s="1374"/>
      <c r="H98" s="1280"/>
    </row>
    <row r="99" spans="1:8" ht="13.5" customHeight="1" thickTop="1" x14ac:dyDescent="0.3">
      <c r="B99" s="588"/>
      <c r="C99" s="589"/>
      <c r="D99" s="1190"/>
      <c r="E99" s="608"/>
      <c r="F99" s="609"/>
      <c r="G99" s="609"/>
      <c r="H99" s="1280"/>
    </row>
    <row r="100" spans="1:8" ht="14.25" customHeight="1" x14ac:dyDescent="0.3">
      <c r="B100" s="610" t="s">
        <v>293</v>
      </c>
      <c r="C100" s="611"/>
      <c r="D100" s="1195"/>
      <c r="E100" s="612"/>
      <c r="F100" s="613"/>
      <c r="G100" s="613"/>
      <c r="H100" s="1280"/>
    </row>
    <row r="101" spans="1:8" s="377" customFormat="1" ht="15.6" x14ac:dyDescent="0.3">
      <c r="A101" s="29"/>
      <c r="B101" s="588"/>
      <c r="C101" s="589"/>
      <c r="D101" s="1190"/>
      <c r="E101" s="594"/>
      <c r="F101" s="609"/>
      <c r="G101" s="609"/>
      <c r="H101" s="1280"/>
    </row>
    <row r="102" spans="1:8" ht="15.6" x14ac:dyDescent="0.3">
      <c r="B102" s="592" t="s">
        <v>699</v>
      </c>
      <c r="C102" s="593" t="s">
        <v>671</v>
      </c>
      <c r="D102" s="1190">
        <v>1.0000000000000001E-5</v>
      </c>
      <c r="E102" s="594">
        <v>1.2644600000000001</v>
      </c>
      <c r="F102" s="1191">
        <v>0</v>
      </c>
      <c r="G102" s="595">
        <v>1.2644700000000002</v>
      </c>
      <c r="H102" s="1280"/>
    </row>
    <row r="103" spans="1:8" ht="15.6" x14ac:dyDescent="0.3">
      <c r="B103" s="592" t="s">
        <v>468</v>
      </c>
      <c r="C103" s="593" t="s">
        <v>671</v>
      </c>
      <c r="D103" s="1190">
        <v>1.0000000000000001E-5</v>
      </c>
      <c r="E103" s="594">
        <v>1.87</v>
      </c>
      <c r="F103" s="1191">
        <v>0</v>
      </c>
      <c r="G103" s="595">
        <v>1.8700100000000002</v>
      </c>
      <c r="H103" s="1280"/>
    </row>
    <row r="104" spans="1:8" ht="15.6" x14ac:dyDescent="0.3">
      <c r="B104" s="592" t="s">
        <v>465</v>
      </c>
      <c r="C104" s="593" t="s">
        <v>671</v>
      </c>
      <c r="D104" s="1190">
        <v>1.0000000000000001E-5</v>
      </c>
      <c r="E104" s="594">
        <v>14.02309</v>
      </c>
      <c r="F104" s="1191">
        <v>0</v>
      </c>
      <c r="G104" s="595">
        <v>14.023099999999999</v>
      </c>
      <c r="H104" s="1280"/>
    </row>
    <row r="105" spans="1:8" ht="15.6" x14ac:dyDescent="0.3">
      <c r="B105" s="592" t="s">
        <v>462</v>
      </c>
      <c r="C105" s="593" t="s">
        <v>671</v>
      </c>
      <c r="D105" s="1190">
        <v>1.0000000000000001E-5</v>
      </c>
      <c r="E105" s="594">
        <v>15.681520000000001</v>
      </c>
      <c r="F105" s="1191">
        <v>0</v>
      </c>
      <c r="G105" s="595">
        <v>15.68153</v>
      </c>
      <c r="H105" s="1280"/>
    </row>
    <row r="106" spans="1:8" ht="15.6" x14ac:dyDescent="0.3">
      <c r="B106" s="592" t="s">
        <v>702</v>
      </c>
      <c r="C106" s="593" t="s">
        <v>671</v>
      </c>
      <c r="D106" s="1190">
        <v>1.0000000000000001E-5</v>
      </c>
      <c r="E106" s="594">
        <v>25.049659999999999</v>
      </c>
      <c r="F106" s="1191">
        <v>0</v>
      </c>
      <c r="G106" s="595">
        <v>25.049669999999999</v>
      </c>
      <c r="H106" s="1280"/>
    </row>
    <row r="107" spans="1:8" ht="15.6" x14ac:dyDescent="0.3">
      <c r="B107" s="592" t="s">
        <v>700</v>
      </c>
      <c r="C107" s="593" t="s">
        <v>671</v>
      </c>
      <c r="D107" s="1190">
        <v>1.0000000000000001E-5</v>
      </c>
      <c r="E107" s="594">
        <v>27.7379</v>
      </c>
      <c r="F107" s="1191">
        <v>0</v>
      </c>
      <c r="G107" s="595">
        <v>27.737909999999999</v>
      </c>
      <c r="H107" s="1280"/>
    </row>
    <row r="108" spans="1:8" ht="15.6" x14ac:dyDescent="0.3">
      <c r="B108" s="592" t="s">
        <v>467</v>
      </c>
      <c r="C108" s="593" t="s">
        <v>671</v>
      </c>
      <c r="D108" s="1190">
        <v>1.0000000000000001E-5</v>
      </c>
      <c r="E108" s="594">
        <v>41.03004</v>
      </c>
      <c r="F108" s="1191">
        <v>0</v>
      </c>
      <c r="G108" s="595">
        <v>41.030050000000003</v>
      </c>
      <c r="H108" s="1280"/>
    </row>
    <row r="109" spans="1:8" ht="15.6" x14ac:dyDescent="0.3">
      <c r="B109" s="592" t="s">
        <v>461</v>
      </c>
      <c r="C109" s="593" t="s">
        <v>671</v>
      </c>
      <c r="D109" s="1190">
        <v>1.0000000000000001E-5</v>
      </c>
      <c r="E109" s="594">
        <v>501.22017</v>
      </c>
      <c r="F109" s="1191">
        <v>0</v>
      </c>
      <c r="G109" s="595">
        <v>501.22017999999997</v>
      </c>
      <c r="H109" s="1280"/>
    </row>
    <row r="110" spans="1:8" ht="15.6" x14ac:dyDescent="0.3">
      <c r="B110" s="592" t="s">
        <v>460</v>
      </c>
      <c r="C110" s="593" t="s">
        <v>671</v>
      </c>
      <c r="D110" s="1190">
        <v>7.0000000000000001E-3</v>
      </c>
      <c r="E110" s="594">
        <v>242.21740944241481</v>
      </c>
      <c r="F110" s="1191">
        <v>1.0390557585205478E-2</v>
      </c>
      <c r="G110" s="595">
        <v>242.23480000000001</v>
      </c>
      <c r="H110" s="1280"/>
    </row>
    <row r="111" spans="1:8" ht="15.6" x14ac:dyDescent="0.3">
      <c r="B111" s="592" t="s">
        <v>472</v>
      </c>
      <c r="C111" s="593" t="s">
        <v>671</v>
      </c>
      <c r="D111" s="1190">
        <v>0.35599999999999998</v>
      </c>
      <c r="E111" s="594">
        <v>0.27767533336639405</v>
      </c>
      <c r="F111" s="1191">
        <v>0.32443466663360598</v>
      </c>
      <c r="G111" s="595">
        <v>0.95811000000000002</v>
      </c>
      <c r="H111" s="1280"/>
    </row>
    <row r="112" spans="1:8" ht="15.6" x14ac:dyDescent="0.3">
      <c r="B112" s="592" t="s">
        <v>452</v>
      </c>
      <c r="C112" s="593" t="s">
        <v>671</v>
      </c>
      <c r="D112" s="1190">
        <v>2</v>
      </c>
      <c r="E112" s="594">
        <v>2.1488100000000001</v>
      </c>
      <c r="F112" s="1191">
        <v>0</v>
      </c>
      <c r="G112" s="595">
        <v>4.1488100000000001</v>
      </c>
      <c r="H112" s="1280"/>
    </row>
    <row r="113" spans="2:8" ht="15.6" x14ac:dyDescent="0.3">
      <c r="B113" s="592" t="s">
        <v>457</v>
      </c>
      <c r="C113" s="593" t="s">
        <v>671</v>
      </c>
      <c r="D113" s="1190">
        <v>63</v>
      </c>
      <c r="E113" s="594">
        <v>0</v>
      </c>
      <c r="F113" s="1191">
        <v>0</v>
      </c>
      <c r="G113" s="595">
        <v>63</v>
      </c>
      <c r="H113" s="1280"/>
    </row>
    <row r="114" spans="2:8" ht="15.6" x14ac:dyDescent="0.3">
      <c r="B114" s="592" t="s">
        <v>134</v>
      </c>
      <c r="C114" s="593" t="s">
        <v>215</v>
      </c>
      <c r="D114" s="1190">
        <v>193.72336303758235</v>
      </c>
      <c r="E114" s="594">
        <v>46.493607129019729</v>
      </c>
      <c r="F114" s="1191">
        <v>128.82603641999228</v>
      </c>
      <c r="G114" s="595">
        <v>369.04300658659434</v>
      </c>
      <c r="H114" s="1280"/>
    </row>
    <row r="115" spans="2:8" ht="15.6" x14ac:dyDescent="0.3">
      <c r="B115" s="592" t="s">
        <v>442</v>
      </c>
      <c r="C115" s="593" t="s">
        <v>215</v>
      </c>
      <c r="D115" s="1190">
        <v>193.72336303758235</v>
      </c>
      <c r="E115" s="594">
        <v>54.24254169357269</v>
      </c>
      <c r="F115" s="1191">
        <v>45.409294416462188</v>
      </c>
      <c r="G115" s="595">
        <v>293.3751991476172</v>
      </c>
      <c r="H115" s="1280"/>
    </row>
    <row r="116" spans="2:8" ht="15.6" x14ac:dyDescent="0.3">
      <c r="B116" s="592" t="s">
        <v>437</v>
      </c>
      <c r="C116" s="593" t="s">
        <v>180</v>
      </c>
      <c r="D116" s="1190">
        <v>214.55161211529065</v>
      </c>
      <c r="E116" s="594">
        <v>260.59845713974892</v>
      </c>
      <c r="F116" s="1191">
        <v>0</v>
      </c>
      <c r="G116" s="595">
        <v>475.15006925503957</v>
      </c>
      <c r="H116" s="1280"/>
    </row>
    <row r="117" spans="2:8" ht="15.6" x14ac:dyDescent="0.3">
      <c r="B117" s="592" t="s">
        <v>455</v>
      </c>
      <c r="C117" s="593" t="s">
        <v>671</v>
      </c>
      <c r="D117" s="1190">
        <v>226.792</v>
      </c>
      <c r="E117" s="594">
        <v>42.171479441395526</v>
      </c>
      <c r="F117" s="1191">
        <v>210.70126055860447</v>
      </c>
      <c r="G117" s="595">
        <v>479.66473999999999</v>
      </c>
      <c r="H117" s="1280"/>
    </row>
    <row r="118" spans="2:8" ht="15.6" x14ac:dyDescent="0.3">
      <c r="B118" s="592" t="s">
        <v>451</v>
      </c>
      <c r="C118" s="593" t="s">
        <v>671</v>
      </c>
      <c r="D118" s="1190">
        <v>314</v>
      </c>
      <c r="E118" s="594">
        <v>807.95402726027373</v>
      </c>
      <c r="F118" s="1191">
        <v>3503.3066027397263</v>
      </c>
      <c r="G118" s="595">
        <v>4625.2606299999998</v>
      </c>
      <c r="H118" s="1280"/>
    </row>
    <row r="119" spans="2:8" ht="15.6" x14ac:dyDescent="0.3">
      <c r="B119" s="592" t="s">
        <v>458</v>
      </c>
      <c r="C119" s="593" t="s">
        <v>671</v>
      </c>
      <c r="D119" s="1190">
        <v>376</v>
      </c>
      <c r="E119" s="594">
        <v>558.83000000000004</v>
      </c>
      <c r="F119" s="1191">
        <v>0</v>
      </c>
      <c r="G119" s="595">
        <v>934.83</v>
      </c>
      <c r="H119" s="1280"/>
    </row>
    <row r="120" spans="2:8" ht="15.6" x14ac:dyDescent="0.3">
      <c r="B120" s="592" t="s">
        <v>450</v>
      </c>
      <c r="C120" s="593" t="s">
        <v>671</v>
      </c>
      <c r="D120" s="1190">
        <v>458.30852000000004</v>
      </c>
      <c r="E120" s="594">
        <v>63.603018088888376</v>
      </c>
      <c r="F120" s="1191">
        <v>1227.7576019111118</v>
      </c>
      <c r="G120" s="595">
        <v>1749.6691400000002</v>
      </c>
      <c r="H120" s="1280"/>
    </row>
    <row r="121" spans="2:8" ht="15.6" x14ac:dyDescent="0.3">
      <c r="B121" s="592" t="s">
        <v>141</v>
      </c>
      <c r="C121" s="593" t="s">
        <v>215</v>
      </c>
      <c r="D121" s="1190">
        <v>871.75513366912048</v>
      </c>
      <c r="E121" s="594">
        <v>94.14955443626495</v>
      </c>
      <c r="F121" s="1191">
        <v>581.24273537388615</v>
      </c>
      <c r="G121" s="595">
        <v>1547.1474234792715</v>
      </c>
      <c r="H121" s="1280"/>
    </row>
    <row r="122" spans="2:8" ht="15.6" x14ac:dyDescent="0.3">
      <c r="B122" s="592" t="s">
        <v>207</v>
      </c>
      <c r="C122" s="593" t="s">
        <v>180</v>
      </c>
      <c r="D122" s="1190">
        <v>923.91304347826087</v>
      </c>
      <c r="E122" s="594">
        <v>263.3152184090539</v>
      </c>
      <c r="F122" s="1191">
        <v>1065.6952033219686</v>
      </c>
      <c r="G122" s="595">
        <v>2252.9234652092832</v>
      </c>
      <c r="H122" s="1280"/>
    </row>
    <row r="123" spans="2:8" ht="15.6" x14ac:dyDescent="0.3">
      <c r="B123" s="592" t="s">
        <v>209</v>
      </c>
      <c r="C123" s="593" t="s">
        <v>180</v>
      </c>
      <c r="D123" s="1190">
        <v>1285.0512945774306</v>
      </c>
      <c r="E123" s="594">
        <v>925.23693209575003</v>
      </c>
      <c r="F123" s="1191">
        <v>798.65937957987296</v>
      </c>
      <c r="G123" s="595">
        <v>3008.9476062530539</v>
      </c>
      <c r="H123" s="1280"/>
    </row>
    <row r="124" spans="2:8" ht="15.6" x14ac:dyDescent="0.3">
      <c r="B124" s="592" t="s">
        <v>193</v>
      </c>
      <c r="C124" s="593" t="s">
        <v>180</v>
      </c>
      <c r="D124" s="1190">
        <v>1357.7913409868102</v>
      </c>
      <c r="E124" s="594">
        <v>814.67480953183508</v>
      </c>
      <c r="F124" s="1191">
        <v>1263.1231136008928</v>
      </c>
      <c r="G124" s="595">
        <v>3435.5892641195383</v>
      </c>
      <c r="H124" s="1280"/>
    </row>
    <row r="125" spans="2:8" ht="15.6" x14ac:dyDescent="0.3">
      <c r="B125" s="592" t="s">
        <v>213</v>
      </c>
      <c r="C125" s="593" t="s">
        <v>214</v>
      </c>
      <c r="D125" s="1190">
        <v>1383.7083383467693</v>
      </c>
      <c r="E125" s="594">
        <v>830.22500300806155</v>
      </c>
      <c r="F125" s="1191">
        <v>1221.1226085910239</v>
      </c>
      <c r="G125" s="595">
        <v>3435.0559499458545</v>
      </c>
      <c r="H125" s="1280"/>
    </row>
    <row r="126" spans="2:8" ht="15.6" x14ac:dyDescent="0.3">
      <c r="B126" s="592" t="s">
        <v>202</v>
      </c>
      <c r="C126" s="593" t="s">
        <v>180</v>
      </c>
      <c r="D126" s="1190">
        <v>1556.0878236443575</v>
      </c>
      <c r="E126" s="594">
        <v>871.4091859197739</v>
      </c>
      <c r="F126" s="1191">
        <v>1015.2608556044079</v>
      </c>
      <c r="G126" s="595">
        <v>3442.757865168539</v>
      </c>
      <c r="H126" s="1280"/>
    </row>
    <row r="127" spans="2:8" ht="15.6" x14ac:dyDescent="0.3">
      <c r="B127" s="592" t="s">
        <v>206</v>
      </c>
      <c r="C127" s="593" t="s">
        <v>180</v>
      </c>
      <c r="D127" s="1190">
        <v>1632.3772105520275</v>
      </c>
      <c r="E127" s="594">
        <v>1044.7214174251062</v>
      </c>
      <c r="F127" s="1191">
        <v>845.9341456490057</v>
      </c>
      <c r="G127" s="595">
        <v>3523.0327736261393</v>
      </c>
      <c r="H127" s="1280"/>
    </row>
    <row r="128" spans="2:8" ht="15.6" x14ac:dyDescent="0.3">
      <c r="B128" s="592" t="s">
        <v>194</v>
      </c>
      <c r="C128" s="593" t="s">
        <v>180</v>
      </c>
      <c r="D128" s="1190">
        <v>1739.6044699560332</v>
      </c>
      <c r="E128" s="594">
        <v>192.61584029885694</v>
      </c>
      <c r="F128" s="1191">
        <v>686.16955832906763</v>
      </c>
      <c r="G128" s="595">
        <v>2618.3898685839577</v>
      </c>
      <c r="H128" s="1280"/>
    </row>
    <row r="129" spans="2:8" ht="15.6" x14ac:dyDescent="0.3">
      <c r="B129" s="592" t="s">
        <v>196</v>
      </c>
      <c r="C129" s="593" t="s">
        <v>180</v>
      </c>
      <c r="D129" s="1190">
        <v>2141.3912799218365</v>
      </c>
      <c r="E129" s="594">
        <v>449.69217242886327</v>
      </c>
      <c r="F129" s="1191">
        <v>1814.1747955356091</v>
      </c>
      <c r="G129" s="595">
        <v>4405.2582478863087</v>
      </c>
      <c r="H129" s="1280"/>
    </row>
    <row r="130" spans="2:8" ht="15.6" x14ac:dyDescent="0.3">
      <c r="B130" s="592" t="s">
        <v>432</v>
      </c>
      <c r="C130" s="593" t="s">
        <v>180</v>
      </c>
      <c r="D130" s="1190">
        <v>2267.9531021006351</v>
      </c>
      <c r="E130" s="594">
        <v>1360.7718585463815</v>
      </c>
      <c r="F130" s="1191">
        <v>2080.2169855362176</v>
      </c>
      <c r="G130" s="595">
        <v>5708.941946183234</v>
      </c>
      <c r="H130" s="1280"/>
    </row>
    <row r="131" spans="2:8" ht="15.6" x14ac:dyDescent="0.3">
      <c r="B131" s="592" t="s">
        <v>208</v>
      </c>
      <c r="C131" s="593" t="s">
        <v>180</v>
      </c>
      <c r="D131" s="1190">
        <v>2308.2559843673671</v>
      </c>
      <c r="E131" s="594">
        <v>1292.6233529187384</v>
      </c>
      <c r="F131" s="1191">
        <v>1506.6271389330286</v>
      </c>
      <c r="G131" s="595">
        <v>5107.5064762191341</v>
      </c>
      <c r="H131" s="1280"/>
    </row>
    <row r="132" spans="2:8" ht="15.6" x14ac:dyDescent="0.3">
      <c r="B132" s="592" t="s">
        <v>210</v>
      </c>
      <c r="C132" s="593" t="s">
        <v>180</v>
      </c>
      <c r="D132" s="1190">
        <v>2360.7718612603812</v>
      </c>
      <c r="E132" s="594">
        <v>168.20500147225141</v>
      </c>
      <c r="F132" s="1191">
        <v>2332.7498226606258</v>
      </c>
      <c r="G132" s="595">
        <v>4861.7266853932579</v>
      </c>
      <c r="H132" s="1280"/>
    </row>
    <row r="133" spans="2:8" ht="15.6" x14ac:dyDescent="0.3">
      <c r="B133" s="592" t="s">
        <v>463</v>
      </c>
      <c r="C133" s="593" t="s">
        <v>671</v>
      </c>
      <c r="D133" s="1190">
        <v>2185.998</v>
      </c>
      <c r="E133" s="594">
        <v>3803.63652</v>
      </c>
      <c r="F133" s="1191">
        <v>0</v>
      </c>
      <c r="G133" s="595">
        <v>5989.6345199999996</v>
      </c>
      <c r="H133" s="1280"/>
    </row>
    <row r="134" spans="2:8" ht="15.6" x14ac:dyDescent="0.3">
      <c r="B134" s="592" t="s">
        <v>433</v>
      </c>
      <c r="C134" s="593" t="s">
        <v>180</v>
      </c>
      <c r="D134" s="1190">
        <v>2434.0585857352226</v>
      </c>
      <c r="E134" s="594">
        <v>1113.5818154373749</v>
      </c>
      <c r="F134" s="1191">
        <v>1614.1780668871093</v>
      </c>
      <c r="G134" s="595">
        <v>5161.8184680597069</v>
      </c>
      <c r="H134" s="1280"/>
    </row>
    <row r="135" spans="2:8" ht="15.6" x14ac:dyDescent="0.3">
      <c r="B135" s="592" t="s">
        <v>438</v>
      </c>
      <c r="C135" s="593" t="s">
        <v>180</v>
      </c>
      <c r="D135" s="1190">
        <v>2479.0083048363458</v>
      </c>
      <c r="E135" s="594">
        <v>1896.4413478735814</v>
      </c>
      <c r="F135" s="1191">
        <v>1207.5180610476659</v>
      </c>
      <c r="G135" s="595">
        <v>5582.9677137575927</v>
      </c>
      <c r="H135" s="1280"/>
    </row>
    <row r="136" spans="2:8" ht="15.6" x14ac:dyDescent="0.3">
      <c r="B136" s="592" t="s">
        <v>192</v>
      </c>
      <c r="C136" s="593" t="s">
        <v>180</v>
      </c>
      <c r="D136" s="1190">
        <v>2517.1071323888618</v>
      </c>
      <c r="E136" s="594">
        <v>553.76357866840044</v>
      </c>
      <c r="F136" s="1191">
        <v>3453.3311447764554</v>
      </c>
      <c r="G136" s="595">
        <v>6524.2018558337177</v>
      </c>
      <c r="H136" s="1280"/>
    </row>
    <row r="137" spans="2:8" ht="15.6" x14ac:dyDescent="0.3">
      <c r="B137" s="592" t="s">
        <v>440</v>
      </c>
      <c r="C137" s="593" t="s">
        <v>180</v>
      </c>
      <c r="D137" s="1190">
        <v>3007.826086956522</v>
      </c>
      <c r="E137" s="594">
        <v>631.64347655439747</v>
      </c>
      <c r="F137" s="1191">
        <v>2547.3402739917847</v>
      </c>
      <c r="G137" s="595">
        <v>6186.8098375027039</v>
      </c>
      <c r="H137" s="1280"/>
    </row>
    <row r="138" spans="2:8" ht="15.6" x14ac:dyDescent="0.3">
      <c r="B138" s="592" t="s">
        <v>439</v>
      </c>
      <c r="C138" s="593" t="s">
        <v>180</v>
      </c>
      <c r="D138" s="1190">
        <v>3124.0974963361014</v>
      </c>
      <c r="E138" s="594">
        <v>609.23524445449505</v>
      </c>
      <c r="F138" s="1191">
        <v>1397.328076045213</v>
      </c>
      <c r="G138" s="595">
        <v>5130.6608168358089</v>
      </c>
      <c r="H138" s="1280"/>
    </row>
    <row r="139" spans="2:8" ht="15.6" x14ac:dyDescent="0.3">
      <c r="B139" s="592" t="s">
        <v>135</v>
      </c>
      <c r="C139" s="593" t="s">
        <v>215</v>
      </c>
      <c r="D139" s="1190">
        <v>3186.7493219682297</v>
      </c>
      <c r="E139" s="594">
        <v>159.33746608764901</v>
      </c>
      <c r="F139" s="1191">
        <v>2126.2699642688021</v>
      </c>
      <c r="G139" s="595">
        <v>5472.3567523246802</v>
      </c>
      <c r="H139" s="1280"/>
    </row>
    <row r="140" spans="2:8" ht="15.6" x14ac:dyDescent="0.3">
      <c r="B140" s="592" t="s">
        <v>195</v>
      </c>
      <c r="C140" s="593" t="s">
        <v>180</v>
      </c>
      <c r="D140" s="1190">
        <v>3452.2969833903276</v>
      </c>
      <c r="E140" s="594">
        <v>724.98235192140999</v>
      </c>
      <c r="F140" s="1191">
        <v>2922.7529850678616</v>
      </c>
      <c r="G140" s="595">
        <v>7100.0323203795997</v>
      </c>
      <c r="H140" s="1280"/>
    </row>
    <row r="141" spans="2:8" ht="15.6" x14ac:dyDescent="0.3">
      <c r="B141" s="592" t="s">
        <v>211</v>
      </c>
      <c r="C141" s="593" t="s">
        <v>180</v>
      </c>
      <c r="D141" s="1190">
        <v>3492.9164631167559</v>
      </c>
      <c r="E141" s="594">
        <v>531.08155046204331</v>
      </c>
      <c r="F141" s="1191">
        <v>2910.9750406423127</v>
      </c>
      <c r="G141" s="595">
        <v>6934.9730542211119</v>
      </c>
      <c r="H141" s="1280"/>
    </row>
    <row r="142" spans="2:8" ht="15.6" x14ac:dyDescent="0.3">
      <c r="B142" s="592" t="s">
        <v>454</v>
      </c>
      <c r="C142" s="593" t="s">
        <v>671</v>
      </c>
      <c r="D142" s="1190">
        <v>3260.998</v>
      </c>
      <c r="E142" s="594">
        <v>5733.242072239239</v>
      </c>
      <c r="F142" s="1191">
        <v>0</v>
      </c>
      <c r="G142" s="595">
        <v>8994.2400722392395</v>
      </c>
      <c r="H142" s="1280"/>
    </row>
    <row r="143" spans="2:8" ht="15.6" x14ac:dyDescent="0.3">
      <c r="B143" s="592" t="s">
        <v>436</v>
      </c>
      <c r="C143" s="593" t="s">
        <v>180</v>
      </c>
      <c r="D143" s="1190">
        <v>4412.5455422569612</v>
      </c>
      <c r="E143" s="594">
        <v>330.9409184561157</v>
      </c>
      <c r="F143" s="1191">
        <v>4604.6751294060787</v>
      </c>
      <c r="G143" s="595">
        <v>9348.1615901191544</v>
      </c>
      <c r="H143" s="1280"/>
    </row>
    <row r="144" spans="2:8" ht="15.6" x14ac:dyDescent="0.3">
      <c r="B144" s="592" t="s">
        <v>191</v>
      </c>
      <c r="C144" s="593" t="s">
        <v>180</v>
      </c>
      <c r="D144" s="1190">
        <v>4568.0666829506599</v>
      </c>
      <c r="E144" s="594">
        <v>1644.504010747436</v>
      </c>
      <c r="F144" s="1191">
        <v>4485.841482574102</v>
      </c>
      <c r="G144" s="595">
        <v>10698.412176272199</v>
      </c>
      <c r="H144" s="1280"/>
    </row>
    <row r="145" spans="2:8" ht="15.6" x14ac:dyDescent="0.3">
      <c r="B145" s="592" t="s">
        <v>203</v>
      </c>
      <c r="C145" s="593" t="s">
        <v>180</v>
      </c>
      <c r="D145" s="1190">
        <v>4693.9655593551533</v>
      </c>
      <c r="E145" s="594">
        <v>2669.6929117583309</v>
      </c>
      <c r="F145" s="1191">
        <v>3054.2558216272</v>
      </c>
      <c r="G145" s="595">
        <v>10417.914292740683</v>
      </c>
      <c r="H145" s="1280"/>
    </row>
    <row r="146" spans="2:8" ht="15.6" x14ac:dyDescent="0.3">
      <c r="B146" s="592" t="s">
        <v>143</v>
      </c>
      <c r="C146" s="593" t="s">
        <v>215</v>
      </c>
      <c r="D146" s="1190">
        <v>5027.1212708252624</v>
      </c>
      <c r="E146" s="594">
        <v>644.09991275991229</v>
      </c>
      <c r="F146" s="1191">
        <v>3055.896253067287</v>
      </c>
      <c r="G146" s="595">
        <v>8727.117436652461</v>
      </c>
      <c r="H146" s="1280"/>
    </row>
    <row r="147" spans="2:8" ht="15.6" x14ac:dyDescent="0.3">
      <c r="B147" s="592" t="s">
        <v>204</v>
      </c>
      <c r="C147" s="593" t="s">
        <v>180</v>
      </c>
      <c r="D147" s="1190">
        <v>7057.8895945285785</v>
      </c>
      <c r="E147" s="594">
        <v>564.63117163328411</v>
      </c>
      <c r="F147" s="1191">
        <v>7994.2362803916822</v>
      </c>
      <c r="G147" s="595">
        <v>15616.757046553545</v>
      </c>
      <c r="H147" s="1280"/>
    </row>
    <row r="148" spans="2:8" ht="15.6" x14ac:dyDescent="0.3">
      <c r="B148" s="592" t="s">
        <v>473</v>
      </c>
      <c r="C148" s="593" t="s">
        <v>671</v>
      </c>
      <c r="D148" s="1190">
        <v>6777</v>
      </c>
      <c r="E148" s="594">
        <v>2144.3133982265272</v>
      </c>
      <c r="F148" s="1191">
        <v>5095.4061142104474</v>
      </c>
      <c r="G148" s="595">
        <v>14016.719512436975</v>
      </c>
      <c r="H148" s="1280"/>
    </row>
    <row r="149" spans="2:8" ht="15.6" x14ac:dyDescent="0.3">
      <c r="B149" s="592" t="s">
        <v>444</v>
      </c>
      <c r="C149" s="593" t="s">
        <v>671</v>
      </c>
      <c r="D149" s="1190">
        <v>7217</v>
      </c>
      <c r="E149" s="594">
        <v>5629.2599983277778</v>
      </c>
      <c r="F149" s="1191">
        <v>6074.2259194064645</v>
      </c>
      <c r="G149" s="595">
        <v>18920.485917734244</v>
      </c>
      <c r="H149" s="1280"/>
    </row>
    <row r="150" spans="2:8" ht="15.6" x14ac:dyDescent="0.3">
      <c r="B150" s="592" t="s">
        <v>200</v>
      </c>
      <c r="C150" s="593" t="s">
        <v>180</v>
      </c>
      <c r="D150" s="1190">
        <v>8645.3787249633606</v>
      </c>
      <c r="E150" s="594">
        <v>1556.1681555302043</v>
      </c>
      <c r="F150" s="1191">
        <v>9797.3754410418824</v>
      </c>
      <c r="G150" s="595">
        <v>19998.922321535447</v>
      </c>
      <c r="H150" s="1280"/>
    </row>
    <row r="151" spans="2:8" ht="15.6" x14ac:dyDescent="0.3">
      <c r="B151" s="592" t="s">
        <v>443</v>
      </c>
      <c r="C151" s="593" t="s">
        <v>215</v>
      </c>
      <c r="D151" s="1190">
        <v>8572.2588144130186</v>
      </c>
      <c r="E151" s="594">
        <v>1663.0182100284128</v>
      </c>
      <c r="F151" s="1191">
        <v>4397.7592664341983</v>
      </c>
      <c r="G151" s="595">
        <v>14633.036290875629</v>
      </c>
      <c r="H151" s="1280"/>
    </row>
    <row r="152" spans="2:8" ht="15.6" x14ac:dyDescent="0.3">
      <c r="B152" s="592" t="s">
        <v>466</v>
      </c>
      <c r="C152" s="593" t="s">
        <v>671</v>
      </c>
      <c r="D152" s="1190">
        <v>8194.0010000000002</v>
      </c>
      <c r="E152" s="594">
        <v>12997.734084983364</v>
      </c>
      <c r="F152" s="1191">
        <v>826.39914344670069</v>
      </c>
      <c r="G152" s="595">
        <v>22018.134228430063</v>
      </c>
      <c r="H152" s="1280"/>
    </row>
    <row r="153" spans="2:8" ht="15.6" x14ac:dyDescent="0.3">
      <c r="B153" s="592" t="s">
        <v>441</v>
      </c>
      <c r="C153" s="593" t="s">
        <v>180</v>
      </c>
      <c r="D153" s="1190">
        <v>9030.2882266731795</v>
      </c>
      <c r="E153" s="594">
        <v>2302.7234998371605</v>
      </c>
      <c r="F153" s="1191">
        <v>9063.7755474384448</v>
      </c>
      <c r="G153" s="595">
        <v>20396.787273948787</v>
      </c>
      <c r="H153" s="1280"/>
    </row>
    <row r="154" spans="2:8" ht="15.6" x14ac:dyDescent="0.3">
      <c r="B154" s="592" t="s">
        <v>469</v>
      </c>
      <c r="C154" s="593" t="s">
        <v>671</v>
      </c>
      <c r="D154" s="1190">
        <v>8074.9934999999996</v>
      </c>
      <c r="E154" s="594">
        <v>5634.4700779199538</v>
      </c>
      <c r="F154" s="1191">
        <v>9445.3925118980042</v>
      </c>
      <c r="G154" s="595">
        <v>23154.856089817957</v>
      </c>
      <c r="H154" s="1280"/>
    </row>
    <row r="155" spans="2:8" ht="15.6" x14ac:dyDescent="0.3">
      <c r="B155" s="592" t="s">
        <v>464</v>
      </c>
      <c r="C155" s="593" t="s">
        <v>671</v>
      </c>
      <c r="D155" s="1190">
        <v>8526.9989999999998</v>
      </c>
      <c r="E155" s="594">
        <v>8244.5421580989023</v>
      </c>
      <c r="F155" s="1191">
        <v>5922.0600207900561</v>
      </c>
      <c r="G155" s="595">
        <v>22693.601178888959</v>
      </c>
      <c r="H155" s="1280"/>
    </row>
    <row r="156" spans="2:8" ht="15.6" x14ac:dyDescent="0.3">
      <c r="B156" s="592" t="s">
        <v>431</v>
      </c>
      <c r="C156" s="593" t="s">
        <v>180</v>
      </c>
      <c r="D156" s="1190">
        <v>9316.6829506595022</v>
      </c>
      <c r="E156" s="594">
        <v>2585.3795150762635</v>
      </c>
      <c r="F156" s="1191">
        <v>10135.645261715346</v>
      </c>
      <c r="G156" s="595">
        <v>22037.70772745111</v>
      </c>
      <c r="H156" s="1280"/>
    </row>
    <row r="157" spans="2:8" ht="15.6" x14ac:dyDescent="0.3">
      <c r="B157" s="592" t="s">
        <v>456</v>
      </c>
      <c r="C157" s="593" t="s">
        <v>671</v>
      </c>
      <c r="D157" s="1190">
        <v>9889.01</v>
      </c>
      <c r="E157" s="594">
        <v>8714.9480958213044</v>
      </c>
      <c r="F157" s="1191">
        <v>8182.1256701058674</v>
      </c>
      <c r="G157" s="595">
        <v>26786.083765927171</v>
      </c>
      <c r="H157" s="1280"/>
    </row>
    <row r="158" spans="2:8" ht="15.6" x14ac:dyDescent="0.3">
      <c r="B158" s="592" t="s">
        <v>447</v>
      </c>
      <c r="C158" s="593" t="s">
        <v>671</v>
      </c>
      <c r="D158" s="1190">
        <v>10584.027</v>
      </c>
      <c r="E158" s="594">
        <v>5821.2148631973196</v>
      </c>
      <c r="F158" s="1191">
        <v>11108.818338226651</v>
      </c>
      <c r="G158" s="595">
        <v>27514.06020142397</v>
      </c>
      <c r="H158" s="1280"/>
    </row>
    <row r="159" spans="2:8" ht="15.6" x14ac:dyDescent="0.3">
      <c r="B159" s="592" t="s">
        <v>205</v>
      </c>
      <c r="C159" s="593" t="s">
        <v>180</v>
      </c>
      <c r="D159" s="1190">
        <v>12997.068881289693</v>
      </c>
      <c r="E159" s="594">
        <v>7278.3585678339832</v>
      </c>
      <c r="F159" s="1191">
        <v>8483.3470966629102</v>
      </c>
      <c r="G159" s="595">
        <v>28758.774545786589</v>
      </c>
      <c r="H159" s="1280"/>
    </row>
    <row r="160" spans="2:8" ht="15.6" x14ac:dyDescent="0.3">
      <c r="B160" s="592" t="s">
        <v>484</v>
      </c>
      <c r="C160" s="593" t="s">
        <v>180</v>
      </c>
      <c r="D160" s="1190">
        <v>14100.490913531999</v>
      </c>
      <c r="E160" s="594">
        <v>23688.824753073772</v>
      </c>
      <c r="F160" s="1191">
        <v>0</v>
      </c>
      <c r="G160" s="595">
        <v>37789.315666605769</v>
      </c>
      <c r="H160" s="1280"/>
    </row>
    <row r="161" spans="2:8" ht="15.6" x14ac:dyDescent="0.3">
      <c r="B161" s="592" t="s">
        <v>201</v>
      </c>
      <c r="C161" s="593" t="s">
        <v>180</v>
      </c>
      <c r="D161" s="1190">
        <v>16921.713116756226</v>
      </c>
      <c r="E161" s="594">
        <v>27836.218075300076</v>
      </c>
      <c r="F161" s="1191">
        <v>0</v>
      </c>
      <c r="G161" s="595">
        <v>44757.931192056305</v>
      </c>
      <c r="H161" s="1280"/>
    </row>
    <row r="162" spans="2:8" ht="15.6" x14ac:dyDescent="0.3">
      <c r="B162" s="592" t="s">
        <v>453</v>
      </c>
      <c r="C162" s="593" t="s">
        <v>671</v>
      </c>
      <c r="D162" s="1190">
        <v>17632.364610000001</v>
      </c>
      <c r="E162" s="594">
        <v>7758.2404178357865</v>
      </c>
      <c r="F162" s="1191">
        <v>20139.099111246924</v>
      </c>
      <c r="G162" s="595">
        <v>45529.704139082707</v>
      </c>
      <c r="H162" s="1280"/>
    </row>
    <row r="163" spans="2:8" ht="15.6" x14ac:dyDescent="0.3">
      <c r="B163" s="592" t="s">
        <v>435</v>
      </c>
      <c r="C163" s="593" t="s">
        <v>180</v>
      </c>
      <c r="D163" s="1190">
        <v>20845.697215437227</v>
      </c>
      <c r="E163" s="594">
        <v>7087.5370491634221</v>
      </c>
      <c r="F163" s="1191">
        <v>19790.962837055151</v>
      </c>
      <c r="G163" s="595">
        <v>47724.197101655802</v>
      </c>
      <c r="H163" s="1280"/>
    </row>
    <row r="164" spans="2:8" ht="15.6" x14ac:dyDescent="0.3">
      <c r="B164" s="592" t="s">
        <v>198</v>
      </c>
      <c r="C164" s="593" t="s">
        <v>180</v>
      </c>
      <c r="D164" s="1190">
        <v>21735.524951148018</v>
      </c>
      <c r="E164" s="594">
        <v>12226.232773762535</v>
      </c>
      <c r="F164" s="1191">
        <v>24533.973791873854</v>
      </c>
      <c r="G164" s="595">
        <v>58495.731516784406</v>
      </c>
      <c r="H164" s="1280"/>
    </row>
    <row r="165" spans="2:8" ht="15.6" x14ac:dyDescent="0.3">
      <c r="B165" s="592" t="s">
        <v>701</v>
      </c>
      <c r="C165" s="593" t="s">
        <v>671</v>
      </c>
      <c r="D165" s="1190">
        <v>21692.86678</v>
      </c>
      <c r="E165" s="594">
        <v>2899.9203783335529</v>
      </c>
      <c r="F165" s="1191">
        <v>5360.3499716664464</v>
      </c>
      <c r="G165" s="595">
        <v>29953.137129999999</v>
      </c>
      <c r="H165" s="1280"/>
    </row>
    <row r="166" spans="2:8" ht="15.6" x14ac:dyDescent="0.3">
      <c r="B166" s="592" t="s">
        <v>445</v>
      </c>
      <c r="C166" s="593" t="s">
        <v>671</v>
      </c>
      <c r="D166" s="1190">
        <v>26591.737000000001</v>
      </c>
      <c r="E166" s="594">
        <v>1543.5035454878771</v>
      </c>
      <c r="F166" s="1191">
        <v>8038.6121145121233</v>
      </c>
      <c r="G166" s="595">
        <v>36173.852660000004</v>
      </c>
      <c r="H166" s="1280"/>
    </row>
    <row r="167" spans="2:8" ht="15.6" x14ac:dyDescent="0.3">
      <c r="B167" s="592" t="s">
        <v>197</v>
      </c>
      <c r="C167" s="593" t="s">
        <v>180</v>
      </c>
      <c r="D167" s="1190">
        <v>30413.374621397168</v>
      </c>
      <c r="E167" s="594">
        <v>6234.741792648897</v>
      </c>
      <c r="F167" s="1191">
        <v>41209.911407963118</v>
      </c>
      <c r="G167" s="595">
        <v>77858.027822009186</v>
      </c>
      <c r="H167" s="1280"/>
    </row>
    <row r="168" spans="2:8" ht="15.6" x14ac:dyDescent="0.3">
      <c r="B168" s="592" t="s">
        <v>434</v>
      </c>
      <c r="C168" s="593" t="s">
        <v>180</v>
      </c>
      <c r="D168" s="1190">
        <v>31291.962347337565</v>
      </c>
      <c r="E168" s="594">
        <v>3285.656047404198</v>
      </c>
      <c r="F168" s="1191">
        <v>44182.947001381719</v>
      </c>
      <c r="G168" s="595">
        <v>78760.565396123478</v>
      </c>
      <c r="H168" s="1280"/>
    </row>
    <row r="169" spans="2:8" ht="15.6" x14ac:dyDescent="0.3">
      <c r="B169" s="592" t="s">
        <v>212</v>
      </c>
      <c r="C169" s="593" t="s">
        <v>180</v>
      </c>
      <c r="D169" s="1190">
        <v>37960.124572545188</v>
      </c>
      <c r="E169" s="594">
        <v>3511.311521177307</v>
      </c>
      <c r="F169" s="1191">
        <v>47441.720132274888</v>
      </c>
      <c r="G169" s="595">
        <v>88913.156225997373</v>
      </c>
      <c r="H169" s="1280"/>
    </row>
    <row r="170" spans="2:8" ht="15.6" x14ac:dyDescent="0.3">
      <c r="B170" s="592" t="s">
        <v>459</v>
      </c>
      <c r="C170" s="593" t="s">
        <v>671</v>
      </c>
      <c r="D170" s="1190">
        <v>35578.000999999997</v>
      </c>
      <c r="E170" s="594">
        <v>37755.360273302467</v>
      </c>
      <c r="F170" s="1191">
        <v>18369.366641288085</v>
      </c>
      <c r="G170" s="595">
        <v>91702.727914590549</v>
      </c>
      <c r="H170" s="1280"/>
    </row>
    <row r="171" spans="2:8" ht="15.6" x14ac:dyDescent="0.3">
      <c r="B171" s="592" t="s">
        <v>199</v>
      </c>
      <c r="C171" s="593" t="s">
        <v>180</v>
      </c>
      <c r="D171" s="1190">
        <v>40557.410454323406</v>
      </c>
      <c r="E171" s="594">
        <v>47654.957267243961</v>
      </c>
      <c r="F171" s="1191">
        <v>23470.066464904841</v>
      </c>
      <c r="G171" s="595">
        <v>111682.43418647221</v>
      </c>
      <c r="H171" s="1280"/>
    </row>
    <row r="172" spans="2:8" ht="15.6" x14ac:dyDescent="0.3">
      <c r="B172" s="592" t="s">
        <v>449</v>
      </c>
      <c r="C172" s="593" t="s">
        <v>671</v>
      </c>
      <c r="D172" s="1190">
        <v>51551.826000000001</v>
      </c>
      <c r="E172" s="594">
        <v>72881.394047324051</v>
      </c>
      <c r="F172" s="1191">
        <v>0</v>
      </c>
      <c r="G172" s="595">
        <v>124433.22004732405</v>
      </c>
      <c r="H172" s="1280"/>
    </row>
    <row r="173" spans="2:8" ht="15.6" x14ac:dyDescent="0.3">
      <c r="B173" s="592" t="s">
        <v>446</v>
      </c>
      <c r="C173" s="593" t="s">
        <v>671</v>
      </c>
      <c r="D173" s="1190">
        <v>53029.004000000001</v>
      </c>
      <c r="E173" s="594">
        <v>8871.3659617860903</v>
      </c>
      <c r="F173" s="1191">
        <v>54836.225091301159</v>
      </c>
      <c r="G173" s="595">
        <v>116736.59505308725</v>
      </c>
      <c r="H173" s="1280"/>
    </row>
    <row r="174" spans="2:8" ht="15.6" x14ac:dyDescent="0.3">
      <c r="B174" s="592" t="s">
        <v>471</v>
      </c>
      <c r="C174" s="593" t="s">
        <v>671</v>
      </c>
      <c r="D174" s="1190">
        <v>58417.519240000001</v>
      </c>
      <c r="E174" s="594">
        <v>66595.971818656835</v>
      </c>
      <c r="F174" s="1191">
        <v>0</v>
      </c>
      <c r="G174" s="595">
        <v>125013.49105865683</v>
      </c>
      <c r="H174" s="1280"/>
    </row>
    <row r="175" spans="2:8" ht="15.6" x14ac:dyDescent="0.3">
      <c r="B175" s="592" t="s">
        <v>470</v>
      </c>
      <c r="C175" s="593" t="s">
        <v>671</v>
      </c>
      <c r="D175" s="1190">
        <v>110804.33284</v>
      </c>
      <c r="E175" s="594">
        <v>128948.54235617546</v>
      </c>
      <c r="F175" s="1191">
        <v>0</v>
      </c>
      <c r="G175" s="595">
        <v>239752.87519617548</v>
      </c>
      <c r="H175" s="1280"/>
    </row>
    <row r="176" spans="2:8" ht="15.6" x14ac:dyDescent="0.3">
      <c r="B176" s="592" t="s">
        <v>448</v>
      </c>
      <c r="C176" s="593" t="s">
        <v>671</v>
      </c>
      <c r="D176" s="1190">
        <v>181636.8</v>
      </c>
      <c r="E176" s="594">
        <v>297405.42351642292</v>
      </c>
      <c r="F176" s="1191">
        <v>0</v>
      </c>
      <c r="G176" s="595">
        <v>479042.22351642291</v>
      </c>
      <c r="H176" s="1280"/>
    </row>
    <row r="177" spans="1:8" ht="16.2" thickBot="1" x14ac:dyDescent="0.35">
      <c r="B177" s="600"/>
      <c r="C177" s="601"/>
      <c r="D177" s="1190"/>
      <c r="E177" s="594"/>
      <c r="F177" s="614"/>
      <c r="G177" s="609"/>
      <c r="H177" s="1280"/>
    </row>
    <row r="178" spans="1:8" ht="16.8" thickTop="1" thickBot="1" x14ac:dyDescent="0.35">
      <c r="A178" s="376"/>
      <c r="B178" s="1355" t="s">
        <v>275</v>
      </c>
      <c r="C178" s="1356"/>
      <c r="D178" s="300">
        <f>+D60+D17+D33</f>
        <v>1081386.0030025011</v>
      </c>
      <c r="E178" s="1196">
        <f>+E60+E17+E33</f>
        <v>878941.20410266716</v>
      </c>
      <c r="F178" s="301">
        <f>+F60+F17+F33</f>
        <v>540135.42220975575</v>
      </c>
      <c r="G178" s="301">
        <f>+G60+G17+G33</f>
        <v>2500462.6293149237</v>
      </c>
      <c r="H178" s="1280"/>
    </row>
    <row r="179" spans="1:8" s="376" customFormat="1" ht="16.2" thickTop="1" x14ac:dyDescent="0.3">
      <c r="A179" s="29"/>
      <c r="B179" s="167"/>
      <c r="C179" s="167"/>
      <c r="D179" s="1021"/>
      <c r="E179" s="1021"/>
      <c r="F179" s="1021"/>
      <c r="G179" s="1021"/>
      <c r="H179" s="29"/>
    </row>
    <row r="180" spans="1:8" x14ac:dyDescent="0.3">
      <c r="B180" s="1357" t="s">
        <v>329</v>
      </c>
      <c r="C180" s="1357"/>
      <c r="D180" s="1357"/>
      <c r="E180" s="1357"/>
      <c r="F180" s="1357"/>
      <c r="G180" s="1357"/>
    </row>
    <row r="181" spans="1:8" x14ac:dyDescent="0.3">
      <c r="B181" s="1357" t="s">
        <v>403</v>
      </c>
      <c r="C181" s="1357"/>
      <c r="D181" s="1357"/>
      <c r="E181" s="1357"/>
      <c r="F181" s="1357"/>
      <c r="G181" s="1357"/>
    </row>
    <row r="182" spans="1:8" x14ac:dyDescent="0.3">
      <c r="B182" s="168"/>
      <c r="C182" s="168"/>
      <c r="D182" s="168"/>
      <c r="E182" s="168"/>
      <c r="F182" s="168"/>
      <c r="G182" s="932"/>
    </row>
    <row r="183" spans="1:8" x14ac:dyDescent="0.3">
      <c r="D183" s="934"/>
      <c r="E183" s="934"/>
      <c r="F183" s="934"/>
      <c r="G183" s="934"/>
      <c r="H183" s="934"/>
    </row>
    <row r="184" spans="1:8" x14ac:dyDescent="0.3">
      <c r="D184" s="934"/>
      <c r="E184" s="934"/>
      <c r="F184" s="934"/>
      <c r="G184" s="934"/>
      <c r="H184" s="934"/>
    </row>
    <row r="185" spans="1:8" x14ac:dyDescent="0.3">
      <c r="D185" s="934"/>
      <c r="E185" s="934"/>
      <c r="F185" s="934"/>
      <c r="G185" s="934"/>
    </row>
    <row r="186" spans="1:8" x14ac:dyDescent="0.3">
      <c r="D186" s="856"/>
      <c r="E186" s="856"/>
      <c r="F186" s="169"/>
      <c r="G186" s="169"/>
    </row>
    <row r="187" spans="1:8" x14ac:dyDescent="0.3">
      <c r="D187" s="918"/>
      <c r="E187" s="918"/>
      <c r="F187" s="170"/>
      <c r="G187" s="170"/>
    </row>
    <row r="188" spans="1:8" x14ac:dyDescent="0.3">
      <c r="D188" s="856"/>
      <c r="E188" s="856"/>
      <c r="F188" s="169"/>
      <c r="G188" s="169"/>
    </row>
  </sheetData>
  <mergeCells count="19">
    <mergeCell ref="B6:G6"/>
    <mergeCell ref="B7:G7"/>
    <mergeCell ref="B11:B15"/>
    <mergeCell ref="C11:C15"/>
    <mergeCell ref="D11:D15"/>
    <mergeCell ref="E11:E15"/>
    <mergeCell ref="F11:F15"/>
    <mergeCell ref="G11:G15"/>
    <mergeCell ref="B178:C178"/>
    <mergeCell ref="B180:G180"/>
    <mergeCell ref="B181:G181"/>
    <mergeCell ref="B89:G89"/>
    <mergeCell ref="B90:G90"/>
    <mergeCell ref="B94:B98"/>
    <mergeCell ref="C94:C98"/>
    <mergeCell ref="D94:D98"/>
    <mergeCell ref="E94:E98"/>
    <mergeCell ref="F94:F98"/>
    <mergeCell ref="G94:G9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fitToHeight="2" orientation="portrait" r:id="rId1"/>
  <headerFooter scaleWithDoc="0">
    <oddFooter>&amp;R&amp;A</oddFooter>
  </headerFooter>
  <rowBreaks count="1" manualBreakCount="1">
    <brk id="84"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04"/>
  <sheetViews>
    <sheetView showGridLines="0" showRuler="0" zoomScale="85" zoomScaleNormal="85" zoomScaleSheetLayoutView="85" workbookViewId="0"/>
  </sheetViews>
  <sheetFormatPr baseColWidth="10" defaultColWidth="11.5546875" defaultRowHeight="13.8" x14ac:dyDescent="0.3"/>
  <cols>
    <col min="1" max="1" width="5.88671875" style="29" bestFit="1" customWidth="1"/>
    <col min="2" max="2" width="72.88671875" style="29" bestFit="1" customWidth="1"/>
    <col min="3" max="4" width="15.109375" style="29" bestFit="1" customWidth="1"/>
    <col min="5" max="5" width="15.33203125" style="29" bestFit="1" customWidth="1"/>
    <col min="6" max="7" width="16.109375" style="29" bestFit="1" customWidth="1"/>
    <col min="8" max="8" width="22.109375" style="29" bestFit="1" customWidth="1"/>
    <col min="9" max="9" width="15.33203125" style="29" bestFit="1" customWidth="1"/>
    <col min="10" max="16384" width="11.5546875" style="29"/>
  </cols>
  <sheetData>
    <row r="1" spans="1:8" ht="14.4" x14ac:dyDescent="0.3">
      <c r="A1" s="666" t="s">
        <v>216</v>
      </c>
      <c r="B1" s="377"/>
    </row>
    <row r="2" spans="1:8" ht="15" customHeight="1" x14ac:dyDescent="0.3">
      <c r="A2" s="666"/>
      <c r="B2" s="351" t="s">
        <v>705</v>
      </c>
    </row>
    <row r="3" spans="1:8" ht="15" customHeight="1" x14ac:dyDescent="0.3">
      <c r="A3" s="377"/>
      <c r="B3" s="351" t="s">
        <v>299</v>
      </c>
    </row>
    <row r="4" spans="1:8" s="390" customFormat="1" x14ac:dyDescent="0.3">
      <c r="B4" s="347"/>
      <c r="E4" s="29"/>
    </row>
    <row r="5" spans="1:8" s="390" customFormat="1" x14ac:dyDescent="0.3">
      <c r="B5" s="347"/>
      <c r="E5" s="29"/>
    </row>
    <row r="6" spans="1:8" ht="17.399999999999999" x14ac:dyDescent="0.3">
      <c r="B6" s="1294" t="s">
        <v>653</v>
      </c>
      <c r="C6" s="1294"/>
      <c r="D6" s="1134"/>
    </row>
    <row r="7" spans="1:8" ht="14.4" x14ac:dyDescent="0.3">
      <c r="B7" s="1317" t="s">
        <v>628</v>
      </c>
      <c r="C7" s="1317"/>
      <c r="D7" s="1137"/>
    </row>
    <row r="8" spans="1:8" s="390" customFormat="1" x14ac:dyDescent="0.3">
      <c r="B8" s="347"/>
      <c r="E8" s="29"/>
    </row>
    <row r="9" spans="1:8" s="390" customFormat="1" ht="12" x14ac:dyDescent="0.25">
      <c r="B9" s="35"/>
      <c r="C9" s="956"/>
      <c r="D9" s="956"/>
    </row>
    <row r="10" spans="1:8" ht="14.25" customHeight="1" thickBot="1" x14ac:dyDescent="0.35">
      <c r="B10" s="877" t="s">
        <v>218</v>
      </c>
      <c r="C10" s="957"/>
      <c r="D10" s="59"/>
    </row>
    <row r="11" spans="1:8" ht="24" customHeight="1" thickTop="1" thickBot="1" x14ac:dyDescent="0.35">
      <c r="B11" s="1391" t="s">
        <v>219</v>
      </c>
      <c r="C11" s="1250">
        <v>2019</v>
      </c>
      <c r="D11" s="1393">
        <v>2020</v>
      </c>
      <c r="E11" s="1394"/>
      <c r="F11" s="1394"/>
      <c r="G11" s="1395"/>
    </row>
    <row r="12" spans="1:8" ht="33" customHeight="1" thickTop="1" thickBot="1" x14ac:dyDescent="0.35">
      <c r="B12" s="1392"/>
      <c r="C12" s="933" t="s">
        <v>707</v>
      </c>
      <c r="D12" s="933" t="s">
        <v>711</v>
      </c>
      <c r="E12" s="933" t="s">
        <v>760</v>
      </c>
      <c r="F12" s="933" t="s">
        <v>805</v>
      </c>
      <c r="G12" s="933" t="s">
        <v>891</v>
      </c>
    </row>
    <row r="13" spans="1:8" ht="12.75" customHeight="1" thickTop="1" x14ac:dyDescent="0.3">
      <c r="B13" s="57"/>
      <c r="C13" s="937"/>
      <c r="D13" s="937"/>
      <c r="E13" s="937"/>
      <c r="F13" s="937"/>
      <c r="G13" s="937"/>
    </row>
    <row r="14" spans="1:8" ht="34.799999999999997" x14ac:dyDescent="0.3">
      <c r="B14" s="995" t="s">
        <v>629</v>
      </c>
      <c r="C14" s="950">
        <f>+C17+C75</f>
        <v>336027350.03944337</v>
      </c>
      <c r="D14" s="950">
        <f>+D17+D75</f>
        <v>336228302.34354407</v>
      </c>
      <c r="E14" s="950">
        <f>+E17+E75</f>
        <v>337505084.34308195</v>
      </c>
      <c r="F14" s="950">
        <f>+F17+F75</f>
        <v>345479606.070674</v>
      </c>
      <c r="G14" s="950">
        <f>+G17+G75</f>
        <v>349096604.06598067</v>
      </c>
      <c r="H14" s="934"/>
    </row>
    <row r="15" spans="1:8" ht="14.4" thickBot="1" x14ac:dyDescent="0.35">
      <c r="B15" s="13"/>
      <c r="C15" s="936"/>
      <c r="D15" s="936"/>
      <c r="E15" s="936"/>
      <c r="F15" s="936"/>
      <c r="G15" s="936"/>
      <c r="H15" s="934"/>
    </row>
    <row r="16" spans="1:8" ht="12.75" customHeight="1" thickTop="1" x14ac:dyDescent="0.3">
      <c r="B16" s="57"/>
      <c r="C16" s="937"/>
      <c r="D16" s="937"/>
      <c r="E16" s="937"/>
      <c r="F16" s="937"/>
      <c r="G16" s="937"/>
      <c r="H16" s="934"/>
    </row>
    <row r="17" spans="2:8" s="376" customFormat="1" ht="15.6" x14ac:dyDescent="0.3">
      <c r="B17" s="996" t="s">
        <v>638</v>
      </c>
      <c r="C17" s="952">
        <f>+C20+C53+C62+C67</f>
        <v>323064618.25805849</v>
      </c>
      <c r="D17" s="952">
        <f>+D20+D53+D62+D67</f>
        <v>323381317.59421289</v>
      </c>
      <c r="E17" s="952">
        <f>+E20+E53+E62+E67</f>
        <v>324552364.38257146</v>
      </c>
      <c r="F17" s="952">
        <f>+F20+F53+F62+F67</f>
        <v>332247531.17806089</v>
      </c>
      <c r="G17" s="952">
        <f>+G20+G53+G62+G67</f>
        <v>335582217.91753709</v>
      </c>
      <c r="H17" s="934"/>
    </row>
    <row r="18" spans="2:8" ht="14.4" thickBot="1" x14ac:dyDescent="0.35">
      <c r="B18" s="13"/>
      <c r="C18" s="946"/>
      <c r="D18" s="946"/>
      <c r="E18" s="946"/>
      <c r="F18" s="946"/>
      <c r="G18" s="946"/>
      <c r="H18" s="934"/>
    </row>
    <row r="19" spans="2:8" ht="18" customHeight="1" thickTop="1" x14ac:dyDescent="0.3">
      <c r="B19" s="139"/>
      <c r="C19" s="938"/>
      <c r="D19" s="938"/>
      <c r="E19" s="938"/>
      <c r="F19" s="938"/>
      <c r="G19" s="938"/>
      <c r="H19" s="934"/>
    </row>
    <row r="20" spans="2:8" s="376" customFormat="1" ht="15.6" x14ac:dyDescent="0.3">
      <c r="B20" s="483" t="s">
        <v>391</v>
      </c>
      <c r="C20" s="953">
        <f>+C22+C26+C28+C51</f>
        <v>301160724.94488806</v>
      </c>
      <c r="D20" s="953">
        <f>+D22+D26+D28+D51</f>
        <v>303514648.77065736</v>
      </c>
      <c r="E20" s="953">
        <f>+E22+E26+E28+E51</f>
        <v>298746591.70243704</v>
      </c>
      <c r="F20" s="953">
        <f>+F22+F26+F28+F51</f>
        <v>303801187.05460972</v>
      </c>
      <c r="G20" s="953">
        <f>+G22+G26+G28+G51</f>
        <v>310360761.40248388</v>
      </c>
      <c r="H20" s="934"/>
    </row>
    <row r="21" spans="2:8" ht="17.25" customHeight="1" x14ac:dyDescent="0.3">
      <c r="B21" s="139"/>
      <c r="C21" s="935"/>
      <c r="D21" s="935"/>
      <c r="E21" s="935"/>
      <c r="F21" s="935"/>
      <c r="G21" s="935"/>
      <c r="H21" s="934"/>
    </row>
    <row r="22" spans="2:8" s="377" customFormat="1" ht="14.4" x14ac:dyDescent="0.3">
      <c r="B22" s="371" t="s">
        <v>300</v>
      </c>
      <c r="C22" s="948">
        <f>+C23+C24</f>
        <v>194152809.9513444</v>
      </c>
      <c r="D22" s="948">
        <f>+D23+D24</f>
        <v>199726058.47578192</v>
      </c>
      <c r="E22" s="948">
        <f>+E23+E24</f>
        <v>196487764.60414153</v>
      </c>
      <c r="F22" s="948">
        <f>+F23+F24</f>
        <v>207294750.45913568</v>
      </c>
      <c r="G22" s="948">
        <f>+G23+G24</f>
        <v>213925756.09160665</v>
      </c>
      <c r="H22" s="934"/>
    </row>
    <row r="23" spans="2:8" x14ac:dyDescent="0.3">
      <c r="B23" s="260" t="s">
        <v>267</v>
      </c>
      <c r="C23" s="357">
        <v>38723467.4013834</v>
      </c>
      <c r="D23" s="360">
        <v>42022382.293442503</v>
      </c>
      <c r="E23" s="360">
        <v>37702756.984185413</v>
      </c>
      <c r="F23" s="360">
        <v>42698788.170476221</v>
      </c>
      <c r="G23" s="360">
        <v>47590243.771269649</v>
      </c>
      <c r="H23" s="934"/>
    </row>
    <row r="24" spans="2:8" x14ac:dyDescent="0.3">
      <c r="B24" s="265" t="s">
        <v>107</v>
      </c>
      <c r="C24" s="357">
        <v>155429342.549961</v>
      </c>
      <c r="D24" s="360">
        <v>157703676.1823394</v>
      </c>
      <c r="E24" s="360">
        <v>158785007.61995614</v>
      </c>
      <c r="F24" s="360">
        <v>164595962.28865945</v>
      </c>
      <c r="G24" s="360">
        <v>166335512.320337</v>
      </c>
      <c r="H24" s="934"/>
    </row>
    <row r="25" spans="2:8" x14ac:dyDescent="0.3">
      <c r="B25" s="154"/>
      <c r="C25" s="1005"/>
      <c r="D25" s="940"/>
      <c r="E25" s="940"/>
      <c r="F25" s="940"/>
      <c r="G25" s="940"/>
      <c r="H25" s="934"/>
    </row>
    <row r="26" spans="2:8" s="377" customFormat="1" ht="14.4" x14ac:dyDescent="0.3">
      <c r="B26" s="371" t="s">
        <v>401</v>
      </c>
      <c r="C26" s="1006">
        <v>23113729.473362166</v>
      </c>
      <c r="D26" s="263">
        <v>18398782.435120508</v>
      </c>
      <c r="E26" s="263">
        <v>15954176.75192802</v>
      </c>
      <c r="F26" s="263">
        <v>8879459.4794205651</v>
      </c>
      <c r="G26" s="263">
        <v>8208699.9003800005</v>
      </c>
      <c r="H26" s="934"/>
    </row>
    <row r="27" spans="2:8" x14ac:dyDescent="0.3">
      <c r="B27" s="154"/>
      <c r="C27" s="940"/>
      <c r="D27" s="940"/>
      <c r="E27" s="940"/>
      <c r="F27" s="940"/>
      <c r="G27" s="940"/>
      <c r="H27" s="934"/>
    </row>
    <row r="28" spans="2:8" s="377" customFormat="1" ht="14.4" x14ac:dyDescent="0.3">
      <c r="B28" s="371" t="s">
        <v>52</v>
      </c>
      <c r="C28" s="948">
        <f>+C30+C32+C43+C45+C47+C49</f>
        <v>79052379.025482446</v>
      </c>
      <c r="D28" s="948">
        <f>+D30+D32+D43+D45+D47+D49</f>
        <v>77812604.925663397</v>
      </c>
      <c r="E28" s="948">
        <f>+E30+E32+E43+E45+E47+E49</f>
        <v>78828246.968324751</v>
      </c>
      <c r="F28" s="948">
        <f>+F30+F32+F43+F45+F47+F49</f>
        <v>79596127.099643916</v>
      </c>
      <c r="G28" s="948">
        <f>+G30+G32+G43+G45+G47+G49</f>
        <v>81615692.777542248</v>
      </c>
      <c r="H28" s="934"/>
    </row>
    <row r="29" spans="2:8" x14ac:dyDescent="0.3">
      <c r="B29" s="141"/>
      <c r="C29" s="940"/>
      <c r="D29" s="940"/>
      <c r="E29" s="940"/>
      <c r="F29" s="940"/>
      <c r="G29" s="940"/>
      <c r="H29" s="934"/>
    </row>
    <row r="30" spans="2:8" x14ac:dyDescent="0.3">
      <c r="B30" s="266" t="s">
        <v>362</v>
      </c>
      <c r="C30" s="355">
        <v>640325.04701061919</v>
      </c>
      <c r="D30" s="267">
        <v>633609.19185240206</v>
      </c>
      <c r="E30" s="267">
        <v>618336.33340547851</v>
      </c>
      <c r="F30" s="267">
        <v>608090.70973205357</v>
      </c>
      <c r="G30" s="267">
        <v>605045.59676259232</v>
      </c>
      <c r="H30" s="934"/>
    </row>
    <row r="31" spans="2:8" x14ac:dyDescent="0.3">
      <c r="B31" s="139"/>
      <c r="C31" s="947"/>
      <c r="D31" s="947"/>
      <c r="E31" s="947"/>
      <c r="F31" s="947"/>
      <c r="G31" s="947"/>
      <c r="H31" s="934"/>
    </row>
    <row r="32" spans="2:8" x14ac:dyDescent="0.3">
      <c r="B32" s="266" t="s">
        <v>265</v>
      </c>
      <c r="C32" s="947">
        <f>SUM(C33:C41)</f>
        <v>68000788.456716701</v>
      </c>
      <c r="D32" s="947">
        <f>SUM(D33:D41)</f>
        <v>67200334.579572335</v>
      </c>
      <c r="E32" s="947">
        <f>SUM(E33:E41)</f>
        <v>68254653.803113401</v>
      </c>
      <c r="F32" s="947">
        <f>SUM(F33:F41)</f>
        <v>69226677.225063995</v>
      </c>
      <c r="G32" s="947">
        <f>SUM(G33:G41)</f>
        <v>71268153.583730102</v>
      </c>
      <c r="H32" s="934"/>
    </row>
    <row r="33" spans="2:8" x14ac:dyDescent="0.3">
      <c r="B33" s="260" t="s">
        <v>527</v>
      </c>
      <c r="C33" s="357">
        <v>2625</v>
      </c>
      <c r="D33" s="360">
        <v>2625</v>
      </c>
      <c r="E33" s="360">
        <v>2625</v>
      </c>
      <c r="F33" s="360">
        <v>2625</v>
      </c>
      <c r="G33" s="360">
        <v>2625</v>
      </c>
      <c r="H33" s="934"/>
    </row>
    <row r="34" spans="2:8" x14ac:dyDescent="0.3">
      <c r="B34" s="260" t="s">
        <v>261</v>
      </c>
      <c r="C34" s="357">
        <v>7127849.6188295344</v>
      </c>
      <c r="D34" s="360">
        <v>7145636.825092</v>
      </c>
      <c r="E34" s="360">
        <v>7385074.0327020017</v>
      </c>
      <c r="F34" s="360">
        <v>7494984.3986400012</v>
      </c>
      <c r="G34" s="360">
        <v>7721122.1924700011</v>
      </c>
      <c r="H34" s="934"/>
    </row>
    <row r="35" spans="2:8" x14ac:dyDescent="0.3">
      <c r="B35" s="260" t="s">
        <v>260</v>
      </c>
      <c r="C35" s="357">
        <v>12646998.656206004</v>
      </c>
      <c r="D35" s="360">
        <v>12506447.851555999</v>
      </c>
      <c r="E35" s="360">
        <v>12903787.872555997</v>
      </c>
      <c r="F35" s="360">
        <v>12844813.460865999</v>
      </c>
      <c r="G35" s="360">
        <v>13368113.993966</v>
      </c>
      <c r="H35" s="934"/>
    </row>
    <row r="36" spans="2:8" x14ac:dyDescent="0.3">
      <c r="B36" s="260" t="s">
        <v>262</v>
      </c>
      <c r="C36" s="357">
        <v>237350.83324000001</v>
      </c>
      <c r="D36" s="360">
        <v>239538.91110999999</v>
      </c>
      <c r="E36" s="360">
        <v>306785.20900000003</v>
      </c>
      <c r="F36" s="360">
        <v>311217.80291000003</v>
      </c>
      <c r="G36" s="360">
        <v>323383.06634000002</v>
      </c>
      <c r="H36" s="934"/>
    </row>
    <row r="37" spans="2:8" x14ac:dyDescent="0.3">
      <c r="B37" s="260" t="s">
        <v>263</v>
      </c>
      <c r="C37" s="357">
        <v>41144.732880456075</v>
      </c>
      <c r="D37" s="360">
        <v>40563.638306898371</v>
      </c>
      <c r="E37" s="360">
        <v>38362.21143866302</v>
      </c>
      <c r="F37" s="360">
        <v>39682.886316234799</v>
      </c>
      <c r="G37" s="360">
        <v>38557.758536033631</v>
      </c>
      <c r="H37" s="934"/>
    </row>
    <row r="38" spans="2:8" x14ac:dyDescent="0.3">
      <c r="B38" s="260" t="s">
        <v>276</v>
      </c>
      <c r="C38" s="357">
        <v>3655847.82076</v>
      </c>
      <c r="D38" s="360">
        <v>3547065.3728100001</v>
      </c>
      <c r="E38" s="360">
        <v>3545981.8621899998</v>
      </c>
      <c r="F38" s="360">
        <v>3420258.5142899994</v>
      </c>
      <c r="G38" s="360">
        <v>3649093.4640599997</v>
      </c>
      <c r="H38" s="934"/>
    </row>
    <row r="39" spans="2:8" x14ac:dyDescent="0.3">
      <c r="B39" s="260" t="s">
        <v>483</v>
      </c>
      <c r="C39" s="357">
        <v>74644.737410000002</v>
      </c>
      <c r="D39" s="360">
        <v>76288.339459999988</v>
      </c>
      <c r="E39" s="360">
        <v>82329.269540000008</v>
      </c>
      <c r="F39" s="360">
        <v>83574.376755999998</v>
      </c>
      <c r="G39" s="360">
        <v>94012.405776</v>
      </c>
      <c r="H39" s="934"/>
    </row>
    <row r="40" spans="2:8" x14ac:dyDescent="0.3">
      <c r="B40" s="260" t="s">
        <v>582</v>
      </c>
      <c r="C40" s="357">
        <v>44128470.685840711</v>
      </c>
      <c r="D40" s="360">
        <v>43556312.269687444</v>
      </c>
      <c r="E40" s="360">
        <v>43903851.97413674</v>
      </c>
      <c r="F40" s="360">
        <v>44923578.265765764</v>
      </c>
      <c r="G40" s="360">
        <v>45965303.183062069</v>
      </c>
      <c r="H40" s="934"/>
    </row>
    <row r="41" spans="2:8" x14ac:dyDescent="0.3">
      <c r="B41" s="260" t="s">
        <v>601</v>
      </c>
      <c r="C41" s="357">
        <v>85856.371549999996</v>
      </c>
      <c r="D41" s="360">
        <v>85856.371549999996</v>
      </c>
      <c r="E41" s="360">
        <v>85856.371549999996</v>
      </c>
      <c r="F41" s="360">
        <v>105942.51952</v>
      </c>
      <c r="G41" s="360">
        <v>105942.51952</v>
      </c>
      <c r="H41" s="934"/>
    </row>
    <row r="42" spans="2:8" x14ac:dyDescent="0.3">
      <c r="B42" s="155"/>
      <c r="C42" s="941"/>
      <c r="D42" s="941"/>
      <c r="E42" s="941"/>
      <c r="F42" s="941"/>
      <c r="G42" s="941"/>
      <c r="H42" s="934"/>
    </row>
    <row r="43" spans="2:8" x14ac:dyDescent="0.3">
      <c r="B43" s="266" t="s">
        <v>264</v>
      </c>
      <c r="C43" s="355">
        <v>5398072.3095353451</v>
      </c>
      <c r="D43" s="267">
        <v>5284483.9959686538</v>
      </c>
      <c r="E43" s="267">
        <v>5474012.9040516596</v>
      </c>
      <c r="F43" s="267">
        <v>5391940.7550774384</v>
      </c>
      <c r="G43" s="267">
        <v>5487770.1997930473</v>
      </c>
      <c r="H43" s="934"/>
    </row>
    <row r="44" spans="2:8" x14ac:dyDescent="0.3">
      <c r="B44" s="156"/>
      <c r="C44" s="1004"/>
      <c r="D44" s="945"/>
      <c r="E44" s="945"/>
      <c r="F44" s="945"/>
      <c r="G44" s="945"/>
      <c r="H44" s="934"/>
    </row>
    <row r="45" spans="2:8" x14ac:dyDescent="0.3">
      <c r="B45" s="1009" t="s">
        <v>350</v>
      </c>
      <c r="C45" s="267">
        <v>2284020.660895735</v>
      </c>
      <c r="D45" s="267">
        <v>2064368.5935789051</v>
      </c>
      <c r="E45" s="267">
        <v>1934287.3762627831</v>
      </c>
      <c r="F45" s="267">
        <v>1899208.8232714941</v>
      </c>
      <c r="G45" s="267">
        <v>2028569.5492960329</v>
      </c>
      <c r="H45" s="934"/>
    </row>
    <row r="46" spans="2:8" x14ac:dyDescent="0.3">
      <c r="B46" s="153"/>
      <c r="C46" s="945"/>
      <c r="D46" s="945"/>
      <c r="E46" s="945"/>
      <c r="F46" s="945"/>
      <c r="G46" s="945"/>
      <c r="H46" s="934"/>
    </row>
    <row r="47" spans="2:8" x14ac:dyDescent="0.3">
      <c r="B47" s="273" t="s">
        <v>346</v>
      </c>
      <c r="C47" s="267">
        <v>2396978.5928329937</v>
      </c>
      <c r="D47" s="267">
        <v>2306722.2010787684</v>
      </c>
      <c r="E47" s="267">
        <v>2231569.4942672038</v>
      </c>
      <c r="F47" s="267">
        <v>2161255.2496933928</v>
      </c>
      <c r="G47" s="267">
        <v>1919958.9276317814</v>
      </c>
      <c r="H47" s="934"/>
    </row>
    <row r="48" spans="2:8" x14ac:dyDescent="0.3">
      <c r="B48" s="153"/>
      <c r="C48" s="945"/>
      <c r="D48" s="945"/>
      <c r="E48" s="945"/>
      <c r="F48" s="945"/>
      <c r="G48" s="945"/>
      <c r="H48" s="934"/>
    </row>
    <row r="49" spans="2:8" x14ac:dyDescent="0.3">
      <c r="B49" s="273" t="s">
        <v>365</v>
      </c>
      <c r="C49" s="267">
        <v>332193.95849106333</v>
      </c>
      <c r="D49" s="267">
        <v>323086.3636123311</v>
      </c>
      <c r="E49" s="267">
        <v>315387.05722422129</v>
      </c>
      <c r="F49" s="267">
        <v>308954.33680554345</v>
      </c>
      <c r="G49" s="267">
        <v>306194.92032869399</v>
      </c>
      <c r="H49" s="934"/>
    </row>
    <row r="50" spans="2:8" x14ac:dyDescent="0.3">
      <c r="B50" s="1010"/>
      <c r="C50" s="1011"/>
      <c r="D50" s="1011"/>
      <c r="E50" s="1011"/>
      <c r="F50" s="1011"/>
      <c r="G50" s="1011"/>
      <c r="H50" s="934"/>
    </row>
    <row r="51" spans="2:8" s="377" customFormat="1" ht="14.4" x14ac:dyDescent="0.3">
      <c r="B51" s="371" t="s">
        <v>235</v>
      </c>
      <c r="C51" s="355">
        <v>4841806.4946990563</v>
      </c>
      <c r="D51" s="263">
        <v>7577202.9340915186</v>
      </c>
      <c r="E51" s="263">
        <v>7476403.3780427231</v>
      </c>
      <c r="F51" s="263">
        <v>8030850.0164095834</v>
      </c>
      <c r="G51" s="263">
        <v>6610612.6329550184</v>
      </c>
      <c r="H51" s="934"/>
    </row>
    <row r="52" spans="2:8" x14ac:dyDescent="0.3">
      <c r="B52" s="141"/>
      <c r="C52" s="942"/>
      <c r="D52" s="942"/>
      <c r="E52" s="942"/>
      <c r="F52" s="942"/>
      <c r="G52" s="942"/>
      <c r="H52" s="934"/>
    </row>
    <row r="53" spans="2:8" s="376" customFormat="1" ht="15.6" x14ac:dyDescent="0.3">
      <c r="B53" s="483" t="s">
        <v>392</v>
      </c>
      <c r="C53" s="951">
        <f>SUM(C55:C60)</f>
        <v>19364728.558999468</v>
      </c>
      <c r="D53" s="951">
        <f>SUM(D55:D60)</f>
        <v>17340794.219263256</v>
      </c>
      <c r="E53" s="951">
        <f>SUM(E55:E60)</f>
        <v>23267971.496726308</v>
      </c>
      <c r="F53" s="951">
        <f>SUM(F55:F60)</f>
        <v>25871331.818673726</v>
      </c>
      <c r="G53" s="951">
        <f>SUM(G55:G60)</f>
        <v>22614316.915211044</v>
      </c>
      <c r="H53" s="934"/>
    </row>
    <row r="54" spans="2:8" x14ac:dyDescent="0.3">
      <c r="B54" s="141"/>
      <c r="C54" s="943"/>
      <c r="D54" s="943"/>
      <c r="E54" s="943"/>
      <c r="F54" s="943"/>
      <c r="G54" s="943"/>
      <c r="H54" s="934"/>
    </row>
    <row r="55" spans="2:8" s="377" customFormat="1" ht="14.4" x14ac:dyDescent="0.3">
      <c r="B55" s="266" t="s">
        <v>273</v>
      </c>
      <c r="C55" s="1006">
        <v>9395275.0646965522</v>
      </c>
      <c r="D55" s="1012">
        <v>9248220.4818697777</v>
      </c>
      <c r="E55" s="1012">
        <v>9055141.5797317456</v>
      </c>
      <c r="F55" s="1012">
        <v>10167115.19527404</v>
      </c>
      <c r="G55" s="1012">
        <v>8368887.0402281778</v>
      </c>
      <c r="H55" s="934"/>
    </row>
    <row r="56" spans="2:8" s="377" customFormat="1" ht="14.4" x14ac:dyDescent="0.3">
      <c r="B56" s="273" t="s">
        <v>297</v>
      </c>
      <c r="C56" s="263">
        <v>8177985.0912642637</v>
      </c>
      <c r="D56" s="1012">
        <v>7627238.8591483487</v>
      </c>
      <c r="E56" s="1012">
        <v>11852936.238209676</v>
      </c>
      <c r="F56" s="1012">
        <v>13102319.637028739</v>
      </c>
      <c r="G56" s="1012">
        <v>10559320.318414286</v>
      </c>
      <c r="H56" s="934"/>
    </row>
    <row r="57" spans="2:8" s="377" customFormat="1" ht="14.4" x14ac:dyDescent="0.3">
      <c r="B57" s="273" t="s">
        <v>347</v>
      </c>
      <c r="C57" s="1012">
        <v>0</v>
      </c>
      <c r="D57" s="1012">
        <v>0</v>
      </c>
      <c r="E57" s="1012">
        <v>0</v>
      </c>
      <c r="F57" s="1012">
        <v>0</v>
      </c>
      <c r="G57" s="1012">
        <v>0</v>
      </c>
      <c r="H57" s="934"/>
    </row>
    <row r="58" spans="2:8" s="377" customFormat="1" ht="14.4" x14ac:dyDescent="0.3">
      <c r="B58" s="273" t="s">
        <v>266</v>
      </c>
      <c r="C58" s="263">
        <v>500876.53393438511</v>
      </c>
      <c r="D58" s="1012">
        <v>465334.87824512913</v>
      </c>
      <c r="E58" s="1012">
        <v>0</v>
      </c>
      <c r="F58" s="1012">
        <v>0</v>
      </c>
      <c r="G58" s="1012">
        <v>0</v>
      </c>
      <c r="H58" s="934"/>
    </row>
    <row r="59" spans="2:8" s="377" customFormat="1" ht="14.4" x14ac:dyDescent="0.3">
      <c r="B59" s="273" t="s">
        <v>365</v>
      </c>
      <c r="C59" s="263">
        <v>1290591.8691042657</v>
      </c>
      <c r="D59" s="1012">
        <v>0</v>
      </c>
      <c r="E59" s="1012">
        <v>0</v>
      </c>
      <c r="F59" s="1012">
        <v>0</v>
      </c>
      <c r="G59" s="1012">
        <v>843781.56753223611</v>
      </c>
      <c r="H59" s="934"/>
    </row>
    <row r="60" spans="2:8" s="377" customFormat="1" ht="14.4" x14ac:dyDescent="0.3">
      <c r="B60" s="273" t="s">
        <v>597</v>
      </c>
      <c r="C60" s="1012">
        <v>0</v>
      </c>
      <c r="D60" s="1012">
        <v>0</v>
      </c>
      <c r="E60" s="1012">
        <v>2359893.6787848892</v>
      </c>
      <c r="F60" s="1012">
        <v>2601896.9863709472</v>
      </c>
      <c r="G60" s="1012">
        <v>2842327.9890363459</v>
      </c>
      <c r="H60" s="934"/>
    </row>
    <row r="61" spans="2:8" x14ac:dyDescent="0.3">
      <c r="B61" s="139"/>
      <c r="C61" s="944"/>
      <c r="D61" s="944"/>
      <c r="E61" s="944"/>
      <c r="F61" s="944"/>
      <c r="G61" s="944"/>
      <c r="H61" s="934"/>
    </row>
    <row r="62" spans="2:8" s="376" customFormat="1" ht="15.6" x14ac:dyDescent="0.3">
      <c r="B62" s="483" t="s">
        <v>751</v>
      </c>
      <c r="C62" s="951">
        <f>+C64+C65</f>
        <v>103955.2346598757</v>
      </c>
      <c r="D62" s="951">
        <f>+D64+D65</f>
        <v>103444.18754347983</v>
      </c>
      <c r="E62" s="951">
        <f>+E64+E65</f>
        <v>103960.01563444815</v>
      </c>
      <c r="F62" s="951">
        <f>+F64+F65</f>
        <v>105300.4254727286</v>
      </c>
      <c r="G62" s="951">
        <f>+G64+G65</f>
        <v>106676.97023194257</v>
      </c>
      <c r="H62" s="934"/>
    </row>
    <row r="63" spans="2:8" x14ac:dyDescent="0.3">
      <c r="B63" s="139"/>
      <c r="C63" s="939"/>
      <c r="D63" s="939"/>
      <c r="E63" s="939"/>
      <c r="F63" s="939"/>
      <c r="G63" s="939"/>
      <c r="H63" s="934"/>
    </row>
    <row r="64" spans="2:8" x14ac:dyDescent="0.3">
      <c r="B64" s="266" t="s">
        <v>271</v>
      </c>
      <c r="C64" s="355">
        <v>95681.181455170779</v>
      </c>
      <c r="D64" s="267">
        <v>95290.191595376629</v>
      </c>
      <c r="E64" s="267">
        <v>95677.846901009078</v>
      </c>
      <c r="F64" s="267">
        <v>96704.25048315918</v>
      </c>
      <c r="G64" s="267">
        <v>97761.849322018606</v>
      </c>
      <c r="H64" s="934"/>
    </row>
    <row r="65" spans="1:9" x14ac:dyDescent="0.3">
      <c r="B65" s="266" t="s">
        <v>752</v>
      </c>
      <c r="C65" s="355">
        <v>8274.0532047049255</v>
      </c>
      <c r="D65" s="267">
        <v>8153.9959481032047</v>
      </c>
      <c r="E65" s="267">
        <v>8282.1687334390699</v>
      </c>
      <c r="F65" s="267">
        <v>8596.1749895694193</v>
      </c>
      <c r="G65" s="267">
        <v>8915.1209099239641</v>
      </c>
      <c r="H65" s="934"/>
    </row>
    <row r="66" spans="1:9" x14ac:dyDescent="0.3">
      <c r="B66" s="139"/>
      <c r="C66" s="939"/>
      <c r="D66" s="939"/>
      <c r="E66" s="939"/>
      <c r="F66" s="939"/>
      <c r="G66" s="939"/>
      <c r="H66" s="934"/>
    </row>
    <row r="67" spans="1:9" s="376" customFormat="1" ht="15.6" x14ac:dyDescent="0.3">
      <c r="B67" s="483" t="s">
        <v>753</v>
      </c>
      <c r="C67" s="954">
        <f>+C69+C70+C71</f>
        <v>2435209.5195111227</v>
      </c>
      <c r="D67" s="954">
        <f>+D69+D70+D71</f>
        <v>2422430.4167488129</v>
      </c>
      <c r="E67" s="954">
        <f>+E69+E70+E71</f>
        <v>2433841.1677736286</v>
      </c>
      <c r="F67" s="954">
        <f>+F69+F70+F71</f>
        <v>2469711.8793046875</v>
      </c>
      <c r="G67" s="954">
        <f>+G69+G70+G71</f>
        <v>2500462.6296102544</v>
      </c>
      <c r="H67" s="934"/>
    </row>
    <row r="68" spans="1:9" x14ac:dyDescent="0.3">
      <c r="B68" s="997"/>
      <c r="C68" s="945"/>
      <c r="D68" s="945"/>
      <c r="E68" s="945"/>
      <c r="F68" s="945"/>
      <c r="G68" s="945"/>
      <c r="H68" s="934"/>
    </row>
    <row r="69" spans="1:9" x14ac:dyDescent="0.3">
      <c r="B69" s="266" t="s">
        <v>251</v>
      </c>
      <c r="C69" s="355">
        <v>1058079.7299730589</v>
      </c>
      <c r="D69" s="267">
        <v>1053097.2723248247</v>
      </c>
      <c r="E69" s="267">
        <v>1056536.1914950951</v>
      </c>
      <c r="F69" s="267">
        <v>1070751.1022994344</v>
      </c>
      <c r="G69" s="267">
        <v>1081386.0032978316</v>
      </c>
      <c r="H69" s="934"/>
    </row>
    <row r="70" spans="1:9" x14ac:dyDescent="0.3">
      <c r="B70" s="266" t="s">
        <v>508</v>
      </c>
      <c r="C70" s="355">
        <v>863857.57424961263</v>
      </c>
      <c r="D70" s="267">
        <v>861101.18243178772</v>
      </c>
      <c r="E70" s="267">
        <v>864042.87636024726</v>
      </c>
      <c r="F70" s="267">
        <v>871478.80429973186</v>
      </c>
      <c r="G70" s="267">
        <v>878941.20410266705</v>
      </c>
      <c r="H70" s="934"/>
    </row>
    <row r="71" spans="1:9" x14ac:dyDescent="0.3">
      <c r="B71" s="266" t="s">
        <v>754</v>
      </c>
      <c r="C71" s="355">
        <v>513272.21528845129</v>
      </c>
      <c r="D71" s="267">
        <v>508231.96199220046</v>
      </c>
      <c r="E71" s="267">
        <v>513262.09991828649</v>
      </c>
      <c r="F71" s="267">
        <v>527481.97270552127</v>
      </c>
      <c r="G71" s="267">
        <v>540135.42220975575</v>
      </c>
      <c r="H71" s="934"/>
    </row>
    <row r="72" spans="1:9" ht="14.4" thickBot="1" x14ac:dyDescent="0.35">
      <c r="B72" s="13"/>
      <c r="C72" s="946"/>
      <c r="D72" s="946"/>
      <c r="E72" s="946"/>
      <c r="F72" s="946"/>
      <c r="G72" s="946"/>
      <c r="H72" s="934"/>
    </row>
    <row r="73" spans="1:9" ht="14.4" thickTop="1" x14ac:dyDescent="0.3">
      <c r="B73" s="115"/>
      <c r="C73" s="158"/>
      <c r="D73" s="158"/>
      <c r="E73" s="158"/>
      <c r="F73" s="158"/>
      <c r="G73" s="158"/>
      <c r="H73" s="934"/>
    </row>
    <row r="74" spans="1:9" ht="14.4" thickBot="1" x14ac:dyDescent="0.35">
      <c r="B74" s="14"/>
      <c r="C74" s="159"/>
      <c r="D74" s="159"/>
      <c r="E74" s="159"/>
      <c r="F74" s="159"/>
      <c r="G74" s="159"/>
      <c r="H74" s="934"/>
    </row>
    <row r="75" spans="1:9" s="376" customFormat="1" ht="16.2" thickTop="1" x14ac:dyDescent="0.3">
      <c r="B75" s="484" t="s">
        <v>755</v>
      </c>
      <c r="C75" s="955">
        <f>SUM(C77:C81)</f>
        <v>12962731.781384887</v>
      </c>
      <c r="D75" s="955">
        <f>SUM(D77:D81)</f>
        <v>12846984.749331184</v>
      </c>
      <c r="E75" s="955">
        <f>SUM(E77:E81)</f>
        <v>12952719.960510464</v>
      </c>
      <c r="F75" s="955">
        <f>SUM(F77:F81)</f>
        <v>13232074.892613132</v>
      </c>
      <c r="G75" s="955">
        <f>SUM(G77:G81)</f>
        <v>13514386.148443591</v>
      </c>
      <c r="H75" s="934"/>
    </row>
    <row r="76" spans="1:9" x14ac:dyDescent="0.3">
      <c r="B76" s="157"/>
      <c r="C76" s="945"/>
      <c r="D76" s="945"/>
      <c r="E76" s="945"/>
      <c r="F76" s="945"/>
      <c r="G76" s="945"/>
      <c r="H76" s="934"/>
    </row>
    <row r="77" spans="1:9" x14ac:dyDescent="0.3">
      <c r="A77" s="934"/>
      <c r="B77" s="261" t="s">
        <v>386</v>
      </c>
      <c r="C77" s="357">
        <v>5151027.2004566593</v>
      </c>
      <c r="D77" s="360">
        <v>5151027.2004566593</v>
      </c>
      <c r="E77" s="360">
        <v>5151027.2004566593</v>
      </c>
      <c r="F77" s="360">
        <v>5151027.2004566593</v>
      </c>
      <c r="G77" s="360">
        <v>5151027.2004566593</v>
      </c>
      <c r="H77" s="934"/>
      <c r="I77" s="934"/>
    </row>
    <row r="78" spans="1:9" x14ac:dyDescent="0.3">
      <c r="A78" s="934"/>
      <c r="B78" s="261" t="s">
        <v>387</v>
      </c>
      <c r="C78" s="357">
        <v>929780.55230617255</v>
      </c>
      <c r="D78" s="360">
        <v>929780.55230617255</v>
      </c>
      <c r="E78" s="360">
        <v>929780.55230617255</v>
      </c>
      <c r="F78" s="360">
        <v>929780.55230617255</v>
      </c>
      <c r="G78" s="360">
        <v>929780.55230617255</v>
      </c>
      <c r="H78" s="934"/>
      <c r="I78" s="934"/>
    </row>
    <row r="79" spans="1:9" x14ac:dyDescent="0.3">
      <c r="A79" s="934"/>
      <c r="B79" s="261" t="s">
        <v>389</v>
      </c>
      <c r="C79" s="357">
        <v>6585218.4009234598</v>
      </c>
      <c r="D79" s="360">
        <v>6479180.9148161672</v>
      </c>
      <c r="E79" s="360">
        <v>6597791.2572594546</v>
      </c>
      <c r="F79" s="360">
        <v>6883845.0146048954</v>
      </c>
      <c r="G79" s="360">
        <v>7174735.3877183916</v>
      </c>
      <c r="H79" s="934"/>
      <c r="I79" s="934"/>
    </row>
    <row r="80" spans="1:9" x14ac:dyDescent="0.3">
      <c r="A80" s="934"/>
      <c r="B80" s="261" t="s">
        <v>388</v>
      </c>
      <c r="C80" s="357">
        <v>156656.29302061565</v>
      </c>
      <c r="D80" s="360">
        <v>145540.13234852612</v>
      </c>
      <c r="E80" s="360">
        <v>133176.19289574586</v>
      </c>
      <c r="F80" s="360">
        <v>123175.95891657073</v>
      </c>
      <c r="G80" s="360">
        <v>111509.04593819924</v>
      </c>
      <c r="H80" s="934"/>
      <c r="I80" s="934"/>
    </row>
    <row r="81" spans="1:9" x14ac:dyDescent="0.3">
      <c r="A81" s="934"/>
      <c r="B81" s="261" t="s">
        <v>390</v>
      </c>
      <c r="C81" s="357">
        <v>140049.334677979</v>
      </c>
      <c r="D81" s="360">
        <v>141455.94940365758</v>
      </c>
      <c r="E81" s="360">
        <v>140944.75759243235</v>
      </c>
      <c r="F81" s="360">
        <v>144246.16632883166</v>
      </c>
      <c r="G81" s="360">
        <v>147333.96202416989</v>
      </c>
      <c r="H81" s="934"/>
      <c r="I81" s="934"/>
    </row>
    <row r="82" spans="1:9" ht="14.4" thickBot="1" x14ac:dyDescent="0.35">
      <c r="B82" s="13"/>
      <c r="C82" s="946"/>
      <c r="D82" s="946"/>
      <c r="E82" s="946"/>
      <c r="F82" s="946"/>
      <c r="G82" s="946"/>
      <c r="H82" s="934"/>
    </row>
    <row r="83" spans="1:9" ht="13.5" customHeight="1" thickTop="1" x14ac:dyDescent="0.3">
      <c r="B83" s="115"/>
      <c r="C83" s="158"/>
      <c r="D83" s="158"/>
      <c r="F83" s="934"/>
      <c r="G83" s="934"/>
      <c r="H83" s="934"/>
    </row>
    <row r="84" spans="1:9" x14ac:dyDescent="0.3">
      <c r="B84" s="1135" t="s">
        <v>525</v>
      </c>
      <c r="E84" s="934"/>
      <c r="F84" s="934"/>
      <c r="G84" s="934"/>
    </row>
    <row r="85" spans="1:9" ht="27.6" x14ac:dyDescent="0.3">
      <c r="B85" s="1133" t="s">
        <v>720</v>
      </c>
      <c r="E85" s="934"/>
      <c r="F85" s="934"/>
      <c r="G85" s="934"/>
    </row>
    <row r="86" spans="1:9" ht="12.75" customHeight="1" x14ac:dyDescent="0.3">
      <c r="B86" s="1138" t="s">
        <v>756</v>
      </c>
      <c r="C86" s="160"/>
      <c r="D86" s="160"/>
      <c r="E86" s="934"/>
      <c r="F86" s="934"/>
      <c r="G86" s="934"/>
    </row>
    <row r="87" spans="1:9" ht="12.75" customHeight="1" x14ac:dyDescent="0.3">
      <c r="B87" s="1082" t="s">
        <v>722</v>
      </c>
      <c r="C87" s="160"/>
      <c r="D87" s="160"/>
      <c r="E87" s="934"/>
      <c r="F87" s="934"/>
      <c r="G87" s="934"/>
    </row>
    <row r="88" spans="1:9" ht="12.75" customHeight="1" x14ac:dyDescent="0.3">
      <c r="B88" s="1082" t="s">
        <v>757</v>
      </c>
      <c r="E88" s="934"/>
      <c r="F88" s="934"/>
      <c r="G88" s="934"/>
    </row>
    <row r="89" spans="1:9" ht="41.4" x14ac:dyDescent="0.3">
      <c r="B89" s="1081" t="s">
        <v>723</v>
      </c>
      <c r="E89" s="934"/>
      <c r="F89" s="934"/>
      <c r="G89" s="934"/>
    </row>
    <row r="90" spans="1:9" x14ac:dyDescent="0.3">
      <c r="B90" s="160"/>
      <c r="C90" s="160"/>
      <c r="D90" s="160"/>
      <c r="E90" s="934"/>
      <c r="F90" s="934"/>
      <c r="G90" s="934"/>
    </row>
    <row r="91" spans="1:9" x14ac:dyDescent="0.3">
      <c r="E91" s="934"/>
      <c r="F91" s="934"/>
      <c r="G91" s="934"/>
    </row>
    <row r="92" spans="1:9" x14ac:dyDescent="0.3">
      <c r="E92" s="934"/>
      <c r="F92" s="934"/>
      <c r="G92" s="934"/>
    </row>
    <row r="93" spans="1:9" x14ac:dyDescent="0.3">
      <c r="E93" s="934"/>
      <c r="F93" s="934"/>
    </row>
    <row r="94" spans="1:9" x14ac:dyDescent="0.3">
      <c r="E94" s="934"/>
      <c r="F94" s="934"/>
    </row>
    <row r="95" spans="1:9" x14ac:dyDescent="0.3">
      <c r="E95" s="934"/>
      <c r="F95" s="934"/>
    </row>
    <row r="96" spans="1:9" x14ac:dyDescent="0.3">
      <c r="E96" s="934"/>
    </row>
    <row r="97" spans="3:5" x14ac:dyDescent="0.3">
      <c r="C97" s="59"/>
      <c r="D97" s="59"/>
      <c r="E97" s="934"/>
    </row>
    <row r="98" spans="3:5" x14ac:dyDescent="0.3">
      <c r="C98" s="59"/>
      <c r="D98" s="59"/>
      <c r="E98" s="934"/>
    </row>
    <row r="99" spans="3:5" x14ac:dyDescent="0.3">
      <c r="C99" s="59"/>
      <c r="D99" s="59"/>
      <c r="E99" s="934"/>
    </row>
    <row r="100" spans="3:5" x14ac:dyDescent="0.3">
      <c r="C100" s="59"/>
      <c r="D100" s="59"/>
      <c r="E100" s="934"/>
    </row>
    <row r="101" spans="3:5" x14ac:dyDescent="0.3">
      <c r="C101" s="59"/>
      <c r="D101" s="59"/>
    </row>
    <row r="102" spans="3:5" x14ac:dyDescent="0.3">
      <c r="C102" s="59"/>
      <c r="D102" s="59"/>
    </row>
    <row r="103" spans="3:5" x14ac:dyDescent="0.3">
      <c r="C103" s="59"/>
      <c r="D103" s="59"/>
    </row>
    <row r="104" spans="3:5" x14ac:dyDescent="0.3">
      <c r="C104" s="59"/>
      <c r="D104" s="59"/>
    </row>
  </sheetData>
  <mergeCells count="4">
    <mergeCell ref="B6:C6"/>
    <mergeCell ref="B7:C7"/>
    <mergeCell ref="B11:B12"/>
    <mergeCell ref="D11:G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8" orientation="portrait" horizontalDpi="4294967294" verticalDpi="4294967294" r:id="rId1"/>
  <headerFooter scaleWithDoc="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07"/>
  <sheetViews>
    <sheetView showGridLines="0" zoomScale="85" zoomScaleNormal="85" zoomScaleSheetLayoutView="85" workbookViewId="0"/>
  </sheetViews>
  <sheetFormatPr baseColWidth="10" defaultColWidth="11.44140625" defaultRowHeight="13.8" x14ac:dyDescent="0.3"/>
  <cols>
    <col min="1" max="1" width="6.88671875" style="15" customWidth="1"/>
    <col min="2" max="2" width="109.5546875" style="15" customWidth="1"/>
    <col min="3" max="3" width="15.88671875" style="15" customWidth="1"/>
    <col min="4" max="4" width="18.109375" style="15" customWidth="1"/>
    <col min="5" max="5" width="17.88671875" style="15" bestFit="1" customWidth="1"/>
    <col min="6" max="6" width="20.44140625" style="15" bestFit="1" customWidth="1"/>
    <col min="7" max="7" width="18.88671875" style="15" bestFit="1" customWidth="1"/>
    <col min="8" max="8" width="16.6640625" style="15" bestFit="1" customWidth="1"/>
    <col min="9" max="9" width="18.44140625" style="15" bestFit="1" customWidth="1"/>
    <col min="10" max="16384" width="11.44140625" style="15"/>
  </cols>
  <sheetData>
    <row r="1" spans="1:7" ht="14.4" x14ac:dyDescent="0.3">
      <c r="A1" s="666" t="s">
        <v>216</v>
      </c>
      <c r="B1" s="399"/>
    </row>
    <row r="2" spans="1:7" ht="15" customHeight="1" x14ac:dyDescent="0.3">
      <c r="A2" s="399"/>
      <c r="B2" s="351" t="s">
        <v>705</v>
      </c>
      <c r="C2" s="135"/>
      <c r="D2" s="135"/>
    </row>
    <row r="3" spans="1:7" ht="15" customHeight="1" x14ac:dyDescent="0.3">
      <c r="A3" s="399"/>
      <c r="B3" s="351" t="s">
        <v>299</v>
      </c>
      <c r="C3" s="135"/>
      <c r="D3" s="135"/>
    </row>
    <row r="4" spans="1:7" s="385" customFormat="1" ht="12" x14ac:dyDescent="0.25">
      <c r="B4" s="410"/>
      <c r="C4" s="411"/>
      <c r="D4" s="411"/>
    </row>
    <row r="5" spans="1:7" s="385" customFormat="1" ht="17.399999999999999" x14ac:dyDescent="0.25">
      <c r="B5" s="1396" t="s">
        <v>653</v>
      </c>
      <c r="C5" s="1396"/>
      <c r="D5" s="1396"/>
    </row>
    <row r="6" spans="1:7" ht="17.25" customHeight="1" x14ac:dyDescent="0.3">
      <c r="B6" s="1396" t="s">
        <v>277</v>
      </c>
      <c r="C6" s="1396"/>
      <c r="D6" s="1396"/>
    </row>
    <row r="7" spans="1:7" ht="17.25" customHeight="1" x14ac:dyDescent="0.3">
      <c r="B7" s="1397" t="s">
        <v>881</v>
      </c>
      <c r="C7" s="1397"/>
      <c r="D7" s="1397"/>
    </row>
    <row r="8" spans="1:7" s="385" customFormat="1" ht="12" x14ac:dyDescent="0.25">
      <c r="B8" s="407"/>
      <c r="C8" s="407"/>
      <c r="D8" s="407"/>
    </row>
    <row r="9" spans="1:7" s="385" customFormat="1" ht="12.6" thickBot="1" x14ac:dyDescent="0.3">
      <c r="B9" s="408"/>
      <c r="C9" s="409"/>
      <c r="D9" s="409"/>
    </row>
    <row r="10" spans="1:7" ht="17.25" customHeight="1" thickTop="1" thickBot="1" x14ac:dyDescent="0.35">
      <c r="B10" s="136"/>
      <c r="C10" s="412" t="s">
        <v>269</v>
      </c>
      <c r="D10" s="412" t="s">
        <v>270</v>
      </c>
    </row>
    <row r="11" spans="1:7" ht="18" customHeight="1" thickTop="1" x14ac:dyDescent="0.3">
      <c r="B11" s="137"/>
      <c r="C11" s="732"/>
      <c r="D11" s="732"/>
    </row>
    <row r="12" spans="1:7" ht="18" customHeight="1" x14ac:dyDescent="0.3">
      <c r="B12" s="485" t="s">
        <v>878</v>
      </c>
      <c r="C12" s="733">
        <v>329777819.29875618</v>
      </c>
      <c r="D12" s="733">
        <v>25120825385.082752</v>
      </c>
      <c r="F12" s="934"/>
      <c r="G12" s="934"/>
    </row>
    <row r="13" spans="1:7" ht="18" customHeight="1" x14ac:dyDescent="0.3">
      <c r="B13" s="138"/>
      <c r="C13" s="734"/>
      <c r="D13" s="734"/>
      <c r="F13" s="934"/>
      <c r="G13" s="934"/>
    </row>
    <row r="14" spans="1:7" ht="18" customHeight="1" x14ac:dyDescent="0.3">
      <c r="B14" s="485" t="s">
        <v>879</v>
      </c>
      <c r="C14" s="733">
        <v>2469711.8793046875</v>
      </c>
      <c r="D14" s="733">
        <v>188130302.40603459</v>
      </c>
      <c r="F14" s="934"/>
      <c r="G14" s="934"/>
    </row>
    <row r="15" spans="1:7" ht="18" customHeight="1" x14ac:dyDescent="0.3">
      <c r="B15" s="138"/>
      <c r="C15" s="734"/>
      <c r="D15" s="734"/>
      <c r="F15" s="934"/>
      <c r="G15" s="934"/>
    </row>
    <row r="16" spans="1:7" ht="18" customHeight="1" x14ac:dyDescent="0.3">
      <c r="B16" s="485" t="s">
        <v>880</v>
      </c>
      <c r="C16" s="733">
        <v>332247531.17806089</v>
      </c>
      <c r="D16" s="733">
        <v>25308955687.488789</v>
      </c>
      <c r="F16" s="934"/>
      <c r="G16" s="934"/>
    </row>
    <row r="17" spans="2:9" x14ac:dyDescent="0.3">
      <c r="B17" s="139"/>
      <c r="C17" s="735"/>
      <c r="D17" s="735"/>
      <c r="F17" s="934"/>
      <c r="G17" s="934"/>
    </row>
    <row r="18" spans="2:9" s="374" customFormat="1" ht="15.6" x14ac:dyDescent="0.3">
      <c r="B18" s="445" t="s">
        <v>258</v>
      </c>
      <c r="C18" s="736"/>
      <c r="D18" s="736"/>
      <c r="E18" s="15"/>
      <c r="F18" s="934"/>
      <c r="G18" s="934"/>
      <c r="H18" s="15"/>
    </row>
    <row r="19" spans="2:9" x14ac:dyDescent="0.3">
      <c r="B19" s="141"/>
      <c r="C19" s="737"/>
      <c r="D19" s="737"/>
      <c r="F19" s="934"/>
      <c r="G19" s="934"/>
    </row>
    <row r="20" spans="2:9" s="399" customFormat="1" ht="14.4" x14ac:dyDescent="0.3">
      <c r="B20" s="460" t="s">
        <v>831</v>
      </c>
      <c r="C20" s="738">
        <f>SUM(C22:C29)</f>
        <v>25239462.69899758</v>
      </c>
      <c r="D20" s="738">
        <f>SUM(D22:D29)</f>
        <v>1922616071.0961406</v>
      </c>
      <c r="E20" s="15"/>
      <c r="F20" s="934"/>
      <c r="G20" s="934"/>
      <c r="H20" s="15"/>
      <c r="I20" s="15"/>
    </row>
    <row r="21" spans="2:9" x14ac:dyDescent="0.3">
      <c r="B21" s="141"/>
      <c r="C21" s="737"/>
      <c r="D21" s="737"/>
      <c r="F21" s="934"/>
      <c r="G21" s="934"/>
    </row>
    <row r="22" spans="2:9" x14ac:dyDescent="0.3">
      <c r="B22" s="260" t="s">
        <v>358</v>
      </c>
      <c r="C22" s="739">
        <v>3348473.9087627176</v>
      </c>
      <c r="D22" s="739">
        <v>255070000</v>
      </c>
      <c r="F22" s="934"/>
      <c r="G22" s="934"/>
    </row>
    <row r="23" spans="2:9" x14ac:dyDescent="0.3">
      <c r="B23" s="260" t="s">
        <v>359</v>
      </c>
      <c r="C23" s="739">
        <v>8769190.6710665151</v>
      </c>
      <c r="D23" s="739">
        <v>667993099.36849177</v>
      </c>
      <c r="F23" s="934"/>
      <c r="G23" s="934"/>
    </row>
    <row r="24" spans="2:9" x14ac:dyDescent="0.3">
      <c r="B24" s="260" t="s">
        <v>706</v>
      </c>
      <c r="C24" s="739">
        <v>1286.67109</v>
      </c>
      <c r="D24" s="739">
        <v>98012.170280749997</v>
      </c>
      <c r="F24" s="934"/>
      <c r="G24" s="934"/>
    </row>
    <row r="25" spans="2:9" x14ac:dyDescent="0.3">
      <c r="B25" s="260" t="s">
        <v>48</v>
      </c>
      <c r="C25" s="739">
        <v>296979.88512945268</v>
      </c>
      <c r="D25" s="739">
        <v>22622442.749736056</v>
      </c>
      <c r="F25" s="934"/>
      <c r="G25" s="934"/>
    </row>
    <row r="26" spans="2:9" x14ac:dyDescent="0.3">
      <c r="B26" s="260" t="s">
        <v>360</v>
      </c>
      <c r="C26" s="739">
        <v>932064.32556613069</v>
      </c>
      <c r="D26" s="739">
        <v>71000000</v>
      </c>
      <c r="F26" s="934"/>
      <c r="G26" s="934"/>
    </row>
    <row r="27" spans="2:9" x14ac:dyDescent="0.3">
      <c r="B27" s="260" t="s">
        <v>259</v>
      </c>
      <c r="C27" s="739">
        <v>1433001.1251400844</v>
      </c>
      <c r="D27" s="739">
        <v>109158860.70754592</v>
      </c>
      <c r="F27" s="934"/>
      <c r="G27" s="934"/>
    </row>
    <row r="28" spans="2:9" x14ac:dyDescent="0.3">
      <c r="B28" s="260" t="s">
        <v>80</v>
      </c>
      <c r="C28" s="739">
        <v>60655.253215762626</v>
      </c>
      <c r="D28" s="739">
        <v>4620413.913710718</v>
      </c>
      <c r="F28" s="934"/>
      <c r="G28" s="934"/>
    </row>
    <row r="29" spans="2:9" x14ac:dyDescent="0.3">
      <c r="B29" s="260" t="s">
        <v>884</v>
      </c>
      <c r="C29" s="739">
        <v>10397810.859026916</v>
      </c>
      <c r="D29" s="739">
        <v>792053242.18637538</v>
      </c>
      <c r="F29" s="934"/>
      <c r="G29" s="934"/>
    </row>
    <row r="30" spans="2:9" x14ac:dyDescent="0.3">
      <c r="B30" s="260"/>
      <c r="C30" s="740"/>
      <c r="D30" s="740"/>
      <c r="F30" s="934"/>
      <c r="G30" s="934"/>
    </row>
    <row r="31" spans="2:9" s="399" customFormat="1" ht="14.4" x14ac:dyDescent="0.3">
      <c r="B31" s="460" t="s">
        <v>832</v>
      </c>
      <c r="C31" s="738">
        <f>SUM(C33:C40)</f>
        <v>19313090.055795703</v>
      </c>
      <c r="D31" s="738">
        <f>SUM(D33:D40)</f>
        <v>1471174635.0002379</v>
      </c>
      <c r="E31" s="15"/>
      <c r="F31" s="934"/>
      <c r="G31" s="934"/>
    </row>
    <row r="32" spans="2:9" x14ac:dyDescent="0.3">
      <c r="B32" s="141"/>
      <c r="C32" s="737"/>
      <c r="D32" s="737"/>
      <c r="F32" s="934"/>
      <c r="G32" s="934"/>
    </row>
    <row r="33" spans="1:7" x14ac:dyDescent="0.3">
      <c r="B33" s="260" t="s">
        <v>358</v>
      </c>
      <c r="C33" s="741">
        <v>4999671.8083360679</v>
      </c>
      <c r="D33" s="739">
        <v>380849999.99999994</v>
      </c>
      <c r="F33" s="934"/>
      <c r="G33" s="934"/>
    </row>
    <row r="34" spans="1:7" x14ac:dyDescent="0.3">
      <c r="B34" s="260" t="s">
        <v>94</v>
      </c>
      <c r="C34" s="741">
        <v>22096.620394193691</v>
      </c>
      <c r="D34" s="739">
        <v>1683210.0585277043</v>
      </c>
      <c r="F34" s="934"/>
      <c r="G34" s="934"/>
    </row>
    <row r="35" spans="1:7" x14ac:dyDescent="0.3">
      <c r="B35" s="260" t="s">
        <v>359</v>
      </c>
      <c r="C35" s="1056">
        <v>11126759.425358668</v>
      </c>
      <c r="D35" s="739">
        <v>847580899.22669649</v>
      </c>
      <c r="F35" s="934"/>
      <c r="G35" s="934"/>
    </row>
    <row r="36" spans="1:7" x14ac:dyDescent="0.3">
      <c r="B36" s="260" t="s">
        <v>48</v>
      </c>
      <c r="C36" s="741">
        <v>19633.722134074789</v>
      </c>
      <c r="D36" s="739">
        <v>1495598.7835631471</v>
      </c>
      <c r="F36" s="934"/>
      <c r="G36" s="934"/>
    </row>
    <row r="37" spans="1:7" x14ac:dyDescent="0.3">
      <c r="B37" s="260" t="s">
        <v>360</v>
      </c>
      <c r="C37" s="741">
        <v>1224.3235</v>
      </c>
      <c r="D37" s="739">
        <v>93262.842612499997</v>
      </c>
      <c r="F37" s="934"/>
      <c r="G37" s="934"/>
    </row>
    <row r="38" spans="1:7" x14ac:dyDescent="0.3">
      <c r="B38" s="260" t="s">
        <v>259</v>
      </c>
      <c r="C38" s="741">
        <v>431029.84777967574</v>
      </c>
      <c r="D38" s="739">
        <v>32833698.654616799</v>
      </c>
      <c r="F38" s="934"/>
      <c r="G38" s="934"/>
    </row>
    <row r="39" spans="1:7" x14ac:dyDescent="0.3">
      <c r="B39" s="260" t="s">
        <v>80</v>
      </c>
      <c r="C39" s="1056">
        <v>28137.04242915885</v>
      </c>
      <c r="D39" s="739">
        <v>2143339.2070411751</v>
      </c>
      <c r="F39" s="934"/>
      <c r="G39" s="934"/>
    </row>
    <row r="40" spans="1:7" x14ac:dyDescent="0.3">
      <c r="B40" s="260" t="s">
        <v>884</v>
      </c>
      <c r="C40" s="741">
        <v>2684537.2658638665</v>
      </c>
      <c r="D40" s="739">
        <v>204494626.22718003</v>
      </c>
      <c r="F40" s="934"/>
      <c r="G40" s="934"/>
    </row>
    <row r="41" spans="1:7" x14ac:dyDescent="0.3">
      <c r="B41" s="139"/>
      <c r="C41" s="737"/>
      <c r="D41" s="737"/>
      <c r="F41" s="934"/>
      <c r="G41" s="934"/>
    </row>
    <row r="42" spans="1:7" ht="14.4" x14ac:dyDescent="0.3">
      <c r="A42" s="399"/>
      <c r="B42" s="460" t="s">
        <v>833</v>
      </c>
      <c r="C42" s="738">
        <f>+C20-C31</f>
        <v>5926372.6432018764</v>
      </c>
      <c r="D42" s="738">
        <f>+D20-D31</f>
        <v>451441436.09590268</v>
      </c>
      <c r="F42" s="934"/>
      <c r="G42" s="934"/>
    </row>
    <row r="43" spans="1:7" s="399" customFormat="1" ht="14.4" x14ac:dyDescent="0.3">
      <c r="A43" s="15"/>
      <c r="B43" s="140"/>
      <c r="C43" s="742"/>
      <c r="D43" s="743"/>
      <c r="E43" s="15"/>
      <c r="F43" s="934"/>
      <c r="G43" s="934"/>
    </row>
    <row r="44" spans="1:7" ht="14.4" x14ac:dyDescent="0.3">
      <c r="A44" s="399"/>
      <c r="B44" s="460" t="s">
        <v>343</v>
      </c>
      <c r="C44" s="738">
        <v>123532.1758138497</v>
      </c>
      <c r="D44" s="738">
        <v>9410063.4926200006</v>
      </c>
      <c r="F44" s="934"/>
      <c r="G44" s="934"/>
    </row>
    <row r="45" spans="1:7" s="399" customFormat="1" ht="14.4" x14ac:dyDescent="0.3">
      <c r="A45" s="15"/>
      <c r="B45" s="140"/>
      <c r="C45" s="743"/>
      <c r="D45" s="743"/>
      <c r="E45" s="15"/>
      <c r="F45" s="934"/>
      <c r="G45" s="934"/>
    </row>
    <row r="46" spans="1:7" ht="14.4" x14ac:dyDescent="0.3">
      <c r="B46" s="460" t="s">
        <v>599</v>
      </c>
      <c r="C46" s="743">
        <v>-184479.85406199598</v>
      </c>
      <c r="D46" s="738">
        <v>-14052752.883172544</v>
      </c>
      <c r="F46" s="934"/>
      <c r="G46" s="934"/>
    </row>
    <row r="47" spans="1:7" s="399" customFormat="1" ht="14.4" x14ac:dyDescent="0.3">
      <c r="A47" s="15"/>
      <c r="B47" s="140"/>
      <c r="C47" s="743"/>
      <c r="D47" s="743"/>
      <c r="E47" s="15"/>
      <c r="F47" s="934"/>
      <c r="G47" s="934"/>
    </row>
    <row r="48" spans="1:7" ht="14.4" x14ac:dyDescent="0.3">
      <c r="B48" s="460" t="s">
        <v>887</v>
      </c>
      <c r="C48" s="743">
        <v>-287970.125</v>
      </c>
      <c r="D48" s="738">
        <v>-21936124.271874998</v>
      </c>
      <c r="F48" s="934"/>
      <c r="G48" s="934"/>
    </row>
    <row r="49" spans="1:9" ht="14.4" x14ac:dyDescent="0.3">
      <c r="B49" s="140"/>
      <c r="C49" s="743"/>
      <c r="D49" s="743"/>
      <c r="F49" s="934"/>
      <c r="G49" s="934"/>
    </row>
    <row r="50" spans="1:9" ht="14.4" x14ac:dyDescent="0.3">
      <c r="A50" s="399"/>
      <c r="B50" s="460" t="s">
        <v>886</v>
      </c>
      <c r="C50" s="738">
        <f>SUM(C52:C55)</f>
        <v>-2273518.8507928927</v>
      </c>
      <c r="D50" s="738">
        <f>SUM(D52:D55)</f>
        <v>2481476291.1856203</v>
      </c>
      <c r="F50" s="934"/>
      <c r="G50" s="934"/>
    </row>
    <row r="51" spans="1:9" s="399" customFormat="1" ht="14.4" x14ac:dyDescent="0.3">
      <c r="A51" s="385"/>
      <c r="B51" s="486"/>
      <c r="C51" s="744"/>
      <c r="D51" s="744"/>
      <c r="E51" s="15"/>
      <c r="F51" s="934"/>
      <c r="G51" s="934"/>
    </row>
    <row r="52" spans="1:9" s="385" customFormat="1" x14ac:dyDescent="0.3">
      <c r="A52" s="15"/>
      <c r="B52" s="260" t="s">
        <v>50</v>
      </c>
      <c r="C52" s="1056">
        <v>-2080891.4933379982</v>
      </c>
      <c r="D52" s="1056">
        <v>2160427175.4830875</v>
      </c>
      <c r="E52" s="15"/>
      <c r="F52" s="934"/>
      <c r="G52" s="934"/>
    </row>
    <row r="53" spans="1:9" x14ac:dyDescent="0.3">
      <c r="B53" s="260" t="s">
        <v>51</v>
      </c>
      <c r="C53" s="1057">
        <v>-212000.76955450486</v>
      </c>
      <c r="D53" s="1057">
        <v>319573346.03584474</v>
      </c>
      <c r="F53" s="934"/>
      <c r="G53" s="934"/>
    </row>
    <row r="54" spans="1:9" x14ac:dyDescent="0.3">
      <c r="B54" s="260" t="s">
        <v>678</v>
      </c>
      <c r="C54" s="1057">
        <v>19345.236864588122</v>
      </c>
      <c r="D54" s="739">
        <v>1473623.4181600001</v>
      </c>
      <c r="F54" s="934"/>
      <c r="G54" s="934"/>
    </row>
    <row r="55" spans="1:9" x14ac:dyDescent="0.3">
      <c r="B55" s="631" t="s">
        <v>714</v>
      </c>
      <c r="C55" s="1057">
        <v>28.175235021824847</v>
      </c>
      <c r="D55" s="739">
        <v>2146.2485277875076</v>
      </c>
      <c r="F55" s="934"/>
      <c r="G55" s="934"/>
    </row>
    <row r="56" spans="1:9" x14ac:dyDescent="0.3">
      <c r="B56" s="139"/>
      <c r="C56" s="1058"/>
      <c r="D56" s="1058"/>
      <c r="F56" s="934"/>
      <c r="G56" s="934"/>
    </row>
    <row r="57" spans="1:9" ht="14.4" x14ac:dyDescent="0.3">
      <c r="A57" s="399"/>
      <c r="B57" s="460" t="s">
        <v>885</v>
      </c>
      <c r="C57" s="1059">
        <f>SUM(C59:C61)</f>
        <v>30750.750003842131</v>
      </c>
      <c r="D57" s="1059">
        <f>SUM(D59:D61)</f>
        <v>22271125.536689069</v>
      </c>
      <c r="F57" s="934"/>
      <c r="G57" s="934"/>
    </row>
    <row r="58" spans="1:9" s="399" customFormat="1" ht="14.4" x14ac:dyDescent="0.3">
      <c r="A58" s="385"/>
      <c r="B58" s="486"/>
      <c r="C58" s="1060"/>
      <c r="D58" s="1060"/>
      <c r="E58" s="15"/>
      <c r="F58" s="934"/>
      <c r="G58" s="934"/>
    </row>
    <row r="59" spans="1:9" s="385" customFormat="1" x14ac:dyDescent="0.3">
      <c r="A59" s="15"/>
      <c r="B59" s="260" t="s">
        <v>50</v>
      </c>
      <c r="C59" s="1056">
        <v>39271.938706392655</v>
      </c>
      <c r="D59" s="1056">
        <v>22531260.976537749</v>
      </c>
      <c r="E59" s="15"/>
      <c r="F59" s="934"/>
      <c r="G59" s="934"/>
    </row>
    <row r="60" spans="1:9" x14ac:dyDescent="0.3">
      <c r="B60" s="260" t="s">
        <v>51</v>
      </c>
      <c r="C60" s="1057">
        <v>-245.62283855052658</v>
      </c>
      <c r="D60" s="1057">
        <v>370255.78984152316</v>
      </c>
      <c r="F60" s="934"/>
      <c r="G60" s="934"/>
    </row>
    <row r="61" spans="1:9" x14ac:dyDescent="0.3">
      <c r="B61" s="260" t="s">
        <v>692</v>
      </c>
      <c r="C61" s="1057">
        <v>-8275.5658640000001</v>
      </c>
      <c r="D61" s="739">
        <v>-630391.22969019995</v>
      </c>
      <c r="F61" s="934"/>
      <c r="G61" s="934"/>
    </row>
    <row r="62" spans="1:9" x14ac:dyDescent="0.3">
      <c r="B62" s="142"/>
      <c r="C62" s="745"/>
      <c r="D62" s="745"/>
      <c r="F62" s="934"/>
      <c r="G62" s="934"/>
    </row>
    <row r="63" spans="1:9" ht="15.6" x14ac:dyDescent="0.3">
      <c r="A63" s="374"/>
      <c r="B63" s="445" t="s">
        <v>888</v>
      </c>
      <c r="C63" s="746">
        <f>+C42+C44+C46+C48+C50+C57</f>
        <v>3334686.7391646802</v>
      </c>
      <c r="D63" s="746">
        <f>+D42+D44+D46+D48+D50+D57</f>
        <v>2928610039.1557846</v>
      </c>
      <c r="F63" s="934"/>
      <c r="G63" s="934"/>
    </row>
    <row r="64" spans="1:9" s="374" customFormat="1" ht="15.6" x14ac:dyDescent="0.3">
      <c r="A64" s="15"/>
      <c r="B64" s="141"/>
      <c r="C64" s="747"/>
      <c r="D64" s="747"/>
      <c r="E64" s="15"/>
      <c r="F64" s="934"/>
      <c r="G64" s="15"/>
      <c r="H64" s="1169"/>
      <c r="I64" s="1169"/>
    </row>
    <row r="65" spans="1:9" ht="18" customHeight="1" x14ac:dyDescent="0.35">
      <c r="A65" s="372"/>
      <c r="B65" s="485" t="s">
        <v>875</v>
      </c>
      <c r="C65" s="748">
        <f>+C16+C63</f>
        <v>335582217.9172256</v>
      </c>
      <c r="D65" s="748">
        <f>+D16+D63</f>
        <v>28237565726.644573</v>
      </c>
      <c r="E65" s="707"/>
      <c r="F65" s="934"/>
      <c r="G65" s="934"/>
      <c r="H65" s="934"/>
      <c r="I65" s="934"/>
    </row>
    <row r="66" spans="1:9" s="372" customFormat="1" ht="18" customHeight="1" x14ac:dyDescent="0.35">
      <c r="A66" s="15"/>
      <c r="B66" s="144"/>
      <c r="C66" s="740"/>
      <c r="D66" s="740"/>
      <c r="E66" s="15"/>
      <c r="F66" s="934"/>
      <c r="G66" s="934"/>
      <c r="H66" s="934"/>
      <c r="I66" s="1077"/>
    </row>
    <row r="67" spans="1:9" ht="18" customHeight="1" x14ac:dyDescent="0.35">
      <c r="A67" s="372"/>
      <c r="B67" s="485" t="s">
        <v>876</v>
      </c>
      <c r="C67" s="748">
        <f>+C14+C57</f>
        <v>2500462.6293085297</v>
      </c>
      <c r="D67" s="748">
        <f>+D14+D57</f>
        <v>210401427.94272366</v>
      </c>
      <c r="F67" s="934"/>
      <c r="G67" s="934"/>
      <c r="H67" s="934"/>
      <c r="I67" s="934"/>
    </row>
    <row r="68" spans="1:9" s="372" customFormat="1" ht="18" customHeight="1" x14ac:dyDescent="0.35">
      <c r="A68" s="15"/>
      <c r="B68" s="144"/>
      <c r="C68" s="740"/>
      <c r="D68" s="740"/>
      <c r="E68" s="15"/>
      <c r="F68" s="934"/>
      <c r="G68" s="934"/>
      <c r="H68" s="934"/>
      <c r="I68" s="1077"/>
    </row>
    <row r="69" spans="1:9" ht="18" customHeight="1" x14ac:dyDescent="0.35">
      <c r="A69" s="372"/>
      <c r="B69" s="485" t="s">
        <v>877</v>
      </c>
      <c r="C69" s="748">
        <f>+C65-C67</f>
        <v>333081755.28791708</v>
      </c>
      <c r="D69" s="748">
        <f>+D65-D67</f>
        <v>28027164298.701851</v>
      </c>
      <c r="F69" s="934"/>
      <c r="G69" s="934"/>
      <c r="H69" s="934"/>
      <c r="I69" s="934"/>
    </row>
    <row r="70" spans="1:9" s="372" customFormat="1" ht="18" customHeight="1" thickBot="1" x14ac:dyDescent="0.4">
      <c r="A70" s="15"/>
      <c r="B70" s="145"/>
      <c r="C70" s="749"/>
      <c r="D70" s="749"/>
      <c r="E70" s="713"/>
      <c r="F70" s="934"/>
      <c r="G70" s="934"/>
      <c r="H70" s="934"/>
      <c r="I70" s="1077"/>
    </row>
    <row r="71" spans="1:9" ht="18" customHeight="1" thickTop="1" x14ac:dyDescent="0.3">
      <c r="B71" s="146"/>
      <c r="C71" s="707"/>
      <c r="E71" s="934"/>
      <c r="H71" s="934"/>
      <c r="I71" s="934"/>
    </row>
    <row r="72" spans="1:9" x14ac:dyDescent="0.3">
      <c r="B72" s="117" t="s">
        <v>759</v>
      </c>
      <c r="C72" s="117"/>
    </row>
    <row r="73" spans="1:9" x14ac:dyDescent="0.3">
      <c r="B73" s="147"/>
    </row>
    <row r="74" spans="1:9" ht="12.75" customHeight="1" x14ac:dyDescent="0.3">
      <c r="B74" s="5"/>
      <c r="C74" s="88"/>
      <c r="D74" s="88"/>
    </row>
    <row r="75" spans="1:9" x14ac:dyDescent="0.3">
      <c r="B75" s="5"/>
      <c r="C75" s="88"/>
      <c r="D75" s="5"/>
    </row>
    <row r="76" spans="1:9" ht="17.399999999999999" x14ac:dyDescent="0.3">
      <c r="B76" s="1398" t="s">
        <v>630</v>
      </c>
      <c r="C76" s="1398"/>
      <c r="D76" s="1398"/>
    </row>
    <row r="77" spans="1:9" x14ac:dyDescent="0.3">
      <c r="B77" s="5"/>
      <c r="C77" s="5"/>
      <c r="D77" s="5"/>
    </row>
    <row r="78" spans="1:9" x14ac:dyDescent="0.3">
      <c r="B78" s="5"/>
      <c r="C78" s="5"/>
      <c r="D78" s="5"/>
    </row>
    <row r="79" spans="1:9" ht="14.4" thickBot="1" x14ac:dyDescent="0.35">
      <c r="B79" s="5" t="s">
        <v>163</v>
      </c>
      <c r="C79" s="5"/>
      <c r="D79" s="5"/>
    </row>
    <row r="80" spans="1:9" ht="14.4" thickTop="1" x14ac:dyDescent="0.3">
      <c r="B80" s="1399" t="s">
        <v>282</v>
      </c>
      <c r="C80" s="1401" t="s">
        <v>43</v>
      </c>
      <c r="D80" s="1402"/>
      <c r="E80" s="1403"/>
    </row>
    <row r="81" spans="2:6" ht="13.5" customHeight="1" thickBot="1" x14ac:dyDescent="0.35">
      <c r="B81" s="1400"/>
      <c r="C81" s="11" t="s">
        <v>44</v>
      </c>
      <c r="D81" s="12" t="s">
        <v>45</v>
      </c>
      <c r="E81" s="1083" t="s">
        <v>287</v>
      </c>
    </row>
    <row r="82" spans="2:6" ht="13.5" customHeight="1" thickTop="1" x14ac:dyDescent="0.3">
      <c r="B82" s="148"/>
      <c r="C82" s="650"/>
      <c r="D82" s="651"/>
      <c r="E82" s="1084"/>
    </row>
    <row r="83" spans="2:6" x14ac:dyDescent="0.3">
      <c r="B83" s="139" t="s">
        <v>99</v>
      </c>
      <c r="C83" s="1085">
        <v>-3447.23</v>
      </c>
      <c r="D83" s="1086">
        <v>-0.04</v>
      </c>
      <c r="E83" s="1087">
        <f>+C83+D83</f>
        <v>-3447.27</v>
      </c>
    </row>
    <row r="84" spans="2:6" x14ac:dyDescent="0.3">
      <c r="B84" s="139" t="s">
        <v>100</v>
      </c>
      <c r="C84" s="1085">
        <v>300.35000000000002</v>
      </c>
      <c r="D84" s="1086">
        <v>37.81</v>
      </c>
      <c r="E84" s="1087">
        <f t="shared" ref="E84:E89" si="0">+C84+D84</f>
        <v>338.16</v>
      </c>
    </row>
    <row r="85" spans="2:6" x14ac:dyDescent="0.3">
      <c r="B85" s="139" t="s">
        <v>330</v>
      </c>
      <c r="C85" s="1085">
        <v>1041.97</v>
      </c>
      <c r="D85" s="1086">
        <v>0</v>
      </c>
      <c r="E85" s="1087">
        <f t="shared" si="0"/>
        <v>1041.97</v>
      </c>
    </row>
    <row r="86" spans="2:6" x14ac:dyDescent="0.3">
      <c r="B86" s="139" t="s">
        <v>101</v>
      </c>
      <c r="C86" s="1085">
        <v>17.420000000000002</v>
      </c>
      <c r="D86" s="1086">
        <v>0.65</v>
      </c>
      <c r="E86" s="1087">
        <f t="shared" si="0"/>
        <v>18.07</v>
      </c>
    </row>
    <row r="87" spans="2:6" x14ac:dyDescent="0.3">
      <c r="B87" s="139" t="s">
        <v>102</v>
      </c>
      <c r="C87" s="1085">
        <v>4.8899999999999997</v>
      </c>
      <c r="D87" s="1086">
        <v>0.66</v>
      </c>
      <c r="E87" s="1087">
        <f t="shared" si="0"/>
        <v>5.55</v>
      </c>
    </row>
    <row r="88" spans="2:6" x14ac:dyDescent="0.3">
      <c r="B88" s="139" t="s">
        <v>82</v>
      </c>
      <c r="C88" s="1085">
        <v>0.33</v>
      </c>
      <c r="D88" s="1086">
        <v>0.19</v>
      </c>
      <c r="E88" s="1087">
        <f t="shared" si="0"/>
        <v>0.52</v>
      </c>
    </row>
    <row r="89" spans="2:6" x14ac:dyDescent="0.3">
      <c r="B89" s="139" t="s">
        <v>331</v>
      </c>
      <c r="C89" s="1085">
        <v>1.3900000000000001</v>
      </c>
      <c r="D89" s="1086">
        <v>0</v>
      </c>
      <c r="E89" s="1087">
        <f t="shared" si="0"/>
        <v>1.3900000000000001</v>
      </c>
    </row>
    <row r="90" spans="2:6" x14ac:dyDescent="0.3">
      <c r="B90" s="139"/>
      <c r="C90" s="1088"/>
      <c r="D90" s="1089"/>
      <c r="E90" s="1090"/>
    </row>
    <row r="91" spans="2:6" ht="14.4" thickBot="1" x14ac:dyDescent="0.35">
      <c r="B91" s="149" t="s">
        <v>287</v>
      </c>
      <c r="C91" s="1091">
        <f>SUM(C83:C90)</f>
        <v>-2080.88</v>
      </c>
      <c r="D91" s="1092">
        <f>SUM(D83:D90)</f>
        <v>39.269999999999996</v>
      </c>
      <c r="E91" s="1127">
        <f>SUM(E83:E90)</f>
        <v>-2041.6100000000001</v>
      </c>
    </row>
    <row r="92" spans="2:6" ht="14.4" thickTop="1" x14ac:dyDescent="0.3">
      <c r="B92" s="9"/>
      <c r="C92" s="1126"/>
      <c r="D92" s="1126"/>
    </row>
    <row r="93" spans="2:6" x14ac:dyDescent="0.3">
      <c r="B93" s="5" t="s">
        <v>332</v>
      </c>
      <c r="C93" s="5"/>
      <c r="D93" s="5"/>
    </row>
    <row r="94" spans="2:6" x14ac:dyDescent="0.3">
      <c r="B94" s="5" t="s">
        <v>528</v>
      </c>
      <c r="C94" s="5"/>
      <c r="D94" s="5"/>
      <c r="E94" s="1279"/>
      <c r="F94" s="934"/>
    </row>
    <row r="95" spans="2:6" x14ac:dyDescent="0.3">
      <c r="B95" s="150"/>
      <c r="D95" s="934"/>
      <c r="E95" s="934"/>
      <c r="F95" s="1278"/>
    </row>
    <row r="96" spans="2:6" x14ac:dyDescent="0.3">
      <c r="B96" s="5"/>
      <c r="D96" s="934"/>
      <c r="E96" s="934"/>
      <c r="F96" s="1278"/>
    </row>
    <row r="97" spans="4:6" x14ac:dyDescent="0.3">
      <c r="D97" s="934"/>
      <c r="E97" s="934"/>
      <c r="F97" s="1278"/>
    </row>
    <row r="98" spans="4:6" x14ac:dyDescent="0.3">
      <c r="D98" s="934"/>
      <c r="E98" s="934"/>
      <c r="F98" s="1278"/>
    </row>
    <row r="99" spans="4:6" x14ac:dyDescent="0.3">
      <c r="D99" s="934"/>
      <c r="E99" s="934"/>
      <c r="F99" s="1278"/>
    </row>
    <row r="100" spans="4:6" x14ac:dyDescent="0.3">
      <c r="D100" s="934"/>
      <c r="E100" s="934"/>
      <c r="F100" s="1278"/>
    </row>
    <row r="101" spans="4:6" x14ac:dyDescent="0.3">
      <c r="D101" s="934"/>
      <c r="E101" s="934"/>
      <c r="F101" s="1278"/>
    </row>
    <row r="102" spans="4:6" x14ac:dyDescent="0.3">
      <c r="D102" s="934"/>
      <c r="E102" s="934"/>
      <c r="F102" s="1278"/>
    </row>
    <row r="103" spans="4:6" x14ac:dyDescent="0.3">
      <c r="D103" s="934"/>
      <c r="E103" s="934"/>
      <c r="F103" s="1278"/>
    </row>
    <row r="104" spans="4:6" x14ac:dyDescent="0.3">
      <c r="D104" s="934"/>
      <c r="E104" s="934"/>
      <c r="F104" s="1278"/>
    </row>
    <row r="105" spans="4:6" x14ac:dyDescent="0.3">
      <c r="D105" s="934"/>
      <c r="E105" s="934"/>
      <c r="F105" s="1278"/>
    </row>
    <row r="106" spans="4:6" x14ac:dyDescent="0.3">
      <c r="D106" s="934"/>
      <c r="E106" s="934"/>
      <c r="F106" s="1278"/>
    </row>
    <row r="107" spans="4:6" x14ac:dyDescent="0.3">
      <c r="F107" s="1278"/>
    </row>
  </sheetData>
  <sortState ref="D95:E110">
    <sortCondition ref="E95:E110"/>
  </sortState>
  <mergeCells count="6">
    <mergeCell ref="B5:D5"/>
    <mergeCell ref="B6:D6"/>
    <mergeCell ref="B7:D7"/>
    <mergeCell ref="B76:D76"/>
    <mergeCell ref="B80:B81"/>
    <mergeCell ref="C80:E80"/>
  </mergeCells>
  <hyperlinks>
    <hyperlink ref="A1" location="INDICE!A1" display="Indice"/>
  </hyperlinks>
  <printOptions horizontalCentered="1"/>
  <pageMargins left="0.14000000000000001" right="0.13" top="0.19685039370078741" bottom="0.19685039370078741" header="0.15748031496062992" footer="0"/>
  <pageSetup paperSize="9" scale="10" orientation="portrait" horizontalDpi="4294967293" r:id="rId1"/>
  <headerFooter scaleWithDoc="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84"/>
  <sheetViews>
    <sheetView showGridLines="0" zoomScale="85" zoomScaleNormal="85" zoomScaleSheetLayoutView="85" workbookViewId="0"/>
  </sheetViews>
  <sheetFormatPr baseColWidth="10" defaultColWidth="11.44140625" defaultRowHeight="13.8" x14ac:dyDescent="0.3"/>
  <cols>
    <col min="1" max="1" width="6.88671875" style="15" customWidth="1"/>
    <col min="2" max="2" width="104.44140625" style="15" customWidth="1"/>
    <col min="3" max="3" width="19.109375" style="15" customWidth="1"/>
    <col min="4" max="4" width="19.109375" style="15" bestFit="1" customWidth="1"/>
    <col min="5" max="5" width="15.21875" style="15" bestFit="1" customWidth="1"/>
    <col min="6" max="6" width="23.5546875" style="15" bestFit="1" customWidth="1"/>
    <col min="7" max="16384" width="11.44140625" style="15"/>
  </cols>
  <sheetData>
    <row r="1" spans="1:4" ht="14.4" x14ac:dyDescent="0.3">
      <c r="A1" s="666" t="s">
        <v>216</v>
      </c>
      <c r="B1" s="399"/>
    </row>
    <row r="2" spans="1:4" ht="15" customHeight="1" x14ac:dyDescent="0.3">
      <c r="A2" s="399"/>
      <c r="B2" s="351" t="s">
        <v>705</v>
      </c>
      <c r="C2" s="135"/>
      <c r="D2" s="135"/>
    </row>
    <row r="3" spans="1:4" ht="15" customHeight="1" x14ac:dyDescent="0.3">
      <c r="A3" s="399"/>
      <c r="B3" s="251" t="s">
        <v>299</v>
      </c>
      <c r="C3" s="135"/>
      <c r="D3" s="135"/>
    </row>
    <row r="4" spans="1:4" s="385" customFormat="1" ht="12" x14ac:dyDescent="0.25">
      <c r="B4" s="1093"/>
      <c r="C4" s="1094"/>
      <c r="D4" s="1094"/>
    </row>
    <row r="5" spans="1:4" s="385" customFormat="1" ht="17.399999999999999" x14ac:dyDescent="0.25">
      <c r="B5" s="1396" t="s">
        <v>653</v>
      </c>
      <c r="C5" s="1396"/>
      <c r="D5" s="1396"/>
    </row>
    <row r="6" spans="1:4" ht="17.25" customHeight="1" x14ac:dyDescent="0.3">
      <c r="B6" s="1396" t="s">
        <v>277</v>
      </c>
      <c r="C6" s="1396"/>
      <c r="D6" s="1396"/>
    </row>
    <row r="7" spans="1:4" ht="17.25" customHeight="1" x14ac:dyDescent="0.3">
      <c r="B7" s="1397" t="s">
        <v>874</v>
      </c>
      <c r="C7" s="1397"/>
      <c r="D7" s="1397"/>
    </row>
    <row r="8" spans="1:4" s="385" customFormat="1" ht="12" x14ac:dyDescent="0.25">
      <c r="B8" s="407"/>
      <c r="C8" s="407"/>
      <c r="D8" s="407"/>
    </row>
    <row r="9" spans="1:4" s="385" customFormat="1" ht="12.6" thickBot="1" x14ac:dyDescent="0.3">
      <c r="B9" s="408"/>
      <c r="C9" s="409"/>
      <c r="D9" s="409"/>
    </row>
    <row r="10" spans="1:4" ht="17.25" customHeight="1" thickTop="1" thickBot="1" x14ac:dyDescent="0.35">
      <c r="B10" s="136"/>
      <c r="C10" s="412" t="s">
        <v>269</v>
      </c>
      <c r="D10" s="412" t="s">
        <v>270</v>
      </c>
    </row>
    <row r="11" spans="1:4" ht="18" customHeight="1" thickTop="1" x14ac:dyDescent="0.3">
      <c r="B11" s="137"/>
      <c r="C11" s="1095"/>
      <c r="D11" s="1096"/>
    </row>
    <row r="12" spans="1:4" ht="18" customHeight="1" x14ac:dyDescent="0.3">
      <c r="B12" s="485" t="s">
        <v>712</v>
      </c>
      <c r="C12" s="733">
        <v>320629408.74296528</v>
      </c>
      <c r="D12" s="733">
        <v>19204098436.589931</v>
      </c>
    </row>
    <row r="13" spans="1:4" ht="18" customHeight="1" x14ac:dyDescent="0.3">
      <c r="B13" s="138"/>
      <c r="C13" s="734"/>
      <c r="D13" s="734"/>
    </row>
    <row r="14" spans="1:4" ht="18" customHeight="1" x14ac:dyDescent="0.3">
      <c r="B14" s="485" t="s">
        <v>758</v>
      </c>
      <c r="C14" s="733">
        <v>2435209.521091166</v>
      </c>
      <c r="D14" s="733">
        <v>145856874.33537132</v>
      </c>
    </row>
    <row r="15" spans="1:4" ht="18" customHeight="1" x14ac:dyDescent="0.3">
      <c r="B15" s="138"/>
      <c r="C15" s="734"/>
      <c r="D15" s="734"/>
    </row>
    <row r="16" spans="1:4" ht="18" customHeight="1" x14ac:dyDescent="0.3">
      <c r="B16" s="485" t="s">
        <v>713</v>
      </c>
      <c r="C16" s="733">
        <f>+C12+C14</f>
        <v>323064618.26405644</v>
      </c>
      <c r="D16" s="733">
        <f>+D12+D14</f>
        <v>19349955310.925304</v>
      </c>
    </row>
    <row r="17" spans="1:5" x14ac:dyDescent="0.3">
      <c r="B17" s="139"/>
      <c r="C17" s="1097"/>
      <c r="D17" s="1098"/>
    </row>
    <row r="18" spans="1:5" s="374" customFormat="1" ht="15.6" x14ac:dyDescent="0.3">
      <c r="B18" s="445" t="s">
        <v>258</v>
      </c>
      <c r="C18" s="1099"/>
      <c r="D18" s="1100"/>
      <c r="E18" s="15"/>
    </row>
    <row r="19" spans="1:5" x14ac:dyDescent="0.3">
      <c r="B19" s="141"/>
      <c r="C19" s="1101"/>
      <c r="D19" s="1101"/>
    </row>
    <row r="20" spans="1:5" s="399" customFormat="1" ht="14.4" x14ac:dyDescent="0.3">
      <c r="B20" s="460" t="s">
        <v>831</v>
      </c>
      <c r="C20" s="1102">
        <f>SUM(C22:C29)</f>
        <v>198629548.0882901</v>
      </c>
      <c r="D20" s="1102">
        <f>SUM(D22:D29)</f>
        <v>13787216890.642756</v>
      </c>
      <c r="E20" s="15"/>
    </row>
    <row r="21" spans="1:5" x14ac:dyDescent="0.3">
      <c r="B21" s="141"/>
      <c r="C21" s="1101"/>
      <c r="D21" s="1103"/>
    </row>
    <row r="22" spans="1:5" x14ac:dyDescent="0.3">
      <c r="B22" s="260" t="s">
        <v>358</v>
      </c>
      <c r="C22" s="1057">
        <v>15656109.110837335</v>
      </c>
      <c r="D22" s="1057">
        <v>1043750000</v>
      </c>
    </row>
    <row r="23" spans="1:5" x14ac:dyDescent="0.3">
      <c r="B23" s="260" t="s">
        <v>259</v>
      </c>
      <c r="C23" s="1057">
        <v>3236920.4412460839</v>
      </c>
      <c r="D23" s="1057">
        <v>226721390.33394963</v>
      </c>
    </row>
    <row r="24" spans="1:5" x14ac:dyDescent="0.3">
      <c r="B24" s="260" t="s">
        <v>359</v>
      </c>
      <c r="C24" s="1057">
        <v>33391944.981638048</v>
      </c>
      <c r="D24" s="1057">
        <v>2290698633.1907015</v>
      </c>
    </row>
    <row r="25" spans="1:5" x14ac:dyDescent="0.3">
      <c r="B25" s="260" t="s">
        <v>706</v>
      </c>
      <c r="C25" s="1057">
        <v>3358087.8160399999</v>
      </c>
      <c r="D25" s="1057">
        <v>204977959.41972211</v>
      </c>
    </row>
    <row r="26" spans="1:5" x14ac:dyDescent="0.3">
      <c r="B26" s="260" t="s">
        <v>789</v>
      </c>
      <c r="C26" s="1057">
        <v>141399304.96118176</v>
      </c>
      <c r="D26" s="1057">
        <v>9903213651.5124073</v>
      </c>
    </row>
    <row r="27" spans="1:5" x14ac:dyDescent="0.3">
      <c r="B27" s="260" t="s">
        <v>360</v>
      </c>
      <c r="C27" s="1057">
        <v>932064.32556613069</v>
      </c>
      <c r="D27" s="1057">
        <v>71000000</v>
      </c>
    </row>
    <row r="28" spans="1:5" x14ac:dyDescent="0.3">
      <c r="B28" s="260" t="s">
        <v>80</v>
      </c>
      <c r="C28" s="1057">
        <v>256761.26455190463</v>
      </c>
      <c r="D28" s="1057">
        <v>17287126.274150144</v>
      </c>
    </row>
    <row r="29" spans="1:5" x14ac:dyDescent="0.3">
      <c r="B29" s="260" t="s">
        <v>48</v>
      </c>
      <c r="C29" s="1057">
        <v>398355.18722883693</v>
      </c>
      <c r="D29" s="1057">
        <v>29568129.911826026</v>
      </c>
    </row>
    <row r="30" spans="1:5" x14ac:dyDescent="0.3">
      <c r="A30" s="1104"/>
      <c r="C30" s="1251"/>
      <c r="D30" s="1252"/>
    </row>
    <row r="31" spans="1:5" s="399" customFormat="1" ht="14.4" x14ac:dyDescent="0.3">
      <c r="B31" s="460" t="s">
        <v>832</v>
      </c>
      <c r="C31" s="1253">
        <f>SUM(C33:C43)</f>
        <v>175241895.90025762</v>
      </c>
      <c r="D31" s="1253">
        <f>SUM(D33:D43)</f>
        <v>12163791166.679352</v>
      </c>
      <c r="E31" s="15"/>
    </row>
    <row r="32" spans="1:5" x14ac:dyDescent="0.3">
      <c r="B32" s="141"/>
      <c r="C32" s="1254"/>
      <c r="D32" s="1254"/>
    </row>
    <row r="33" spans="2:5" x14ac:dyDescent="0.3">
      <c r="B33" s="260" t="s">
        <v>358</v>
      </c>
      <c r="C33" s="1057">
        <v>9049118.1211634725</v>
      </c>
      <c r="D33" s="1057">
        <v>636030000</v>
      </c>
    </row>
    <row r="34" spans="2:5" x14ac:dyDescent="0.3">
      <c r="B34" s="260" t="s">
        <v>259</v>
      </c>
      <c r="C34" s="1057">
        <v>1879400.6709909807</v>
      </c>
      <c r="D34" s="1057">
        <v>126878705.27765879</v>
      </c>
    </row>
    <row r="35" spans="2:5" x14ac:dyDescent="0.3">
      <c r="B35" s="260" t="s">
        <v>790</v>
      </c>
      <c r="C35" s="1057">
        <v>465334.87824512913</v>
      </c>
      <c r="D35" s="1057">
        <v>30000000.000000004</v>
      </c>
    </row>
    <row r="36" spans="2:5" x14ac:dyDescent="0.3">
      <c r="B36" s="260" t="s">
        <v>359</v>
      </c>
      <c r="C36" s="1057">
        <v>43756870.525486425</v>
      </c>
      <c r="D36" s="1057">
        <v>2992304604.5724134</v>
      </c>
    </row>
    <row r="37" spans="2:5" x14ac:dyDescent="0.3">
      <c r="B37" s="260" t="s">
        <v>791</v>
      </c>
      <c r="C37" s="1057">
        <v>76665721.522296235</v>
      </c>
      <c r="D37" s="1057">
        <v>5335321664.3429155</v>
      </c>
    </row>
    <row r="38" spans="2:5" x14ac:dyDescent="0.3">
      <c r="B38" s="260" t="s">
        <v>804</v>
      </c>
      <c r="C38" s="1057">
        <v>41568568.300850853</v>
      </c>
      <c r="D38" s="1057">
        <v>2928713479.636447</v>
      </c>
    </row>
    <row r="39" spans="2:5" x14ac:dyDescent="0.3">
      <c r="B39" s="260" t="s">
        <v>360</v>
      </c>
      <c r="C39" s="1057">
        <v>1307281.3226542659</v>
      </c>
      <c r="D39" s="1057">
        <v>78332934.01622127</v>
      </c>
    </row>
    <row r="40" spans="2:5" x14ac:dyDescent="0.3">
      <c r="B40" s="260" t="s">
        <v>80</v>
      </c>
      <c r="C40" s="1057">
        <v>319481.14666239108</v>
      </c>
      <c r="D40" s="1057">
        <v>21314779.480345938</v>
      </c>
    </row>
    <row r="41" spans="2:5" x14ac:dyDescent="0.3">
      <c r="B41" s="260" t="s">
        <v>94</v>
      </c>
      <c r="C41" s="1057">
        <v>91955.377688857494</v>
      </c>
      <c r="D41" s="1057">
        <v>6213880.9066967107</v>
      </c>
    </row>
    <row r="42" spans="2:5" x14ac:dyDescent="0.3">
      <c r="B42" s="260" t="s">
        <v>66</v>
      </c>
      <c r="C42" s="1057">
        <v>16812.336352682836</v>
      </c>
      <c r="D42" s="1057">
        <v>1006974.8858439386</v>
      </c>
    </row>
    <row r="43" spans="2:5" x14ac:dyDescent="0.3">
      <c r="B43" s="260" t="s">
        <v>48</v>
      </c>
      <c r="C43" s="1057">
        <v>121351.69786636047</v>
      </c>
      <c r="D43" s="1057">
        <v>7674143.5608102912</v>
      </c>
    </row>
    <row r="44" spans="2:5" x14ac:dyDescent="0.3">
      <c r="B44" s="139"/>
      <c r="C44" s="1254"/>
      <c r="D44" s="1255"/>
    </row>
    <row r="45" spans="2:5" s="399" customFormat="1" ht="14.4" x14ac:dyDescent="0.3">
      <c r="B45" s="460" t="s">
        <v>833</v>
      </c>
      <c r="C45" s="1253">
        <f>+C20-C31</f>
        <v>23387652.188032478</v>
      </c>
      <c r="D45" s="1253">
        <f>+D20-D31</f>
        <v>1623425723.9634037</v>
      </c>
      <c r="E45" s="15"/>
    </row>
    <row r="46" spans="2:5" ht="14.4" x14ac:dyDescent="0.3">
      <c r="B46" s="140"/>
      <c r="C46" s="1256"/>
      <c r="D46" s="1257"/>
    </row>
    <row r="47" spans="2:5" s="399" customFormat="1" ht="14.4" x14ac:dyDescent="0.3">
      <c r="B47" s="460" t="s">
        <v>343</v>
      </c>
      <c r="C47" s="1253">
        <v>138973.67667285688</v>
      </c>
      <c r="D47" s="1257">
        <v>10403011.537010001</v>
      </c>
      <c r="E47" s="15"/>
    </row>
    <row r="48" spans="2:5" ht="14.4" x14ac:dyDescent="0.3">
      <c r="B48" s="140"/>
      <c r="C48" s="1253"/>
      <c r="D48" s="1257"/>
    </row>
    <row r="49" spans="2:5" ht="14.4" x14ac:dyDescent="0.3">
      <c r="B49" s="460" t="s">
        <v>599</v>
      </c>
      <c r="C49" s="1253">
        <v>-237842.59749199598</v>
      </c>
      <c r="D49" s="1257">
        <v>-17544549.780902658</v>
      </c>
    </row>
    <row r="50" spans="2:5" ht="14.4" x14ac:dyDescent="0.3">
      <c r="B50" s="140"/>
      <c r="C50" s="1253"/>
      <c r="D50" s="1253"/>
    </row>
    <row r="51" spans="2:5" ht="14.4" x14ac:dyDescent="0.3">
      <c r="B51" s="460" t="s">
        <v>887</v>
      </c>
      <c r="C51" s="1253">
        <v>-287970.125</v>
      </c>
      <c r="D51" s="1257">
        <v>-21936124.271874998</v>
      </c>
    </row>
    <row r="52" spans="2:5" ht="14.4" x14ac:dyDescent="0.3">
      <c r="B52" s="140"/>
      <c r="C52" s="1253"/>
      <c r="D52" s="1253"/>
    </row>
    <row r="53" spans="2:5" s="399" customFormat="1" ht="14.4" x14ac:dyDescent="0.3">
      <c r="B53" s="460" t="s">
        <v>886</v>
      </c>
      <c r="C53" s="1253">
        <f>SUM(C55:C58)</f>
        <v>-10548466.596774844</v>
      </c>
      <c r="D53" s="1253">
        <f>SUM(D55:D58)</f>
        <v>7228717800.6642761</v>
      </c>
      <c r="E53" s="15"/>
    </row>
    <row r="54" spans="2:5" s="385" customFormat="1" x14ac:dyDescent="0.3">
      <c r="B54" s="486"/>
      <c r="C54" s="1258"/>
      <c r="D54" s="1259"/>
      <c r="E54" s="15"/>
    </row>
    <row r="55" spans="2:5" x14ac:dyDescent="0.3">
      <c r="B55" s="260" t="s">
        <v>50</v>
      </c>
      <c r="C55" s="1057">
        <v>-10578672.529811306</v>
      </c>
      <c r="D55" s="1057">
        <v>6343807173.7655249</v>
      </c>
    </row>
    <row r="56" spans="2:5" x14ac:dyDescent="0.3">
      <c r="B56" s="260" t="s">
        <v>51</v>
      </c>
      <c r="C56" s="1057">
        <v>-1200977.9751555799</v>
      </c>
      <c r="D56" s="1057">
        <v>807759170.83695459</v>
      </c>
    </row>
    <row r="57" spans="2:5" x14ac:dyDescent="0.3">
      <c r="B57" s="260" t="s">
        <v>678</v>
      </c>
      <c r="C57" s="1057">
        <v>1145052.4002152863</v>
      </c>
      <c r="D57" s="1057">
        <v>71387994.648719713</v>
      </c>
    </row>
    <row r="58" spans="2:5" x14ac:dyDescent="0.3">
      <c r="B58" s="631" t="s">
        <v>714</v>
      </c>
      <c r="C58" s="1057">
        <v>86131.507976754307</v>
      </c>
      <c r="D58" s="1057">
        <v>5763461.4130760925</v>
      </c>
    </row>
    <row r="59" spans="2:5" x14ac:dyDescent="0.3">
      <c r="B59" s="139"/>
      <c r="C59" s="1251"/>
      <c r="D59" s="1251"/>
    </row>
    <row r="60" spans="2:5" s="399" customFormat="1" ht="14.4" x14ac:dyDescent="0.3">
      <c r="B60" s="460" t="s">
        <v>885</v>
      </c>
      <c r="C60" s="1253">
        <f>SUM(C62:C64)</f>
        <v>65253.108530736965</v>
      </c>
      <c r="D60" s="1253">
        <f>SUM(D62:D64)</f>
        <v>64544553.607352346</v>
      </c>
      <c r="E60" s="15"/>
    </row>
    <row r="61" spans="2:5" s="385" customFormat="1" x14ac:dyDescent="0.3">
      <c r="B61" s="486"/>
      <c r="C61" s="1258"/>
      <c r="D61" s="1259"/>
      <c r="E61" s="15"/>
    </row>
    <row r="62" spans="2:5" x14ac:dyDescent="0.3">
      <c r="B62" s="260" t="s">
        <v>50</v>
      </c>
      <c r="C62" s="1057">
        <v>79571.29798585386</v>
      </c>
      <c r="D62" s="1057">
        <v>64223573.973856069</v>
      </c>
    </row>
    <row r="63" spans="2:5" x14ac:dyDescent="0.3">
      <c r="B63" s="260" t="s">
        <v>51</v>
      </c>
      <c r="C63" s="1057">
        <v>-1667.2860711980934</v>
      </c>
      <c r="D63" s="1057">
        <v>1242227.4256937962</v>
      </c>
    </row>
    <row r="64" spans="2:5" x14ac:dyDescent="0.3">
      <c r="B64" s="260" t="s">
        <v>692</v>
      </c>
      <c r="C64" s="1057">
        <v>-12650.903383918805</v>
      </c>
      <c r="D64" s="1057">
        <v>-921247.79219751747</v>
      </c>
    </row>
    <row r="65" spans="2:7" x14ac:dyDescent="0.3">
      <c r="B65" s="260"/>
      <c r="C65" s="1106"/>
      <c r="D65" s="1107"/>
    </row>
    <row r="66" spans="2:7" s="374" customFormat="1" ht="15.6" x14ac:dyDescent="0.3">
      <c r="B66" s="445" t="s">
        <v>888</v>
      </c>
      <c r="C66" s="1108">
        <f>+C45+C47+C49+C51+C53+C60</f>
        <v>12517599.653969234</v>
      </c>
      <c r="D66" s="1108">
        <f>+D45+D47+D49+D51+D53+D60</f>
        <v>8887610415.719265</v>
      </c>
      <c r="E66" s="15"/>
    </row>
    <row r="67" spans="2:7" ht="18" customHeight="1" x14ac:dyDescent="0.3">
      <c r="B67" s="141"/>
      <c r="C67" s="1109"/>
      <c r="D67" s="1109"/>
    </row>
    <row r="68" spans="2:7" s="372" customFormat="1" ht="18" customHeight="1" x14ac:dyDescent="0.35">
      <c r="B68" s="485" t="s">
        <v>875</v>
      </c>
      <c r="C68" s="1110">
        <f>+C16+C66</f>
        <v>335582217.91802567</v>
      </c>
      <c r="D68" s="1110">
        <f>+D16+D66</f>
        <v>28237565726.644569</v>
      </c>
      <c r="E68" s="1077"/>
      <c r="F68" s="1077"/>
    </row>
    <row r="69" spans="2:7" ht="18" customHeight="1" x14ac:dyDescent="0.35">
      <c r="B69" s="144"/>
      <c r="C69" s="1105"/>
      <c r="D69" s="1105"/>
      <c r="E69" s="1171"/>
      <c r="F69" s="1171"/>
    </row>
    <row r="70" spans="2:7" s="372" customFormat="1" ht="18" customHeight="1" x14ac:dyDescent="0.35">
      <c r="B70" s="485" t="s">
        <v>876</v>
      </c>
      <c r="C70" s="1110">
        <f>+C14+C60</f>
        <v>2500462.6296219029</v>
      </c>
      <c r="D70" s="1110">
        <f>+D14+D60</f>
        <v>210401427.94272366</v>
      </c>
      <c r="E70" s="1077"/>
      <c r="F70" s="1077"/>
    </row>
    <row r="71" spans="2:7" ht="18" customHeight="1" x14ac:dyDescent="0.35">
      <c r="B71" s="144"/>
      <c r="C71" s="1105"/>
      <c r="D71" s="1105"/>
      <c r="E71" s="1171"/>
      <c r="F71" s="1171"/>
      <c r="G71" s="707"/>
    </row>
    <row r="72" spans="2:7" s="372" customFormat="1" ht="18" customHeight="1" x14ac:dyDescent="0.35">
      <c r="B72" s="485" t="s">
        <v>877</v>
      </c>
      <c r="C72" s="1110">
        <f>+C68-C70</f>
        <v>333081755.28840375</v>
      </c>
      <c r="D72" s="1110">
        <f>+D68-D70</f>
        <v>28027164298.701847</v>
      </c>
      <c r="E72" s="1077"/>
      <c r="F72" s="1077"/>
    </row>
    <row r="73" spans="2:7" ht="18" customHeight="1" thickBot="1" x14ac:dyDescent="0.4">
      <c r="B73" s="145"/>
      <c r="C73" s="1111"/>
      <c r="D73" s="1111"/>
      <c r="E73" s="1170"/>
      <c r="F73" s="1170"/>
    </row>
    <row r="74" spans="2:7" ht="14.4" thickTop="1" x14ac:dyDescent="0.3">
      <c r="B74" s="146"/>
      <c r="C74" s="1112"/>
      <c r="D74" s="1112"/>
    </row>
    <row r="75" spans="2:7" s="229" customFormat="1" x14ac:dyDescent="0.3">
      <c r="B75" s="117" t="s">
        <v>759</v>
      </c>
      <c r="C75" s="1113"/>
      <c r="D75" s="1113"/>
    </row>
    <row r="76" spans="2:7" ht="12.75" customHeight="1" x14ac:dyDescent="0.3">
      <c r="B76" s="147"/>
      <c r="C76" s="147"/>
      <c r="D76" s="147"/>
    </row>
    <row r="77" spans="2:7" x14ac:dyDescent="0.3">
      <c r="B77" s="5"/>
      <c r="C77" s="147"/>
      <c r="D77" s="147"/>
    </row>
    <row r="78" spans="2:7" x14ac:dyDescent="0.3">
      <c r="C78" s="147"/>
      <c r="D78" s="147"/>
    </row>
    <row r="79" spans="2:7" x14ac:dyDescent="0.3">
      <c r="C79" s="147"/>
      <c r="D79" s="147"/>
    </row>
    <row r="80" spans="2:7" x14ac:dyDescent="0.3">
      <c r="C80" s="147"/>
      <c r="D80" s="147"/>
    </row>
    <row r="81" spans="1:4" s="856" customFormat="1" x14ac:dyDescent="0.3">
      <c r="A81" s="15"/>
      <c r="B81" s="15"/>
      <c r="C81" s="147"/>
      <c r="D81" s="147"/>
    </row>
    <row r="82" spans="1:4" x14ac:dyDescent="0.3">
      <c r="C82" s="147"/>
      <c r="D82" s="147"/>
    </row>
    <row r="83" spans="1:4" x14ac:dyDescent="0.3">
      <c r="C83" s="147"/>
      <c r="D83" s="147"/>
    </row>
    <row r="84" spans="1:4" x14ac:dyDescent="0.3">
      <c r="C84" s="147"/>
      <c r="D84" s="147"/>
    </row>
  </sheetData>
  <mergeCells count="3">
    <mergeCell ref="B5:D5"/>
    <mergeCell ref="B6:D6"/>
    <mergeCell ref="B7:D7"/>
  </mergeCells>
  <hyperlinks>
    <hyperlink ref="A1" location="INDICE!A1" display="Indice"/>
  </hyperlinks>
  <printOptions horizontalCentered="1"/>
  <pageMargins left="0.14000000000000001" right="0.13" top="0.19685039370078741" bottom="0.19685039370078741" header="0.15748031496062992" footer="0"/>
  <pageSetup paperSize="9" scale="72" orientation="portrait" horizontalDpi="4294967293" r:id="rId1"/>
  <headerFooter scaleWithDoc="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01"/>
  <sheetViews>
    <sheetView showGridLines="0" zoomScale="85" zoomScaleNormal="85" zoomScaleSheetLayoutView="85" workbookViewId="0"/>
  </sheetViews>
  <sheetFormatPr baseColWidth="10" defaultColWidth="11.44140625" defaultRowHeight="13.8" x14ac:dyDescent="0.3"/>
  <cols>
    <col min="1" max="1" width="6.88671875" style="15" customWidth="1"/>
    <col min="2" max="2" width="25.109375" style="115" customWidth="1"/>
    <col min="3" max="3" width="15.6640625" style="115" customWidth="1"/>
    <col min="4" max="4" width="20.6640625" style="115" customWidth="1"/>
    <col min="5" max="5" width="15.88671875" style="115" customWidth="1"/>
    <col min="6" max="6" width="21" style="115" customWidth="1"/>
    <col min="7" max="16384" width="11.44140625" style="15"/>
  </cols>
  <sheetData>
    <row r="1" spans="1:11" ht="14.4" x14ac:dyDescent="0.3">
      <c r="A1" s="666" t="s">
        <v>216</v>
      </c>
      <c r="B1" s="42"/>
      <c r="C1" s="5"/>
      <c r="D1" s="5"/>
      <c r="E1" s="5"/>
      <c r="F1" s="5"/>
    </row>
    <row r="2" spans="1:11" ht="15" customHeight="1" x14ac:dyDescent="0.3">
      <c r="A2" s="399"/>
      <c r="B2" s="351" t="s">
        <v>705</v>
      </c>
      <c r="C2" s="5"/>
      <c r="D2" s="5"/>
      <c r="E2" s="5"/>
      <c r="F2" s="5"/>
    </row>
    <row r="3" spans="1:11" ht="15" customHeight="1" x14ac:dyDescent="0.3">
      <c r="A3" s="399"/>
      <c r="B3" s="351" t="s">
        <v>299</v>
      </c>
      <c r="C3" s="5"/>
      <c r="D3" s="5"/>
      <c r="E3" s="5"/>
      <c r="F3" s="5"/>
    </row>
    <row r="4" spans="1:11" s="385" customFormat="1" x14ac:dyDescent="0.3">
      <c r="B4" s="35"/>
      <c r="C4" s="35"/>
      <c r="D4" s="35"/>
      <c r="E4" s="35"/>
      <c r="F4" s="35"/>
      <c r="G4" s="15"/>
      <c r="H4" s="15"/>
      <c r="I4" s="15"/>
      <c r="J4" s="15"/>
      <c r="K4" s="15"/>
    </row>
    <row r="5" spans="1:11" s="385" customFormat="1" x14ac:dyDescent="0.3">
      <c r="B5" s="35"/>
      <c r="C5" s="35"/>
      <c r="D5" s="35"/>
      <c r="E5" s="35"/>
      <c r="F5" s="35"/>
      <c r="G5" s="15"/>
      <c r="H5" s="15"/>
      <c r="I5" s="15"/>
      <c r="J5" s="15"/>
      <c r="K5" s="15"/>
    </row>
    <row r="6" spans="1:11" ht="17.399999999999999" x14ac:dyDescent="0.3">
      <c r="B6" s="1294" t="s">
        <v>616</v>
      </c>
      <c r="C6" s="1294"/>
      <c r="D6" s="1294"/>
      <c r="E6" s="1294"/>
      <c r="F6" s="1294"/>
    </row>
    <row r="7" spans="1:11" s="385" customFormat="1" x14ac:dyDescent="0.3">
      <c r="B7" s="35"/>
      <c r="C7" s="35"/>
      <c r="D7" s="35"/>
      <c r="E7" s="35"/>
      <c r="F7" s="35"/>
      <c r="G7" s="15"/>
      <c r="H7" s="15"/>
      <c r="I7" s="15"/>
      <c r="J7" s="15"/>
      <c r="K7" s="15"/>
    </row>
    <row r="8" spans="1:11" s="385" customFormat="1" ht="14.4" thickBot="1" x14ac:dyDescent="0.35">
      <c r="B8" s="35"/>
      <c r="C8" s="35"/>
      <c r="D8" s="35"/>
      <c r="E8" s="35"/>
      <c r="F8" s="35"/>
      <c r="G8" s="15"/>
      <c r="H8" s="15"/>
      <c r="I8" s="15"/>
      <c r="J8" s="15"/>
      <c r="K8" s="15"/>
    </row>
    <row r="9" spans="1:11" ht="30" thickTop="1" thickBot="1" x14ac:dyDescent="0.35">
      <c r="B9" s="413" t="s">
        <v>95</v>
      </c>
      <c r="C9" s="414" t="s">
        <v>96</v>
      </c>
      <c r="D9" s="413" t="s">
        <v>333</v>
      </c>
      <c r="E9" s="413" t="s">
        <v>672</v>
      </c>
      <c r="F9" s="415" t="s">
        <v>97</v>
      </c>
    </row>
    <row r="10" spans="1:11" ht="15" thickTop="1" x14ac:dyDescent="0.3">
      <c r="B10" s="615">
        <v>37290</v>
      </c>
      <c r="C10" s="616">
        <v>1</v>
      </c>
      <c r="D10" s="616">
        <v>1.3999590337802097</v>
      </c>
      <c r="E10" s="616">
        <v>1.4</v>
      </c>
      <c r="F10" s="617">
        <v>1.2063999999999999</v>
      </c>
    </row>
    <row r="11" spans="1:11" ht="14.4" x14ac:dyDescent="0.3">
      <c r="B11" s="615">
        <v>37346</v>
      </c>
      <c r="C11" s="616">
        <v>1.0481</v>
      </c>
      <c r="D11" s="616">
        <v>1.4673678494766407</v>
      </c>
      <c r="E11" s="616">
        <v>2.9</v>
      </c>
      <c r="F11" s="617">
        <v>2.5363000000000002</v>
      </c>
    </row>
    <row r="12" spans="1:11" ht="14.4" x14ac:dyDescent="0.3">
      <c r="B12" s="615">
        <v>37437</v>
      </c>
      <c r="C12" s="616">
        <v>1.2495000000000001</v>
      </c>
      <c r="D12" s="616">
        <v>1.749237448677363</v>
      </c>
      <c r="E12" s="616">
        <v>3.8</v>
      </c>
      <c r="F12" s="617">
        <v>3.7549000000000001</v>
      </c>
    </row>
    <row r="13" spans="1:11" ht="14.4" x14ac:dyDescent="0.3">
      <c r="B13" s="615">
        <v>37529</v>
      </c>
      <c r="C13" s="616">
        <v>1.3715999999999999</v>
      </c>
      <c r="D13" s="616">
        <v>1.9202837030972117</v>
      </c>
      <c r="E13" s="616">
        <v>3.75</v>
      </c>
      <c r="F13" s="617">
        <v>3.6941999999999999</v>
      </c>
    </row>
    <row r="14" spans="1:11" ht="14.4" x14ac:dyDescent="0.3">
      <c r="B14" s="615">
        <v>37621</v>
      </c>
      <c r="C14" s="616">
        <v>1.4053</v>
      </c>
      <c r="D14" s="616">
        <v>1.9674070109433832</v>
      </c>
      <c r="E14" s="616">
        <v>3.4</v>
      </c>
      <c r="F14" s="617">
        <v>3.5409000000000002</v>
      </c>
    </row>
    <row r="15" spans="1:11" ht="14.4" x14ac:dyDescent="0.3">
      <c r="B15" s="615">
        <v>37711</v>
      </c>
      <c r="C15" s="616">
        <v>1.4340999999999999</v>
      </c>
      <c r="D15" s="616">
        <v>2.0077399999999996</v>
      </c>
      <c r="E15" s="616">
        <v>2.88</v>
      </c>
      <c r="F15" s="617">
        <v>3.1358999999999999</v>
      </c>
    </row>
    <row r="16" spans="1:11" ht="14.4" x14ac:dyDescent="0.3">
      <c r="B16" s="615">
        <v>37802</v>
      </c>
      <c r="C16" s="616">
        <v>1.4403999999999999</v>
      </c>
      <c r="D16" s="616">
        <v>2.0165599999999997</v>
      </c>
      <c r="E16" s="616">
        <v>2.8</v>
      </c>
      <c r="F16" s="617">
        <v>3.2225000000000001</v>
      </c>
    </row>
    <row r="17" spans="2:6" ht="14.4" x14ac:dyDescent="0.3">
      <c r="B17" s="615">
        <v>37894</v>
      </c>
      <c r="C17" s="616">
        <v>1.4448000000000001</v>
      </c>
      <c r="D17" s="616">
        <v>2.0227200000000001</v>
      </c>
      <c r="E17" s="616">
        <v>2.915</v>
      </c>
      <c r="F17" s="617">
        <v>3.3969999999999998</v>
      </c>
    </row>
    <row r="18" spans="2:6" ht="14.4" x14ac:dyDescent="0.3">
      <c r="B18" s="615">
        <v>37986</v>
      </c>
      <c r="C18" s="616">
        <v>1.4568000000000001</v>
      </c>
      <c r="D18" s="616">
        <v>2.03952</v>
      </c>
      <c r="E18" s="616">
        <v>2.9175</v>
      </c>
      <c r="F18" s="617">
        <v>3.6720999999999999</v>
      </c>
    </row>
    <row r="19" spans="2:6" ht="14.4" x14ac:dyDescent="0.3">
      <c r="B19" s="615">
        <v>38077</v>
      </c>
      <c r="C19" s="616">
        <v>1.4678</v>
      </c>
      <c r="D19" s="616">
        <v>2.0549200000000001</v>
      </c>
      <c r="E19" s="616">
        <v>2.86</v>
      </c>
      <c r="F19" s="617">
        <v>3.5173999999999999</v>
      </c>
    </row>
    <row r="20" spans="2:6" ht="14.4" x14ac:dyDescent="0.3">
      <c r="B20" s="615">
        <v>38168</v>
      </c>
      <c r="C20" s="616">
        <v>1.4983</v>
      </c>
      <c r="D20" s="616">
        <v>2.09762</v>
      </c>
      <c r="E20" s="616">
        <v>2.9580000000000002</v>
      </c>
      <c r="F20" s="617">
        <v>3.6029</v>
      </c>
    </row>
    <row r="21" spans="2:6" ht="14.4" x14ac:dyDescent="0.3">
      <c r="B21" s="615">
        <v>38260</v>
      </c>
      <c r="C21" s="616">
        <v>1.52</v>
      </c>
      <c r="D21" s="616">
        <v>2.1279999999999997</v>
      </c>
      <c r="E21" s="616">
        <v>2.9809999999999999</v>
      </c>
      <c r="F21" s="617">
        <v>3.7073</v>
      </c>
    </row>
    <row r="22" spans="2:6" ht="14.4" x14ac:dyDescent="0.3">
      <c r="B22" s="615">
        <v>38352</v>
      </c>
      <c r="C22" s="616">
        <v>1.5367</v>
      </c>
      <c r="D22" s="616">
        <v>2.1513799999999996</v>
      </c>
      <c r="E22" s="616">
        <v>2.9790000000000001</v>
      </c>
      <c r="F22" s="617">
        <v>4.0530999999999997</v>
      </c>
    </row>
    <row r="23" spans="2:6" ht="14.4" x14ac:dyDescent="0.3">
      <c r="B23" s="615">
        <v>38442</v>
      </c>
      <c r="C23" s="616">
        <v>1.5844</v>
      </c>
      <c r="D23" s="616">
        <v>2.2181599999999997</v>
      </c>
      <c r="E23" s="616">
        <v>2.9169999999999998</v>
      </c>
      <c r="F23" s="617">
        <v>3.7824</v>
      </c>
    </row>
    <row r="24" spans="2:6" ht="14.4" x14ac:dyDescent="0.3">
      <c r="B24" s="615">
        <v>38533</v>
      </c>
      <c r="C24" s="616">
        <v>1.6274</v>
      </c>
      <c r="D24" s="616">
        <v>2.2783599999999997</v>
      </c>
      <c r="E24" s="616">
        <v>2.887</v>
      </c>
      <c r="F24" s="617">
        <v>3.4922</v>
      </c>
    </row>
    <row r="25" spans="2:6" ht="14.4" x14ac:dyDescent="0.3">
      <c r="B25" s="615">
        <v>38625</v>
      </c>
      <c r="C25" s="616">
        <v>1.6667000000000001</v>
      </c>
      <c r="D25" s="616">
        <v>2.33338</v>
      </c>
      <c r="E25" s="616">
        <v>2.91</v>
      </c>
      <c r="F25" s="617">
        <v>3.4971999999999999</v>
      </c>
    </row>
    <row r="26" spans="2:6" ht="14.4" x14ac:dyDescent="0.3">
      <c r="B26" s="615">
        <v>38717</v>
      </c>
      <c r="C26" s="616">
        <v>1.7173</v>
      </c>
      <c r="D26" s="616">
        <v>2.4041757275690854</v>
      </c>
      <c r="E26" s="616">
        <v>3.04</v>
      </c>
      <c r="F26" s="617">
        <v>3.6019000000000001</v>
      </c>
    </row>
    <row r="27" spans="2:6" ht="14.4" x14ac:dyDescent="0.3">
      <c r="B27" s="615">
        <v>38807</v>
      </c>
      <c r="C27" s="616">
        <v>1.7682</v>
      </c>
      <c r="D27" s="616">
        <v>2.4754799999999997</v>
      </c>
      <c r="E27" s="616">
        <v>3.0819999999999999</v>
      </c>
      <c r="F27" s="617">
        <v>3.7362000000000002</v>
      </c>
    </row>
    <row r="28" spans="2:6" ht="14.4" x14ac:dyDescent="0.3">
      <c r="B28" s="615">
        <v>38898</v>
      </c>
      <c r="C28" s="616">
        <v>1.8150999999999999</v>
      </c>
      <c r="D28" s="616">
        <v>2.54114</v>
      </c>
      <c r="E28" s="616">
        <v>3.0859999999999999</v>
      </c>
      <c r="F28" s="617">
        <v>3.9438</v>
      </c>
    </row>
    <row r="29" spans="2:6" ht="14.4" x14ac:dyDescent="0.3">
      <c r="B29" s="615">
        <v>38990</v>
      </c>
      <c r="C29" s="616">
        <v>1.8451</v>
      </c>
      <c r="D29" s="616">
        <v>2.5831399999999998</v>
      </c>
      <c r="E29" s="616">
        <v>3.1040000000000001</v>
      </c>
      <c r="F29" s="617">
        <v>3.9361000000000002</v>
      </c>
    </row>
    <row r="30" spans="2:6" ht="14.4" x14ac:dyDescent="0.3">
      <c r="B30" s="615">
        <v>39082</v>
      </c>
      <c r="C30" s="616">
        <v>1.8904000000000001</v>
      </c>
      <c r="D30" s="616">
        <v>2.64656</v>
      </c>
      <c r="E30" s="616">
        <v>3.0619999999999998</v>
      </c>
      <c r="F30" s="617">
        <v>4.0406000000000004</v>
      </c>
    </row>
    <row r="31" spans="2:6" ht="14.4" x14ac:dyDescent="0.3">
      <c r="B31" s="615">
        <v>39172</v>
      </c>
      <c r="C31" s="616">
        <v>1.9380999999999999</v>
      </c>
      <c r="D31" s="616">
        <v>2.7133399999999996</v>
      </c>
      <c r="E31" s="616">
        <v>3.1</v>
      </c>
      <c r="F31" s="617">
        <v>4.1399999999999997</v>
      </c>
    </row>
    <row r="32" spans="2:6" ht="14.4" x14ac:dyDescent="0.3">
      <c r="B32" s="615">
        <v>39263</v>
      </c>
      <c r="C32" s="616">
        <v>1.9752000000000001</v>
      </c>
      <c r="D32" s="616">
        <v>2.7652799999999997</v>
      </c>
      <c r="E32" s="616">
        <v>3.093</v>
      </c>
      <c r="F32" s="617">
        <v>4.1864999999999997</v>
      </c>
    </row>
    <row r="33" spans="2:6" ht="14.4" x14ac:dyDescent="0.3">
      <c r="B33" s="615">
        <v>39355</v>
      </c>
      <c r="C33" s="616">
        <v>2.0047999999999999</v>
      </c>
      <c r="D33" s="616">
        <v>2.8067199999999999</v>
      </c>
      <c r="E33" s="616">
        <v>3.15</v>
      </c>
      <c r="F33" s="617">
        <v>4.4928999999999997</v>
      </c>
    </row>
    <row r="34" spans="2:6" ht="14.4" x14ac:dyDescent="0.3">
      <c r="B34" s="615">
        <v>39447</v>
      </c>
      <c r="C34" s="616">
        <v>2.0510000000000002</v>
      </c>
      <c r="D34" s="616">
        <v>2.8714</v>
      </c>
      <c r="E34" s="616">
        <v>3.149</v>
      </c>
      <c r="F34" s="617">
        <v>4.6336000000000004</v>
      </c>
    </row>
    <row r="35" spans="2:6" ht="14.4" x14ac:dyDescent="0.3">
      <c r="B35" s="615">
        <v>39538</v>
      </c>
      <c r="C35" s="616">
        <v>2.1006</v>
      </c>
      <c r="D35" s="616">
        <v>2.9408399999999997</v>
      </c>
      <c r="E35" s="616">
        <v>3.1680000000000001</v>
      </c>
      <c r="F35" s="617">
        <v>4.9984000000000002</v>
      </c>
    </row>
    <row r="36" spans="2:6" ht="14.4" x14ac:dyDescent="0.3">
      <c r="B36" s="615">
        <v>39629</v>
      </c>
      <c r="C36" s="616">
        <v>2.1535000000000002</v>
      </c>
      <c r="D36" s="616">
        <v>3.0148999999999999</v>
      </c>
      <c r="E36" s="616">
        <v>3.0249999999999999</v>
      </c>
      <c r="F36" s="617">
        <v>4.7637999999999998</v>
      </c>
    </row>
    <row r="37" spans="2:6" ht="14.4" x14ac:dyDescent="0.3">
      <c r="B37" s="615">
        <v>39721</v>
      </c>
      <c r="C37" s="616">
        <v>2.1858</v>
      </c>
      <c r="D37" s="616">
        <v>3.06012</v>
      </c>
      <c r="E37" s="616">
        <v>3.1349999999999998</v>
      </c>
      <c r="F37" s="617">
        <v>4.4111000000000002</v>
      </c>
    </row>
    <row r="38" spans="2:6" ht="14.4" x14ac:dyDescent="0.3">
      <c r="B38" s="615">
        <v>39813</v>
      </c>
      <c r="C38" s="616">
        <v>2.2143999999999999</v>
      </c>
      <c r="D38" s="616">
        <v>3.1001599999999998</v>
      </c>
      <c r="E38" s="616">
        <v>3.452</v>
      </c>
      <c r="F38" s="617">
        <v>4.8735999999999997</v>
      </c>
    </row>
    <row r="39" spans="2:6" ht="14.4" x14ac:dyDescent="0.3">
      <c r="B39" s="615">
        <v>39903</v>
      </c>
      <c r="C39" s="616">
        <v>2.2429000000000001</v>
      </c>
      <c r="D39" s="616">
        <v>3.1400600000000001</v>
      </c>
      <c r="E39" s="616">
        <v>3.72</v>
      </c>
      <c r="F39" s="617">
        <v>4.9416000000000002</v>
      </c>
    </row>
    <row r="40" spans="2:6" ht="14.4" x14ac:dyDescent="0.3">
      <c r="B40" s="615">
        <v>39994</v>
      </c>
      <c r="C40" s="616">
        <v>2.2726000000000002</v>
      </c>
      <c r="D40" s="616">
        <v>3.1816400000000002</v>
      </c>
      <c r="E40" s="616">
        <v>3.7970000000000002</v>
      </c>
      <c r="F40" s="617">
        <v>5.3284000000000002</v>
      </c>
    </row>
    <row r="41" spans="2:6" ht="14.4" x14ac:dyDescent="0.3">
      <c r="B41" s="615">
        <v>40086</v>
      </c>
      <c r="C41" s="616">
        <v>2.3132000000000001</v>
      </c>
      <c r="D41" s="616">
        <v>3.23848</v>
      </c>
      <c r="E41" s="616">
        <v>3.843</v>
      </c>
      <c r="F41" s="617">
        <v>5.6224999999999996</v>
      </c>
    </row>
    <row r="42" spans="2:6" ht="14.4" x14ac:dyDescent="0.3">
      <c r="B42" s="615">
        <v>40178</v>
      </c>
      <c r="C42" s="616">
        <v>2.3683999999999998</v>
      </c>
      <c r="D42" s="616">
        <v>3.3157599999999996</v>
      </c>
      <c r="E42" s="616">
        <v>3.8</v>
      </c>
      <c r="F42" s="617">
        <v>5.4401999999999999</v>
      </c>
    </row>
    <row r="43" spans="2:6" ht="14.4" x14ac:dyDescent="0.3">
      <c r="B43" s="615">
        <v>40268</v>
      </c>
      <c r="C43" s="616">
        <v>2.4432999999999998</v>
      </c>
      <c r="D43" s="616">
        <v>3.4206199999999995</v>
      </c>
      <c r="E43" s="616">
        <v>3.8780000000000001</v>
      </c>
      <c r="F43" s="617">
        <v>5.2384000000000004</v>
      </c>
    </row>
    <row r="44" spans="2:6" ht="14.4" x14ac:dyDescent="0.3">
      <c r="B44" s="615">
        <v>40359</v>
      </c>
      <c r="C44" s="616">
        <v>2.5129000000000001</v>
      </c>
      <c r="D44" s="616">
        <v>3.5180599999999997</v>
      </c>
      <c r="E44" s="616">
        <v>3.931</v>
      </c>
      <c r="F44" s="617">
        <v>4.8086000000000002</v>
      </c>
    </row>
    <row r="45" spans="2:6" ht="14.4" x14ac:dyDescent="0.3">
      <c r="B45" s="615">
        <v>40451</v>
      </c>
      <c r="C45" s="616">
        <v>2.5705</v>
      </c>
      <c r="D45" s="616">
        <v>3.5986999999999996</v>
      </c>
      <c r="E45" s="616">
        <v>3.96</v>
      </c>
      <c r="F45" s="617">
        <v>5.3965658217497952</v>
      </c>
    </row>
    <row r="46" spans="2:6" ht="14.4" x14ac:dyDescent="0.3">
      <c r="B46" s="615">
        <v>40543</v>
      </c>
      <c r="C46" s="616">
        <v>2.63</v>
      </c>
      <c r="D46" s="616">
        <v>3.6819999999999995</v>
      </c>
      <c r="E46" s="616">
        <v>3.976</v>
      </c>
      <c r="F46" s="617">
        <v>5.3183520599250933</v>
      </c>
    </row>
    <row r="47" spans="2:6" ht="14.4" x14ac:dyDescent="0.3">
      <c r="B47" s="615">
        <v>40633</v>
      </c>
      <c r="C47" s="616">
        <v>2.6911</v>
      </c>
      <c r="D47" s="616">
        <v>3.7675399999999999</v>
      </c>
      <c r="E47" s="616">
        <v>4.0540000000000003</v>
      </c>
      <c r="F47" s="617">
        <v>5.7430230910893894</v>
      </c>
    </row>
    <row r="48" spans="2:6" ht="14.4" x14ac:dyDescent="0.3">
      <c r="B48" s="615">
        <v>40724</v>
      </c>
      <c r="C48" s="616">
        <v>2.7566000000000002</v>
      </c>
      <c r="D48" s="616">
        <v>3.8592399999999998</v>
      </c>
      <c r="E48" s="616">
        <v>4.1100000000000003</v>
      </c>
      <c r="F48" s="617">
        <v>5.9608411892675859</v>
      </c>
    </row>
    <row r="49" spans="1:6" ht="14.4" x14ac:dyDescent="0.3">
      <c r="B49" s="615">
        <v>40816</v>
      </c>
      <c r="C49" s="616">
        <v>2.8210999999999999</v>
      </c>
      <c r="D49" s="616">
        <v>3.9495399999999998</v>
      </c>
      <c r="E49" s="616">
        <v>4.2050000000000001</v>
      </c>
      <c r="F49" s="617">
        <v>5.6299370732360403</v>
      </c>
    </row>
    <row r="50" spans="1:6" ht="14.4" x14ac:dyDescent="0.3">
      <c r="B50" s="615">
        <v>40908</v>
      </c>
      <c r="C50" s="616">
        <v>2.8809</v>
      </c>
      <c r="D50" s="616">
        <v>4.0332599999999994</v>
      </c>
      <c r="E50" s="616">
        <v>4.3040000000000003</v>
      </c>
      <c r="F50" s="617">
        <v>5.5845335409368104</v>
      </c>
    </row>
    <row r="51" spans="1:6" ht="14.4" x14ac:dyDescent="0.3">
      <c r="B51" s="615">
        <v>40999</v>
      </c>
      <c r="C51" s="616">
        <v>2.9523999999999999</v>
      </c>
      <c r="D51" s="616">
        <v>4.1333599999999997</v>
      </c>
      <c r="E51" s="616">
        <v>4.3789999999999996</v>
      </c>
      <c r="F51" s="617">
        <v>5.8425617078052001</v>
      </c>
    </row>
    <row r="52" spans="1:6" ht="14.4" x14ac:dyDescent="0.3">
      <c r="A52" s="131"/>
      <c r="B52" s="615">
        <v>41090</v>
      </c>
      <c r="C52" s="616">
        <v>3.0287999999999999</v>
      </c>
      <c r="D52" s="616">
        <v>4.2403199999999996</v>
      </c>
      <c r="E52" s="616">
        <v>4.5270000000000001</v>
      </c>
      <c r="F52" s="617">
        <v>5.7267552182163204</v>
      </c>
    </row>
    <row r="53" spans="1:6" ht="14.4" x14ac:dyDescent="0.3">
      <c r="A53" s="131"/>
      <c r="B53" s="615">
        <v>41182</v>
      </c>
      <c r="C53" s="616">
        <v>3.1017000000000001</v>
      </c>
      <c r="D53" s="616">
        <v>4.3423799999999995</v>
      </c>
      <c r="E53" s="616">
        <v>4.6970000000000001</v>
      </c>
      <c r="F53" s="617">
        <v>6.0372750642673498</v>
      </c>
    </row>
    <row r="54" spans="1:6" ht="14.4" x14ac:dyDescent="0.3">
      <c r="B54" s="615">
        <v>41274</v>
      </c>
      <c r="C54" s="616">
        <v>3.1846999999999999</v>
      </c>
      <c r="D54" s="616">
        <v>4.4585799999999995</v>
      </c>
      <c r="E54" s="616">
        <v>4.9180000000000001</v>
      </c>
      <c r="F54" s="617">
        <v>6.4889827153978104</v>
      </c>
    </row>
    <row r="55" spans="1:6" ht="14.4" x14ac:dyDescent="0.3">
      <c r="A55" s="132"/>
      <c r="B55" s="618">
        <v>41364</v>
      </c>
      <c r="C55" s="616">
        <v>3.2732999999999999</v>
      </c>
      <c r="D55" s="616">
        <v>4.5826199999999995</v>
      </c>
      <c r="E55" s="616">
        <v>5.1219999999999999</v>
      </c>
      <c r="F55" s="617">
        <v>6.5649833376000002</v>
      </c>
    </row>
    <row r="56" spans="1:6" ht="14.4" x14ac:dyDescent="0.3">
      <c r="A56" s="132"/>
      <c r="B56" s="615">
        <v>41455</v>
      </c>
      <c r="C56" s="616">
        <v>3.3426</v>
      </c>
      <c r="D56" s="616">
        <v>4.67964</v>
      </c>
      <c r="E56" s="616">
        <v>5.3879999999999999</v>
      </c>
      <c r="F56" s="617">
        <v>7.0128855915999999</v>
      </c>
    </row>
    <row r="57" spans="1:6" ht="14.4" x14ac:dyDescent="0.3">
      <c r="B57" s="615">
        <v>41547</v>
      </c>
      <c r="C57" s="616">
        <v>3.4291999999999998</v>
      </c>
      <c r="D57" s="616">
        <v>4.8008799999999994</v>
      </c>
      <c r="E57" s="616">
        <v>5.7930000000000001</v>
      </c>
      <c r="F57" s="617">
        <v>7.83473086286177</v>
      </c>
    </row>
    <row r="58" spans="1:6" ht="14.4" x14ac:dyDescent="0.3">
      <c r="B58" s="618">
        <v>41639</v>
      </c>
      <c r="C58" s="616">
        <v>3.5202</v>
      </c>
      <c r="D58" s="616">
        <v>4.92828</v>
      </c>
      <c r="E58" s="616">
        <v>6.5209999999999999</v>
      </c>
      <c r="F58" s="617">
        <v>8.9635738831615104</v>
      </c>
    </row>
    <row r="59" spans="1:6" ht="14.4" x14ac:dyDescent="0.3">
      <c r="B59" s="618">
        <v>41729</v>
      </c>
      <c r="C59" s="616">
        <v>3.8069999999999999</v>
      </c>
      <c r="D59" s="616">
        <v>5.3297999999999996</v>
      </c>
      <c r="E59" s="616">
        <v>8.0047999999999995</v>
      </c>
      <c r="F59" s="617">
        <v>11.022858717</v>
      </c>
    </row>
    <row r="60" spans="1:6" ht="14.4" x14ac:dyDescent="0.3">
      <c r="B60" s="618">
        <v>41820</v>
      </c>
      <c r="C60" s="619">
        <v>4.0480999999999998</v>
      </c>
      <c r="D60" s="617">
        <v>5.6673399999999994</v>
      </c>
      <c r="E60" s="616">
        <v>8.1326999999999998</v>
      </c>
      <c r="F60" s="617">
        <v>11.134583790000001</v>
      </c>
    </row>
    <row r="61" spans="1:6" ht="14.4" x14ac:dyDescent="0.3">
      <c r="B61" s="615">
        <v>41912</v>
      </c>
      <c r="C61" s="620">
        <v>4.2153999999999998</v>
      </c>
      <c r="D61" s="617">
        <v>5.901559999999999</v>
      </c>
      <c r="E61" s="617">
        <v>8.4642999999999997</v>
      </c>
      <c r="F61" s="621">
        <v>10.6899469563021</v>
      </c>
    </row>
    <row r="62" spans="1:6" ht="14.4" x14ac:dyDescent="0.3">
      <c r="B62" s="615">
        <v>42004</v>
      </c>
      <c r="C62" s="620">
        <v>4.3769</v>
      </c>
      <c r="D62" s="617">
        <v>6.1276599999999997</v>
      </c>
      <c r="E62" s="617">
        <v>8.5519999999999996</v>
      </c>
      <c r="F62" s="621">
        <v>10.344744163541792</v>
      </c>
    </row>
    <row r="63" spans="1:6" ht="14.4" x14ac:dyDescent="0.3">
      <c r="B63" s="615">
        <v>42094</v>
      </c>
      <c r="C63" s="620">
        <v>4.5137</v>
      </c>
      <c r="D63" s="617">
        <v>6.3191799999999994</v>
      </c>
      <c r="E63" s="617">
        <v>8.8196999999999992</v>
      </c>
      <c r="F63" s="621">
        <v>9.4631974248926998</v>
      </c>
    </row>
    <row r="64" spans="1:6" ht="14.4" x14ac:dyDescent="0.3">
      <c r="B64" s="615">
        <v>42185</v>
      </c>
      <c r="C64" s="620">
        <v>4.6722999999999999</v>
      </c>
      <c r="D64" s="617">
        <v>6.5412199999999991</v>
      </c>
      <c r="E64" s="617">
        <v>9.0864999999999991</v>
      </c>
      <c r="F64" s="621">
        <v>10.1174702148981</v>
      </c>
    </row>
    <row r="65" spans="2:6" ht="14.4" x14ac:dyDescent="0.3">
      <c r="B65" s="615">
        <v>42277</v>
      </c>
      <c r="C65" s="620">
        <v>4.8352000000000004</v>
      </c>
      <c r="D65" s="617">
        <v>6.7692800000000002</v>
      </c>
      <c r="E65" s="617">
        <v>9.4192</v>
      </c>
      <c r="F65" s="621">
        <v>10.526598122499999</v>
      </c>
    </row>
    <row r="66" spans="2:6" ht="14.4" x14ac:dyDescent="0.3">
      <c r="B66" s="615">
        <v>42369</v>
      </c>
      <c r="C66" s="620">
        <v>5.0354999999999999</v>
      </c>
      <c r="D66" s="617">
        <v>7.0496999999999996</v>
      </c>
      <c r="E66" s="617">
        <v>13.005000000000001</v>
      </c>
      <c r="F66" s="621">
        <v>14.123588184200001</v>
      </c>
    </row>
    <row r="67" spans="2:6" ht="14.4" x14ac:dyDescent="0.3">
      <c r="B67" s="615">
        <v>42460</v>
      </c>
      <c r="C67" s="620">
        <v>5.5636000000000001</v>
      </c>
      <c r="D67" s="617">
        <v>7.78904</v>
      </c>
      <c r="E67" s="617">
        <v>14.5817</v>
      </c>
      <c r="F67" s="621">
        <v>16.590852201615654</v>
      </c>
    </row>
    <row r="68" spans="2:6" ht="14.4" x14ac:dyDescent="0.3">
      <c r="B68" s="615">
        <v>42551</v>
      </c>
      <c r="C68" s="620">
        <v>6.0945999999999998</v>
      </c>
      <c r="D68" s="617">
        <v>8.5324399999999994</v>
      </c>
      <c r="E68" s="617">
        <v>14.92</v>
      </c>
      <c r="F68" s="621">
        <v>16.544688400999998</v>
      </c>
    </row>
    <row r="69" spans="2:6" ht="14.4" x14ac:dyDescent="0.3">
      <c r="B69" s="615">
        <v>42643</v>
      </c>
      <c r="C69" s="620">
        <v>6.5437000000000003</v>
      </c>
      <c r="D69" s="617">
        <v>9.1611799999999999</v>
      </c>
      <c r="E69" s="617">
        <v>15.263299999999999</v>
      </c>
      <c r="F69" s="621">
        <v>17.15363002922</v>
      </c>
    </row>
    <row r="70" spans="2:6" ht="14.4" x14ac:dyDescent="0.3">
      <c r="B70" s="615">
        <v>42735</v>
      </c>
      <c r="C70" s="620">
        <v>6.8377999999999997</v>
      </c>
      <c r="D70" s="617">
        <v>9.5729199999999981</v>
      </c>
      <c r="E70" s="617">
        <v>15.850199999999999</v>
      </c>
      <c r="F70" s="621">
        <v>16.686177492367602</v>
      </c>
    </row>
    <row r="71" spans="2:6" ht="14.4" x14ac:dyDescent="0.3">
      <c r="B71" s="615">
        <v>42825</v>
      </c>
      <c r="C71" s="620">
        <v>7.1550000000000002</v>
      </c>
      <c r="D71" s="617">
        <v>10.016999999999999</v>
      </c>
      <c r="E71" s="617">
        <v>15.3818</v>
      </c>
      <c r="F71" s="621">
        <v>16.391517476555801</v>
      </c>
    </row>
    <row r="72" spans="2:6" ht="14.4" x14ac:dyDescent="0.3">
      <c r="B72" s="615">
        <v>42916</v>
      </c>
      <c r="C72" s="620">
        <v>7.657</v>
      </c>
      <c r="D72" s="617">
        <v>10.719799999999999</v>
      </c>
      <c r="E72" s="617">
        <v>16.598500000000001</v>
      </c>
      <c r="F72" s="621">
        <v>18.961046378798301</v>
      </c>
    </row>
    <row r="73" spans="2:6" ht="14.4" x14ac:dyDescent="0.3">
      <c r="B73" s="615">
        <v>43008</v>
      </c>
      <c r="C73" s="620">
        <v>7.9854000000000003</v>
      </c>
      <c r="D73" s="617">
        <v>11.17956</v>
      </c>
      <c r="E73" s="617">
        <v>17.318300000000001</v>
      </c>
      <c r="F73" s="621">
        <v>20.468384351731476</v>
      </c>
    </row>
    <row r="74" spans="2:6" ht="14.4" x14ac:dyDescent="0.3">
      <c r="B74" s="615">
        <v>43100</v>
      </c>
      <c r="C74" s="620">
        <v>8.3842999999999996</v>
      </c>
      <c r="D74" s="617">
        <v>11.738019999999999</v>
      </c>
      <c r="E74" s="617">
        <v>18.7742</v>
      </c>
      <c r="F74" s="621">
        <v>22.5218330134357</v>
      </c>
    </row>
    <row r="75" spans="2:6" ht="14.4" x14ac:dyDescent="0.3">
      <c r="B75" s="615">
        <v>43190</v>
      </c>
      <c r="C75" s="620">
        <v>8.9724000000000004</v>
      </c>
      <c r="D75" s="617">
        <v>12.561360000000001</v>
      </c>
      <c r="E75" s="617">
        <v>20.1433</v>
      </c>
      <c r="F75" s="621">
        <v>24.791753846153846</v>
      </c>
    </row>
    <row r="76" spans="2:6" ht="14.4" x14ac:dyDescent="0.3">
      <c r="B76" s="615">
        <v>43281</v>
      </c>
      <c r="C76" s="620">
        <v>9.6349999999999998</v>
      </c>
      <c r="D76" s="617">
        <v>13.488999999999999</v>
      </c>
      <c r="E76" s="617">
        <v>28.861699999999999</v>
      </c>
      <c r="F76" s="621">
        <v>33.720878607313942</v>
      </c>
    </row>
    <row r="77" spans="2:6" ht="14.4" x14ac:dyDescent="0.3">
      <c r="B77" s="615">
        <v>43373</v>
      </c>
      <c r="C77" s="620">
        <v>10.6099</v>
      </c>
      <c r="D77" s="617">
        <v>14.853899999999999</v>
      </c>
      <c r="E77" s="617">
        <v>40.896700000000003</v>
      </c>
      <c r="F77" s="621">
        <v>47.471499999999999</v>
      </c>
    </row>
    <row r="78" spans="2:6" ht="14.4" x14ac:dyDescent="0.3">
      <c r="B78" s="615">
        <v>43465</v>
      </c>
      <c r="C78" s="617">
        <v>12.338699999999999</v>
      </c>
      <c r="D78" s="617">
        <v>17.274179999999998</v>
      </c>
      <c r="E78" s="617">
        <v>37.808300000000003</v>
      </c>
      <c r="F78" s="617">
        <v>43.239135407136303</v>
      </c>
    </row>
    <row r="79" spans="2:6" ht="14.4" x14ac:dyDescent="0.3">
      <c r="B79" s="615">
        <v>43555</v>
      </c>
      <c r="C79" s="617">
        <v>13.4838</v>
      </c>
      <c r="D79" s="617">
        <v>18.877320000000001</v>
      </c>
      <c r="E79" s="617">
        <v>43.353299999999997</v>
      </c>
      <c r="F79" s="617">
        <v>48.629613011777899</v>
      </c>
    </row>
    <row r="80" spans="2:6" ht="14.4" x14ac:dyDescent="0.3">
      <c r="B80" s="615">
        <v>43646</v>
      </c>
      <c r="C80" s="617">
        <v>15.092000000000001</v>
      </c>
      <c r="D80" s="617">
        <v>21.128799999999998</v>
      </c>
      <c r="E80" s="617">
        <v>42.448300000000003</v>
      </c>
      <c r="F80" s="617">
        <v>48.253154484483296</v>
      </c>
    </row>
    <row r="81" spans="2:6" ht="14.4" x14ac:dyDescent="0.3">
      <c r="B81" s="615">
        <v>43738</v>
      </c>
      <c r="C81" s="617">
        <v>16.4026</v>
      </c>
      <c r="D81" s="617">
        <v>22.963639999999998</v>
      </c>
      <c r="E81" s="617">
        <v>57.558300000000003</v>
      </c>
      <c r="F81" s="617">
        <v>62.727005231037488</v>
      </c>
    </row>
    <row r="82" spans="2:6" ht="14.4" x14ac:dyDescent="0.3">
      <c r="B82" s="615">
        <v>43830</v>
      </c>
      <c r="C82" s="617">
        <v>18.700900000000001</v>
      </c>
      <c r="D82" s="617">
        <v>26.181259999999998</v>
      </c>
      <c r="E82" s="617">
        <v>59.895000000000003</v>
      </c>
      <c r="F82" s="617">
        <v>67.139334155363798</v>
      </c>
    </row>
    <row r="83" spans="2:6" ht="14.4" x14ac:dyDescent="0.3">
      <c r="B83" s="615">
        <v>43921</v>
      </c>
      <c r="C83" s="617">
        <v>20.455200000000001</v>
      </c>
      <c r="D83" s="617">
        <v>28.637280000000001</v>
      </c>
      <c r="E83" s="617">
        <v>64.469700000000003</v>
      </c>
      <c r="F83" s="617">
        <v>71.103672659093405</v>
      </c>
    </row>
    <row r="84" spans="2:6" ht="14.4" x14ac:dyDescent="0.3">
      <c r="B84" s="615">
        <v>44012</v>
      </c>
      <c r="C84" s="617">
        <v>21.8154</v>
      </c>
      <c r="D84" s="617">
        <v>30.541559999999997</v>
      </c>
      <c r="E84" s="617">
        <v>70.454999999999998</v>
      </c>
      <c r="F84" s="617">
        <v>79.127358490566039</v>
      </c>
    </row>
    <row r="85" spans="2:6" ht="14.4" x14ac:dyDescent="0.3">
      <c r="B85" s="615">
        <v>44104</v>
      </c>
      <c r="C85" s="617">
        <v>23.195699999999999</v>
      </c>
      <c r="D85" s="617">
        <v>32.473979999999997</v>
      </c>
      <c r="E85" s="617">
        <v>76.174999999999997</v>
      </c>
      <c r="F85" s="617">
        <v>89.2606046402625</v>
      </c>
    </row>
    <row r="86" spans="2:6" ht="15" thickBot="1" x14ac:dyDescent="0.35">
      <c r="B86" s="622">
        <v>44196</v>
      </c>
      <c r="C86" s="623">
        <v>25.494299999999999</v>
      </c>
      <c r="D86" s="623">
        <v>35.692019999999999</v>
      </c>
      <c r="E86" s="623">
        <v>84.144999999999996</v>
      </c>
      <c r="F86" s="623">
        <v>102.766243282852</v>
      </c>
    </row>
    <row r="87" spans="2:6" ht="10.5" customHeight="1" thickTop="1" x14ac:dyDescent="0.3">
      <c r="B87" s="134"/>
      <c r="C87" s="133"/>
      <c r="D87" s="133"/>
      <c r="E87" s="133"/>
      <c r="F87" s="133"/>
    </row>
    <row r="88" spans="2:6" ht="32.25" customHeight="1" x14ac:dyDescent="0.3">
      <c r="B88" s="1404" t="s">
        <v>342</v>
      </c>
      <c r="C88" s="1404"/>
      <c r="D88" s="1404"/>
      <c r="E88" s="1404"/>
      <c r="F88" s="1404"/>
    </row>
    <row r="89" spans="2:6" x14ac:dyDescent="0.3">
      <c r="B89" s="348"/>
      <c r="C89" s="348"/>
      <c r="D89" s="348"/>
      <c r="E89" s="348"/>
      <c r="F89" s="348"/>
    </row>
    <row r="90" spans="2:6" x14ac:dyDescent="0.3">
      <c r="F90" s="5"/>
    </row>
    <row r="91" spans="2:6" x14ac:dyDescent="0.3">
      <c r="C91" s="16"/>
      <c r="D91" s="1076"/>
    </row>
    <row r="92" spans="2:6" x14ac:dyDescent="0.3">
      <c r="D92" s="1076"/>
    </row>
    <row r="93" spans="2:6" x14ac:dyDescent="0.3">
      <c r="D93" s="1076"/>
    </row>
    <row r="94" spans="2:6" x14ac:dyDescent="0.3">
      <c r="D94" s="1076"/>
    </row>
    <row r="95" spans="2:6" x14ac:dyDescent="0.3">
      <c r="D95" s="1076"/>
    </row>
    <row r="96" spans="2:6" x14ac:dyDescent="0.3">
      <c r="D96" s="1076"/>
    </row>
    <row r="97" spans="4:4" x14ac:dyDescent="0.3">
      <c r="D97" s="1076"/>
    </row>
    <row r="98" spans="4:4" x14ac:dyDescent="0.3">
      <c r="D98" s="1076"/>
    </row>
    <row r="99" spans="4:4" x14ac:dyDescent="0.3">
      <c r="D99" s="1076"/>
    </row>
    <row r="100" spans="4:4" x14ac:dyDescent="0.3">
      <c r="D100" s="1076"/>
    </row>
    <row r="101" spans="4:4" x14ac:dyDescent="0.3">
      <c r="D101" s="1076"/>
    </row>
  </sheetData>
  <mergeCells count="2">
    <mergeCell ref="B6:F6"/>
    <mergeCell ref="B88:F8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0" orientation="portrait" horizontalDpi="4294967293" r:id="rId1"/>
  <headerFooter scaleWithDoc="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58"/>
  <sheetViews>
    <sheetView showGridLines="0" zoomScale="70" zoomScaleNormal="70" zoomScaleSheetLayoutView="55" workbookViewId="0"/>
  </sheetViews>
  <sheetFormatPr baseColWidth="10" defaultColWidth="11.44140625" defaultRowHeight="13.8" x14ac:dyDescent="0.3"/>
  <cols>
    <col min="1" max="1" width="7.109375" style="229" bestFit="1" customWidth="1"/>
    <col min="2" max="2" width="82.33203125" style="229" customWidth="1"/>
    <col min="3" max="3" width="14.109375" style="229" customWidth="1"/>
    <col min="4" max="7" width="13.5546875" style="229" customWidth="1"/>
    <col min="8" max="20" width="15.33203125" style="229" customWidth="1"/>
    <col min="21" max="24" width="18.33203125" style="229" customWidth="1"/>
    <col min="25" max="27" width="18.33203125" style="229" bestFit="1" customWidth="1"/>
    <col min="28" max="28" width="18.33203125" style="229" customWidth="1"/>
    <col min="29" max="31" width="17.33203125" style="229" customWidth="1"/>
    <col min="32" max="32" width="12.6640625" style="229" customWidth="1"/>
    <col min="33" max="16384" width="11.44140625" style="229"/>
  </cols>
  <sheetData>
    <row r="1" spans="1:32" ht="14.4" x14ac:dyDescent="0.3">
      <c r="A1" s="666" t="s">
        <v>216</v>
      </c>
      <c r="B1" s="1202"/>
    </row>
    <row r="2" spans="1:32" ht="15" customHeight="1" x14ac:dyDescent="0.3">
      <c r="A2" s="1202"/>
      <c r="B2" s="351" t="s">
        <v>705</v>
      </c>
      <c r="C2" s="5"/>
      <c r="D2" s="5"/>
      <c r="E2" s="5"/>
      <c r="F2" s="5"/>
      <c r="G2" s="5"/>
      <c r="H2" s="5"/>
      <c r="I2" s="5"/>
      <c r="J2" s="5"/>
      <c r="K2" s="5"/>
      <c r="L2" s="5"/>
      <c r="M2" s="5"/>
      <c r="N2" s="5"/>
      <c r="O2" s="5"/>
      <c r="P2" s="5"/>
      <c r="Q2" s="5"/>
      <c r="R2" s="1203"/>
      <c r="S2" s="1203"/>
      <c r="T2" s="1203"/>
      <c r="U2" s="1203"/>
      <c r="V2" s="1203"/>
      <c r="W2" s="1203"/>
      <c r="X2" s="1203"/>
    </row>
    <row r="3" spans="1:32" ht="15" customHeight="1" x14ac:dyDescent="0.3">
      <c r="A3" s="1202"/>
      <c r="B3" s="251" t="s">
        <v>299</v>
      </c>
      <c r="C3" s="5"/>
      <c r="D3" s="5"/>
      <c r="E3" s="5"/>
      <c r="F3" s="5"/>
      <c r="G3" s="5"/>
      <c r="H3" s="5"/>
      <c r="I3" s="5"/>
      <c r="J3" s="5"/>
      <c r="K3" s="5"/>
      <c r="L3" s="5"/>
      <c r="M3" s="5"/>
      <c r="N3" s="5"/>
      <c r="O3" s="5"/>
      <c r="P3" s="5"/>
      <c r="Q3" s="5"/>
      <c r="R3" s="1203"/>
      <c r="S3" s="1203"/>
      <c r="T3" s="1203"/>
      <c r="U3" s="1203"/>
      <c r="V3" s="1203"/>
      <c r="W3" s="1203"/>
      <c r="X3" s="1203"/>
    </row>
    <row r="4" spans="1:32" x14ac:dyDescent="0.3">
      <c r="B4" s="1204"/>
      <c r="C4" s="5"/>
      <c r="D4" s="5"/>
      <c r="E4" s="5"/>
      <c r="F4" s="5"/>
      <c r="G4" s="5"/>
      <c r="H4" s="5"/>
      <c r="I4" s="5"/>
      <c r="J4" s="5"/>
      <c r="K4" s="5"/>
      <c r="L4" s="150"/>
      <c r="M4" s="5"/>
      <c r="N4" s="5"/>
      <c r="O4" s="5"/>
      <c r="P4" s="5"/>
      <c r="Q4" s="5"/>
      <c r="R4" s="1203"/>
      <c r="S4" s="1203"/>
      <c r="T4" s="1203"/>
      <c r="U4" s="1203"/>
      <c r="V4" s="1203"/>
      <c r="W4" s="1203"/>
      <c r="X4" s="1203"/>
    </row>
    <row r="5" spans="1:32" ht="14.4" x14ac:dyDescent="0.3">
      <c r="B5" s="1205"/>
      <c r="C5" s="5"/>
      <c r="D5" s="5"/>
      <c r="E5" s="5"/>
      <c r="F5" s="5"/>
      <c r="G5" s="5"/>
      <c r="H5" s="5"/>
      <c r="I5" s="5"/>
      <c r="J5" s="5"/>
      <c r="K5" s="5"/>
      <c r="L5" s="5"/>
      <c r="M5" s="5"/>
      <c r="N5" s="5"/>
      <c r="O5" s="5"/>
      <c r="P5" s="5"/>
      <c r="Q5" s="5"/>
      <c r="R5" s="1203"/>
      <c r="S5" s="1203"/>
      <c r="T5" s="1203"/>
      <c r="U5" s="1203"/>
      <c r="V5" s="1203"/>
      <c r="W5" s="1203"/>
      <c r="X5" s="1203"/>
    </row>
    <row r="6" spans="1:32" ht="18" x14ac:dyDescent="0.35">
      <c r="B6" s="1405" t="s">
        <v>850</v>
      </c>
      <c r="C6" s="1405"/>
      <c r="D6" s="1405"/>
      <c r="E6" s="1405"/>
      <c r="F6" s="1405"/>
      <c r="G6" s="1405"/>
      <c r="H6" s="1405"/>
      <c r="I6" s="1405"/>
      <c r="J6" s="1405"/>
      <c r="K6" s="1405"/>
      <c r="L6" s="1405"/>
      <c r="M6" s="1405"/>
      <c r="N6" s="1405"/>
      <c r="O6" s="1405"/>
      <c r="P6" s="1405"/>
      <c r="Q6" s="1405"/>
      <c r="R6" s="1405"/>
      <c r="S6" s="1405"/>
      <c r="T6" s="1405"/>
      <c r="U6" s="1405"/>
      <c r="V6" s="1405"/>
      <c r="W6" s="1405"/>
      <c r="X6" s="1405"/>
      <c r="Y6" s="1405"/>
      <c r="Z6" s="1405"/>
      <c r="AA6" s="1405"/>
      <c r="AB6" s="1206"/>
    </row>
    <row r="7" spans="1:32" ht="15.6" x14ac:dyDescent="0.3">
      <c r="B7" s="1406" t="s">
        <v>851</v>
      </c>
      <c r="C7" s="1406"/>
      <c r="D7" s="1406"/>
      <c r="E7" s="1406"/>
      <c r="F7" s="1406"/>
      <c r="G7" s="1406"/>
      <c r="H7" s="1406"/>
      <c r="I7" s="1406"/>
      <c r="J7" s="1406"/>
      <c r="K7" s="1406"/>
      <c r="L7" s="1406"/>
      <c r="M7" s="1406"/>
      <c r="N7" s="1406"/>
      <c r="O7" s="1406"/>
      <c r="P7" s="1406"/>
      <c r="Q7" s="1406"/>
      <c r="R7" s="1406"/>
      <c r="S7" s="1406"/>
      <c r="T7" s="1406"/>
      <c r="U7" s="1406"/>
      <c r="V7" s="1406"/>
      <c r="W7" s="1406"/>
      <c r="X7" s="1406"/>
      <c r="Y7" s="1406"/>
      <c r="Z7" s="1406"/>
      <c r="AA7" s="1406"/>
      <c r="AB7" s="1207"/>
    </row>
    <row r="8" spans="1:32" x14ac:dyDescent="0.3">
      <c r="B8" s="1407" t="s">
        <v>852</v>
      </c>
      <c r="C8" s="1407"/>
      <c r="D8" s="1407"/>
      <c r="E8" s="1407"/>
      <c r="F8" s="1407"/>
      <c r="G8" s="1407"/>
      <c r="H8" s="1407"/>
      <c r="I8" s="1407"/>
      <c r="J8" s="1407"/>
      <c r="K8" s="1407"/>
      <c r="L8" s="1407"/>
      <c r="M8" s="1407"/>
      <c r="N8" s="1407"/>
      <c r="O8" s="1407"/>
      <c r="P8" s="1407"/>
      <c r="Q8" s="1407"/>
      <c r="R8" s="1407"/>
      <c r="S8" s="1407"/>
      <c r="T8" s="1407"/>
      <c r="U8" s="1407"/>
      <c r="V8" s="1407"/>
      <c r="W8" s="1407"/>
      <c r="X8" s="1407"/>
      <c r="Y8" s="1407"/>
      <c r="Z8" s="1407"/>
      <c r="AA8" s="1407"/>
      <c r="AB8" s="1208"/>
    </row>
    <row r="9" spans="1:32" x14ac:dyDescent="0.3">
      <c r="B9" s="5"/>
      <c r="C9" s="150"/>
      <c r="D9" s="150"/>
      <c r="E9" s="150"/>
      <c r="F9" s="150"/>
      <c r="G9" s="150"/>
      <c r="H9" s="150"/>
      <c r="I9" s="150"/>
      <c r="J9" s="150"/>
      <c r="K9" s="150"/>
      <c r="L9" s="150"/>
      <c r="M9" s="150"/>
      <c r="N9" s="150"/>
      <c r="O9" s="150"/>
      <c r="P9" s="5"/>
      <c r="Q9" s="5"/>
      <c r="R9" s="1203"/>
      <c r="S9" s="1203"/>
      <c r="T9" s="1203"/>
      <c r="U9" s="1203"/>
      <c r="V9" s="1203"/>
      <c r="W9" s="1203"/>
      <c r="X9" s="1203"/>
    </row>
    <row r="10" spans="1:32" ht="14.4" thickBot="1" x14ac:dyDescent="0.35">
      <c r="B10" s="5" t="s">
        <v>853</v>
      </c>
      <c r="C10" s="1209"/>
      <c r="D10" s="1209"/>
      <c r="E10" s="1209"/>
      <c r="F10" s="1209"/>
      <c r="G10" s="1209"/>
      <c r="H10" s="1209"/>
      <c r="I10" s="1209"/>
      <c r="J10" s="1209"/>
      <c r="K10" s="1209"/>
      <c r="L10" s="1209"/>
      <c r="M10" s="1209"/>
      <c r="N10" s="1209"/>
      <c r="O10" s="1209"/>
      <c r="P10" s="1209"/>
      <c r="Q10" s="1209"/>
      <c r="R10" s="1209"/>
      <c r="S10" s="1209"/>
      <c r="T10" s="1209"/>
      <c r="U10" s="1209"/>
      <c r="V10" s="1209"/>
      <c r="W10" s="1209"/>
      <c r="X10" s="1203"/>
    </row>
    <row r="11" spans="1:32" ht="16.5" customHeight="1" thickTop="1" thickBot="1" x14ac:dyDescent="0.35">
      <c r="B11" s="1408" t="s">
        <v>219</v>
      </c>
      <c r="C11" s="1410" t="s">
        <v>854</v>
      </c>
      <c r="D11" s="1411"/>
      <c r="E11" s="1411"/>
      <c r="F11" s="1411"/>
      <c r="G11" s="1411"/>
      <c r="H11" s="1411"/>
      <c r="I11" s="1411"/>
      <c r="J11" s="1411"/>
      <c r="K11" s="1411"/>
      <c r="L11" s="1411"/>
      <c r="M11" s="1411"/>
      <c r="N11" s="1411"/>
      <c r="O11" s="1411"/>
      <c r="P11" s="1411"/>
      <c r="Q11" s="1411"/>
      <c r="R11" s="1411"/>
      <c r="S11" s="1411"/>
      <c r="T11" s="1411"/>
      <c r="U11" s="1411"/>
      <c r="V11" s="1411"/>
      <c r="W11" s="1411"/>
      <c r="X11" s="1411"/>
      <c r="Y11" s="1411"/>
      <c r="Z11" s="1411"/>
      <c r="AA11" s="1411"/>
      <c r="AB11" s="1411"/>
      <c r="AC11" s="1411"/>
      <c r="AD11" s="1411"/>
      <c r="AE11" s="1412"/>
    </row>
    <row r="12" spans="1:32" ht="16.8" thickTop="1" thickBot="1" x14ac:dyDescent="0.35">
      <c r="B12" s="1409"/>
      <c r="C12" s="1210" t="s">
        <v>855</v>
      </c>
      <c r="D12" s="1211">
        <v>34334</v>
      </c>
      <c r="E12" s="1211">
        <v>34699</v>
      </c>
      <c r="F12" s="1211">
        <v>35064</v>
      </c>
      <c r="G12" s="1211">
        <v>35430</v>
      </c>
      <c r="H12" s="1211">
        <v>35795</v>
      </c>
      <c r="I12" s="1211">
        <v>36160</v>
      </c>
      <c r="J12" s="1211">
        <v>36525</v>
      </c>
      <c r="K12" s="1211">
        <v>36891</v>
      </c>
      <c r="L12" s="1211">
        <v>37256</v>
      </c>
      <c r="M12" s="1211">
        <v>37621</v>
      </c>
      <c r="N12" s="1211">
        <v>37986</v>
      </c>
      <c r="O12" s="1211">
        <v>38352</v>
      </c>
      <c r="P12" s="1211">
        <v>38717</v>
      </c>
      <c r="Q12" s="1211">
        <v>39082</v>
      </c>
      <c r="R12" s="1211">
        <v>39447</v>
      </c>
      <c r="S12" s="1211">
        <v>39813</v>
      </c>
      <c r="T12" s="1211">
        <v>40178</v>
      </c>
      <c r="U12" s="1211">
        <v>40543</v>
      </c>
      <c r="V12" s="1211">
        <v>40908</v>
      </c>
      <c r="W12" s="1211">
        <v>41274</v>
      </c>
      <c r="X12" s="1212">
        <v>41639</v>
      </c>
      <c r="Y12" s="1212">
        <v>42004</v>
      </c>
      <c r="Z12" s="1211">
        <v>42369</v>
      </c>
      <c r="AA12" s="1211">
        <v>42735</v>
      </c>
      <c r="AB12" s="1211">
        <v>43100</v>
      </c>
      <c r="AC12" s="1211">
        <v>43465</v>
      </c>
      <c r="AD12" s="1211">
        <v>43830</v>
      </c>
      <c r="AE12" s="1211">
        <v>44196</v>
      </c>
    </row>
    <row r="13" spans="1:32" ht="16.2" thickTop="1" x14ac:dyDescent="0.3">
      <c r="B13" s="1213"/>
      <c r="C13" s="1214"/>
      <c r="D13" s="1214"/>
      <c r="E13" s="1214"/>
      <c r="F13" s="1214"/>
      <c r="G13" s="1214"/>
      <c r="H13" s="1214"/>
      <c r="I13" s="1214"/>
      <c r="J13" s="1214"/>
      <c r="K13" s="1214"/>
      <c r="L13" s="1214"/>
      <c r="M13" s="1214"/>
      <c r="N13" s="1214"/>
      <c r="O13" s="1214"/>
      <c r="P13" s="1214"/>
      <c r="Q13" s="1214"/>
      <c r="R13" s="1214"/>
      <c r="S13" s="1214"/>
      <c r="T13" s="1214"/>
      <c r="U13" s="1214"/>
      <c r="V13" s="1214"/>
      <c r="W13" s="1214"/>
      <c r="X13" s="1215"/>
      <c r="Y13" s="1215"/>
      <c r="Z13" s="1215"/>
      <c r="AA13" s="1215"/>
      <c r="AB13" s="1215"/>
      <c r="AC13" s="1215"/>
      <c r="AD13" s="1215"/>
      <c r="AE13" s="1215"/>
    </row>
    <row r="14" spans="1:32" s="259" customFormat="1" ht="39.75" customHeight="1" x14ac:dyDescent="0.25">
      <c r="B14" s="995" t="s">
        <v>856</v>
      </c>
      <c r="C14" s="1216">
        <f>+C17+C50</f>
        <v>63250</v>
      </c>
      <c r="D14" s="1216">
        <f t="shared" ref="D14:Z14" si="0">+D17+D50</f>
        <v>71112</v>
      </c>
      <c r="E14" s="1216">
        <f t="shared" si="0"/>
        <v>81820</v>
      </c>
      <c r="F14" s="1216">
        <f t="shared" si="0"/>
        <v>88711</v>
      </c>
      <c r="G14" s="1216">
        <f t="shared" si="0"/>
        <v>99046</v>
      </c>
      <c r="H14" s="1216">
        <f t="shared" si="0"/>
        <v>103718</v>
      </c>
      <c r="I14" s="1216">
        <f t="shared" si="0"/>
        <v>114134</v>
      </c>
      <c r="J14" s="1216">
        <f t="shared" si="0"/>
        <v>123366</v>
      </c>
      <c r="K14" s="1216">
        <f t="shared" si="0"/>
        <v>129750</v>
      </c>
      <c r="L14" s="1216">
        <f t="shared" si="0"/>
        <v>144222</v>
      </c>
      <c r="M14" s="1216">
        <f t="shared" si="0"/>
        <v>153218.25159999999</v>
      </c>
      <c r="N14" s="1216">
        <f t="shared" si="0"/>
        <v>179353.74129999999</v>
      </c>
      <c r="O14" s="1216">
        <f t="shared" si="0"/>
        <v>192293.82920000001</v>
      </c>
      <c r="P14" s="1216">
        <f t="shared" si="0"/>
        <v>183055.2907086671</v>
      </c>
      <c r="Q14" s="1216">
        <f t="shared" si="0"/>
        <v>194163.74688965155</v>
      </c>
      <c r="R14" s="1216">
        <f t="shared" si="0"/>
        <v>205045.86923578873</v>
      </c>
      <c r="S14" s="1216">
        <f t="shared" si="0"/>
        <v>199004.14622785326</v>
      </c>
      <c r="T14" s="1216">
        <f t="shared" si="0"/>
        <v>200196.37084212672</v>
      </c>
      <c r="U14" s="1216">
        <f t="shared" si="0"/>
        <v>204351.2201152115</v>
      </c>
      <c r="V14" s="1216">
        <f t="shared" si="0"/>
        <v>216880.90348858497</v>
      </c>
      <c r="W14" s="1216">
        <f t="shared" si="0"/>
        <v>232863.88702076158</v>
      </c>
      <c r="X14" s="1216">
        <f t="shared" si="0"/>
        <v>239201.84086790445</v>
      </c>
      <c r="Y14" s="1216">
        <f t="shared" si="0"/>
        <v>253755.3521819275</v>
      </c>
      <c r="Z14" s="1216">
        <f t="shared" si="0"/>
        <v>253989.15054701199</v>
      </c>
      <c r="AA14" s="1216">
        <f>+AA17+AA50</f>
        <v>288447.82278059644</v>
      </c>
      <c r="AB14" s="1216">
        <f>+AB17+AB50</f>
        <v>334706.96999999997</v>
      </c>
      <c r="AC14" s="1216">
        <f>+AC17+AC50</f>
        <v>345384.76</v>
      </c>
      <c r="AD14" s="1216">
        <f>+AD17+AD50</f>
        <v>336027.35003944353</v>
      </c>
      <c r="AE14" s="1216">
        <f>+AE17+AE50</f>
        <v>349096.60406598076</v>
      </c>
      <c r="AF14" s="1217"/>
    </row>
    <row r="15" spans="1:32" ht="21.6" thickBot="1" x14ac:dyDescent="0.45">
      <c r="B15" s="1218"/>
      <c r="C15" s="1219"/>
      <c r="D15" s="1219"/>
      <c r="E15" s="1219"/>
      <c r="F15" s="1219"/>
      <c r="G15" s="1219"/>
      <c r="H15" s="1219"/>
      <c r="I15" s="1219"/>
      <c r="J15" s="1219"/>
      <c r="K15" s="1219"/>
      <c r="L15" s="1219"/>
      <c r="M15" s="1219"/>
      <c r="N15" s="1219"/>
      <c r="O15" s="1219"/>
      <c r="P15" s="1219"/>
      <c r="Q15" s="1219"/>
      <c r="R15" s="1219"/>
      <c r="S15" s="1219"/>
      <c r="T15" s="1219"/>
      <c r="U15" s="1219"/>
      <c r="V15" s="1219"/>
      <c r="W15" s="1219"/>
      <c r="X15" s="1219"/>
      <c r="Y15" s="1219"/>
      <c r="Z15" s="1219"/>
      <c r="AA15" s="1219"/>
      <c r="AB15" s="1219"/>
      <c r="AC15" s="1219"/>
      <c r="AD15" s="1219"/>
      <c r="AE15" s="1219"/>
      <c r="AF15" s="1220"/>
    </row>
    <row r="16" spans="1:32" ht="16.2" thickTop="1" x14ac:dyDescent="0.3">
      <c r="B16" s="1213"/>
      <c r="C16" s="1214"/>
      <c r="D16" s="1214"/>
      <c r="E16" s="1214"/>
      <c r="F16" s="1214"/>
      <c r="G16" s="1214"/>
      <c r="H16" s="1214"/>
      <c r="I16" s="1214"/>
      <c r="J16" s="1214"/>
      <c r="K16" s="1214"/>
      <c r="L16" s="1214"/>
      <c r="M16" s="1214"/>
      <c r="N16" s="1214"/>
      <c r="O16" s="1214"/>
      <c r="P16" s="1214"/>
      <c r="Q16" s="1214"/>
      <c r="R16" s="1214"/>
      <c r="S16" s="1214"/>
      <c r="T16" s="1214"/>
      <c r="U16" s="1214"/>
      <c r="V16" s="1214"/>
      <c r="W16" s="1214"/>
      <c r="X16" s="1215"/>
      <c r="Y16" s="1215"/>
      <c r="Z16" s="1215"/>
      <c r="AA16" s="1215"/>
      <c r="AB16" s="1215"/>
      <c r="AC16" s="1215"/>
      <c r="AD16" s="1215"/>
      <c r="AE16" s="1215"/>
      <c r="AF16" s="1220"/>
    </row>
    <row r="17" spans="2:32" ht="21" x14ac:dyDescent="0.4">
      <c r="B17" s="1221" t="s">
        <v>857</v>
      </c>
      <c r="C17" s="1222">
        <f t="shared" ref="C17:Z17" si="1">+C20+C38+C40</f>
        <v>63250</v>
      </c>
      <c r="D17" s="1222">
        <f t="shared" si="1"/>
        <v>71112</v>
      </c>
      <c r="E17" s="1222">
        <f t="shared" si="1"/>
        <v>81820</v>
      </c>
      <c r="F17" s="1222">
        <f t="shared" si="1"/>
        <v>88711</v>
      </c>
      <c r="G17" s="1222">
        <f t="shared" si="1"/>
        <v>99046</v>
      </c>
      <c r="H17" s="1222">
        <f t="shared" si="1"/>
        <v>103718</v>
      </c>
      <c r="I17" s="1222">
        <f t="shared" si="1"/>
        <v>114134</v>
      </c>
      <c r="J17" s="1222">
        <f t="shared" si="1"/>
        <v>123366</v>
      </c>
      <c r="K17" s="1222">
        <f t="shared" si="1"/>
        <v>129750</v>
      </c>
      <c r="L17" s="1222">
        <f t="shared" si="1"/>
        <v>144222</v>
      </c>
      <c r="M17" s="1222">
        <f t="shared" si="1"/>
        <v>153218.25159999999</v>
      </c>
      <c r="N17" s="1222">
        <f t="shared" si="1"/>
        <v>179353.74129999999</v>
      </c>
      <c r="O17" s="1222">
        <f t="shared" si="1"/>
        <v>192293.82920000001</v>
      </c>
      <c r="P17" s="1222">
        <f t="shared" si="1"/>
        <v>154270.86479999998</v>
      </c>
      <c r="Q17" s="1222">
        <f t="shared" si="1"/>
        <v>165110.8946</v>
      </c>
      <c r="R17" s="1222">
        <f t="shared" si="1"/>
        <v>176870.2359</v>
      </c>
      <c r="S17" s="1222">
        <f t="shared" si="1"/>
        <v>179132.19052</v>
      </c>
      <c r="T17" s="1222">
        <f t="shared" si="1"/>
        <v>182083.48550000001</v>
      </c>
      <c r="U17" s="1222">
        <f t="shared" si="1"/>
        <v>181621.1741</v>
      </c>
      <c r="V17" s="1222">
        <f t="shared" si="1"/>
        <v>197155.57511999999</v>
      </c>
      <c r="W17" s="1222">
        <f t="shared" si="1"/>
        <v>216921.50179000001</v>
      </c>
      <c r="X17" s="1222">
        <f t="shared" si="1"/>
        <v>223440.10292</v>
      </c>
      <c r="Y17" s="1222">
        <f t="shared" si="1"/>
        <v>239325</v>
      </c>
      <c r="Z17" s="1222">
        <f t="shared" si="1"/>
        <v>240665</v>
      </c>
      <c r="AA17" s="1222">
        <f>+AA20+AA38+AA40</f>
        <v>275446.12882406707</v>
      </c>
      <c r="AB17" s="1222">
        <f>+AB20+AB38+AB40</f>
        <v>320934.78999999998</v>
      </c>
      <c r="AC17" s="1222">
        <f>+AC20+AC38+AC40</f>
        <v>332191.82</v>
      </c>
      <c r="AD17" s="1222">
        <f>+AD20+AD38+AD40</f>
        <v>323064.61825805862</v>
      </c>
      <c r="AE17" s="1222">
        <f>+AE20+AE38+AE40</f>
        <v>335582.21791753714</v>
      </c>
      <c r="AF17" s="1220"/>
    </row>
    <row r="18" spans="2:32" ht="21.6" thickBot="1" x14ac:dyDescent="0.45">
      <c r="B18" s="1218"/>
      <c r="C18" s="1219"/>
      <c r="D18" s="1219"/>
      <c r="E18" s="1219"/>
      <c r="F18" s="1219"/>
      <c r="G18" s="1219"/>
      <c r="H18" s="1219"/>
      <c r="I18" s="1219"/>
      <c r="J18" s="1219"/>
      <c r="K18" s="1219"/>
      <c r="L18" s="1219"/>
      <c r="M18" s="1219"/>
      <c r="N18" s="1219"/>
      <c r="O18" s="1219"/>
      <c r="P18" s="1219"/>
      <c r="Q18" s="1219"/>
      <c r="R18" s="1219"/>
      <c r="S18" s="1219"/>
      <c r="T18" s="1219"/>
      <c r="U18" s="1219"/>
      <c r="V18" s="1219"/>
      <c r="W18" s="1219"/>
      <c r="X18" s="1219"/>
      <c r="Y18" s="1219"/>
      <c r="Z18" s="1219"/>
      <c r="AA18" s="1219"/>
      <c r="AB18" s="1219"/>
      <c r="AC18" s="1219"/>
      <c r="AD18" s="1219"/>
      <c r="AE18" s="1219"/>
      <c r="AF18" s="1220"/>
    </row>
    <row r="19" spans="2:32" ht="21.6" thickTop="1" x14ac:dyDescent="0.4">
      <c r="B19" s="1223"/>
      <c r="C19" s="1224"/>
      <c r="D19" s="1224"/>
      <c r="E19" s="1224"/>
      <c r="F19" s="1224"/>
      <c r="G19" s="1224"/>
      <c r="H19" s="1224"/>
      <c r="I19" s="1224"/>
      <c r="J19" s="1224"/>
      <c r="K19" s="1224"/>
      <c r="L19" s="1224"/>
      <c r="M19" s="1224"/>
      <c r="N19" s="1224"/>
      <c r="O19" s="1224"/>
      <c r="P19" s="1224"/>
      <c r="Q19" s="1224"/>
      <c r="R19" s="1224"/>
      <c r="S19" s="1224"/>
      <c r="T19" s="1224"/>
      <c r="U19" s="1224"/>
      <c r="V19" s="1224"/>
      <c r="W19" s="1224"/>
      <c r="X19" s="1224"/>
      <c r="Y19" s="1224"/>
      <c r="Z19" s="1224"/>
      <c r="AA19" s="1224"/>
      <c r="AB19" s="1224"/>
      <c r="AC19" s="1224"/>
      <c r="AD19" s="1224"/>
      <c r="AE19" s="1224"/>
      <c r="AF19" s="1220"/>
    </row>
    <row r="20" spans="2:32" ht="21" x14ac:dyDescent="0.4">
      <c r="B20" s="1225" t="s">
        <v>858</v>
      </c>
      <c r="C20" s="1226">
        <f>+C22+C24+C36</f>
        <v>54018</v>
      </c>
      <c r="D20" s="1226">
        <f t="shared" ref="D20:M20" si="2">+D22+D24+D36</f>
        <v>71112</v>
      </c>
      <c r="E20" s="1226">
        <f t="shared" si="2"/>
        <v>81820</v>
      </c>
      <c r="F20" s="1226">
        <f t="shared" si="2"/>
        <v>88711</v>
      </c>
      <c r="G20" s="1226">
        <f t="shared" si="2"/>
        <v>99046</v>
      </c>
      <c r="H20" s="1226">
        <f t="shared" si="2"/>
        <v>103718</v>
      </c>
      <c r="I20" s="1226">
        <f t="shared" si="2"/>
        <v>114134</v>
      </c>
      <c r="J20" s="1226">
        <f t="shared" si="2"/>
        <v>123366</v>
      </c>
      <c r="K20" s="1226">
        <f t="shared" si="2"/>
        <v>129750</v>
      </c>
      <c r="L20" s="1226">
        <f t="shared" si="2"/>
        <v>144194</v>
      </c>
      <c r="M20" s="1226">
        <f t="shared" si="2"/>
        <v>141509</v>
      </c>
      <c r="N20" s="1226">
        <f>+N22+N24+N36</f>
        <v>150878</v>
      </c>
      <c r="O20" s="1226">
        <f>+O22+O24+O36</f>
        <v>145966</v>
      </c>
      <c r="P20" s="1226">
        <f t="shared" ref="P20" si="3">+P22+P24+P36</f>
        <v>125102</v>
      </c>
      <c r="Q20" s="1226">
        <f>+Q22+Q24+Q36</f>
        <v>131348</v>
      </c>
      <c r="R20" s="1226">
        <f t="shared" ref="R20" si="4">+R22+R24+R36</f>
        <v>139239</v>
      </c>
      <c r="S20" s="1226">
        <f>+S22+S24+S36</f>
        <v>139635</v>
      </c>
      <c r="T20" s="1226">
        <f>+T22+T24+T36</f>
        <v>140874</v>
      </c>
      <c r="U20" s="1226">
        <f>+U22+U24+U36</f>
        <v>158001</v>
      </c>
      <c r="V20" s="1226">
        <f t="shared" ref="V20" si="5">+V22+V24+V36</f>
        <v>172722</v>
      </c>
      <c r="W20" s="1226">
        <f>+W22+W24+W36</f>
        <v>191356</v>
      </c>
      <c r="X20" s="1226">
        <f>+X22+X24+X36</f>
        <v>196695</v>
      </c>
      <c r="Y20" s="1226">
        <f t="shared" ref="Y20" si="6">+Y22+Y24+Y36</f>
        <v>221699</v>
      </c>
      <c r="Z20" s="1226">
        <f t="shared" ref="Z20:AE20" si="7">+Z22+Z24+Z36</f>
        <v>222659</v>
      </c>
      <c r="AA20" s="1226">
        <f t="shared" si="7"/>
        <v>266935.14477210713</v>
      </c>
      <c r="AB20" s="1226">
        <f t="shared" si="7"/>
        <v>317950.84999999998</v>
      </c>
      <c r="AC20" s="1226">
        <f t="shared" si="7"/>
        <v>329281.56</v>
      </c>
      <c r="AD20" s="1226">
        <f t="shared" si="7"/>
        <v>320525.45350388758</v>
      </c>
      <c r="AE20" s="1226">
        <f t="shared" si="7"/>
        <v>332975.07831769495</v>
      </c>
      <c r="AF20" s="1220"/>
    </row>
    <row r="21" spans="2:32" ht="21" x14ac:dyDescent="0.4">
      <c r="B21" s="1227"/>
      <c r="C21" s="1228"/>
      <c r="D21" s="1228"/>
      <c r="E21" s="1228"/>
      <c r="F21" s="1228"/>
      <c r="G21" s="1228"/>
      <c r="H21" s="1228"/>
      <c r="I21" s="1228"/>
      <c r="J21" s="1228"/>
      <c r="K21" s="1228"/>
      <c r="L21" s="1228"/>
      <c r="M21" s="1228"/>
      <c r="N21" s="1228"/>
      <c r="O21" s="1228"/>
      <c r="P21" s="1228"/>
      <c r="Q21" s="1228"/>
      <c r="R21" s="1228"/>
      <c r="S21" s="1228"/>
      <c r="T21" s="1228"/>
      <c r="U21" s="1228"/>
      <c r="V21" s="1228"/>
      <c r="W21" s="1228"/>
      <c r="X21" s="1228"/>
      <c r="Y21" s="1228"/>
      <c r="Z21" s="1228"/>
      <c r="AA21" s="1228"/>
      <c r="AB21" s="1228"/>
      <c r="AC21" s="1228"/>
      <c r="AD21" s="1228"/>
      <c r="AE21" s="1228"/>
      <c r="AF21" s="1220"/>
    </row>
    <row r="22" spans="2:32" ht="21" x14ac:dyDescent="0.4">
      <c r="B22" s="1229" t="s">
        <v>859</v>
      </c>
      <c r="C22" s="1230">
        <v>17184</v>
      </c>
      <c r="D22" s="1230">
        <v>48401</v>
      </c>
      <c r="E22" s="1230">
        <v>57109</v>
      </c>
      <c r="F22" s="1230">
        <v>59048</v>
      </c>
      <c r="G22" s="1230">
        <v>69393</v>
      </c>
      <c r="H22" s="1230">
        <v>74801</v>
      </c>
      <c r="I22" s="1230">
        <v>82363</v>
      </c>
      <c r="J22" s="1230">
        <v>91555</v>
      </c>
      <c r="K22" s="1230">
        <v>98895</v>
      </c>
      <c r="L22" s="1230">
        <v>83051</v>
      </c>
      <c r="M22" s="1230">
        <v>91656</v>
      </c>
      <c r="N22" s="1230">
        <v>96885</v>
      </c>
      <c r="O22" s="1230">
        <v>92224</v>
      </c>
      <c r="P22" s="1230">
        <v>75628</v>
      </c>
      <c r="Q22" s="1230">
        <v>92222</v>
      </c>
      <c r="R22" s="1230">
        <v>99208</v>
      </c>
      <c r="S22" s="1230">
        <v>99994</v>
      </c>
      <c r="T22" s="1230">
        <v>100719</v>
      </c>
      <c r="U22" s="1230">
        <v>115672</v>
      </c>
      <c r="V22" s="1230">
        <v>125391</v>
      </c>
      <c r="W22" s="1230">
        <v>133214</v>
      </c>
      <c r="X22" s="1230">
        <v>137809</v>
      </c>
      <c r="Y22" s="1230">
        <v>154775</v>
      </c>
      <c r="Z22" s="1230">
        <v>160150</v>
      </c>
      <c r="AA22" s="1230">
        <v>208400.32807236814</v>
      </c>
      <c r="AB22" s="1230">
        <v>256515.52</v>
      </c>
      <c r="AC22" s="1230">
        <v>253709.2</v>
      </c>
      <c r="AD22" s="1231">
        <v>225444.5245159709</v>
      </c>
      <c r="AE22" s="1231">
        <v>235536.10429943728</v>
      </c>
      <c r="AF22" s="1232"/>
    </row>
    <row r="23" spans="2:32" ht="21" x14ac:dyDescent="0.4">
      <c r="B23" s="1227"/>
      <c r="C23" s="1233"/>
      <c r="D23" s="1233"/>
      <c r="E23" s="1233"/>
      <c r="F23" s="1233"/>
      <c r="G23" s="1233"/>
      <c r="H23" s="1233"/>
      <c r="I23" s="1233"/>
      <c r="J23" s="1233"/>
      <c r="K23" s="1233"/>
      <c r="L23" s="1233"/>
      <c r="M23" s="1233"/>
      <c r="N23" s="1233"/>
      <c r="O23" s="1233"/>
      <c r="P23" s="1233"/>
      <c r="Q23" s="1233"/>
      <c r="R23" s="1233"/>
      <c r="S23" s="1233"/>
      <c r="T23" s="1233"/>
      <c r="U23" s="1233"/>
      <c r="V23" s="1233"/>
      <c r="W23" s="1233"/>
      <c r="X23" s="1233"/>
      <c r="Y23" s="1233"/>
      <c r="Z23" s="1233"/>
      <c r="AA23" s="1233"/>
      <c r="AB23" s="1233"/>
      <c r="AC23" s="1233"/>
      <c r="AD23" s="1233"/>
      <c r="AE23" s="1233"/>
      <c r="AF23" s="1220"/>
    </row>
    <row r="24" spans="2:32" ht="21" x14ac:dyDescent="0.4">
      <c r="B24" s="1229" t="s">
        <v>52</v>
      </c>
      <c r="C24" s="1230">
        <f t="shared" ref="C24:AA24" si="8">SUM(C26:C34)</f>
        <v>36834</v>
      </c>
      <c r="D24" s="1230">
        <f t="shared" si="8"/>
        <v>22711</v>
      </c>
      <c r="E24" s="1230">
        <f t="shared" si="8"/>
        <v>24711</v>
      </c>
      <c r="F24" s="1230">
        <f t="shared" si="8"/>
        <v>29663</v>
      </c>
      <c r="G24" s="1230">
        <f t="shared" si="8"/>
        <v>29653</v>
      </c>
      <c r="H24" s="1230">
        <f t="shared" si="8"/>
        <v>28917</v>
      </c>
      <c r="I24" s="1230">
        <f t="shared" si="8"/>
        <v>31771</v>
      </c>
      <c r="J24" s="1230">
        <f t="shared" si="8"/>
        <v>31811</v>
      </c>
      <c r="K24" s="1230">
        <f t="shared" si="8"/>
        <v>30855</v>
      </c>
      <c r="L24" s="1230">
        <f t="shared" si="8"/>
        <v>61143</v>
      </c>
      <c r="M24" s="1230">
        <f t="shared" si="8"/>
        <v>48774</v>
      </c>
      <c r="N24" s="1230">
        <f t="shared" si="8"/>
        <v>51467</v>
      </c>
      <c r="O24" s="1230">
        <f t="shared" si="8"/>
        <v>49274</v>
      </c>
      <c r="P24" s="1230">
        <f t="shared" si="8"/>
        <v>44211</v>
      </c>
      <c r="Q24" s="1230">
        <f t="shared" si="8"/>
        <v>33140</v>
      </c>
      <c r="R24" s="1230">
        <f t="shared" si="8"/>
        <v>33257</v>
      </c>
      <c r="S24" s="1230">
        <f t="shared" si="8"/>
        <v>31941</v>
      </c>
      <c r="T24" s="1230">
        <f t="shared" si="8"/>
        <v>30529</v>
      </c>
      <c r="U24" s="1230">
        <f t="shared" si="8"/>
        <v>30714</v>
      </c>
      <c r="V24" s="1230">
        <f t="shared" si="8"/>
        <v>31734</v>
      </c>
      <c r="W24" s="1230">
        <f t="shared" si="8"/>
        <v>32170</v>
      </c>
      <c r="X24" s="1230">
        <f t="shared" si="8"/>
        <v>30884</v>
      </c>
      <c r="Y24" s="1230">
        <f t="shared" si="8"/>
        <v>37522</v>
      </c>
      <c r="Z24" s="1230">
        <f t="shared" si="8"/>
        <v>36992</v>
      </c>
      <c r="AA24" s="1230">
        <f t="shared" si="8"/>
        <v>34419.6635786427</v>
      </c>
      <c r="AB24" s="1230">
        <f>SUM(AB26:AB34)</f>
        <v>36282.19</v>
      </c>
      <c r="AC24" s="1230">
        <f>SUM(AC26:AC34)</f>
        <v>62275.540000000008</v>
      </c>
      <c r="AD24" s="1230">
        <f>SUM(AD26:AD34)</f>
        <v>80843.847428521112</v>
      </c>
      <c r="AE24" s="1230">
        <f>SUM(AE26:AE34)</f>
        <v>82459.474345074486</v>
      </c>
      <c r="AF24" s="1220"/>
    </row>
    <row r="25" spans="2:32" ht="21" x14ac:dyDescent="0.4">
      <c r="B25" s="1234"/>
      <c r="C25" s="1230"/>
      <c r="D25" s="1230"/>
      <c r="E25" s="1230"/>
      <c r="F25" s="1230"/>
      <c r="G25" s="1230"/>
      <c r="H25" s="1230"/>
      <c r="I25" s="1230"/>
      <c r="J25" s="1230"/>
      <c r="K25" s="1230"/>
      <c r="L25" s="1230"/>
      <c r="M25" s="1230"/>
      <c r="N25" s="1230"/>
      <c r="O25" s="1230"/>
      <c r="P25" s="1230"/>
      <c r="Q25" s="1230"/>
      <c r="R25" s="1230"/>
      <c r="S25" s="1230"/>
      <c r="T25" s="1230"/>
      <c r="U25" s="1230"/>
      <c r="V25" s="1230"/>
      <c r="W25" s="1230"/>
      <c r="X25" s="1230"/>
      <c r="Y25" s="1230"/>
      <c r="Z25" s="1230"/>
      <c r="AA25" s="1230"/>
      <c r="AB25" s="1230"/>
      <c r="AC25" s="1230"/>
      <c r="AD25" s="1230"/>
      <c r="AE25" s="1230"/>
      <c r="AF25" s="1220"/>
    </row>
    <row r="26" spans="2:32" ht="21" x14ac:dyDescent="0.4">
      <c r="B26" s="141" t="s">
        <v>257</v>
      </c>
      <c r="C26" s="1235">
        <v>0</v>
      </c>
      <c r="D26" s="1235">
        <v>0</v>
      </c>
      <c r="E26" s="1235">
        <v>0</v>
      </c>
      <c r="F26" s="1235">
        <v>0</v>
      </c>
      <c r="G26" s="1235">
        <v>0</v>
      </c>
      <c r="H26" s="1235">
        <v>0</v>
      </c>
      <c r="I26" s="1235">
        <v>0</v>
      </c>
      <c r="J26" s="1235">
        <v>0</v>
      </c>
      <c r="K26" s="1235">
        <v>0</v>
      </c>
      <c r="L26" s="1230">
        <v>21284</v>
      </c>
      <c r="M26" s="1230">
        <v>11636</v>
      </c>
      <c r="N26" s="1230">
        <v>14124</v>
      </c>
      <c r="O26" s="1230">
        <v>14646</v>
      </c>
      <c r="P26" s="1230">
        <v>14269</v>
      </c>
      <c r="Q26" s="1230">
        <v>13981</v>
      </c>
      <c r="R26" s="1230">
        <v>13037</v>
      </c>
      <c r="S26" s="1230">
        <v>11995</v>
      </c>
      <c r="T26" s="1230">
        <v>4541</v>
      </c>
      <c r="U26" s="1230">
        <v>4425</v>
      </c>
      <c r="V26" s="1230">
        <v>4121</v>
      </c>
      <c r="W26" s="1230">
        <v>3753</v>
      </c>
      <c r="X26" s="1230">
        <v>3035</v>
      </c>
      <c r="Y26" s="1230">
        <v>2877</v>
      </c>
      <c r="Z26" s="1230">
        <v>2076</v>
      </c>
      <c r="AA26" s="1230">
        <v>1844.6747305615399</v>
      </c>
      <c r="AB26" s="1230">
        <v>1139.31</v>
      </c>
      <c r="AC26" s="1230">
        <v>683.54</v>
      </c>
      <c r="AD26" s="1231">
        <v>640.32504701061919</v>
      </c>
      <c r="AE26" s="1231">
        <v>605.04559676259237</v>
      </c>
      <c r="AF26" s="1220"/>
    </row>
    <row r="27" spans="2:32" ht="21" x14ac:dyDescent="0.4">
      <c r="B27" s="141"/>
      <c r="C27" s="1230"/>
      <c r="D27" s="1230"/>
      <c r="E27" s="1230"/>
      <c r="F27" s="1230"/>
      <c r="G27" s="1230"/>
      <c r="H27" s="1230"/>
      <c r="I27" s="1230"/>
      <c r="J27" s="1230"/>
      <c r="K27" s="1230"/>
      <c r="L27" s="1230"/>
      <c r="M27" s="1230"/>
      <c r="N27" s="1230"/>
      <c r="O27" s="1230"/>
      <c r="P27" s="1230"/>
      <c r="Q27" s="1230"/>
      <c r="R27" s="1230"/>
      <c r="S27" s="1230"/>
      <c r="T27" s="1230"/>
      <c r="U27" s="1230"/>
      <c r="V27" s="1230"/>
      <c r="W27" s="1230"/>
      <c r="X27" s="1230"/>
      <c r="Y27" s="1230"/>
      <c r="Z27" s="1230"/>
      <c r="AA27" s="1230"/>
      <c r="AB27" s="1230"/>
      <c r="AC27" s="1230"/>
      <c r="AD27" s="1231"/>
      <c r="AE27" s="1231"/>
      <c r="AF27" s="1220"/>
    </row>
    <row r="28" spans="2:32" ht="21" x14ac:dyDescent="0.4">
      <c r="B28" s="141" t="s">
        <v>265</v>
      </c>
      <c r="C28" s="1230">
        <v>7279</v>
      </c>
      <c r="D28" s="1230">
        <v>10944</v>
      </c>
      <c r="E28" s="1230">
        <v>11627</v>
      </c>
      <c r="F28" s="1230">
        <v>14862</v>
      </c>
      <c r="G28" s="1230">
        <v>16257</v>
      </c>
      <c r="H28" s="1230">
        <v>16795</v>
      </c>
      <c r="I28" s="1230">
        <v>19167</v>
      </c>
      <c r="J28" s="1230">
        <v>20311</v>
      </c>
      <c r="K28" s="1230">
        <v>21757</v>
      </c>
      <c r="L28" s="1230">
        <v>32357</v>
      </c>
      <c r="M28" s="1230">
        <v>31376</v>
      </c>
      <c r="N28" s="1230">
        <v>32115</v>
      </c>
      <c r="O28" s="1230">
        <v>30601</v>
      </c>
      <c r="P28" s="1230">
        <v>25260</v>
      </c>
      <c r="Q28" s="1230">
        <v>15155</v>
      </c>
      <c r="R28" s="1230">
        <v>15050</v>
      </c>
      <c r="S28" s="1230">
        <v>14769</v>
      </c>
      <c r="T28" s="1230">
        <v>16209</v>
      </c>
      <c r="U28" s="1230">
        <v>16958</v>
      </c>
      <c r="V28" s="1230">
        <v>17935</v>
      </c>
      <c r="W28" s="1230">
        <v>18335</v>
      </c>
      <c r="X28" s="1230">
        <v>19394</v>
      </c>
      <c r="Y28" s="1230">
        <v>19857</v>
      </c>
      <c r="Z28" s="1230">
        <v>19768</v>
      </c>
      <c r="AA28" s="1230">
        <v>20230.497711465719</v>
      </c>
      <c r="AB28" s="1230">
        <v>21326.95</v>
      </c>
      <c r="AC28" s="1230">
        <v>51037.440000000002</v>
      </c>
      <c r="AD28" s="1231">
        <v>68000.788456716706</v>
      </c>
      <c r="AE28" s="1231">
        <v>71268.153583730105</v>
      </c>
      <c r="AF28" s="1220"/>
    </row>
    <row r="29" spans="2:32" ht="21" x14ac:dyDescent="0.4">
      <c r="B29" s="139"/>
      <c r="C29" s="1233"/>
      <c r="D29" s="1233"/>
      <c r="E29" s="1233"/>
      <c r="F29" s="1233"/>
      <c r="G29" s="1233"/>
      <c r="H29" s="1233"/>
      <c r="I29" s="1233"/>
      <c r="J29" s="1233"/>
      <c r="K29" s="1233"/>
      <c r="L29" s="1233"/>
      <c r="M29" s="1233"/>
      <c r="N29" s="1233"/>
      <c r="O29" s="1233"/>
      <c r="P29" s="1233"/>
      <c r="Q29" s="1233"/>
      <c r="R29" s="1233"/>
      <c r="S29" s="1233"/>
      <c r="T29" s="1233"/>
      <c r="U29" s="1233"/>
      <c r="V29" s="1233"/>
      <c r="W29" s="1233"/>
      <c r="X29" s="1233"/>
      <c r="Y29" s="1233"/>
      <c r="Z29" s="1233"/>
      <c r="AA29" s="1233"/>
      <c r="AB29" s="1233"/>
      <c r="AC29" s="1233"/>
      <c r="AD29" s="1236"/>
      <c r="AE29" s="1236"/>
      <c r="AF29" s="1220"/>
    </row>
    <row r="30" spans="2:32" ht="21" x14ac:dyDescent="0.4">
      <c r="B30" s="141" t="s">
        <v>264</v>
      </c>
      <c r="C30" s="1230">
        <v>7380</v>
      </c>
      <c r="D30" s="1230">
        <v>9698</v>
      </c>
      <c r="E30" s="1230">
        <v>10870</v>
      </c>
      <c r="F30" s="1230">
        <v>11904</v>
      </c>
      <c r="G30" s="1230">
        <v>10063</v>
      </c>
      <c r="H30" s="1230">
        <v>8311</v>
      </c>
      <c r="I30" s="1230">
        <v>7634</v>
      </c>
      <c r="J30" s="1230">
        <v>6258</v>
      </c>
      <c r="K30" s="1230">
        <v>5017</v>
      </c>
      <c r="L30" s="1230">
        <v>5876</v>
      </c>
      <c r="M30" s="1230">
        <v>4935</v>
      </c>
      <c r="N30" s="1230">
        <v>4428</v>
      </c>
      <c r="O30" s="1230">
        <v>3389</v>
      </c>
      <c r="P30" s="1230">
        <v>2952</v>
      </c>
      <c r="Q30" s="1230">
        <v>1606</v>
      </c>
      <c r="R30" s="1230">
        <v>1907</v>
      </c>
      <c r="S30" s="1230">
        <v>1275</v>
      </c>
      <c r="T30" s="1230">
        <v>1749</v>
      </c>
      <c r="U30" s="1230">
        <v>1479</v>
      </c>
      <c r="V30" s="1230">
        <v>1410</v>
      </c>
      <c r="W30" s="1230">
        <v>849</v>
      </c>
      <c r="X30" s="1230">
        <v>767</v>
      </c>
      <c r="Y30" s="1230">
        <v>9026</v>
      </c>
      <c r="Z30" s="1230">
        <v>9183</v>
      </c>
      <c r="AA30" s="1230">
        <v>7844.7181501198802</v>
      </c>
      <c r="AB30" s="1230">
        <v>8280.3799999999992</v>
      </c>
      <c r="AC30" s="1230">
        <v>6912.17</v>
      </c>
      <c r="AD30" s="1231">
        <v>5398.0723095353451</v>
      </c>
      <c r="AE30" s="1231">
        <v>5487.7701997930471</v>
      </c>
      <c r="AF30" s="1220"/>
    </row>
    <row r="31" spans="2:32" ht="21" x14ac:dyDescent="0.4">
      <c r="B31" s="139"/>
      <c r="C31" s="1233"/>
      <c r="D31" s="1233"/>
      <c r="E31" s="1233"/>
      <c r="F31" s="1233"/>
      <c r="G31" s="1233"/>
      <c r="H31" s="1233"/>
      <c r="I31" s="1233"/>
      <c r="J31" s="1233"/>
      <c r="K31" s="1233"/>
      <c r="L31" s="1233"/>
      <c r="M31" s="1233"/>
      <c r="N31" s="1233"/>
      <c r="O31" s="1233"/>
      <c r="P31" s="1233"/>
      <c r="Q31" s="1233"/>
      <c r="R31" s="1233"/>
      <c r="S31" s="1233"/>
      <c r="T31" s="1233"/>
      <c r="U31" s="1233"/>
      <c r="V31" s="1233"/>
      <c r="W31" s="1233"/>
      <c r="X31" s="1233"/>
      <c r="Y31" s="1233"/>
      <c r="Z31" s="1233"/>
      <c r="AA31" s="1233"/>
      <c r="AB31" s="1233"/>
      <c r="AC31" s="1233"/>
      <c r="AD31" s="1236"/>
      <c r="AE31" s="1236"/>
      <c r="AF31" s="1220"/>
    </row>
    <row r="32" spans="2:32" ht="21" x14ac:dyDescent="0.4">
      <c r="B32" s="1237" t="s">
        <v>266</v>
      </c>
      <c r="C32" s="1230">
        <v>21736</v>
      </c>
      <c r="D32" s="1230">
        <v>1564</v>
      </c>
      <c r="E32" s="1230">
        <v>1702</v>
      </c>
      <c r="F32" s="1230">
        <v>1908</v>
      </c>
      <c r="G32" s="1230">
        <v>2280</v>
      </c>
      <c r="H32" s="1230">
        <v>2366</v>
      </c>
      <c r="I32" s="1230">
        <v>3585</v>
      </c>
      <c r="J32" s="1230">
        <v>3655</v>
      </c>
      <c r="K32" s="1230">
        <v>2168</v>
      </c>
      <c r="L32" s="1230">
        <v>715</v>
      </c>
      <c r="M32" s="1230">
        <v>563</v>
      </c>
      <c r="N32" s="1230">
        <v>527</v>
      </c>
      <c r="O32" s="1230">
        <v>396</v>
      </c>
      <c r="P32" s="1230">
        <v>294</v>
      </c>
      <c r="Q32" s="1230">
        <v>859</v>
      </c>
      <c r="R32" s="1230">
        <v>1165</v>
      </c>
      <c r="S32" s="1230">
        <v>1453</v>
      </c>
      <c r="T32" s="1230">
        <v>5102</v>
      </c>
      <c r="U32" s="1230">
        <v>6055</v>
      </c>
      <c r="V32" s="1230">
        <v>6586</v>
      </c>
      <c r="W32" s="1230">
        <v>7273</v>
      </c>
      <c r="X32" s="1230">
        <v>4702</v>
      </c>
      <c r="Y32" s="1230">
        <v>4221</v>
      </c>
      <c r="Z32" s="1230">
        <v>3126</v>
      </c>
      <c r="AA32" s="1230">
        <v>1068.5918814818372</v>
      </c>
      <c r="AB32" s="1230">
        <v>2434.14</v>
      </c>
      <c r="AC32" s="1230">
        <v>1194.1600000000001</v>
      </c>
      <c r="AD32" s="1231">
        <v>2784.8971948301191</v>
      </c>
      <c r="AE32" s="1231">
        <v>2028.5695492960328</v>
      </c>
      <c r="AF32" s="1220"/>
    </row>
    <row r="33" spans="2:32" ht="21" x14ac:dyDescent="0.4">
      <c r="B33" s="1238"/>
      <c r="C33" s="1230"/>
      <c r="D33" s="1230"/>
      <c r="E33" s="1230"/>
      <c r="F33" s="1230"/>
      <c r="G33" s="1230"/>
      <c r="H33" s="1230"/>
      <c r="I33" s="1230"/>
      <c r="J33" s="1230"/>
      <c r="K33" s="1230"/>
      <c r="L33" s="1230"/>
      <c r="M33" s="1230"/>
      <c r="N33" s="1230"/>
      <c r="O33" s="1230"/>
      <c r="P33" s="1230"/>
      <c r="Q33" s="1230"/>
      <c r="R33" s="1230"/>
      <c r="S33" s="1230"/>
      <c r="T33" s="1230"/>
      <c r="U33" s="1230"/>
      <c r="V33" s="1230"/>
      <c r="W33" s="1230"/>
      <c r="X33" s="1230"/>
      <c r="Y33" s="1230"/>
      <c r="Z33" s="1230"/>
      <c r="AA33" s="1230"/>
      <c r="AB33" s="1230"/>
      <c r="AC33" s="1230"/>
      <c r="AD33" s="1231"/>
      <c r="AE33" s="1231"/>
      <c r="AF33" s="1220"/>
    </row>
    <row r="34" spans="2:32" ht="21" x14ac:dyDescent="0.4">
      <c r="B34" s="141" t="s">
        <v>860</v>
      </c>
      <c r="C34" s="1230">
        <v>439</v>
      </c>
      <c r="D34" s="1230">
        <v>505</v>
      </c>
      <c r="E34" s="1230">
        <v>512</v>
      </c>
      <c r="F34" s="1230">
        <v>989</v>
      </c>
      <c r="G34" s="1230">
        <v>1053</v>
      </c>
      <c r="H34" s="1230">
        <v>1445</v>
      </c>
      <c r="I34" s="1230">
        <v>1385</v>
      </c>
      <c r="J34" s="1230">
        <v>1587</v>
      </c>
      <c r="K34" s="1230">
        <v>1913</v>
      </c>
      <c r="L34" s="1230">
        <v>911</v>
      </c>
      <c r="M34" s="1230">
        <v>264</v>
      </c>
      <c r="N34" s="1230">
        <v>273</v>
      </c>
      <c r="O34" s="1230">
        <v>242</v>
      </c>
      <c r="P34" s="1230">
        <v>1436</v>
      </c>
      <c r="Q34" s="1230">
        <v>1539</v>
      </c>
      <c r="R34" s="1230">
        <v>2098</v>
      </c>
      <c r="S34" s="1230">
        <v>2449</v>
      </c>
      <c r="T34" s="1230">
        <v>2928</v>
      </c>
      <c r="U34" s="1230">
        <v>1797</v>
      </c>
      <c r="V34" s="1230">
        <v>1682</v>
      </c>
      <c r="W34" s="1230">
        <v>1960</v>
      </c>
      <c r="X34" s="1230">
        <v>2986</v>
      </c>
      <c r="Y34" s="1230">
        <v>1541</v>
      </c>
      <c r="Z34" s="1230">
        <v>2839</v>
      </c>
      <c r="AA34" s="1230">
        <v>3431.1811050137248</v>
      </c>
      <c r="AB34" s="1230">
        <v>3101.41</v>
      </c>
      <c r="AC34" s="1230">
        <v>2448.23</v>
      </c>
      <c r="AD34" s="1231">
        <v>4019.7644204283224</v>
      </c>
      <c r="AE34" s="1231">
        <v>3069.9354154927114</v>
      </c>
      <c r="AF34" s="1220"/>
    </row>
    <row r="35" spans="2:32" ht="21" x14ac:dyDescent="0.4">
      <c r="B35" s="140"/>
      <c r="C35" s="1230"/>
      <c r="D35" s="1230"/>
      <c r="E35" s="1230"/>
      <c r="F35" s="1230"/>
      <c r="G35" s="1230"/>
      <c r="H35" s="1230"/>
      <c r="I35" s="1230"/>
      <c r="J35" s="1230"/>
      <c r="K35" s="1230"/>
      <c r="L35" s="1230"/>
      <c r="M35" s="1230"/>
      <c r="N35" s="1230"/>
      <c r="O35" s="1230"/>
      <c r="P35" s="1230"/>
      <c r="Q35" s="1230"/>
      <c r="R35" s="1230"/>
      <c r="S35" s="1230"/>
      <c r="T35" s="1230"/>
      <c r="U35" s="1230"/>
      <c r="V35" s="1230"/>
      <c r="W35" s="1230"/>
      <c r="X35" s="1230"/>
      <c r="Y35" s="1230"/>
      <c r="Z35" s="1230"/>
      <c r="AA35" s="1230"/>
      <c r="AB35" s="1230"/>
      <c r="AC35" s="1230"/>
      <c r="AD35" s="1231"/>
      <c r="AE35" s="1231"/>
      <c r="AF35" s="1220"/>
    </row>
    <row r="36" spans="2:32" ht="21" x14ac:dyDescent="0.4">
      <c r="B36" s="1229" t="s">
        <v>235</v>
      </c>
      <c r="C36" s="1235">
        <v>0</v>
      </c>
      <c r="D36" s="1235">
        <v>0</v>
      </c>
      <c r="E36" s="1235">
        <v>0</v>
      </c>
      <c r="F36" s="1235">
        <v>0</v>
      </c>
      <c r="G36" s="1235">
        <v>0</v>
      </c>
      <c r="H36" s="1235">
        <v>0</v>
      </c>
      <c r="I36" s="1235">
        <v>0</v>
      </c>
      <c r="J36" s="1235">
        <v>0</v>
      </c>
      <c r="K36" s="1235">
        <v>0</v>
      </c>
      <c r="L36" s="1235">
        <v>0</v>
      </c>
      <c r="M36" s="1230">
        <v>1079</v>
      </c>
      <c r="N36" s="1230">
        <v>2526</v>
      </c>
      <c r="O36" s="1230">
        <v>4468</v>
      </c>
      <c r="P36" s="1230">
        <v>5263</v>
      </c>
      <c r="Q36" s="1230">
        <v>5986</v>
      </c>
      <c r="R36" s="1230">
        <v>6774</v>
      </c>
      <c r="S36" s="1230">
        <v>7700</v>
      </c>
      <c r="T36" s="1230">
        <v>9626</v>
      </c>
      <c r="U36" s="1230">
        <v>11615</v>
      </c>
      <c r="V36" s="1230">
        <v>15597</v>
      </c>
      <c r="W36" s="1230">
        <v>25972</v>
      </c>
      <c r="X36" s="1230">
        <v>28002</v>
      </c>
      <c r="Y36" s="1230">
        <v>29402</v>
      </c>
      <c r="Z36" s="1230">
        <v>25517</v>
      </c>
      <c r="AA36" s="1230">
        <v>24115.153121096289</v>
      </c>
      <c r="AB36" s="1230">
        <v>25153.14</v>
      </c>
      <c r="AC36" s="1230">
        <v>13296.82</v>
      </c>
      <c r="AD36" s="1231">
        <v>14237.081559395607</v>
      </c>
      <c r="AE36" s="1231">
        <v>14979.499673183196</v>
      </c>
      <c r="AF36" s="1220"/>
    </row>
    <row r="37" spans="2:32" ht="21" x14ac:dyDescent="0.4">
      <c r="B37" s="1227"/>
      <c r="C37" s="1233"/>
      <c r="D37" s="1233"/>
      <c r="E37" s="1233"/>
      <c r="F37" s="1233"/>
      <c r="G37" s="1233"/>
      <c r="H37" s="1233"/>
      <c r="I37" s="1233"/>
      <c r="J37" s="1233"/>
      <c r="K37" s="1233"/>
      <c r="L37" s="1233"/>
      <c r="M37" s="1233"/>
      <c r="N37" s="1233"/>
      <c r="O37" s="1233"/>
      <c r="P37" s="1233"/>
      <c r="Q37" s="1233"/>
      <c r="R37" s="1233"/>
      <c r="S37" s="1233"/>
      <c r="T37" s="1233"/>
      <c r="U37" s="1233"/>
      <c r="V37" s="1233"/>
      <c r="W37" s="1233"/>
      <c r="X37" s="1233"/>
      <c r="Y37" s="1233"/>
      <c r="Z37" s="1233"/>
      <c r="AA37" s="1233"/>
      <c r="AB37" s="1233"/>
      <c r="AC37" s="1233"/>
      <c r="AD37" s="1233"/>
      <c r="AE37" s="1233"/>
      <c r="AF37" s="1220"/>
    </row>
    <row r="38" spans="2:32" ht="21" x14ac:dyDescent="0.4">
      <c r="B38" s="1225" t="s">
        <v>861</v>
      </c>
      <c r="C38" s="1239">
        <v>9232</v>
      </c>
      <c r="D38" s="1240">
        <v>0</v>
      </c>
      <c r="E38" s="1240">
        <v>0</v>
      </c>
      <c r="F38" s="1240">
        <v>0</v>
      </c>
      <c r="G38" s="1240">
        <v>0</v>
      </c>
      <c r="H38" s="1240">
        <v>0</v>
      </c>
      <c r="I38" s="1240">
        <v>0</v>
      </c>
      <c r="J38" s="1240">
        <v>0</v>
      </c>
      <c r="K38" s="1240">
        <v>0</v>
      </c>
      <c r="L38" s="1239">
        <v>28</v>
      </c>
      <c r="M38" s="1239">
        <v>11704.2516</v>
      </c>
      <c r="N38" s="1239">
        <v>28434.741300000002</v>
      </c>
      <c r="O38" s="1239">
        <v>46195.8292</v>
      </c>
      <c r="P38" s="1239">
        <v>5157.8648000000003</v>
      </c>
      <c r="Q38" s="1239">
        <v>6750.8945999999996</v>
      </c>
      <c r="R38" s="1239">
        <v>7271.2358999999997</v>
      </c>
      <c r="S38" s="1239">
        <v>8461.1905200000001</v>
      </c>
      <c r="T38" s="1239">
        <v>8678.4854999999989</v>
      </c>
      <c r="U38" s="1239">
        <v>9062.1741000000002</v>
      </c>
      <c r="V38" s="1239">
        <v>9265.5751199999995</v>
      </c>
      <c r="W38" s="1239">
        <v>9376.5017900000003</v>
      </c>
      <c r="X38" s="1239">
        <v>9440.1029199999994</v>
      </c>
      <c r="Y38" s="1239">
        <v>49</v>
      </c>
      <c r="Z38" s="1239">
        <v>44</v>
      </c>
      <c r="AA38" s="1239">
        <v>42.906828052374316</v>
      </c>
      <c r="AB38" s="1239">
        <v>107.43</v>
      </c>
      <c r="AC38" s="1239">
        <v>104.84</v>
      </c>
      <c r="AD38" s="1239">
        <v>103.9552346598757</v>
      </c>
      <c r="AE38" s="1239">
        <v>106.67697023194258</v>
      </c>
      <c r="AF38" s="1220"/>
    </row>
    <row r="39" spans="2:32" ht="21.6" thickBot="1" x14ac:dyDescent="0.45">
      <c r="B39" s="1241"/>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20"/>
    </row>
    <row r="40" spans="2:32" ht="21.6" thickTop="1" x14ac:dyDescent="0.4">
      <c r="B40" s="1225" t="s">
        <v>862</v>
      </c>
      <c r="C40" s="1226">
        <v>0</v>
      </c>
      <c r="D40" s="1226">
        <v>0</v>
      </c>
      <c r="E40" s="1226">
        <v>0</v>
      </c>
      <c r="F40" s="1226">
        <v>0</v>
      </c>
      <c r="G40" s="1226">
        <v>0</v>
      </c>
      <c r="H40" s="1226">
        <v>0</v>
      </c>
      <c r="I40" s="1226">
        <v>0</v>
      </c>
      <c r="J40" s="1226">
        <v>0</v>
      </c>
      <c r="K40" s="1226">
        <v>0</v>
      </c>
      <c r="L40" s="1226">
        <v>0</v>
      </c>
      <c r="M40" s="1226">
        <f>+M42+M44+M46</f>
        <v>5</v>
      </c>
      <c r="N40" s="1226">
        <f t="shared" ref="N40:AE40" si="9">+N42+N44+N46</f>
        <v>41</v>
      </c>
      <c r="O40" s="1226">
        <f t="shared" si="9"/>
        <v>132</v>
      </c>
      <c r="P40" s="1226">
        <f t="shared" si="9"/>
        <v>24011</v>
      </c>
      <c r="Q40" s="1226">
        <f t="shared" si="9"/>
        <v>27012</v>
      </c>
      <c r="R40" s="1226">
        <f t="shared" si="9"/>
        <v>30360</v>
      </c>
      <c r="S40" s="1226">
        <f t="shared" si="9"/>
        <v>31036</v>
      </c>
      <c r="T40" s="1226">
        <f t="shared" si="9"/>
        <v>32531</v>
      </c>
      <c r="U40" s="1226">
        <f t="shared" si="9"/>
        <v>14558</v>
      </c>
      <c r="V40" s="1226">
        <f t="shared" si="9"/>
        <v>15168</v>
      </c>
      <c r="W40" s="1226">
        <f t="shared" si="9"/>
        <v>16189</v>
      </c>
      <c r="X40" s="1226">
        <f t="shared" si="9"/>
        <v>17305</v>
      </c>
      <c r="Y40" s="1226">
        <f t="shared" si="9"/>
        <v>17577</v>
      </c>
      <c r="Z40" s="1226">
        <f t="shared" si="9"/>
        <v>17962</v>
      </c>
      <c r="AA40" s="1226">
        <f t="shared" si="9"/>
        <v>8468.0772239075977</v>
      </c>
      <c r="AB40" s="1226">
        <f t="shared" si="9"/>
        <v>2876.51</v>
      </c>
      <c r="AC40" s="1226">
        <f t="shared" si="9"/>
        <v>2805.42</v>
      </c>
      <c r="AD40" s="1226">
        <f t="shared" ref="AD40" si="10">+AD42+AD44+AD46</f>
        <v>2435.2095195111228</v>
      </c>
      <c r="AE40" s="1226">
        <f t="shared" si="9"/>
        <v>2500.4626296102542</v>
      </c>
      <c r="AF40" s="1220"/>
    </row>
    <row r="41" spans="2:32" ht="21" x14ac:dyDescent="0.4">
      <c r="B41" s="1243"/>
      <c r="C41" s="1244"/>
      <c r="D41" s="1244"/>
      <c r="E41" s="1244"/>
      <c r="F41" s="1244"/>
      <c r="G41" s="1244"/>
      <c r="H41" s="1244"/>
      <c r="I41" s="1244"/>
      <c r="J41" s="1244"/>
      <c r="K41" s="1244"/>
      <c r="L41" s="1244"/>
      <c r="M41" s="1244"/>
      <c r="N41" s="1244"/>
      <c r="O41" s="1244"/>
      <c r="P41" s="1245"/>
      <c r="Q41" s="1244"/>
      <c r="R41" s="1244"/>
      <c r="S41" s="1244"/>
      <c r="T41" s="1244"/>
      <c r="U41" s="1244"/>
      <c r="V41" s="1244"/>
      <c r="W41" s="1244"/>
      <c r="X41" s="1244"/>
      <c r="Y41" s="1244"/>
      <c r="Z41" s="1244"/>
      <c r="AA41" s="1244"/>
      <c r="AB41" s="1244"/>
      <c r="AC41" s="1244"/>
      <c r="AD41" s="1244"/>
      <c r="AE41" s="1244"/>
    </row>
    <row r="42" spans="2:32" ht="21" x14ac:dyDescent="0.4">
      <c r="B42" s="141" t="s">
        <v>271</v>
      </c>
      <c r="C42" s="1244"/>
      <c r="D42" s="1244"/>
      <c r="E42" s="1244"/>
      <c r="F42" s="1244"/>
      <c r="G42" s="1244"/>
      <c r="H42" s="1244"/>
      <c r="I42" s="1244"/>
      <c r="J42" s="1244"/>
      <c r="K42" s="1244"/>
      <c r="L42" s="1244"/>
      <c r="M42" s="1230">
        <v>0</v>
      </c>
      <c r="N42" s="1230">
        <v>0</v>
      </c>
      <c r="O42" s="1230">
        <v>0</v>
      </c>
      <c r="P42" s="1230">
        <v>17966</v>
      </c>
      <c r="Q42" s="1230">
        <v>19119</v>
      </c>
      <c r="R42" s="1230">
        <v>20459</v>
      </c>
      <c r="S42" s="1230">
        <v>19956</v>
      </c>
      <c r="T42" s="1230">
        <v>20108</v>
      </c>
      <c r="U42" s="1230">
        <v>6809</v>
      </c>
      <c r="V42" s="1230">
        <v>6579</v>
      </c>
      <c r="W42" s="1230">
        <v>6608</v>
      </c>
      <c r="X42" s="1230">
        <v>6670</v>
      </c>
      <c r="Y42" s="1230">
        <v>6352</v>
      </c>
      <c r="Z42" s="1230">
        <v>6101</v>
      </c>
      <c r="AA42" s="1230">
        <v>3613.9821638567914</v>
      </c>
      <c r="AB42" s="1230">
        <v>1258.4000000000001</v>
      </c>
      <c r="AC42" s="1230">
        <v>1218.78</v>
      </c>
      <c r="AD42" s="1231">
        <v>1058.0797299730589</v>
      </c>
      <c r="AE42" s="1231">
        <v>1081.3860032978316</v>
      </c>
    </row>
    <row r="43" spans="2:32" ht="21" x14ac:dyDescent="0.4">
      <c r="B43" s="1243"/>
      <c r="C43" s="1244"/>
      <c r="D43" s="1244"/>
      <c r="E43" s="1244"/>
      <c r="F43" s="1244"/>
      <c r="G43" s="1244"/>
      <c r="H43" s="1244"/>
      <c r="I43" s="1244"/>
      <c r="J43" s="1244"/>
      <c r="K43" s="1244"/>
      <c r="L43" s="1244"/>
      <c r="M43" s="1230"/>
      <c r="N43" s="1230"/>
      <c r="O43" s="1230"/>
      <c r="P43" s="1230"/>
      <c r="Q43" s="1230"/>
      <c r="R43" s="1230"/>
      <c r="S43" s="1230"/>
      <c r="T43" s="1230"/>
      <c r="U43" s="1230"/>
      <c r="V43" s="1230"/>
      <c r="W43" s="1230"/>
      <c r="X43" s="1230"/>
      <c r="Y43" s="1230"/>
      <c r="Z43" s="1230"/>
      <c r="AA43" s="1230"/>
      <c r="AB43" s="1230"/>
      <c r="AC43" s="1230"/>
      <c r="AD43" s="1231"/>
      <c r="AE43" s="1231"/>
    </row>
    <row r="44" spans="2:32" ht="21" x14ac:dyDescent="0.4">
      <c r="B44" s="141" t="s">
        <v>863</v>
      </c>
      <c r="C44" s="1244"/>
      <c r="D44" s="1244"/>
      <c r="E44" s="1244"/>
      <c r="F44" s="1244"/>
      <c r="G44" s="1244"/>
      <c r="H44" s="1244"/>
      <c r="I44" s="1244"/>
      <c r="J44" s="1244"/>
      <c r="K44" s="1244"/>
      <c r="L44" s="1244"/>
      <c r="M44" s="1230">
        <v>0</v>
      </c>
      <c r="N44" s="1230">
        <v>0</v>
      </c>
      <c r="O44" s="1230">
        <v>0</v>
      </c>
      <c r="P44" s="1230">
        <v>5591</v>
      </c>
      <c r="Q44" s="1230">
        <v>6958</v>
      </c>
      <c r="R44" s="1230">
        <v>8398</v>
      </c>
      <c r="S44" s="1230">
        <v>9028</v>
      </c>
      <c r="T44" s="1230">
        <v>9700</v>
      </c>
      <c r="U44" s="1230">
        <v>4409</v>
      </c>
      <c r="V44" s="1230">
        <v>4599</v>
      </c>
      <c r="W44" s="1230">
        <v>4874</v>
      </c>
      <c r="X44" s="1230">
        <v>5168</v>
      </c>
      <c r="Y44" s="1230">
        <v>5280</v>
      </c>
      <c r="Z44" s="1230">
        <v>5420</v>
      </c>
      <c r="AA44" s="1230">
        <v>2510.288551352709</v>
      </c>
      <c r="AB44" s="1230">
        <v>1022.69</v>
      </c>
      <c r="AC44" s="1230">
        <v>1012.57</v>
      </c>
      <c r="AD44" s="1231">
        <v>863.85757424961264</v>
      </c>
      <c r="AE44" s="1231">
        <v>878.94120410266703</v>
      </c>
    </row>
    <row r="45" spans="2:32" ht="21" x14ac:dyDescent="0.4">
      <c r="B45" s="1243"/>
      <c r="C45" s="1244"/>
      <c r="D45" s="1244"/>
      <c r="E45" s="1244"/>
      <c r="F45" s="1244"/>
      <c r="G45" s="1244"/>
      <c r="H45" s="1244"/>
      <c r="I45" s="1244"/>
      <c r="J45" s="1244"/>
      <c r="K45" s="1244"/>
      <c r="L45" s="1244"/>
      <c r="M45" s="1230"/>
      <c r="N45" s="1230"/>
      <c r="O45" s="1230"/>
      <c r="P45" s="1230"/>
      <c r="Q45" s="1230"/>
      <c r="R45" s="1230"/>
      <c r="S45" s="1230"/>
      <c r="T45" s="1230"/>
      <c r="U45" s="1230"/>
      <c r="V45" s="1230"/>
      <c r="W45" s="1230"/>
      <c r="X45" s="1230"/>
      <c r="Y45" s="1230"/>
      <c r="Z45" s="1230"/>
      <c r="AA45" s="1230"/>
      <c r="AB45" s="1230"/>
      <c r="AC45" s="1230"/>
      <c r="AD45" s="1231"/>
      <c r="AE45" s="1231"/>
    </row>
    <row r="46" spans="2:32" ht="21" x14ac:dyDescent="0.4">
      <c r="B46" s="141" t="s">
        <v>864</v>
      </c>
      <c r="C46" s="1244"/>
      <c r="D46" s="1244"/>
      <c r="E46" s="1244"/>
      <c r="F46" s="1244"/>
      <c r="G46" s="1244"/>
      <c r="H46" s="1244"/>
      <c r="I46" s="1244"/>
      <c r="J46" s="1244"/>
      <c r="K46" s="1244"/>
      <c r="L46" s="1244"/>
      <c r="M46" s="1230">
        <v>5</v>
      </c>
      <c r="N46" s="1230">
        <v>41</v>
      </c>
      <c r="O46" s="1230">
        <v>132</v>
      </c>
      <c r="P46" s="1230">
        <v>454</v>
      </c>
      <c r="Q46" s="1230">
        <v>935</v>
      </c>
      <c r="R46" s="1230">
        <v>1503</v>
      </c>
      <c r="S46" s="1230">
        <v>2052</v>
      </c>
      <c r="T46" s="1230">
        <v>2723</v>
      </c>
      <c r="U46" s="1230">
        <v>3340</v>
      </c>
      <c r="V46" s="1230">
        <v>3990</v>
      </c>
      <c r="W46" s="1230">
        <v>4707</v>
      </c>
      <c r="X46" s="1230">
        <v>5467</v>
      </c>
      <c r="Y46" s="1230">
        <v>5945</v>
      </c>
      <c r="Z46" s="1230">
        <v>6441</v>
      </c>
      <c r="AA46" s="1230">
        <v>2343.8065086980969</v>
      </c>
      <c r="AB46" s="1230">
        <v>595.41999999999996</v>
      </c>
      <c r="AC46" s="1230">
        <v>574.07000000000005</v>
      </c>
      <c r="AD46" s="1231">
        <v>513.27221528845132</v>
      </c>
      <c r="AE46" s="1231">
        <v>540.1354222097558</v>
      </c>
    </row>
    <row r="47" spans="2:32" ht="21.6" thickBot="1" x14ac:dyDescent="0.45">
      <c r="B47" s="13"/>
      <c r="C47" s="1242"/>
      <c r="D47" s="1242"/>
      <c r="E47" s="1242"/>
      <c r="F47" s="1242"/>
      <c r="G47" s="1242"/>
      <c r="H47" s="1242"/>
      <c r="I47" s="1242"/>
      <c r="J47" s="1242"/>
      <c r="K47" s="1242"/>
      <c r="L47" s="1242"/>
      <c r="M47" s="1242"/>
      <c r="N47" s="1242"/>
      <c r="O47" s="1242"/>
      <c r="P47" s="1242"/>
      <c r="Q47" s="1242"/>
      <c r="R47" s="1242"/>
      <c r="S47" s="1242"/>
      <c r="T47" s="1242"/>
      <c r="U47" s="1242"/>
      <c r="V47" s="1242"/>
      <c r="W47" s="1242"/>
      <c r="X47" s="1242"/>
      <c r="Y47" s="1242"/>
      <c r="Z47" s="1242"/>
      <c r="AA47" s="1242"/>
      <c r="AB47" s="1242"/>
      <c r="AC47" s="1242"/>
      <c r="AD47" s="1242"/>
      <c r="AE47" s="1242"/>
    </row>
    <row r="48" spans="2:32" ht="15" thickTop="1" thickBot="1" x14ac:dyDescent="0.35">
      <c r="B48" s="115"/>
      <c r="C48" s="158"/>
      <c r="D48" s="158"/>
      <c r="E48" s="158"/>
      <c r="F48" s="158"/>
      <c r="G48" s="158"/>
      <c r="H48" s="158"/>
      <c r="I48" s="158"/>
      <c r="J48" s="158"/>
      <c r="K48" s="158"/>
      <c r="L48" s="158"/>
      <c r="M48" s="158"/>
      <c r="N48" s="158"/>
      <c r="O48" s="158"/>
      <c r="P48" s="5"/>
      <c r="Q48" s="5"/>
      <c r="R48" s="1203"/>
      <c r="S48" s="1203"/>
      <c r="T48" s="1203"/>
      <c r="U48" s="1203"/>
      <c r="V48" s="1203"/>
      <c r="W48" s="1203"/>
      <c r="X48" s="1203"/>
    </row>
    <row r="49" spans="2:31" ht="21.6" thickTop="1" x14ac:dyDescent="0.4">
      <c r="B49" s="57"/>
      <c r="C49" s="1246"/>
      <c r="D49" s="1246"/>
      <c r="E49" s="1246"/>
      <c r="F49" s="1246"/>
      <c r="G49" s="1246"/>
      <c r="H49" s="1246"/>
      <c r="I49" s="1246"/>
      <c r="J49" s="1246"/>
      <c r="K49" s="1246"/>
      <c r="L49" s="1246"/>
      <c r="M49" s="1246"/>
      <c r="N49" s="1246"/>
      <c r="O49" s="1246"/>
      <c r="P49" s="1246"/>
      <c r="Q49" s="1246"/>
      <c r="R49" s="1246"/>
      <c r="S49" s="1246"/>
      <c r="T49" s="1246"/>
      <c r="U49" s="1246"/>
      <c r="V49" s="1246"/>
      <c r="W49" s="1246"/>
      <c r="X49" s="1246"/>
      <c r="Y49" s="1246"/>
      <c r="Z49" s="1246"/>
      <c r="AA49" s="1246"/>
      <c r="AB49" s="1246"/>
      <c r="AC49" s="1246"/>
      <c r="AD49" s="1246"/>
      <c r="AE49" s="1246"/>
    </row>
    <row r="50" spans="2:31" ht="23.25" customHeight="1" x14ac:dyDescent="0.4">
      <c r="B50" s="1225" t="s">
        <v>865</v>
      </c>
      <c r="C50" s="1247">
        <v>0</v>
      </c>
      <c r="D50" s="1247">
        <v>0</v>
      </c>
      <c r="E50" s="1247">
        <v>0</v>
      </c>
      <c r="F50" s="1247">
        <v>0</v>
      </c>
      <c r="G50" s="1247">
        <v>0</v>
      </c>
      <c r="H50" s="1247">
        <v>0</v>
      </c>
      <c r="I50" s="1247">
        <v>0</v>
      </c>
      <c r="J50" s="1247">
        <v>0</v>
      </c>
      <c r="K50" s="1247">
        <v>0</v>
      </c>
      <c r="L50" s="1247">
        <v>0</v>
      </c>
      <c r="M50" s="1247">
        <v>0</v>
      </c>
      <c r="N50" s="1247">
        <v>0</v>
      </c>
      <c r="O50" s="1247">
        <v>0</v>
      </c>
      <c r="P50" s="1247">
        <v>28784.425908667123</v>
      </c>
      <c r="Q50" s="1247">
        <v>29052.852289651546</v>
      </c>
      <c r="R50" s="1247">
        <v>28175.633335788727</v>
      </c>
      <c r="S50" s="1247">
        <v>19871.955707853253</v>
      </c>
      <c r="T50" s="1247">
        <v>18112.885342126716</v>
      </c>
      <c r="U50" s="1247">
        <v>22730.046015211505</v>
      </c>
      <c r="V50" s="1247">
        <v>19725.328368584986</v>
      </c>
      <c r="W50" s="1247">
        <v>15942.38523076158</v>
      </c>
      <c r="X50" s="1247">
        <v>15761.737947904438</v>
      </c>
      <c r="Y50" s="1247">
        <v>14430.352181927505</v>
      </c>
      <c r="Z50" s="1247">
        <v>13324.15054701199</v>
      </c>
      <c r="AA50" s="1247">
        <v>13001.693956529345</v>
      </c>
      <c r="AB50" s="1247">
        <v>13772.18</v>
      </c>
      <c r="AC50" s="1247">
        <v>13192.94</v>
      </c>
      <c r="AD50" s="1247">
        <v>12962.731781384884</v>
      </c>
      <c r="AE50" s="1247">
        <v>13514.386148443591</v>
      </c>
    </row>
    <row r="51" spans="2:31" ht="21.6" thickBot="1" x14ac:dyDescent="0.45">
      <c r="B51" s="13"/>
      <c r="C51" s="1242"/>
      <c r="D51" s="1242"/>
      <c r="E51" s="1242"/>
      <c r="F51" s="1242"/>
      <c r="G51" s="1242"/>
      <c r="H51" s="1242"/>
      <c r="I51" s="1242"/>
      <c r="J51" s="1242"/>
      <c r="K51" s="1242"/>
      <c r="L51" s="1242"/>
      <c r="M51" s="1242"/>
      <c r="N51" s="1242"/>
      <c r="O51" s="1242"/>
      <c r="P51" s="1242"/>
      <c r="Q51" s="1242"/>
      <c r="R51" s="1242"/>
      <c r="S51" s="1242"/>
      <c r="T51" s="1242"/>
      <c r="U51" s="1242"/>
      <c r="V51" s="1242"/>
      <c r="W51" s="1242"/>
      <c r="X51" s="1242"/>
      <c r="Y51" s="1242"/>
      <c r="Z51" s="1242"/>
      <c r="AA51" s="1242"/>
      <c r="AB51" s="1242"/>
      <c r="AC51" s="1242"/>
      <c r="AD51" s="1242"/>
      <c r="AE51" s="1242"/>
    </row>
    <row r="52" spans="2:31" ht="14.4" thickTop="1" x14ac:dyDescent="0.3">
      <c r="B52" s="1082" t="s">
        <v>866</v>
      </c>
      <c r="C52" s="5"/>
      <c r="D52" s="5"/>
      <c r="E52" s="5"/>
      <c r="F52" s="5"/>
      <c r="G52" s="5"/>
      <c r="H52" s="5"/>
      <c r="I52" s="5"/>
      <c r="J52" s="5"/>
      <c r="K52" s="5"/>
      <c r="L52" s="5"/>
      <c r="M52" s="150"/>
      <c r="N52" s="5"/>
      <c r="O52" s="5"/>
      <c r="P52" s="5"/>
      <c r="Q52" s="5"/>
      <c r="R52" s="1203"/>
      <c r="S52" s="1203"/>
      <c r="T52" s="1203"/>
      <c r="U52" s="1203"/>
      <c r="V52" s="1203"/>
      <c r="W52" s="1203"/>
      <c r="X52" s="1203"/>
    </row>
    <row r="53" spans="2:31" x14ac:dyDescent="0.3">
      <c r="B53" s="1082" t="s">
        <v>867</v>
      </c>
    </row>
    <row r="54" spans="2:31" x14ac:dyDescent="0.3">
      <c r="B54" s="1248" t="s">
        <v>868</v>
      </c>
    </row>
    <row r="55" spans="2:31" x14ac:dyDescent="0.3">
      <c r="Q55" s="1249"/>
    </row>
    <row r="58" spans="2:31" x14ac:dyDescent="0.3">
      <c r="C58" s="1249"/>
      <c r="D58" s="1249"/>
      <c r="E58" s="1249"/>
      <c r="F58" s="1249"/>
      <c r="G58" s="1249"/>
      <c r="H58" s="1249"/>
      <c r="I58" s="1249"/>
      <c r="J58" s="1249"/>
      <c r="K58" s="1249"/>
      <c r="L58" s="1249"/>
      <c r="M58" s="1249"/>
      <c r="N58" s="1249"/>
      <c r="O58" s="1249"/>
      <c r="P58" s="1249"/>
      <c r="Q58" s="1249"/>
      <c r="R58" s="1249"/>
      <c r="S58" s="1249"/>
      <c r="T58" s="1249"/>
      <c r="U58" s="1249"/>
      <c r="V58" s="1249"/>
      <c r="W58" s="1249"/>
      <c r="X58" s="1249"/>
      <c r="Y58" s="1249"/>
      <c r="Z58" s="1249"/>
      <c r="AA58" s="1249"/>
      <c r="AB58" s="1249"/>
      <c r="AC58" s="1249"/>
      <c r="AD58" s="1249"/>
      <c r="AE58" s="1249"/>
    </row>
  </sheetData>
  <mergeCells count="5">
    <mergeCell ref="B6:AA6"/>
    <mergeCell ref="B7:AA7"/>
    <mergeCell ref="B8:AA8"/>
    <mergeCell ref="B11:B12"/>
    <mergeCell ref="C11:AE11"/>
  </mergeCells>
  <hyperlinks>
    <hyperlink ref="A1" location="INDICE!A1" display="Indice"/>
  </hyperlinks>
  <printOptions horizontalCentered="1"/>
  <pageMargins left="0.17" right="0.17" top="0.19685039370078741" bottom="0.19685039370078741" header="0.15748031496062992" footer="0"/>
  <pageSetup paperSize="9" scale="29" orientation="landscape" horizontalDpi="4294967294" verticalDpi="4294967294" r:id="rId1"/>
  <headerFooter differentFirst="1" scaleWithDoc="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86"/>
  <sheetViews>
    <sheetView showGridLines="0" showRuler="0" zoomScale="85" zoomScaleNormal="85" zoomScaleSheetLayoutView="76" workbookViewId="0"/>
  </sheetViews>
  <sheetFormatPr baseColWidth="10" defaultColWidth="11.44140625" defaultRowHeight="15.6" x14ac:dyDescent="0.3"/>
  <cols>
    <col min="1" max="1" width="6.88671875" style="5" customWidth="1"/>
    <col min="2" max="2" width="31.109375" style="122" customWidth="1"/>
    <col min="3" max="3" width="15.33203125" style="122" customWidth="1"/>
    <col min="4" max="4" width="14" style="122" bestFit="1" customWidth="1"/>
    <col min="5" max="5" width="15.109375" style="122" bestFit="1" customWidth="1"/>
    <col min="6" max="6" width="15.6640625" style="122" bestFit="1" customWidth="1"/>
    <col min="7" max="7" width="14" style="122" bestFit="1" customWidth="1"/>
    <col min="8" max="10" width="14" style="122" customWidth="1"/>
    <col min="11" max="14" width="14" style="122" bestFit="1" customWidth="1"/>
    <col min="15" max="15" width="15.109375" style="122" bestFit="1" customWidth="1"/>
    <col min="16" max="16" width="19.33203125" style="1270" bestFit="1" customWidth="1"/>
    <col min="17" max="22" width="16.5546875" style="122" customWidth="1"/>
    <col min="23" max="16384" width="11.44140625" style="122"/>
  </cols>
  <sheetData>
    <row r="1" spans="1:26" x14ac:dyDescent="0.3">
      <c r="A1" s="666" t="s">
        <v>216</v>
      </c>
      <c r="B1" s="172"/>
    </row>
    <row r="2" spans="1:26" s="123" customFormat="1" ht="15" customHeight="1" x14ac:dyDescent="0.3">
      <c r="A2" s="42"/>
      <c r="B2" s="351" t="s">
        <v>705</v>
      </c>
      <c r="C2" s="124"/>
      <c r="D2" s="124"/>
      <c r="E2" s="124"/>
      <c r="F2" s="128"/>
      <c r="G2" s="128"/>
      <c r="H2" s="128"/>
      <c r="I2" s="128"/>
      <c r="J2" s="128"/>
      <c r="K2" s="128"/>
      <c r="L2" s="128"/>
      <c r="M2" s="128"/>
      <c r="N2" s="128"/>
      <c r="O2" s="128"/>
      <c r="P2" s="1270"/>
      <c r="Q2" s="128"/>
      <c r="R2" s="128"/>
      <c r="S2" s="128"/>
      <c r="T2" s="128"/>
      <c r="U2" s="128"/>
      <c r="V2" s="128"/>
    </row>
    <row r="3" spans="1:26" s="123" customFormat="1" ht="15" customHeight="1" x14ac:dyDescent="0.3">
      <c r="A3" s="42"/>
      <c r="B3" s="351" t="s">
        <v>299</v>
      </c>
      <c r="C3" s="125"/>
      <c r="D3" s="125"/>
      <c r="E3" s="125"/>
      <c r="F3" s="128"/>
      <c r="G3" s="128"/>
      <c r="H3" s="128"/>
      <c r="I3" s="128"/>
      <c r="J3" s="128"/>
      <c r="K3" s="128"/>
      <c r="L3" s="128"/>
      <c r="M3" s="128"/>
      <c r="N3" s="128"/>
      <c r="O3" s="128"/>
      <c r="P3" s="1270"/>
      <c r="Q3" s="128"/>
      <c r="R3" s="128"/>
      <c r="S3" s="128"/>
      <c r="T3" s="128"/>
      <c r="U3" s="128"/>
      <c r="V3" s="128"/>
    </row>
    <row r="4" spans="1:26" s="35" customFormat="1" x14ac:dyDescent="0.3">
      <c r="B4" s="395"/>
      <c r="C4" s="395"/>
      <c r="D4" s="395"/>
      <c r="E4" s="395"/>
      <c r="F4" s="128"/>
      <c r="G4" s="128"/>
      <c r="H4" s="128"/>
      <c r="I4" s="128"/>
      <c r="J4" s="128"/>
      <c r="K4" s="128"/>
      <c r="L4" s="128"/>
      <c r="M4" s="128"/>
      <c r="N4" s="128"/>
      <c r="O4" s="128"/>
      <c r="P4" s="1270"/>
      <c r="Q4" s="128"/>
      <c r="R4" s="128"/>
      <c r="S4" s="128"/>
      <c r="T4" s="128"/>
      <c r="U4" s="128"/>
      <c r="V4" s="128"/>
    </row>
    <row r="5" spans="1:26" s="35" customFormat="1" x14ac:dyDescent="0.3">
      <c r="B5" s="395"/>
      <c r="C5" s="395"/>
      <c r="D5" s="395"/>
      <c r="E5" s="395"/>
      <c r="F5" s="128"/>
      <c r="G5" s="128"/>
      <c r="H5" s="128"/>
      <c r="I5" s="128"/>
      <c r="J5" s="128"/>
      <c r="K5" s="128"/>
      <c r="L5" s="128"/>
      <c r="M5" s="128"/>
      <c r="N5" s="128"/>
      <c r="O5" s="128"/>
      <c r="P5" s="1270"/>
      <c r="Q5" s="128"/>
      <c r="R5" s="128"/>
      <c r="S5" s="128"/>
      <c r="T5" s="128"/>
      <c r="U5" s="128"/>
      <c r="V5" s="128"/>
    </row>
    <row r="6" spans="1:26" s="126" customFormat="1" ht="17.399999999999999" x14ac:dyDescent="0.3">
      <c r="B6" s="1415" t="s">
        <v>660</v>
      </c>
      <c r="C6" s="1415"/>
      <c r="D6" s="1415"/>
      <c r="E6" s="1415"/>
      <c r="F6" s="1415"/>
      <c r="G6" s="1415"/>
      <c r="H6" s="1415"/>
      <c r="I6" s="1415"/>
      <c r="J6" s="1415"/>
      <c r="K6" s="1415"/>
      <c r="L6" s="1415"/>
      <c r="M6" s="1415"/>
      <c r="N6" s="1415"/>
      <c r="O6" s="1415"/>
      <c r="P6" s="1270"/>
      <c r="Q6" s="128"/>
      <c r="R6" s="128"/>
      <c r="S6" s="128"/>
      <c r="T6" s="128"/>
      <c r="U6" s="128"/>
      <c r="V6" s="128"/>
    </row>
    <row r="7" spans="1:26" s="750" customFormat="1" ht="17.399999999999999" x14ac:dyDescent="0.3">
      <c r="B7" s="1416" t="s">
        <v>882</v>
      </c>
      <c r="C7" s="1416"/>
      <c r="D7" s="1416"/>
      <c r="E7" s="1416"/>
      <c r="F7" s="1416"/>
      <c r="G7" s="1416"/>
      <c r="H7" s="1416"/>
      <c r="I7" s="1416"/>
      <c r="J7" s="1416"/>
      <c r="K7" s="1416"/>
      <c r="L7" s="1416"/>
      <c r="M7" s="1416"/>
      <c r="N7" s="1416"/>
      <c r="O7" s="1416"/>
      <c r="P7" s="1270"/>
      <c r="Q7" s="128"/>
      <c r="R7" s="128"/>
      <c r="S7" s="128"/>
      <c r="T7" s="128"/>
      <c r="U7" s="128"/>
      <c r="V7" s="128"/>
    </row>
    <row r="8" spans="1:26" x14ac:dyDescent="0.3">
      <c r="B8" s="1417" t="s">
        <v>334</v>
      </c>
      <c r="C8" s="1417"/>
      <c r="D8" s="1417"/>
      <c r="E8" s="1417"/>
      <c r="F8" s="1417"/>
      <c r="G8" s="1417"/>
      <c r="H8" s="1417"/>
      <c r="I8" s="1417"/>
      <c r="J8" s="1417"/>
      <c r="K8" s="1417"/>
      <c r="L8" s="1417"/>
      <c r="M8" s="1417"/>
      <c r="N8" s="1417"/>
      <c r="O8" s="1417"/>
      <c r="Q8" s="128"/>
      <c r="R8" s="128"/>
      <c r="S8" s="128"/>
      <c r="T8" s="128"/>
      <c r="U8" s="128"/>
      <c r="V8" s="128"/>
    </row>
    <row r="9" spans="1:26" s="180" customFormat="1" x14ac:dyDescent="0.3">
      <c r="A9" s="35"/>
      <c r="B9" s="416"/>
      <c r="C9" s="417"/>
      <c r="D9" s="417"/>
      <c r="E9" s="417"/>
      <c r="F9" s="128"/>
      <c r="G9" s="128"/>
      <c r="H9" s="128"/>
      <c r="I9" s="128"/>
      <c r="J9" s="128"/>
      <c r="K9" s="128"/>
      <c r="L9" s="128"/>
      <c r="M9" s="128"/>
      <c r="N9" s="128"/>
      <c r="O9" s="128"/>
      <c r="P9" s="1270"/>
      <c r="Q9" s="128"/>
      <c r="R9" s="128"/>
      <c r="S9" s="128"/>
      <c r="T9" s="128"/>
      <c r="U9" s="128"/>
      <c r="V9" s="128"/>
    </row>
    <row r="10" spans="1:26" ht="16.2" thickBot="1" x14ac:dyDescent="0.35">
      <c r="A10" s="1"/>
      <c r="B10" s="751" t="s">
        <v>883</v>
      </c>
      <c r="C10" s="128"/>
      <c r="D10" s="128"/>
      <c r="E10" s="128"/>
      <c r="F10" s="128"/>
      <c r="G10" s="128"/>
      <c r="H10" s="128"/>
      <c r="I10" s="128"/>
      <c r="J10" s="128"/>
      <c r="K10" s="128"/>
      <c r="L10" s="128"/>
      <c r="M10" s="128"/>
      <c r="N10" s="128"/>
      <c r="O10" s="128"/>
      <c r="Q10" s="128"/>
      <c r="R10" s="128"/>
      <c r="S10" s="128"/>
      <c r="T10" s="128"/>
      <c r="U10" s="128"/>
      <c r="V10" s="128"/>
    </row>
    <row r="11" spans="1:26" s="42" customFormat="1" ht="16.8" thickTop="1" thickBot="1" x14ac:dyDescent="0.35">
      <c r="B11" s="1418"/>
      <c r="C11" s="1420">
        <v>2021</v>
      </c>
      <c r="D11" s="1421"/>
      <c r="E11" s="1421"/>
      <c r="F11" s="1421"/>
      <c r="G11" s="1421"/>
      <c r="H11" s="1421"/>
      <c r="I11" s="1421"/>
      <c r="J11" s="1421"/>
      <c r="K11" s="1421"/>
      <c r="L11" s="1421"/>
      <c r="M11" s="1421"/>
      <c r="N11" s="1422"/>
      <c r="O11" s="1413" t="s">
        <v>287</v>
      </c>
      <c r="P11" s="1270"/>
      <c r="Q11" s="128"/>
      <c r="R11" s="128"/>
      <c r="S11" s="128"/>
      <c r="T11" s="128"/>
      <c r="U11" s="128"/>
      <c r="V11" s="128"/>
    </row>
    <row r="12" spans="1:26" s="42" customFormat="1" ht="16.8" thickTop="1" thickBot="1" x14ac:dyDescent="0.35">
      <c r="B12" s="1419"/>
      <c r="C12" s="970" t="s">
        <v>560</v>
      </c>
      <c r="D12" s="970" t="s">
        <v>154</v>
      </c>
      <c r="E12" s="970" t="s">
        <v>132</v>
      </c>
      <c r="F12" s="970" t="s">
        <v>151</v>
      </c>
      <c r="G12" s="970" t="s">
        <v>155</v>
      </c>
      <c r="H12" s="970" t="s">
        <v>296</v>
      </c>
      <c r="I12" s="970" t="s">
        <v>474</v>
      </c>
      <c r="J12" s="970" t="s">
        <v>475</v>
      </c>
      <c r="K12" s="970" t="s">
        <v>476</v>
      </c>
      <c r="L12" s="970" t="s">
        <v>152</v>
      </c>
      <c r="M12" s="970" t="s">
        <v>153</v>
      </c>
      <c r="N12" s="970" t="s">
        <v>133</v>
      </c>
      <c r="O12" s="1414"/>
      <c r="P12" s="1270"/>
      <c r="Q12" s="128"/>
      <c r="R12" s="128"/>
      <c r="S12" s="128"/>
      <c r="T12" s="128"/>
      <c r="U12" s="128"/>
      <c r="V12" s="128"/>
    </row>
    <row r="13" spans="1:26" ht="16.2" thickTop="1" x14ac:dyDescent="0.3">
      <c r="B13" s="971"/>
      <c r="C13" s="972"/>
      <c r="D13" s="972"/>
      <c r="E13" s="972"/>
      <c r="F13" s="972"/>
      <c r="G13" s="972"/>
      <c r="H13" s="972"/>
      <c r="I13" s="972"/>
      <c r="J13" s="972"/>
      <c r="K13" s="972"/>
      <c r="L13" s="972"/>
      <c r="M13" s="972"/>
      <c r="N13" s="972"/>
      <c r="O13" s="973"/>
      <c r="Q13" s="128"/>
      <c r="R13" s="128"/>
      <c r="S13" s="128"/>
      <c r="T13" s="128"/>
      <c r="U13" s="128"/>
      <c r="V13" s="128"/>
    </row>
    <row r="14" spans="1:26" x14ac:dyDescent="0.3">
      <c r="A14" s="1"/>
      <c r="B14" s="974" t="s">
        <v>233</v>
      </c>
      <c r="C14" s="975">
        <f>+C15+C16</f>
        <v>7714507.4215599997</v>
      </c>
      <c r="D14" s="975">
        <f t="shared" ref="D14:O14" si="0">+D15+D16</f>
        <v>672554.02361999999</v>
      </c>
      <c r="E14" s="975">
        <f t="shared" si="0"/>
        <v>2325004.9984399998</v>
      </c>
      <c r="F14" s="975">
        <f t="shared" si="0"/>
        <v>3257584.04213</v>
      </c>
      <c r="G14" s="975">
        <f t="shared" si="0"/>
        <v>487895.33572000003</v>
      </c>
      <c r="H14" s="975">
        <f t="shared" si="0"/>
        <v>294904.41182000004</v>
      </c>
      <c r="I14" s="975">
        <f t="shared" si="0"/>
        <v>3056848.5266699996</v>
      </c>
      <c r="J14" s="975">
        <f t="shared" si="0"/>
        <v>4194149.9297600002</v>
      </c>
      <c r="K14" s="975">
        <f t="shared" si="0"/>
        <v>1729923.81244</v>
      </c>
      <c r="L14" s="975">
        <f t="shared" si="0"/>
        <v>1087366.9929499999</v>
      </c>
      <c r="M14" s="975">
        <f t="shared" si="0"/>
        <v>2148199.7068400001</v>
      </c>
      <c r="N14" s="975">
        <f t="shared" si="0"/>
        <v>291877.54483000003</v>
      </c>
      <c r="O14" s="976">
        <f t="shared" si="0"/>
        <v>27260816.746779997</v>
      </c>
      <c r="Q14" s="725"/>
      <c r="R14" s="725"/>
      <c r="S14" s="725"/>
      <c r="T14" s="725"/>
      <c r="U14" s="725"/>
      <c r="V14" s="725"/>
      <c r="W14" s="725"/>
      <c r="X14" s="725"/>
      <c r="Y14" s="725"/>
      <c r="Z14" s="725"/>
    </row>
    <row r="15" spans="1:26" x14ac:dyDescent="0.3">
      <c r="A15" s="1"/>
      <c r="B15" s="977" t="s">
        <v>271</v>
      </c>
      <c r="C15" s="975">
        <v>7601250.2184199998</v>
      </c>
      <c r="D15" s="975">
        <v>536082.21649000002</v>
      </c>
      <c r="E15" s="975">
        <v>2181864.7754199998</v>
      </c>
      <c r="F15" s="975">
        <v>2925689.20468</v>
      </c>
      <c r="G15" s="975">
        <v>60603.693639999998</v>
      </c>
      <c r="H15" s="975">
        <v>60624.497199999998</v>
      </c>
      <c r="I15" s="975">
        <v>2806468.7520999997</v>
      </c>
      <c r="J15" s="975">
        <v>4106086.2222500001</v>
      </c>
      <c r="K15" s="975">
        <v>1594907.4387699999</v>
      </c>
      <c r="L15" s="975">
        <v>773405.4878</v>
      </c>
      <c r="M15" s="975">
        <v>1774300.9222600001</v>
      </c>
      <c r="N15" s="975">
        <v>43266.443010000003</v>
      </c>
      <c r="O15" s="976">
        <f>SUM(C15:N15)</f>
        <v>24464549.872039996</v>
      </c>
      <c r="Q15" s="725"/>
      <c r="R15" s="725"/>
      <c r="S15" s="725"/>
      <c r="T15" s="725"/>
      <c r="U15" s="725"/>
      <c r="V15" s="725"/>
      <c r="W15" s="725"/>
      <c r="X15" s="725"/>
      <c r="Y15" s="725"/>
      <c r="Z15" s="725"/>
    </row>
    <row r="16" spans="1:26" x14ac:dyDescent="0.3">
      <c r="A16" s="1"/>
      <c r="B16" s="977" t="s">
        <v>301</v>
      </c>
      <c r="C16" s="975">
        <v>113257.20314000001</v>
      </c>
      <c r="D16" s="975">
        <v>136471.80713</v>
      </c>
      <c r="E16" s="975">
        <v>143140.22302</v>
      </c>
      <c r="F16" s="975">
        <v>331894.83744999999</v>
      </c>
      <c r="G16" s="975">
        <v>427291.64208000002</v>
      </c>
      <c r="H16" s="975">
        <v>234279.91462000003</v>
      </c>
      <c r="I16" s="975">
        <v>250379.77456999998</v>
      </c>
      <c r="J16" s="975">
        <v>88063.707509999993</v>
      </c>
      <c r="K16" s="975">
        <v>135016.37367</v>
      </c>
      <c r="L16" s="975">
        <v>313961.50514999998</v>
      </c>
      <c r="M16" s="975">
        <v>373898.78457999998</v>
      </c>
      <c r="N16" s="975">
        <v>248611.10182000004</v>
      </c>
      <c r="O16" s="976">
        <f>SUM(C16:N16)</f>
        <v>2796266.8747400003</v>
      </c>
      <c r="Q16" s="725"/>
      <c r="R16" s="725"/>
      <c r="S16" s="725"/>
      <c r="T16" s="725"/>
      <c r="U16" s="725"/>
      <c r="V16" s="725"/>
      <c r="W16" s="725"/>
      <c r="X16" s="725"/>
      <c r="Y16" s="725"/>
      <c r="Z16" s="725"/>
    </row>
    <row r="17" spans="1:26" x14ac:dyDescent="0.3">
      <c r="A17" s="1"/>
      <c r="B17" s="978"/>
      <c r="C17" s="979"/>
      <c r="D17" s="979"/>
      <c r="E17" s="979"/>
      <c r="F17" s="979"/>
      <c r="G17" s="979"/>
      <c r="H17" s="979"/>
      <c r="I17" s="979"/>
      <c r="J17" s="979"/>
      <c r="K17" s="979"/>
      <c r="L17" s="979"/>
      <c r="M17" s="979"/>
      <c r="N17" s="979"/>
      <c r="O17" s="980"/>
      <c r="Q17" s="725"/>
      <c r="R17" s="725"/>
      <c r="S17" s="725"/>
      <c r="T17" s="725"/>
      <c r="U17" s="725"/>
      <c r="V17" s="725"/>
      <c r="W17" s="725"/>
      <c r="X17" s="725"/>
      <c r="Y17" s="725"/>
      <c r="Z17" s="725"/>
    </row>
    <row r="18" spans="1:26" x14ac:dyDescent="0.3">
      <c r="A18" s="122"/>
      <c r="B18" s="974"/>
      <c r="C18" s="975"/>
      <c r="D18" s="975"/>
      <c r="E18" s="975"/>
      <c r="F18" s="975"/>
      <c r="G18" s="975"/>
      <c r="H18" s="975"/>
      <c r="I18" s="975"/>
      <c r="J18" s="975"/>
      <c r="K18" s="975"/>
      <c r="L18" s="975"/>
      <c r="M18" s="975"/>
      <c r="N18" s="975"/>
      <c r="O18" s="976"/>
      <c r="Q18" s="725"/>
      <c r="R18" s="725"/>
      <c r="S18" s="725"/>
      <c r="T18" s="725"/>
      <c r="U18" s="725"/>
      <c r="V18" s="725"/>
      <c r="W18" s="725"/>
      <c r="X18" s="725"/>
      <c r="Y18" s="725"/>
      <c r="Z18" s="725"/>
    </row>
    <row r="19" spans="1:26" x14ac:dyDescent="0.3">
      <c r="A19" s="122"/>
      <c r="B19" s="974" t="s">
        <v>234</v>
      </c>
      <c r="C19" s="975">
        <f>+C20+C21</f>
        <v>2481690.8175100009</v>
      </c>
      <c r="D19" s="975">
        <f t="shared" ref="D19" si="1">+D20+D21</f>
        <v>2406192.8880799999</v>
      </c>
      <c r="E19" s="975">
        <f t="shared" ref="E19" si="2">+E20+E21</f>
        <v>1493430.32828</v>
      </c>
      <c r="F19" s="975">
        <f t="shared" ref="F19" si="3">+F20+F21</f>
        <v>1270747.8449000001</v>
      </c>
      <c r="G19" s="975">
        <f t="shared" ref="G19" si="4">+G20+G21</f>
        <v>2847867.0005099997</v>
      </c>
      <c r="H19" s="975">
        <f t="shared" ref="H19" si="5">+H20+H21</f>
        <v>0</v>
      </c>
      <c r="I19" s="975">
        <f t="shared" ref="I19" si="6">+I20+I21</f>
        <v>46319.402000000002</v>
      </c>
      <c r="J19" s="975">
        <f t="shared" ref="J19" si="7">+J20+J21</f>
        <v>0</v>
      </c>
      <c r="K19" s="975">
        <f t="shared" ref="K19" si="8">+K20+K21</f>
        <v>552682.5814400001</v>
      </c>
      <c r="L19" s="975">
        <f t="shared" ref="L19" si="9">+L20+L21</f>
        <v>57122.065000000002</v>
      </c>
      <c r="M19" s="975">
        <f t="shared" ref="M19" si="10">+M20+M21</f>
        <v>0</v>
      </c>
      <c r="N19" s="975">
        <f t="shared" ref="N19" si="11">+N20+N21</f>
        <v>387067.66508000001</v>
      </c>
      <c r="O19" s="976">
        <f t="shared" ref="O19" si="12">+O20+O21</f>
        <v>11543120.592799999</v>
      </c>
      <c r="Q19" s="725"/>
      <c r="R19" s="725"/>
      <c r="S19" s="725"/>
      <c r="T19" s="725"/>
      <c r="U19" s="725"/>
      <c r="V19" s="725"/>
      <c r="W19" s="725"/>
      <c r="X19" s="725"/>
      <c r="Y19" s="725"/>
      <c r="Z19" s="725"/>
    </row>
    <row r="20" spans="1:26" x14ac:dyDescent="0.3">
      <c r="A20" s="122"/>
      <c r="B20" s="977" t="s">
        <v>271</v>
      </c>
      <c r="C20" s="975">
        <v>2403057.5102600008</v>
      </c>
      <c r="D20" s="975">
        <v>2406192.8880799999</v>
      </c>
      <c r="E20" s="975">
        <v>1364107.24649</v>
      </c>
      <c r="F20" s="975">
        <v>1246726.50395</v>
      </c>
      <c r="G20" s="975">
        <v>2718485.4508999996</v>
      </c>
      <c r="H20" s="975">
        <v>0</v>
      </c>
      <c r="I20" s="975">
        <v>46319.402000000002</v>
      </c>
      <c r="J20" s="975">
        <v>0</v>
      </c>
      <c r="K20" s="975">
        <v>552682.5814400001</v>
      </c>
      <c r="L20" s="975">
        <v>57122.065000000002</v>
      </c>
      <c r="M20" s="975">
        <v>0</v>
      </c>
      <c r="N20" s="975">
        <v>387067.6348</v>
      </c>
      <c r="O20" s="976">
        <f t="shared" ref="O20:O21" si="13">SUM(C20:N20)</f>
        <v>11181761.282919999</v>
      </c>
      <c r="Q20" s="725"/>
      <c r="R20" s="725"/>
      <c r="S20" s="725"/>
      <c r="T20" s="725"/>
      <c r="U20" s="725"/>
      <c r="V20" s="725"/>
      <c r="W20" s="725"/>
      <c r="X20" s="725"/>
      <c r="Y20" s="725"/>
      <c r="Z20" s="725"/>
    </row>
    <row r="21" spans="1:26" x14ac:dyDescent="0.3">
      <c r="A21" s="122"/>
      <c r="B21" s="977" t="s">
        <v>301</v>
      </c>
      <c r="C21" s="975">
        <v>78633.307250000013</v>
      </c>
      <c r="D21" s="975">
        <v>0</v>
      </c>
      <c r="E21" s="975">
        <v>129323.08179000001</v>
      </c>
      <c r="F21" s="975">
        <v>24021.340949999998</v>
      </c>
      <c r="G21" s="975">
        <v>129381.54961</v>
      </c>
      <c r="H21" s="975">
        <v>0</v>
      </c>
      <c r="I21" s="975">
        <v>0</v>
      </c>
      <c r="J21" s="975">
        <v>0</v>
      </c>
      <c r="K21" s="975">
        <v>0</v>
      </c>
      <c r="L21" s="975">
        <v>0</v>
      </c>
      <c r="M21" s="975">
        <v>0</v>
      </c>
      <c r="N21" s="975">
        <v>3.0280000000000001E-2</v>
      </c>
      <c r="O21" s="976">
        <f t="shared" si="13"/>
        <v>361359.30988000002</v>
      </c>
      <c r="Q21" s="725"/>
      <c r="R21" s="725"/>
      <c r="S21" s="725"/>
      <c r="T21" s="725"/>
      <c r="U21" s="725"/>
      <c r="V21" s="725"/>
      <c r="W21" s="725"/>
      <c r="X21" s="725"/>
      <c r="Y21" s="725"/>
      <c r="Z21" s="725"/>
    </row>
    <row r="22" spans="1:26" x14ac:dyDescent="0.3">
      <c r="A22" s="122"/>
      <c r="B22" s="974"/>
      <c r="C22" s="975"/>
      <c r="D22" s="975"/>
      <c r="E22" s="975"/>
      <c r="F22" s="975"/>
      <c r="G22" s="975"/>
      <c r="H22" s="975"/>
      <c r="I22" s="975"/>
      <c r="J22" s="975"/>
      <c r="K22" s="975"/>
      <c r="L22" s="975"/>
      <c r="M22" s="975"/>
      <c r="N22" s="975"/>
      <c r="O22" s="980"/>
      <c r="Q22" s="725"/>
      <c r="R22" s="725"/>
      <c r="S22" s="725"/>
      <c r="T22" s="725"/>
      <c r="U22" s="725"/>
      <c r="V22" s="725"/>
      <c r="W22" s="725"/>
      <c r="X22" s="725"/>
      <c r="Y22" s="725"/>
      <c r="Z22" s="725"/>
    </row>
    <row r="23" spans="1:26" x14ac:dyDescent="0.3">
      <c r="A23" s="122"/>
      <c r="B23" s="981"/>
      <c r="C23" s="982"/>
      <c r="D23" s="982"/>
      <c r="E23" s="982"/>
      <c r="F23" s="982"/>
      <c r="G23" s="982"/>
      <c r="H23" s="982"/>
      <c r="I23" s="982"/>
      <c r="J23" s="982"/>
      <c r="K23" s="982"/>
      <c r="L23" s="982"/>
      <c r="M23" s="982"/>
      <c r="N23" s="982"/>
      <c r="O23" s="976"/>
      <c r="Q23" s="725"/>
      <c r="R23" s="725"/>
      <c r="S23" s="725"/>
      <c r="T23" s="725"/>
      <c r="U23" s="725"/>
      <c r="V23" s="725"/>
      <c r="W23" s="725"/>
      <c r="X23" s="725"/>
      <c r="Y23" s="725"/>
      <c r="Z23" s="725"/>
    </row>
    <row r="24" spans="1:26" x14ac:dyDescent="0.3">
      <c r="A24" s="122"/>
      <c r="B24" s="974" t="s">
        <v>158</v>
      </c>
      <c r="C24" s="975">
        <f>+C25+C26</f>
        <v>144374.71946000002</v>
      </c>
      <c r="D24" s="975">
        <f t="shared" ref="D24" si="14">+D25+D26</f>
        <v>481510.43783000007</v>
      </c>
      <c r="E24" s="975">
        <f t="shared" ref="E24" si="15">+E25+E26</f>
        <v>348290.11707999994</v>
      </c>
      <c r="F24" s="975">
        <f t="shared" ref="F24" si="16">+F25+F26</f>
        <v>145646.05575</v>
      </c>
      <c r="G24" s="975">
        <f t="shared" ref="G24" si="17">+G25+G26</f>
        <v>511608.33070999995</v>
      </c>
      <c r="H24" s="975">
        <f t="shared" ref="H24" si="18">+H25+H26</f>
        <v>185510.92555999992</v>
      </c>
      <c r="I24" s="975">
        <f t="shared" ref="I24" si="19">+I25+I26</f>
        <v>160973.04450000002</v>
      </c>
      <c r="J24" s="975">
        <f t="shared" ref="J24" si="20">+J25+J26</f>
        <v>508150.40736999997</v>
      </c>
      <c r="K24" s="975">
        <f t="shared" ref="K24" si="21">+K25+K26</f>
        <v>2255248.8545200005</v>
      </c>
      <c r="L24" s="975">
        <f t="shared" ref="L24" si="22">+L25+L26</f>
        <v>136858.67285</v>
      </c>
      <c r="M24" s="975">
        <f t="shared" ref="M24" si="23">+M25+M26</f>
        <v>607848.33993999998</v>
      </c>
      <c r="N24" s="975">
        <f t="shared" ref="N24" si="24">+N25+N26</f>
        <v>2078145.1240400001</v>
      </c>
      <c r="O24" s="976">
        <f t="shared" ref="O24" si="25">+O25+O26</f>
        <v>7564165.0296100006</v>
      </c>
      <c r="Q24" s="725"/>
      <c r="R24" s="725"/>
      <c r="S24" s="725"/>
      <c r="T24" s="725"/>
      <c r="U24" s="725"/>
      <c r="V24" s="725"/>
      <c r="W24" s="725"/>
      <c r="X24" s="725"/>
      <c r="Y24" s="725"/>
      <c r="Z24" s="725"/>
    </row>
    <row r="25" spans="1:26" x14ac:dyDescent="0.3">
      <c r="A25" s="122"/>
      <c r="B25" s="977" t="s">
        <v>271</v>
      </c>
      <c r="C25" s="975">
        <v>113932.12669000003</v>
      </c>
      <c r="D25" s="975">
        <v>146033.18854999999</v>
      </c>
      <c r="E25" s="975">
        <v>265132.85793999996</v>
      </c>
      <c r="F25" s="975">
        <v>114570.1456</v>
      </c>
      <c r="G25" s="975">
        <v>150579.21418999997</v>
      </c>
      <c r="H25" s="975">
        <v>153867.41909999991</v>
      </c>
      <c r="I25" s="975">
        <v>132286.63461000001</v>
      </c>
      <c r="J25" s="975">
        <v>132699.85511999996</v>
      </c>
      <c r="K25" s="975">
        <v>2173328.8679500003</v>
      </c>
      <c r="L25" s="975">
        <v>106163.64446000001</v>
      </c>
      <c r="M25" s="975">
        <v>151690.65057999999</v>
      </c>
      <c r="N25" s="975">
        <v>2048023.1687</v>
      </c>
      <c r="O25" s="976">
        <f t="shared" ref="O25:O26" si="26">SUM(C25:N25)</f>
        <v>5688307.7734900005</v>
      </c>
      <c r="Q25" s="725"/>
      <c r="R25" s="725"/>
      <c r="S25" s="725"/>
      <c r="T25" s="725"/>
      <c r="U25" s="725"/>
      <c r="V25" s="725"/>
      <c r="W25" s="725"/>
      <c r="X25" s="725"/>
      <c r="Y25" s="725"/>
      <c r="Z25" s="725"/>
    </row>
    <row r="26" spans="1:26" x14ac:dyDescent="0.3">
      <c r="A26" s="122"/>
      <c r="B26" s="977" t="s">
        <v>301</v>
      </c>
      <c r="C26" s="975">
        <v>30442.592769999988</v>
      </c>
      <c r="D26" s="975">
        <v>335477.24928000005</v>
      </c>
      <c r="E26" s="975">
        <v>83157.25913999998</v>
      </c>
      <c r="F26" s="975">
        <v>31075.910149999996</v>
      </c>
      <c r="G26" s="975">
        <v>361029.11651999998</v>
      </c>
      <c r="H26" s="975">
        <v>31643.506460000004</v>
      </c>
      <c r="I26" s="975">
        <v>28686.409890000006</v>
      </c>
      <c r="J26" s="975">
        <v>375450.55225000001</v>
      </c>
      <c r="K26" s="975">
        <v>81919.986570000008</v>
      </c>
      <c r="L26" s="975">
        <v>30695.028389999999</v>
      </c>
      <c r="M26" s="975">
        <v>456157.68936000002</v>
      </c>
      <c r="N26" s="975">
        <v>30121.955339999993</v>
      </c>
      <c r="O26" s="976">
        <f t="shared" si="26"/>
        <v>1875857.25612</v>
      </c>
      <c r="Q26" s="725"/>
      <c r="R26" s="725"/>
      <c r="S26" s="725"/>
      <c r="T26" s="725"/>
      <c r="U26" s="725"/>
      <c r="V26" s="725"/>
      <c r="W26" s="725"/>
      <c r="X26" s="725"/>
      <c r="Y26" s="725"/>
      <c r="Z26" s="725"/>
    </row>
    <row r="27" spans="1:26" x14ac:dyDescent="0.3">
      <c r="A27" s="122"/>
      <c r="B27" s="978"/>
      <c r="C27" s="979"/>
      <c r="D27" s="979"/>
      <c r="E27" s="979"/>
      <c r="F27" s="979"/>
      <c r="G27" s="979"/>
      <c r="H27" s="979"/>
      <c r="I27" s="979"/>
      <c r="J27" s="979"/>
      <c r="K27" s="979"/>
      <c r="L27" s="979"/>
      <c r="M27" s="979"/>
      <c r="N27" s="979"/>
      <c r="O27" s="980"/>
      <c r="Q27" s="725"/>
      <c r="R27" s="725"/>
      <c r="S27" s="725"/>
      <c r="T27" s="725"/>
      <c r="U27" s="725"/>
      <c r="V27" s="725"/>
      <c r="W27" s="725"/>
      <c r="X27" s="725"/>
      <c r="Y27" s="725"/>
      <c r="Z27" s="725"/>
    </row>
    <row r="28" spans="1:26" x14ac:dyDescent="0.3">
      <c r="A28" s="122"/>
      <c r="B28" s="974"/>
      <c r="C28" s="975"/>
      <c r="D28" s="975"/>
      <c r="E28" s="975"/>
      <c r="F28" s="975"/>
      <c r="G28" s="975"/>
      <c r="H28" s="975"/>
      <c r="I28" s="975"/>
      <c r="J28" s="975"/>
      <c r="K28" s="975"/>
      <c r="L28" s="975"/>
      <c r="M28" s="975"/>
      <c r="N28" s="975"/>
      <c r="O28" s="976"/>
      <c r="Q28" s="725"/>
      <c r="R28" s="725"/>
      <c r="S28" s="725"/>
      <c r="T28" s="725"/>
      <c r="U28" s="725"/>
      <c r="V28" s="725"/>
      <c r="W28" s="725"/>
      <c r="X28" s="725"/>
      <c r="Y28" s="725"/>
      <c r="Z28" s="725"/>
    </row>
    <row r="29" spans="1:26" x14ac:dyDescent="0.3">
      <c r="A29" s="122"/>
      <c r="B29" s="974" t="s">
        <v>160</v>
      </c>
      <c r="C29" s="975">
        <f>+C30+C31</f>
        <v>204718.87793000002</v>
      </c>
      <c r="D29" s="975">
        <f t="shared" ref="D29" si="27">+D30+D31</f>
        <v>81.76297000000001</v>
      </c>
      <c r="E29" s="975">
        <f t="shared" ref="E29" si="28">+E30+E31</f>
        <v>583.05016000000001</v>
      </c>
      <c r="F29" s="975">
        <f t="shared" ref="F29" si="29">+F30+F31</f>
        <v>21726.688290000002</v>
      </c>
      <c r="G29" s="975">
        <f t="shared" ref="G29" si="30">+G30+G31</f>
        <v>2484614.34448</v>
      </c>
      <c r="H29" s="975">
        <f t="shared" ref="H29" si="31">+H30+H31</f>
        <v>31213.614150000001</v>
      </c>
      <c r="I29" s="975">
        <f t="shared" ref="I29" si="32">+I30+I31</f>
        <v>202815.92431</v>
      </c>
      <c r="J29" s="975">
        <f t="shared" ref="J29" si="33">+J30+J31</f>
        <v>80.573160000000001</v>
      </c>
      <c r="K29" s="975">
        <f t="shared" ref="K29" si="34">+K30+K31</f>
        <v>275.79475000000002</v>
      </c>
      <c r="L29" s="975">
        <f t="shared" ref="L29" si="35">+L30+L31</f>
        <v>3740.3005099999996</v>
      </c>
      <c r="M29" s="975">
        <f t="shared" ref="M29" si="36">+M30+M31</f>
        <v>8491.2088099999983</v>
      </c>
      <c r="N29" s="975">
        <f t="shared" ref="N29" si="37">+N30+N31</f>
        <v>23354.47335</v>
      </c>
      <c r="O29" s="976">
        <f t="shared" ref="O29" si="38">+O30+O31</f>
        <v>2981696.6128700003</v>
      </c>
      <c r="Q29" s="725"/>
      <c r="R29" s="725"/>
      <c r="S29" s="725"/>
      <c r="T29" s="725"/>
      <c r="U29" s="725"/>
      <c r="V29" s="725"/>
      <c r="W29" s="725"/>
      <c r="X29" s="725"/>
      <c r="Y29" s="725"/>
      <c r="Z29" s="725"/>
    </row>
    <row r="30" spans="1:26" x14ac:dyDescent="0.3">
      <c r="A30" s="122"/>
      <c r="B30" s="977" t="s">
        <v>271</v>
      </c>
      <c r="C30" s="975">
        <v>172616.88775000002</v>
      </c>
      <c r="D30" s="975">
        <v>12.79823</v>
      </c>
      <c r="E30" s="975">
        <v>121.29997</v>
      </c>
      <c r="F30" s="975">
        <v>20514.544890000001</v>
      </c>
      <c r="G30" s="975">
        <v>2248077.2168299998</v>
      </c>
      <c r="H30" s="975">
        <v>420.75657000000001</v>
      </c>
      <c r="I30" s="975">
        <v>172616.88771000001</v>
      </c>
      <c r="J30" s="975">
        <v>12.79823</v>
      </c>
      <c r="K30" s="975">
        <v>121.29997</v>
      </c>
      <c r="L30" s="975">
        <v>2440.2812099999996</v>
      </c>
      <c r="M30" s="975">
        <v>7868.8956299999991</v>
      </c>
      <c r="N30" s="975">
        <v>420.75657000000001</v>
      </c>
      <c r="O30" s="976">
        <f t="shared" ref="O30:O31" si="39">SUM(C30:N30)</f>
        <v>2625244.4235600005</v>
      </c>
      <c r="Q30" s="725"/>
      <c r="R30" s="725"/>
      <c r="S30" s="725"/>
      <c r="T30" s="725"/>
      <c r="U30" s="725"/>
      <c r="V30" s="725"/>
      <c r="W30" s="725"/>
      <c r="X30" s="725"/>
      <c r="Y30" s="725"/>
      <c r="Z30" s="725"/>
    </row>
    <row r="31" spans="1:26" x14ac:dyDescent="0.3">
      <c r="A31" s="122"/>
      <c r="B31" s="977" t="s">
        <v>301</v>
      </c>
      <c r="C31" s="975">
        <v>32101.990180000008</v>
      </c>
      <c r="D31" s="975">
        <v>68.964740000000006</v>
      </c>
      <c r="E31" s="975">
        <v>461.75018999999998</v>
      </c>
      <c r="F31" s="975">
        <v>1212.1434000000002</v>
      </c>
      <c r="G31" s="975">
        <v>236537.12765000001</v>
      </c>
      <c r="H31" s="975">
        <v>30792.85758</v>
      </c>
      <c r="I31" s="975">
        <v>30199.036599999999</v>
      </c>
      <c r="J31" s="975">
        <v>67.774929999999998</v>
      </c>
      <c r="K31" s="975">
        <v>154.49477999999999</v>
      </c>
      <c r="L31" s="975">
        <v>1300.0192999999999</v>
      </c>
      <c r="M31" s="975">
        <v>622.31317999999999</v>
      </c>
      <c r="N31" s="975">
        <v>22933.716779999999</v>
      </c>
      <c r="O31" s="976">
        <f t="shared" si="39"/>
        <v>356452.18931000005</v>
      </c>
      <c r="Q31" s="725"/>
      <c r="R31" s="725"/>
      <c r="S31" s="725"/>
      <c r="T31" s="725"/>
      <c r="U31" s="725"/>
      <c r="V31" s="725"/>
      <c r="W31" s="725"/>
      <c r="X31" s="725"/>
      <c r="Y31" s="725"/>
      <c r="Z31" s="725"/>
    </row>
    <row r="32" spans="1:26" x14ac:dyDescent="0.3">
      <c r="A32" s="122"/>
      <c r="B32" s="978"/>
      <c r="C32" s="979"/>
      <c r="D32" s="979"/>
      <c r="E32" s="979"/>
      <c r="F32" s="979"/>
      <c r="G32" s="979"/>
      <c r="H32" s="979"/>
      <c r="I32" s="979"/>
      <c r="J32" s="979"/>
      <c r="K32" s="979"/>
      <c r="L32" s="979"/>
      <c r="M32" s="979"/>
      <c r="N32" s="979"/>
      <c r="O32" s="980"/>
      <c r="Q32" s="725"/>
      <c r="R32" s="725"/>
      <c r="S32" s="725"/>
      <c r="T32" s="725"/>
      <c r="U32" s="725"/>
      <c r="V32" s="725"/>
      <c r="W32" s="725"/>
      <c r="X32" s="725"/>
      <c r="Y32" s="725"/>
      <c r="Z32" s="725"/>
    </row>
    <row r="33" spans="1:26" x14ac:dyDescent="0.3">
      <c r="A33" s="122"/>
      <c r="B33" s="974"/>
      <c r="C33" s="975"/>
      <c r="D33" s="975"/>
      <c r="E33" s="975"/>
      <c r="F33" s="975"/>
      <c r="G33" s="975"/>
      <c r="H33" s="975"/>
      <c r="I33" s="975"/>
      <c r="J33" s="975"/>
      <c r="K33" s="975"/>
      <c r="L33" s="975"/>
      <c r="M33" s="975"/>
      <c r="N33" s="975"/>
      <c r="O33" s="976"/>
      <c r="Q33" s="725"/>
      <c r="R33" s="725"/>
      <c r="S33" s="725"/>
      <c r="T33" s="725"/>
      <c r="U33" s="725"/>
      <c r="V33" s="725"/>
      <c r="W33" s="725"/>
      <c r="X33" s="725"/>
      <c r="Y33" s="725"/>
      <c r="Z33" s="725"/>
    </row>
    <row r="34" spans="1:26" x14ac:dyDescent="0.3">
      <c r="A34" s="122"/>
      <c r="B34" s="974" t="s">
        <v>587</v>
      </c>
      <c r="C34" s="975">
        <f>+C35+C36</f>
        <v>2583.2848600000002</v>
      </c>
      <c r="D34" s="975">
        <f t="shared" ref="D34" si="40">+D35+D36</f>
        <v>2583.2904800000001</v>
      </c>
      <c r="E34" s="975">
        <f t="shared" ref="E34" si="41">+E35+E36</f>
        <v>2396.4678800000002</v>
      </c>
      <c r="F34" s="975">
        <f t="shared" ref="F34" si="42">+F35+F36</f>
        <v>2583.2904800000001</v>
      </c>
      <c r="G34" s="975">
        <f t="shared" ref="G34" si="43">+G35+G36</f>
        <v>2521.0162799999998</v>
      </c>
      <c r="H34" s="975">
        <f t="shared" ref="H34" si="44">+H35+H36</f>
        <v>2583.2904800000001</v>
      </c>
      <c r="I34" s="975">
        <f t="shared" ref="I34" si="45">+I35+I36</f>
        <v>2521.0162799999998</v>
      </c>
      <c r="J34" s="975">
        <f t="shared" ref="J34" si="46">+J35+J36</f>
        <v>2583.2904800000001</v>
      </c>
      <c r="K34" s="975">
        <f t="shared" ref="K34" si="47">+K35+K36</f>
        <v>2583.2904800000001</v>
      </c>
      <c r="L34" s="975">
        <f t="shared" ref="L34" si="48">+L35+L36</f>
        <v>2521.0162799999998</v>
      </c>
      <c r="M34" s="975">
        <f t="shared" ref="M34" si="49">+M35+M36</f>
        <v>2583.2904800000001</v>
      </c>
      <c r="N34" s="975">
        <f t="shared" ref="N34" si="50">+N35+N36</f>
        <v>2521.0162799999998</v>
      </c>
      <c r="O34" s="976">
        <f t="shared" ref="O34" si="51">+O35+O36</f>
        <v>30563.560739999997</v>
      </c>
      <c r="Q34" s="725"/>
      <c r="R34" s="725"/>
      <c r="S34" s="725"/>
      <c r="T34" s="725"/>
      <c r="U34" s="725"/>
      <c r="V34" s="725"/>
      <c r="W34" s="725"/>
      <c r="X34" s="725"/>
      <c r="Y34" s="725"/>
      <c r="Z34" s="725"/>
    </row>
    <row r="35" spans="1:26" x14ac:dyDescent="0.3">
      <c r="A35" s="122"/>
      <c r="B35" s="977" t="s">
        <v>271</v>
      </c>
      <c r="C35" s="975">
        <v>0</v>
      </c>
      <c r="D35" s="975">
        <v>0</v>
      </c>
      <c r="E35" s="975">
        <v>0</v>
      </c>
      <c r="F35" s="975">
        <v>0</v>
      </c>
      <c r="G35" s="975">
        <v>0</v>
      </c>
      <c r="H35" s="975">
        <v>0</v>
      </c>
      <c r="I35" s="975">
        <v>0</v>
      </c>
      <c r="J35" s="975">
        <v>0</v>
      </c>
      <c r="K35" s="975">
        <v>0</v>
      </c>
      <c r="L35" s="975">
        <v>0</v>
      </c>
      <c r="M35" s="975">
        <v>0</v>
      </c>
      <c r="N35" s="975">
        <v>0</v>
      </c>
      <c r="O35" s="976">
        <f t="shared" ref="O35:O36" si="52">SUM(C35:N35)</f>
        <v>0</v>
      </c>
      <c r="Q35" s="725"/>
      <c r="R35" s="725"/>
      <c r="S35" s="725"/>
      <c r="T35" s="725"/>
      <c r="U35" s="725"/>
      <c r="V35" s="725"/>
      <c r="W35" s="725"/>
      <c r="X35" s="725"/>
      <c r="Y35" s="725"/>
      <c r="Z35" s="725"/>
    </row>
    <row r="36" spans="1:26" x14ac:dyDescent="0.3">
      <c r="A36" s="122"/>
      <c r="B36" s="977" t="s">
        <v>301</v>
      </c>
      <c r="C36" s="975">
        <v>2583.2848600000002</v>
      </c>
      <c r="D36" s="975">
        <v>2583.2904800000001</v>
      </c>
      <c r="E36" s="975">
        <v>2396.4678800000002</v>
      </c>
      <c r="F36" s="975">
        <v>2583.2904800000001</v>
      </c>
      <c r="G36" s="975">
        <v>2521.0162799999998</v>
      </c>
      <c r="H36" s="975">
        <v>2583.2904800000001</v>
      </c>
      <c r="I36" s="975">
        <v>2521.0162799999998</v>
      </c>
      <c r="J36" s="975">
        <v>2583.2904800000001</v>
      </c>
      <c r="K36" s="975">
        <v>2583.2904800000001</v>
      </c>
      <c r="L36" s="975">
        <v>2521.0162799999998</v>
      </c>
      <c r="M36" s="975">
        <v>2583.2904800000001</v>
      </c>
      <c r="N36" s="975">
        <v>2521.0162799999998</v>
      </c>
      <c r="O36" s="976">
        <f t="shared" si="52"/>
        <v>30563.560739999997</v>
      </c>
      <c r="Q36" s="725"/>
      <c r="R36" s="725"/>
      <c r="S36" s="725"/>
      <c r="T36" s="725"/>
      <c r="U36" s="725"/>
      <c r="V36" s="725"/>
      <c r="W36" s="725"/>
      <c r="X36" s="725"/>
      <c r="Y36" s="725"/>
      <c r="Z36" s="725"/>
    </row>
    <row r="37" spans="1:26" x14ac:dyDescent="0.3">
      <c r="A37" s="122"/>
      <c r="B37" s="978"/>
      <c r="C37" s="979"/>
      <c r="D37" s="979"/>
      <c r="E37" s="979"/>
      <c r="F37" s="979"/>
      <c r="G37" s="979"/>
      <c r="H37" s="979"/>
      <c r="I37" s="979"/>
      <c r="J37" s="979"/>
      <c r="K37" s="979"/>
      <c r="L37" s="979"/>
      <c r="M37" s="979"/>
      <c r="N37" s="979"/>
      <c r="O37" s="980"/>
      <c r="Q37" s="725"/>
      <c r="R37" s="725"/>
      <c r="S37" s="725"/>
      <c r="T37" s="725"/>
      <c r="U37" s="725"/>
      <c r="V37" s="725"/>
      <c r="W37" s="725"/>
      <c r="X37" s="725"/>
      <c r="Y37" s="725"/>
      <c r="Z37" s="725"/>
    </row>
    <row r="38" spans="1:26" x14ac:dyDescent="0.3">
      <c r="A38" s="122"/>
      <c r="B38" s="977"/>
      <c r="C38" s="975"/>
      <c r="D38" s="975"/>
      <c r="E38" s="975"/>
      <c r="F38" s="975"/>
      <c r="G38" s="975"/>
      <c r="H38" s="975"/>
      <c r="I38" s="975"/>
      <c r="J38" s="975"/>
      <c r="K38" s="975"/>
      <c r="L38" s="975"/>
      <c r="M38" s="975"/>
      <c r="N38" s="975"/>
      <c r="O38" s="976"/>
      <c r="Q38" s="725"/>
      <c r="R38" s="725"/>
      <c r="S38" s="725"/>
      <c r="T38" s="725"/>
      <c r="U38" s="725"/>
      <c r="V38" s="725"/>
      <c r="W38" s="725"/>
      <c r="X38" s="725"/>
      <c r="Y38" s="725"/>
      <c r="Z38" s="725"/>
    </row>
    <row r="39" spans="1:26" x14ac:dyDescent="0.3">
      <c r="A39" s="122"/>
      <c r="B39" s="977" t="s">
        <v>161</v>
      </c>
      <c r="C39" s="975">
        <f>+C40+C41</f>
        <v>1235.1680200000001</v>
      </c>
      <c r="D39" s="975">
        <f t="shared" ref="D39" si="53">+D40+D41</f>
        <v>1597.2154499999999</v>
      </c>
      <c r="E39" s="975">
        <f t="shared" ref="E39" si="54">+E40+E41</f>
        <v>15.44575</v>
      </c>
      <c r="F39" s="975">
        <f t="shared" ref="F39" si="55">+F40+F41</f>
        <v>2477.8109899999999</v>
      </c>
      <c r="G39" s="975">
        <f t="shared" ref="G39" si="56">+G40+G41</f>
        <v>20449.655300000002</v>
      </c>
      <c r="H39" s="975">
        <f t="shared" ref="H39" si="57">+H40+H41</f>
        <v>15.44575</v>
      </c>
      <c r="I39" s="975">
        <f t="shared" ref="I39" si="58">+I40+I41</f>
        <v>1771.07862</v>
      </c>
      <c r="J39" s="975">
        <f t="shared" ref="J39" si="59">+J40+J41</f>
        <v>1615.7427</v>
      </c>
      <c r="K39" s="975">
        <f t="shared" ref="K39" si="60">+K40+K41</f>
        <v>15.445739999999999</v>
      </c>
      <c r="L39" s="975">
        <f t="shared" ref="L39" si="61">+L40+L41</f>
        <v>2466.56122</v>
      </c>
      <c r="M39" s="975">
        <f t="shared" ref="M39" si="62">+M40+M41</f>
        <v>20367.43303</v>
      </c>
      <c r="N39" s="975">
        <f t="shared" ref="N39" si="63">+N40+N41</f>
        <v>1604388.8488099999</v>
      </c>
      <c r="O39" s="976">
        <f t="shared" ref="O39" si="64">+O40+O41</f>
        <v>1656415.8513799999</v>
      </c>
      <c r="Q39" s="725"/>
      <c r="R39" s="725"/>
      <c r="S39" s="725"/>
      <c r="T39" s="725"/>
      <c r="U39" s="725"/>
      <c r="V39" s="725"/>
      <c r="W39" s="725"/>
      <c r="X39" s="725"/>
      <c r="Y39" s="725"/>
      <c r="Z39" s="725"/>
    </row>
    <row r="40" spans="1:26" x14ac:dyDescent="0.3">
      <c r="A40" s="122"/>
      <c r="B40" s="977" t="s">
        <v>271</v>
      </c>
      <c r="C40" s="975">
        <v>992.96620000000007</v>
      </c>
      <c r="D40" s="975">
        <v>1499.49828</v>
      </c>
      <c r="E40" s="975">
        <v>12.919639999999999</v>
      </c>
      <c r="F40" s="975">
        <v>2024.6558500000001</v>
      </c>
      <c r="G40" s="975">
        <v>18474.648420000001</v>
      </c>
      <c r="H40" s="975">
        <v>12.977740000000001</v>
      </c>
      <c r="I40" s="975">
        <v>1549.49404</v>
      </c>
      <c r="J40" s="975">
        <v>1499.9502500000001</v>
      </c>
      <c r="K40" s="975">
        <v>13.206519999999999</v>
      </c>
      <c r="L40" s="975">
        <v>2025.15417</v>
      </c>
      <c r="M40" s="975">
        <v>18475.055629999999</v>
      </c>
      <c r="N40" s="975">
        <v>1604386.8803399999</v>
      </c>
      <c r="O40" s="976">
        <f t="shared" ref="O40:O41" si="65">SUM(C40:N40)</f>
        <v>1650967.4070799998</v>
      </c>
      <c r="Q40" s="725"/>
      <c r="R40" s="725"/>
      <c r="S40" s="725"/>
      <c r="T40" s="725"/>
      <c r="U40" s="725"/>
      <c r="V40" s="725"/>
      <c r="W40" s="725"/>
      <c r="X40" s="725"/>
      <c r="Y40" s="725"/>
      <c r="Z40" s="725"/>
    </row>
    <row r="41" spans="1:26" x14ac:dyDescent="0.3">
      <c r="A41" s="122"/>
      <c r="B41" s="977" t="s">
        <v>301</v>
      </c>
      <c r="C41" s="975">
        <v>242.20182000000003</v>
      </c>
      <c r="D41" s="975">
        <v>97.717169999999996</v>
      </c>
      <c r="E41" s="975">
        <v>2.5261100000000001</v>
      </c>
      <c r="F41" s="975">
        <v>453.15513999999996</v>
      </c>
      <c r="G41" s="975">
        <v>1975.0068799999999</v>
      </c>
      <c r="H41" s="975">
        <v>2.46801</v>
      </c>
      <c r="I41" s="975">
        <v>221.58458000000002</v>
      </c>
      <c r="J41" s="975">
        <v>115.79245</v>
      </c>
      <c r="K41" s="975">
        <v>2.23922</v>
      </c>
      <c r="L41" s="975">
        <v>441.40704999999997</v>
      </c>
      <c r="M41" s="975">
        <v>1892.3773999999999</v>
      </c>
      <c r="N41" s="975">
        <v>1.9684700000000002</v>
      </c>
      <c r="O41" s="976">
        <f t="shared" si="65"/>
        <v>5448.4442999999992</v>
      </c>
      <c r="Q41" s="725"/>
      <c r="R41" s="725"/>
      <c r="S41" s="725"/>
      <c r="T41" s="725"/>
      <c r="U41" s="725"/>
      <c r="V41" s="725"/>
      <c r="W41" s="725"/>
      <c r="X41" s="725"/>
      <c r="Y41" s="725"/>
      <c r="Z41" s="725"/>
    </row>
    <row r="42" spans="1:26" x14ac:dyDescent="0.3">
      <c r="A42" s="122"/>
      <c r="B42" s="983"/>
      <c r="C42" s="979"/>
      <c r="D42" s="979"/>
      <c r="E42" s="979"/>
      <c r="F42" s="979"/>
      <c r="G42" s="979"/>
      <c r="H42" s="979"/>
      <c r="I42" s="979"/>
      <c r="J42" s="979"/>
      <c r="K42" s="979"/>
      <c r="L42" s="979"/>
      <c r="M42" s="979"/>
      <c r="N42" s="979"/>
      <c r="O42" s="980"/>
      <c r="Q42" s="725"/>
      <c r="R42" s="725"/>
      <c r="S42" s="725"/>
      <c r="T42" s="725"/>
      <c r="U42" s="725"/>
      <c r="V42" s="725"/>
      <c r="W42" s="725"/>
      <c r="X42" s="725"/>
      <c r="Y42" s="725"/>
      <c r="Z42" s="725"/>
    </row>
    <row r="43" spans="1:26" x14ac:dyDescent="0.3">
      <c r="A43" s="122"/>
      <c r="B43" s="977"/>
      <c r="C43" s="975"/>
      <c r="D43" s="975"/>
      <c r="E43" s="975"/>
      <c r="F43" s="975"/>
      <c r="G43" s="975"/>
      <c r="H43" s="975"/>
      <c r="I43" s="975"/>
      <c r="J43" s="975"/>
      <c r="K43" s="975"/>
      <c r="L43" s="975"/>
      <c r="M43" s="975"/>
      <c r="N43" s="975"/>
      <c r="O43" s="976"/>
      <c r="Q43" s="725"/>
      <c r="R43" s="725"/>
      <c r="S43" s="725"/>
      <c r="T43" s="725"/>
      <c r="U43" s="725"/>
      <c r="V43" s="725"/>
      <c r="W43" s="725"/>
      <c r="X43" s="725"/>
      <c r="Y43" s="725"/>
      <c r="Z43" s="725"/>
    </row>
    <row r="44" spans="1:26" x14ac:dyDescent="0.3">
      <c r="A44" s="122"/>
      <c r="B44" s="984" t="s">
        <v>686</v>
      </c>
      <c r="C44" s="975">
        <f>+C45+C46</f>
        <v>74135.838829999993</v>
      </c>
      <c r="D44" s="975">
        <f t="shared" ref="D44" si="66">+D45+D46</f>
        <v>6485.3777200000004</v>
      </c>
      <c r="E44" s="975">
        <f t="shared" ref="E44" si="67">+E45+E46</f>
        <v>5050.1289400000005</v>
      </c>
      <c r="F44" s="975">
        <f t="shared" ref="F44" si="68">+F45+F46</f>
        <v>5040.8435200000004</v>
      </c>
      <c r="G44" s="975">
        <f t="shared" ref="G44" si="69">+G45+G46</f>
        <v>5024.2666500000005</v>
      </c>
      <c r="H44" s="975">
        <f t="shared" ref="H44" si="70">+H45+H46</f>
        <v>15939.37268</v>
      </c>
      <c r="I44" s="975">
        <f t="shared" ref="I44" si="71">+I45+I46</f>
        <v>11123.506240000001</v>
      </c>
      <c r="J44" s="975">
        <f t="shared" ref="J44" si="72">+J45+J46</f>
        <v>4980.2808800000003</v>
      </c>
      <c r="K44" s="975">
        <f t="shared" ref="K44" si="73">+K45+K46</f>
        <v>4972.2097999999996</v>
      </c>
      <c r="L44" s="975">
        <f t="shared" ref="L44" si="74">+L45+L46</f>
        <v>4958.7996700000003</v>
      </c>
      <c r="M44" s="975">
        <f t="shared" ref="M44" si="75">+M45+M46</f>
        <v>23271.548580000002</v>
      </c>
      <c r="N44" s="975">
        <f t="shared" ref="N44" si="76">+N45+N46</f>
        <v>1741815.0368400002</v>
      </c>
      <c r="O44" s="976">
        <f t="shared" ref="O44" si="77">+O45+O46</f>
        <v>1902797.2103500003</v>
      </c>
      <c r="Q44" s="725"/>
      <c r="R44" s="725"/>
      <c r="S44" s="725"/>
      <c r="T44" s="725"/>
      <c r="U44" s="725"/>
      <c r="V44" s="725"/>
      <c r="W44" s="725"/>
      <c r="X44" s="725"/>
      <c r="Y44" s="725"/>
      <c r="Z44" s="725"/>
    </row>
    <row r="45" spans="1:26" x14ac:dyDescent="0.3">
      <c r="A45" s="122"/>
      <c r="B45" s="977" t="s">
        <v>271</v>
      </c>
      <c r="C45" s="975">
        <v>43658.377539999994</v>
      </c>
      <c r="D45" s="975">
        <v>5799.4872500000001</v>
      </c>
      <c r="E45" s="975">
        <v>4395.1104100000002</v>
      </c>
      <c r="F45" s="975">
        <v>4402.2832699999999</v>
      </c>
      <c r="G45" s="975">
        <v>4418.5331100000003</v>
      </c>
      <c r="H45" s="975">
        <v>15365.457330000001</v>
      </c>
      <c r="I45" s="975">
        <v>10569.384540000001</v>
      </c>
      <c r="J45" s="975">
        <v>4460.5529100000003</v>
      </c>
      <c r="K45" s="975">
        <v>4475.8344299999999</v>
      </c>
      <c r="L45" s="975">
        <v>4493.2169100000001</v>
      </c>
      <c r="M45" s="975">
        <v>22826.775890000001</v>
      </c>
      <c r="N45" s="975">
        <v>1741402.4561800002</v>
      </c>
      <c r="O45" s="976">
        <f t="shared" ref="O45:O46" si="78">SUM(C45:N45)</f>
        <v>1866267.4697700003</v>
      </c>
      <c r="Q45" s="725"/>
      <c r="R45" s="725"/>
      <c r="S45" s="725"/>
      <c r="T45" s="725"/>
      <c r="U45" s="725"/>
      <c r="V45" s="725"/>
      <c r="W45" s="725"/>
      <c r="X45" s="725"/>
      <c r="Y45" s="725"/>
      <c r="Z45" s="725"/>
    </row>
    <row r="46" spans="1:26" x14ac:dyDescent="0.3">
      <c r="A46" s="122"/>
      <c r="B46" s="977" t="s">
        <v>301</v>
      </c>
      <c r="C46" s="975">
        <v>30477.461289999999</v>
      </c>
      <c r="D46" s="975">
        <v>685.89047000000005</v>
      </c>
      <c r="E46" s="975">
        <v>655.01853000000006</v>
      </c>
      <c r="F46" s="975">
        <v>638.56025</v>
      </c>
      <c r="G46" s="975">
        <v>605.73353999999995</v>
      </c>
      <c r="H46" s="975">
        <v>573.91534999999999</v>
      </c>
      <c r="I46" s="975">
        <v>554.12170000000003</v>
      </c>
      <c r="J46" s="975">
        <v>519.72797000000003</v>
      </c>
      <c r="K46" s="975">
        <v>496.37536999999998</v>
      </c>
      <c r="L46" s="975">
        <v>465.58276000000001</v>
      </c>
      <c r="M46" s="975">
        <v>444.77269000000001</v>
      </c>
      <c r="N46" s="975">
        <v>412.58065999999997</v>
      </c>
      <c r="O46" s="976">
        <f t="shared" si="78"/>
        <v>36529.740579999998</v>
      </c>
      <c r="Q46" s="725"/>
      <c r="R46" s="725"/>
      <c r="S46" s="725"/>
      <c r="T46" s="725"/>
      <c r="U46" s="725"/>
      <c r="V46" s="725"/>
      <c r="W46" s="725"/>
      <c r="X46" s="725"/>
      <c r="Y46" s="725"/>
      <c r="Z46" s="725"/>
    </row>
    <row r="47" spans="1:26" x14ac:dyDescent="0.3">
      <c r="A47" s="122"/>
      <c r="B47" s="983"/>
      <c r="C47" s="979"/>
      <c r="D47" s="979"/>
      <c r="E47" s="979"/>
      <c r="F47" s="979"/>
      <c r="G47" s="979"/>
      <c r="H47" s="979"/>
      <c r="I47" s="979"/>
      <c r="J47" s="979"/>
      <c r="K47" s="979"/>
      <c r="L47" s="979"/>
      <c r="M47" s="979"/>
      <c r="N47" s="979"/>
      <c r="O47" s="980"/>
      <c r="Q47" s="725"/>
      <c r="R47" s="725"/>
      <c r="S47" s="725"/>
      <c r="T47" s="725"/>
      <c r="U47" s="725"/>
      <c r="V47" s="725"/>
      <c r="W47" s="725"/>
      <c r="X47" s="725"/>
      <c r="Y47" s="725"/>
      <c r="Z47" s="725"/>
    </row>
    <row r="48" spans="1:26" x14ac:dyDescent="0.3">
      <c r="A48" s="122"/>
      <c r="B48" s="977"/>
      <c r="C48" s="975"/>
      <c r="D48" s="975"/>
      <c r="E48" s="975"/>
      <c r="F48" s="975"/>
      <c r="G48" s="975"/>
      <c r="H48" s="975"/>
      <c r="I48" s="975"/>
      <c r="J48" s="975"/>
      <c r="K48" s="975"/>
      <c r="L48" s="975"/>
      <c r="M48" s="975"/>
      <c r="N48" s="975"/>
      <c r="O48" s="976"/>
      <c r="Q48" s="725"/>
      <c r="R48" s="725"/>
      <c r="S48" s="725"/>
      <c r="T48" s="725"/>
      <c r="U48" s="725"/>
      <c r="V48" s="725"/>
      <c r="W48" s="725"/>
      <c r="X48" s="725"/>
      <c r="Y48" s="725"/>
      <c r="Z48" s="725"/>
    </row>
    <row r="49" spans="1:26" x14ac:dyDescent="0.3">
      <c r="A49" s="122"/>
      <c r="B49" s="984" t="s">
        <v>365</v>
      </c>
      <c r="C49" s="975">
        <f>+C50+C51</f>
        <v>0</v>
      </c>
      <c r="D49" s="975">
        <f t="shared" ref="D49" si="79">+D50+D51</f>
        <v>0</v>
      </c>
      <c r="E49" s="975">
        <f t="shared" ref="E49" si="80">+E50+E51</f>
        <v>846480.93897999998</v>
      </c>
      <c r="F49" s="975">
        <f t="shared" ref="F49" si="81">+F50+F51</f>
        <v>0</v>
      </c>
      <c r="G49" s="975">
        <f t="shared" ref="G49" si="82">+G50+G51</f>
        <v>0</v>
      </c>
      <c r="H49" s="975">
        <f t="shared" ref="H49" si="83">+H50+H51</f>
        <v>1181.19651</v>
      </c>
      <c r="I49" s="975">
        <f t="shared" ref="I49" si="84">+I50+I51</f>
        <v>0</v>
      </c>
      <c r="J49" s="975">
        <f t="shared" ref="J49" si="85">+J50+J51</f>
        <v>0</v>
      </c>
      <c r="K49" s="975">
        <f t="shared" ref="K49" si="86">+K50+K51</f>
        <v>2699.3714500000001</v>
      </c>
      <c r="L49" s="975">
        <f t="shared" ref="L49" si="87">+L50+L51</f>
        <v>0</v>
      </c>
      <c r="M49" s="975">
        <f t="shared" ref="M49" si="88">+M50+M51</f>
        <v>0</v>
      </c>
      <c r="N49" s="975">
        <f t="shared" ref="N49" si="89">+N50+N51</f>
        <v>0</v>
      </c>
      <c r="O49" s="976">
        <f t="shared" ref="O49" si="90">+O50+O51</f>
        <v>850361.50693999999</v>
      </c>
      <c r="Q49" s="725"/>
      <c r="R49" s="725"/>
      <c r="S49" s="725"/>
      <c r="T49" s="725"/>
      <c r="U49" s="725"/>
      <c r="V49" s="725"/>
      <c r="W49" s="725"/>
      <c r="X49" s="725"/>
      <c r="Y49" s="725"/>
      <c r="Z49" s="725"/>
    </row>
    <row r="50" spans="1:26" x14ac:dyDescent="0.3">
      <c r="A50" s="122"/>
      <c r="B50" s="977" t="s">
        <v>271</v>
      </c>
      <c r="C50" s="975">
        <v>0</v>
      </c>
      <c r="D50" s="975">
        <v>0</v>
      </c>
      <c r="E50" s="975">
        <v>843781.56753</v>
      </c>
      <c r="F50" s="975">
        <v>0</v>
      </c>
      <c r="G50" s="975">
        <v>0</v>
      </c>
      <c r="H50" s="975">
        <v>1181.19651</v>
      </c>
      <c r="I50" s="975">
        <v>0</v>
      </c>
      <c r="J50" s="975">
        <v>0</v>
      </c>
      <c r="K50" s="975">
        <v>0</v>
      </c>
      <c r="L50" s="975">
        <v>0</v>
      </c>
      <c r="M50" s="975">
        <v>0</v>
      </c>
      <c r="N50" s="975">
        <v>0</v>
      </c>
      <c r="O50" s="976">
        <f t="shared" ref="O50:O51" si="91">SUM(C50:N50)</f>
        <v>844962.76404000004</v>
      </c>
      <c r="Q50" s="725"/>
      <c r="R50" s="725"/>
      <c r="S50" s="725"/>
      <c r="T50" s="725"/>
      <c r="U50" s="725"/>
      <c r="V50" s="725"/>
      <c r="W50" s="725"/>
      <c r="X50" s="725"/>
      <c r="Y50" s="725"/>
      <c r="Z50" s="725"/>
    </row>
    <row r="51" spans="1:26" x14ac:dyDescent="0.3">
      <c r="A51" s="122"/>
      <c r="B51" s="977" t="s">
        <v>301</v>
      </c>
      <c r="C51" s="975">
        <v>0</v>
      </c>
      <c r="D51" s="975">
        <v>0</v>
      </c>
      <c r="E51" s="975">
        <v>2699.3714500000001</v>
      </c>
      <c r="F51" s="975">
        <v>0</v>
      </c>
      <c r="G51" s="975">
        <v>0</v>
      </c>
      <c r="H51" s="975">
        <v>0</v>
      </c>
      <c r="I51" s="975">
        <v>0</v>
      </c>
      <c r="J51" s="975">
        <v>0</v>
      </c>
      <c r="K51" s="975">
        <v>2699.3714500000001</v>
      </c>
      <c r="L51" s="975">
        <v>0</v>
      </c>
      <c r="M51" s="975">
        <v>0</v>
      </c>
      <c r="N51" s="975">
        <v>0</v>
      </c>
      <c r="O51" s="976">
        <f t="shared" si="91"/>
        <v>5398.7429000000002</v>
      </c>
      <c r="Q51" s="725"/>
      <c r="R51" s="725"/>
      <c r="S51" s="725"/>
      <c r="T51" s="725"/>
      <c r="U51" s="725"/>
      <c r="V51" s="725"/>
      <c r="W51" s="725"/>
      <c r="X51" s="725"/>
      <c r="Y51" s="725"/>
      <c r="Z51" s="725"/>
    </row>
    <row r="52" spans="1:26" x14ac:dyDescent="0.3">
      <c r="A52" s="122"/>
      <c r="B52" s="983"/>
      <c r="C52" s="979"/>
      <c r="D52" s="979"/>
      <c r="E52" s="979"/>
      <c r="F52" s="979"/>
      <c r="G52" s="979"/>
      <c r="H52" s="979"/>
      <c r="I52" s="979"/>
      <c r="J52" s="979"/>
      <c r="K52" s="979"/>
      <c r="L52" s="979"/>
      <c r="M52" s="979"/>
      <c r="N52" s="979"/>
      <c r="O52" s="980"/>
      <c r="Q52" s="725"/>
      <c r="R52" s="725"/>
      <c r="S52" s="725"/>
      <c r="T52" s="725"/>
      <c r="U52" s="725"/>
      <c r="V52" s="725"/>
      <c r="W52" s="725"/>
      <c r="X52" s="725"/>
      <c r="Y52" s="725"/>
      <c r="Z52" s="725"/>
    </row>
    <row r="53" spans="1:26" x14ac:dyDescent="0.3">
      <c r="A53" s="122"/>
      <c r="B53" s="984"/>
      <c r="C53" s="975"/>
      <c r="D53" s="975"/>
      <c r="E53" s="975"/>
      <c r="F53" s="975"/>
      <c r="G53" s="975"/>
      <c r="H53" s="975"/>
      <c r="I53" s="975"/>
      <c r="J53" s="975"/>
      <c r="K53" s="975"/>
      <c r="L53" s="975"/>
      <c r="M53" s="975"/>
      <c r="N53" s="975"/>
      <c r="O53" s="976"/>
      <c r="Q53" s="725"/>
      <c r="R53" s="725"/>
      <c r="S53" s="725"/>
      <c r="T53" s="725"/>
      <c r="U53" s="725"/>
      <c r="V53" s="725"/>
      <c r="W53" s="725"/>
      <c r="X53" s="725"/>
      <c r="Y53" s="725"/>
      <c r="Z53" s="725"/>
    </row>
    <row r="54" spans="1:26" x14ac:dyDescent="0.3">
      <c r="A54" s="122"/>
      <c r="B54" s="974" t="s">
        <v>159</v>
      </c>
      <c r="C54" s="975">
        <f>+C55+C56</f>
        <v>0</v>
      </c>
      <c r="D54" s="975">
        <f t="shared" ref="D54" si="92">+D55+D56</f>
        <v>582328.12407000002</v>
      </c>
      <c r="E54" s="975">
        <f t="shared" ref="E54" si="93">+E55+E56</f>
        <v>855665.81495999999</v>
      </c>
      <c r="F54" s="975">
        <f t="shared" ref="F54" si="94">+F55+F56</f>
        <v>1222889.0605500001</v>
      </c>
      <c r="G54" s="975">
        <f t="shared" ref="G54" si="95">+G55+G56</f>
        <v>269178.20429000002</v>
      </c>
      <c r="H54" s="975">
        <f t="shared" ref="H54" si="96">+H55+H56</f>
        <v>3335908.25361</v>
      </c>
      <c r="I54" s="975">
        <f t="shared" ref="I54" si="97">+I55+I56</f>
        <v>1616257.6504800001</v>
      </c>
      <c r="J54" s="975">
        <f t="shared" ref="J54" si="98">+J55+J56</f>
        <v>1033929.5264099999</v>
      </c>
      <c r="K54" s="975">
        <f t="shared" ref="K54" si="99">+K55+K56</f>
        <v>1567294.55107</v>
      </c>
      <c r="L54" s="975">
        <f t="shared" ref="L54" si="100">+L55+L56</f>
        <v>161031.55267999999</v>
      </c>
      <c r="M54" s="975">
        <f t="shared" ref="M54" si="101">+M55+M56</f>
        <v>1836353.91289</v>
      </c>
      <c r="N54" s="975">
        <f t="shared" ref="N54" si="102">+N55+N56</f>
        <v>1488501.99061</v>
      </c>
      <c r="O54" s="976">
        <f t="shared" ref="O54" si="103">+O55+O56</f>
        <v>13969338.641620001</v>
      </c>
      <c r="Q54" s="725"/>
      <c r="R54" s="725"/>
      <c r="S54" s="725"/>
      <c r="T54" s="725"/>
      <c r="U54" s="725"/>
      <c r="V54" s="725"/>
      <c r="W54" s="725"/>
      <c r="X54" s="725"/>
      <c r="Y54" s="725"/>
      <c r="Z54" s="725"/>
    </row>
    <row r="55" spans="1:26" x14ac:dyDescent="0.3">
      <c r="A55" s="122"/>
      <c r="B55" s="977" t="s">
        <v>271</v>
      </c>
      <c r="C55" s="975">
        <v>0</v>
      </c>
      <c r="D55" s="975">
        <v>582328.12407000002</v>
      </c>
      <c r="E55" s="975">
        <v>855665.81495999999</v>
      </c>
      <c r="F55" s="975">
        <v>1222889.0605500001</v>
      </c>
      <c r="G55" s="975">
        <v>269178.20429000002</v>
      </c>
      <c r="H55" s="975">
        <v>3335908.25361</v>
      </c>
      <c r="I55" s="975">
        <v>1616257.6504800001</v>
      </c>
      <c r="J55" s="975">
        <v>1033929.5264099999</v>
      </c>
      <c r="K55" s="975">
        <v>1567294.55107</v>
      </c>
      <c r="L55" s="975">
        <v>161031.55267999999</v>
      </c>
      <c r="M55" s="975">
        <v>1836353.91289</v>
      </c>
      <c r="N55" s="975">
        <v>1488501.99061</v>
      </c>
      <c r="O55" s="976">
        <f t="shared" ref="O55:O56" si="104">SUM(C55:N55)</f>
        <v>13969338.641620001</v>
      </c>
      <c r="Q55" s="725"/>
      <c r="R55" s="725"/>
      <c r="S55" s="725"/>
      <c r="T55" s="725"/>
      <c r="U55" s="725"/>
      <c r="V55" s="725"/>
      <c r="W55" s="725"/>
      <c r="X55" s="725"/>
      <c r="Y55" s="725"/>
      <c r="Z55" s="725"/>
    </row>
    <row r="56" spans="1:26" x14ac:dyDescent="0.3">
      <c r="A56" s="122"/>
      <c r="B56" s="977" t="s">
        <v>301</v>
      </c>
      <c r="C56" s="975">
        <v>0</v>
      </c>
      <c r="D56" s="975">
        <v>0</v>
      </c>
      <c r="E56" s="975">
        <v>0</v>
      </c>
      <c r="F56" s="975">
        <v>0</v>
      </c>
      <c r="G56" s="975">
        <v>0</v>
      </c>
      <c r="H56" s="975">
        <v>0</v>
      </c>
      <c r="I56" s="975">
        <v>0</v>
      </c>
      <c r="J56" s="975">
        <v>0</v>
      </c>
      <c r="K56" s="975">
        <v>0</v>
      </c>
      <c r="L56" s="975">
        <v>0</v>
      </c>
      <c r="M56" s="975">
        <v>0</v>
      </c>
      <c r="N56" s="975">
        <v>0</v>
      </c>
      <c r="O56" s="976">
        <f t="shared" si="104"/>
        <v>0</v>
      </c>
      <c r="Q56" s="725"/>
      <c r="R56" s="725"/>
      <c r="S56" s="725"/>
      <c r="T56" s="725"/>
      <c r="U56" s="725"/>
      <c r="V56" s="725"/>
      <c r="W56" s="725"/>
      <c r="X56" s="725"/>
      <c r="Y56" s="725"/>
      <c r="Z56" s="725"/>
    </row>
    <row r="57" spans="1:26" ht="16.2" thickBot="1" x14ac:dyDescent="0.35">
      <c r="A57" s="122"/>
      <c r="B57" s="985"/>
      <c r="C57" s="986"/>
      <c r="D57" s="986"/>
      <c r="E57" s="986"/>
      <c r="F57" s="986"/>
      <c r="G57" s="986"/>
      <c r="H57" s="986"/>
      <c r="I57" s="986"/>
      <c r="J57" s="986"/>
      <c r="K57" s="986"/>
      <c r="L57" s="986"/>
      <c r="M57" s="986"/>
      <c r="N57" s="986"/>
      <c r="O57" s="986"/>
      <c r="Q57" s="725"/>
      <c r="R57" s="725"/>
      <c r="S57" s="725"/>
      <c r="T57" s="725"/>
      <c r="U57" s="725"/>
      <c r="V57" s="725"/>
      <c r="W57" s="725"/>
      <c r="X57" s="725"/>
      <c r="Y57" s="725"/>
      <c r="Z57" s="725"/>
    </row>
    <row r="58" spans="1:26" ht="16.2" thickTop="1" x14ac:dyDescent="0.3">
      <c r="A58" s="122"/>
      <c r="B58" s="987"/>
      <c r="C58" s="988"/>
      <c r="D58" s="988"/>
      <c r="E58" s="988"/>
      <c r="F58" s="988"/>
      <c r="G58" s="988"/>
      <c r="H58" s="988"/>
      <c r="I58" s="988"/>
      <c r="J58" s="988"/>
      <c r="K58" s="988"/>
      <c r="L58" s="988"/>
      <c r="M58" s="988"/>
      <c r="N58" s="988"/>
      <c r="O58" s="988"/>
      <c r="Q58" s="725"/>
      <c r="R58" s="725"/>
      <c r="S58" s="725"/>
      <c r="T58" s="725"/>
      <c r="U58" s="725"/>
      <c r="V58" s="725"/>
      <c r="W58" s="725"/>
      <c r="X58" s="725"/>
      <c r="Y58" s="725"/>
      <c r="Z58" s="725"/>
    </row>
    <row r="59" spans="1:26" x14ac:dyDescent="0.3">
      <c r="A59" s="122"/>
      <c r="B59" s="989" t="s">
        <v>632</v>
      </c>
      <c r="C59" s="990">
        <f>+C60+C61</f>
        <v>10623246.128169999</v>
      </c>
      <c r="D59" s="990">
        <f t="shared" ref="D59:O59" si="105">+D60+D61</f>
        <v>4153333.1202199995</v>
      </c>
      <c r="E59" s="990">
        <f t="shared" si="105"/>
        <v>5876917.2904700004</v>
      </c>
      <c r="F59" s="990">
        <f t="shared" si="105"/>
        <v>5928695.6366100004</v>
      </c>
      <c r="G59" s="990">
        <f t="shared" si="105"/>
        <v>6629158.1539399996</v>
      </c>
      <c r="H59" s="990">
        <f t="shared" si="105"/>
        <v>3867256.5105599998</v>
      </c>
      <c r="I59" s="990">
        <f t="shared" si="105"/>
        <v>5098630.1491</v>
      </c>
      <c r="J59" s="990">
        <f t="shared" si="105"/>
        <v>5745489.7507599993</v>
      </c>
      <c r="K59" s="990">
        <f t="shared" si="105"/>
        <v>6115695.9116899995</v>
      </c>
      <c r="L59" s="990">
        <f t="shared" si="105"/>
        <v>1456065.9611599999</v>
      </c>
      <c r="M59" s="990">
        <f t="shared" si="105"/>
        <v>4647115.4405699996</v>
      </c>
      <c r="N59" s="990">
        <f t="shared" si="105"/>
        <v>7617671.6998399999</v>
      </c>
      <c r="O59" s="990">
        <f t="shared" si="105"/>
        <v>67759275.753089994</v>
      </c>
      <c r="Q59" s="725"/>
      <c r="R59" s="725"/>
      <c r="S59" s="725"/>
      <c r="T59" s="725"/>
      <c r="U59" s="725"/>
      <c r="V59" s="725"/>
      <c r="W59" s="725"/>
      <c r="X59" s="725"/>
      <c r="Y59" s="725"/>
      <c r="Z59" s="725"/>
    </row>
    <row r="60" spans="1:26" x14ac:dyDescent="0.3">
      <c r="A60" s="122"/>
      <c r="B60" s="991" t="s">
        <v>271</v>
      </c>
      <c r="C60" s="992">
        <f>+C15+C20+C25+C30+C35+C40+C45+C50+C55</f>
        <v>10335508.086859999</v>
      </c>
      <c r="D60" s="992">
        <f t="shared" ref="C60:E61" si="106">+D15+D20+D25+D30+D35+D40+D45+D50+D55</f>
        <v>3677948.2009499995</v>
      </c>
      <c r="E60" s="992">
        <f t="shared" si="106"/>
        <v>5515081.5923600001</v>
      </c>
      <c r="F60" s="992">
        <f t="shared" ref="F60:O61" si="107">+F15+F20+F25+F30+F35+F40+F45+F50+F55</f>
        <v>5536816.39879</v>
      </c>
      <c r="G60" s="992">
        <f t="shared" si="107"/>
        <v>5469816.9613800002</v>
      </c>
      <c r="H60" s="992">
        <f t="shared" si="107"/>
        <v>3567380.5580599997</v>
      </c>
      <c r="I60" s="992">
        <f t="shared" si="107"/>
        <v>4786068.20548</v>
      </c>
      <c r="J60" s="992">
        <f t="shared" si="107"/>
        <v>5278688.9051699992</v>
      </c>
      <c r="K60" s="992">
        <f t="shared" si="107"/>
        <v>5892823.7801499991</v>
      </c>
      <c r="L60" s="992">
        <f t="shared" si="107"/>
        <v>1106681.4022299999</v>
      </c>
      <c r="M60" s="992">
        <f t="shared" si="107"/>
        <v>3811516.21288</v>
      </c>
      <c r="N60" s="992">
        <f t="shared" si="107"/>
        <v>7313069.3302100003</v>
      </c>
      <c r="O60" s="992">
        <f t="shared" si="107"/>
        <v>62291399.634519994</v>
      </c>
      <c r="Q60" s="725"/>
      <c r="R60" s="725"/>
      <c r="S60" s="725"/>
      <c r="T60" s="725"/>
      <c r="U60" s="725"/>
      <c r="V60" s="725"/>
      <c r="W60" s="725"/>
      <c r="X60" s="725"/>
      <c r="Y60" s="725"/>
      <c r="Z60" s="725"/>
    </row>
    <row r="61" spans="1:26" x14ac:dyDescent="0.3">
      <c r="A61" s="122"/>
      <c r="B61" s="991" t="s">
        <v>301</v>
      </c>
      <c r="C61" s="992">
        <f t="shared" si="106"/>
        <v>287738.04131</v>
      </c>
      <c r="D61" s="992">
        <f t="shared" si="106"/>
        <v>475384.91927000013</v>
      </c>
      <c r="E61" s="992">
        <f t="shared" si="106"/>
        <v>361835.69810999994</v>
      </c>
      <c r="F61" s="992">
        <f t="shared" si="107"/>
        <v>391879.23781999998</v>
      </c>
      <c r="G61" s="992">
        <f t="shared" si="107"/>
        <v>1159341.1925599999</v>
      </c>
      <c r="H61" s="992">
        <f t="shared" si="107"/>
        <v>299875.95250000007</v>
      </c>
      <c r="I61" s="992">
        <f t="shared" si="107"/>
        <v>312561.94361999998</v>
      </c>
      <c r="J61" s="992">
        <f t="shared" si="107"/>
        <v>466800.84559000004</v>
      </c>
      <c r="K61" s="992">
        <f t="shared" si="107"/>
        <v>222872.13154</v>
      </c>
      <c r="L61" s="992">
        <f t="shared" si="107"/>
        <v>349384.55892999994</v>
      </c>
      <c r="M61" s="992">
        <f t="shared" si="107"/>
        <v>835599.22768999997</v>
      </c>
      <c r="N61" s="992">
        <f t="shared" si="107"/>
        <v>304602.36963000003</v>
      </c>
      <c r="O61" s="992">
        <f t="shared" si="107"/>
        <v>5467876.1185699999</v>
      </c>
      <c r="Q61" s="725"/>
      <c r="R61" s="725"/>
      <c r="S61" s="725"/>
      <c r="T61" s="725"/>
      <c r="U61" s="725"/>
      <c r="V61" s="725"/>
      <c r="W61" s="725"/>
      <c r="X61" s="725"/>
      <c r="Y61" s="725"/>
      <c r="Z61" s="725"/>
    </row>
    <row r="62" spans="1:26" ht="16.2" thickBot="1" x14ac:dyDescent="0.35">
      <c r="A62" s="122"/>
      <c r="B62" s="993"/>
      <c r="C62" s="994"/>
      <c r="D62" s="994"/>
      <c r="E62" s="994"/>
      <c r="F62" s="994"/>
      <c r="G62" s="994"/>
      <c r="H62" s="994"/>
      <c r="I62" s="994"/>
      <c r="J62" s="994"/>
      <c r="K62" s="994"/>
      <c r="L62" s="994"/>
      <c r="M62" s="994"/>
      <c r="N62" s="994"/>
      <c r="O62" s="994"/>
      <c r="Q62" s="725"/>
      <c r="R62" s="725"/>
      <c r="S62" s="725"/>
      <c r="T62" s="725"/>
      <c r="U62" s="725"/>
      <c r="V62" s="725"/>
      <c r="W62" s="725"/>
      <c r="X62" s="725"/>
      <c r="Y62" s="725"/>
      <c r="Z62" s="725"/>
    </row>
    <row r="63" spans="1:26" ht="16.2" thickTop="1" x14ac:dyDescent="0.3">
      <c r="A63" s="122"/>
      <c r="B63" s="106"/>
      <c r="C63" s="129"/>
      <c r="D63" s="129"/>
      <c r="E63" s="129"/>
      <c r="F63" s="128"/>
      <c r="G63" s="128"/>
      <c r="H63" s="128"/>
      <c r="I63" s="128"/>
      <c r="J63" s="128"/>
      <c r="K63" s="128"/>
      <c r="L63" s="128"/>
      <c r="M63" s="128"/>
      <c r="N63" s="128"/>
      <c r="O63" s="129"/>
      <c r="Q63" s="128"/>
      <c r="R63" s="128"/>
      <c r="S63" s="128"/>
      <c r="T63" s="128"/>
      <c r="U63" s="128"/>
      <c r="V63" s="128"/>
    </row>
    <row r="64" spans="1:26" x14ac:dyDescent="0.3">
      <c r="A64" s="122"/>
      <c r="B64" s="625" t="s">
        <v>357</v>
      </c>
      <c r="C64" s="716"/>
      <c r="D64" s="716"/>
      <c r="E64" s="716"/>
      <c r="F64" s="128"/>
      <c r="G64" s="128"/>
      <c r="H64" s="128"/>
      <c r="I64" s="128"/>
      <c r="J64" s="128"/>
      <c r="K64" s="128"/>
      <c r="L64" s="128"/>
      <c r="M64" s="128"/>
      <c r="N64" s="128"/>
      <c r="O64" s="717"/>
      <c r="Q64" s="128"/>
      <c r="R64" s="128"/>
      <c r="S64" s="128"/>
      <c r="T64" s="128"/>
      <c r="U64" s="128"/>
      <c r="V64" s="128"/>
    </row>
    <row r="65" spans="1:22" x14ac:dyDescent="0.3">
      <c r="A65" s="122"/>
      <c r="B65" s="130"/>
      <c r="C65" s="130"/>
      <c r="D65" s="130"/>
      <c r="E65" s="130"/>
      <c r="F65" s="1159"/>
      <c r="G65" s="128"/>
      <c r="H65" s="128"/>
      <c r="I65" s="128"/>
      <c r="J65" s="128"/>
      <c r="K65" s="128"/>
      <c r="L65" s="128"/>
      <c r="M65" s="128"/>
      <c r="N65" s="128"/>
      <c r="O65" s="128"/>
      <c r="Q65" s="128"/>
      <c r="R65" s="128"/>
      <c r="S65" s="128"/>
      <c r="T65" s="128"/>
      <c r="U65" s="128"/>
      <c r="V65" s="128"/>
    </row>
    <row r="66" spans="1:22" x14ac:dyDescent="0.3">
      <c r="A66" s="122"/>
      <c r="C66" s="128"/>
      <c r="D66" s="128"/>
      <c r="E66" s="128"/>
      <c r="F66" s="1159"/>
      <c r="O66" s="128"/>
    </row>
    <row r="67" spans="1:22" x14ac:dyDescent="0.3">
      <c r="A67" s="122"/>
      <c r="C67" s="128"/>
      <c r="D67" s="128"/>
      <c r="E67" s="128"/>
      <c r="F67" s="1159"/>
      <c r="O67" s="128"/>
    </row>
    <row r="68" spans="1:22" x14ac:dyDescent="0.3">
      <c r="A68" s="122"/>
      <c r="B68" s="921"/>
      <c r="C68" s="128"/>
      <c r="D68" s="128"/>
      <c r="E68" s="128"/>
    </row>
    <row r="69" spans="1:22" x14ac:dyDescent="0.3">
      <c r="A69" s="122"/>
      <c r="B69" s="921"/>
      <c r="C69" s="128"/>
      <c r="D69" s="128"/>
      <c r="E69" s="128"/>
    </row>
    <row r="70" spans="1:22" x14ac:dyDescent="0.3">
      <c r="A70" s="122"/>
      <c r="B70" s="921"/>
      <c r="C70" s="128"/>
      <c r="D70" s="128"/>
      <c r="E70" s="128"/>
    </row>
    <row r="71" spans="1:22" x14ac:dyDescent="0.3">
      <c r="A71" s="122"/>
      <c r="B71" s="921"/>
    </row>
    <row r="72" spans="1:22" x14ac:dyDescent="0.3">
      <c r="A72" s="122"/>
      <c r="B72" s="921"/>
    </row>
    <row r="73" spans="1:22" x14ac:dyDescent="0.3">
      <c r="A73" s="122"/>
      <c r="B73" s="921"/>
    </row>
    <row r="74" spans="1:22" x14ac:dyDescent="0.3">
      <c r="A74" s="122"/>
      <c r="B74" s="921"/>
    </row>
    <row r="75" spans="1:22" x14ac:dyDescent="0.3">
      <c r="A75" s="122"/>
      <c r="B75" s="921"/>
    </row>
    <row r="76" spans="1:22" x14ac:dyDescent="0.3">
      <c r="A76" s="122"/>
      <c r="B76" s="921"/>
    </row>
    <row r="77" spans="1:22" x14ac:dyDescent="0.3">
      <c r="A77" s="122"/>
      <c r="B77" s="921"/>
    </row>
    <row r="78" spans="1:22" x14ac:dyDescent="0.3">
      <c r="B78" s="921"/>
    </row>
    <row r="79" spans="1:22" x14ac:dyDescent="0.3">
      <c r="B79" s="921"/>
    </row>
    <row r="80" spans="1:22" x14ac:dyDescent="0.3">
      <c r="B80" s="921"/>
    </row>
    <row r="81" spans="2:2" x14ac:dyDescent="0.3">
      <c r="B81" s="921"/>
    </row>
    <row r="82" spans="2:2" x14ac:dyDescent="0.3">
      <c r="B82" s="921"/>
    </row>
    <row r="83" spans="2:2" x14ac:dyDescent="0.3">
      <c r="B83" s="921"/>
    </row>
    <row r="84" spans="2:2" x14ac:dyDescent="0.3">
      <c r="B84" s="921"/>
    </row>
    <row r="85" spans="2:2" x14ac:dyDescent="0.3">
      <c r="B85" s="921"/>
    </row>
    <row r="86" spans="2:2" x14ac:dyDescent="0.3">
      <c r="B86" s="921"/>
    </row>
  </sheetData>
  <mergeCells count="6">
    <mergeCell ref="O11:O12"/>
    <mergeCell ref="B6:O6"/>
    <mergeCell ref="B7:O7"/>
    <mergeCell ref="B8:O8"/>
    <mergeCell ref="B11:B12"/>
    <mergeCell ref="C11:N11"/>
  </mergeCells>
  <hyperlinks>
    <hyperlink ref="A1" location="INDICE!A1" display="Indice"/>
  </hyperlinks>
  <printOptions horizontalCentered="1"/>
  <pageMargins left="0" right="0" top="0" bottom="0" header="0" footer="0"/>
  <pageSetup paperSize="9" scale="58" orientation="landscape" r:id="rId1"/>
  <headerFooter scaleWithDoc="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94"/>
  <sheetViews>
    <sheetView showGridLines="0" zoomScale="85" zoomScaleNormal="85" zoomScaleSheetLayoutView="85" workbookViewId="0"/>
  </sheetViews>
  <sheetFormatPr baseColWidth="10" defaultColWidth="11.44140625" defaultRowHeight="13.8" x14ac:dyDescent="0.25"/>
  <cols>
    <col min="1" max="1" width="13.44140625" style="421" customWidth="1"/>
    <col min="2" max="2" width="52.33203125" style="418" bestFit="1" customWidth="1"/>
    <col min="3" max="15" width="11.21875" style="418" customWidth="1"/>
    <col min="16" max="16" width="15.109375" style="418" bestFit="1" customWidth="1"/>
    <col min="17" max="17" width="12.88671875" style="418" bestFit="1" customWidth="1"/>
    <col min="18" max="20" width="11.5546875" style="418" bestFit="1" customWidth="1"/>
    <col min="21" max="21" width="12.88671875" style="418" bestFit="1" customWidth="1"/>
    <col min="22" max="22" width="11.5546875" style="418" bestFit="1" customWidth="1"/>
    <col min="23" max="26" width="12.88671875" style="418" bestFit="1" customWidth="1"/>
    <col min="27" max="16384" width="11.44140625" style="418"/>
  </cols>
  <sheetData>
    <row r="1" spans="1:26" ht="14.4" x14ac:dyDescent="0.25">
      <c r="A1" s="662" t="s">
        <v>216</v>
      </c>
      <c r="B1" s="670"/>
    </row>
    <row r="2" spans="1:26" ht="14.4" x14ac:dyDescent="0.25">
      <c r="A2" s="625"/>
      <c r="B2" s="351" t="s">
        <v>705</v>
      </c>
      <c r="C2" s="888"/>
      <c r="D2" s="888"/>
      <c r="E2" s="888"/>
      <c r="F2" s="888"/>
      <c r="G2" s="888"/>
      <c r="H2" s="888"/>
      <c r="I2" s="888"/>
      <c r="J2" s="888"/>
      <c r="K2" s="888"/>
      <c r="L2" s="888"/>
      <c r="M2" s="888"/>
      <c r="N2" s="888"/>
      <c r="O2" s="888"/>
    </row>
    <row r="3" spans="1:26" ht="14.4" x14ac:dyDescent="0.25">
      <c r="A3" s="625"/>
      <c r="B3" s="351" t="s">
        <v>299</v>
      </c>
      <c r="C3" s="1074"/>
      <c r="D3" s="1074"/>
      <c r="E3" s="1074"/>
      <c r="F3" s="1074"/>
      <c r="G3" s="1074"/>
      <c r="H3" s="1074"/>
      <c r="I3" s="1074"/>
      <c r="J3" s="1074"/>
      <c r="K3" s="1074"/>
      <c r="L3" s="1074"/>
      <c r="M3" s="1074"/>
      <c r="N3" s="1074"/>
      <c r="O3" s="1074"/>
    </row>
    <row r="4" spans="1:26" s="420" customFormat="1" ht="14.4" x14ac:dyDescent="0.25">
      <c r="A4" s="382"/>
      <c r="B4" s="419"/>
      <c r="C4" s="1074"/>
      <c r="D4" s="1074"/>
      <c r="E4" s="1074"/>
      <c r="F4" s="1074"/>
      <c r="G4" s="1074"/>
      <c r="H4" s="1074"/>
      <c r="I4" s="1074"/>
      <c r="J4" s="1074"/>
      <c r="K4" s="1074"/>
      <c r="L4" s="1074"/>
      <c r="M4" s="1074"/>
      <c r="N4" s="1074"/>
      <c r="O4" s="1074"/>
    </row>
    <row r="5" spans="1:26" s="420" customFormat="1" ht="12.6" thickBot="1" x14ac:dyDescent="0.3">
      <c r="A5" s="382"/>
      <c r="B5" s="419"/>
      <c r="C5" s="1073"/>
      <c r="D5" s="1073"/>
      <c r="E5" s="1073"/>
      <c r="F5" s="1073"/>
      <c r="G5" s="1073"/>
      <c r="H5" s="1073"/>
      <c r="I5" s="1073"/>
      <c r="J5" s="1073"/>
      <c r="K5" s="1073"/>
      <c r="L5" s="1073"/>
      <c r="M5" s="1073"/>
      <c r="N5" s="1073"/>
      <c r="O5" s="1073"/>
    </row>
    <row r="6" spans="1:26" s="92" customFormat="1" ht="18" thickBot="1" x14ac:dyDescent="0.3">
      <c r="A6" s="877"/>
      <c r="B6" s="1426" t="s">
        <v>661</v>
      </c>
      <c r="C6" s="1427"/>
      <c r="D6" s="1427"/>
      <c r="E6" s="1427"/>
      <c r="F6" s="1427"/>
      <c r="G6" s="1427"/>
      <c r="H6" s="1427"/>
      <c r="I6" s="1427"/>
      <c r="J6" s="1427"/>
      <c r="K6" s="1427"/>
      <c r="L6" s="1427"/>
      <c r="M6" s="1427"/>
      <c r="N6" s="1427"/>
      <c r="O6" s="1428"/>
    </row>
    <row r="7" spans="1:26" s="420" customFormat="1" ht="12" x14ac:dyDescent="0.25">
      <c r="A7" s="382"/>
      <c r="B7" s="382"/>
    </row>
    <row r="8" spans="1:26" s="92" customFormat="1" ht="14.4" thickBot="1" x14ac:dyDescent="0.3">
      <c r="A8" s="877"/>
      <c r="B8" s="421" t="s">
        <v>893</v>
      </c>
    </row>
    <row r="9" spans="1:26" s="92" customFormat="1" ht="15" thickTop="1" thickBot="1" x14ac:dyDescent="0.3">
      <c r="A9" s="877"/>
      <c r="B9" s="422"/>
      <c r="C9" s="422">
        <v>44197</v>
      </c>
      <c r="D9" s="422">
        <v>44228</v>
      </c>
      <c r="E9" s="422">
        <v>44256</v>
      </c>
      <c r="F9" s="422">
        <v>44287</v>
      </c>
      <c r="G9" s="422">
        <v>44317</v>
      </c>
      <c r="H9" s="422">
        <v>44348</v>
      </c>
      <c r="I9" s="422">
        <v>44378</v>
      </c>
      <c r="J9" s="422">
        <v>44409</v>
      </c>
      <c r="K9" s="422">
        <v>44440</v>
      </c>
      <c r="L9" s="422">
        <v>44470</v>
      </c>
      <c r="M9" s="422">
        <v>44501</v>
      </c>
      <c r="N9" s="422">
        <v>44531</v>
      </c>
      <c r="O9" s="423">
        <v>2021</v>
      </c>
    </row>
    <row r="10" spans="1:26" s="92" customFormat="1" ht="15" thickTop="1" thickBot="1" x14ac:dyDescent="0.3">
      <c r="A10" s="877"/>
      <c r="B10" s="877"/>
    </row>
    <row r="11" spans="1:26" s="92" customFormat="1" ht="14.4" thickBot="1" x14ac:dyDescent="0.3">
      <c r="A11" s="877"/>
      <c r="B11" s="1423" t="s">
        <v>631</v>
      </c>
      <c r="C11" s="1424"/>
      <c r="D11" s="1424"/>
      <c r="E11" s="1424"/>
      <c r="F11" s="1424"/>
      <c r="G11" s="1424"/>
      <c r="H11" s="1424"/>
      <c r="I11" s="1424"/>
      <c r="J11" s="1424"/>
      <c r="K11" s="1424"/>
      <c r="L11" s="1424"/>
      <c r="M11" s="1424"/>
      <c r="N11" s="1424"/>
      <c r="O11" s="1425"/>
    </row>
    <row r="12" spans="1:26" s="876" customFormat="1" ht="14.4" thickBot="1" x14ac:dyDescent="0.3">
      <c r="A12" s="425"/>
      <c r="B12" s="426"/>
    </row>
    <row r="13" spans="1:26" ht="15" thickBot="1" x14ac:dyDescent="0.3">
      <c r="B13" s="307" t="s">
        <v>59</v>
      </c>
      <c r="C13" s="308">
        <f t="shared" ref="C13:O13" si="0">+C14+C15</f>
        <v>10335.508086850548</v>
      </c>
      <c r="D13" s="308">
        <f t="shared" si="0"/>
        <v>3677.9482009599556</v>
      </c>
      <c r="E13" s="308">
        <f t="shared" si="0"/>
        <v>5515.0815923735599</v>
      </c>
      <c r="F13" s="308">
        <f t="shared" si="0"/>
        <v>5536.8163987808648</v>
      </c>
      <c r="G13" s="308">
        <f t="shared" si="0"/>
        <v>5469.8169614042035</v>
      </c>
      <c r="H13" s="308">
        <f t="shared" si="0"/>
        <v>3567.380558075492</v>
      </c>
      <c r="I13" s="308">
        <f t="shared" si="0"/>
        <v>4786.0682054962317</v>
      </c>
      <c r="J13" s="308">
        <f t="shared" si="0"/>
        <v>5278.688905177235</v>
      </c>
      <c r="K13" s="308">
        <f t="shared" si="0"/>
        <v>5892.8237801663035</v>
      </c>
      <c r="L13" s="308">
        <f t="shared" si="0"/>
        <v>1106.6814022234284</v>
      </c>
      <c r="M13" s="308">
        <f t="shared" si="0"/>
        <v>3811.5162128679576</v>
      </c>
      <c r="N13" s="308">
        <f t="shared" si="0"/>
        <v>7313.0693302364416</v>
      </c>
      <c r="O13" s="660">
        <f t="shared" si="0"/>
        <v>62291.399634612215</v>
      </c>
      <c r="P13" s="888"/>
      <c r="Q13" s="888"/>
      <c r="R13" s="888"/>
      <c r="S13" s="888"/>
      <c r="T13" s="888"/>
      <c r="U13" s="888"/>
      <c r="V13" s="888"/>
      <c r="W13" s="888"/>
      <c r="X13" s="888"/>
      <c r="Y13" s="888"/>
      <c r="Z13" s="888"/>
    </row>
    <row r="14" spans="1:26" x14ac:dyDescent="0.25">
      <c r="A14" s="877"/>
      <c r="B14" s="427" t="s">
        <v>60</v>
      </c>
      <c r="C14" s="1075">
        <v>2335.2141815556483</v>
      </c>
      <c r="D14" s="1075">
        <v>2988.5210121488444</v>
      </c>
      <c r="E14" s="1075">
        <v>3063.5546289850258</v>
      </c>
      <c r="F14" s="1075">
        <v>5247.8550195333419</v>
      </c>
      <c r="G14" s="1075">
        <v>2987.6636551976449</v>
      </c>
      <c r="H14" s="1075">
        <v>483.68887040228174</v>
      </c>
      <c r="I14" s="1075">
        <v>1592.4891556242203</v>
      </c>
      <c r="J14" s="1075">
        <v>0</v>
      </c>
      <c r="K14" s="1075">
        <v>884.01539978893243</v>
      </c>
      <c r="L14" s="1075">
        <v>0</v>
      </c>
      <c r="M14" s="1075">
        <v>1542.8130013666885</v>
      </c>
      <c r="N14" s="1075">
        <v>1488.5019906114444</v>
      </c>
      <c r="O14" s="1075">
        <f>+SUM(C14:N14)</f>
        <v>22614.316915214073</v>
      </c>
      <c r="P14" s="888"/>
      <c r="Q14" s="888"/>
      <c r="R14" s="888"/>
      <c r="S14" s="888"/>
      <c r="T14" s="888"/>
      <c r="U14" s="888"/>
      <c r="V14" s="888"/>
      <c r="W14" s="888"/>
    </row>
    <row r="15" spans="1:26" x14ac:dyDescent="0.25">
      <c r="A15" s="877"/>
      <c r="B15" s="427" t="s">
        <v>61</v>
      </c>
      <c r="C15" s="1075">
        <v>8000.2939052948996</v>
      </c>
      <c r="D15" s="1075">
        <v>689.42718881111102</v>
      </c>
      <c r="E15" s="1075">
        <v>2451.5269633885341</v>
      </c>
      <c r="F15" s="1075">
        <v>288.9613792475231</v>
      </c>
      <c r="G15" s="1075">
        <v>2482.1533062065587</v>
      </c>
      <c r="H15" s="1075">
        <v>3083.6916876732103</v>
      </c>
      <c r="I15" s="1075">
        <v>3193.5790498720116</v>
      </c>
      <c r="J15" s="1075">
        <v>5278.688905177235</v>
      </c>
      <c r="K15" s="1075">
        <v>5008.8083803773707</v>
      </c>
      <c r="L15" s="1075">
        <v>1106.6814022234284</v>
      </c>
      <c r="M15" s="1075">
        <v>2268.7032115012689</v>
      </c>
      <c r="N15" s="1075">
        <v>5824.5673396249967</v>
      </c>
      <c r="O15" s="1075">
        <f>+SUM(C15:N15)</f>
        <v>39677.082719398146</v>
      </c>
      <c r="P15" s="888"/>
      <c r="Q15" s="888"/>
      <c r="R15" s="888"/>
      <c r="S15" s="888"/>
      <c r="T15" s="888"/>
      <c r="U15" s="888"/>
      <c r="V15" s="888"/>
      <c r="W15" s="888"/>
    </row>
    <row r="16" spans="1:26" s="876" customFormat="1" ht="14.4" thickBot="1" x14ac:dyDescent="0.3">
      <c r="A16" s="877"/>
      <c r="B16" s="877"/>
      <c r="C16" s="424"/>
      <c r="D16" s="424"/>
      <c r="E16" s="424"/>
      <c r="F16" s="424"/>
      <c r="G16" s="424"/>
      <c r="H16" s="424"/>
      <c r="I16" s="424"/>
      <c r="J16" s="424"/>
      <c r="K16" s="424"/>
      <c r="L16" s="424"/>
      <c r="M16" s="424"/>
      <c r="N16" s="424"/>
      <c r="O16" s="424"/>
      <c r="P16" s="888"/>
      <c r="Q16" s="888"/>
      <c r="R16" s="888"/>
      <c r="S16" s="888"/>
      <c r="T16" s="888"/>
      <c r="U16" s="888"/>
      <c r="V16" s="888"/>
      <c r="W16" s="888"/>
    </row>
    <row r="17" spans="1:23" s="876" customFormat="1" ht="14.4" thickBot="1" x14ac:dyDescent="0.3">
      <c r="A17" s="877"/>
      <c r="B17" s="119" t="s">
        <v>52</v>
      </c>
      <c r="C17" s="77">
        <f t="shared" ref="C17:N17" si="1">+C18+C23+C28+C34+C29</f>
        <v>331.20035817923889</v>
      </c>
      <c r="D17" s="77">
        <f t="shared" si="1"/>
        <v>153.34497231812088</v>
      </c>
      <c r="E17" s="77">
        <f t="shared" si="1"/>
        <v>1113.4437554953447</v>
      </c>
      <c r="F17" s="77">
        <f t="shared" si="1"/>
        <v>141.51162960764606</v>
      </c>
      <c r="G17" s="77">
        <f t="shared" si="1"/>
        <v>2421.5496125582436</v>
      </c>
      <c r="H17" s="77">
        <f t="shared" si="1"/>
        <v>170.8478072565793</v>
      </c>
      <c r="I17" s="77">
        <f t="shared" si="1"/>
        <v>317.02240091383584</v>
      </c>
      <c r="J17" s="77">
        <f t="shared" si="1"/>
        <v>138.6731565184775</v>
      </c>
      <c r="K17" s="77">
        <f t="shared" si="1"/>
        <v>2177.9392088788009</v>
      </c>
      <c r="L17" s="77">
        <f t="shared" si="1"/>
        <v>115.12229674773494</v>
      </c>
      <c r="M17" s="77">
        <f t="shared" si="1"/>
        <v>200.86137772252744</v>
      </c>
      <c r="N17" s="77">
        <f t="shared" si="1"/>
        <v>5394.2332618112396</v>
      </c>
      <c r="O17" s="77">
        <f t="shared" ref="O17:O36" si="2">+SUM(C17:N17)</f>
        <v>12675.749838007789</v>
      </c>
      <c r="P17" s="888"/>
      <c r="R17" s="888"/>
      <c r="S17" s="888"/>
      <c r="T17" s="888"/>
      <c r="U17" s="888"/>
      <c r="V17" s="888"/>
      <c r="W17" s="888"/>
    </row>
    <row r="18" spans="1:23" s="876" customFormat="1" x14ac:dyDescent="0.25">
      <c r="A18" s="877"/>
      <c r="B18" s="428" t="s">
        <v>62</v>
      </c>
      <c r="C18" s="78">
        <f t="shared" ref="C18:N18" si="3">SUM(C19:C22)</f>
        <v>113.93212669000002</v>
      </c>
      <c r="D18" s="78">
        <f t="shared" si="3"/>
        <v>146.03318855200001</v>
      </c>
      <c r="E18" s="78">
        <f t="shared" si="3"/>
        <v>265.13285794000001</v>
      </c>
      <c r="F18" s="78">
        <f t="shared" si="3"/>
        <v>114.570145596647</v>
      </c>
      <c r="G18" s="78">
        <f t="shared" si="3"/>
        <v>150.57921418999999</v>
      </c>
      <c r="H18" s="78">
        <f t="shared" si="3"/>
        <v>153.8674191052863</v>
      </c>
      <c r="I18" s="78">
        <f t="shared" si="3"/>
        <v>132.286634617</v>
      </c>
      <c r="J18" s="78">
        <f t="shared" si="3"/>
        <v>132.699855122</v>
      </c>
      <c r="K18" s="78">
        <f t="shared" si="3"/>
        <v>2173.3288679500747</v>
      </c>
      <c r="L18" s="78">
        <f t="shared" si="3"/>
        <v>106.16364445664698</v>
      </c>
      <c r="M18" s="78">
        <f t="shared" si="3"/>
        <v>151.69065057999998</v>
      </c>
      <c r="N18" s="78">
        <f t="shared" si="3"/>
        <v>2048.023168709361</v>
      </c>
      <c r="O18" s="78">
        <f t="shared" si="2"/>
        <v>5688.3077735090155</v>
      </c>
      <c r="P18" s="888"/>
      <c r="R18" s="888"/>
      <c r="S18" s="888"/>
      <c r="T18" s="888"/>
      <c r="U18" s="888"/>
      <c r="V18" s="888"/>
      <c r="W18" s="888"/>
    </row>
    <row r="19" spans="1:23" s="876" customFormat="1" x14ac:dyDescent="0.25">
      <c r="A19" s="877"/>
      <c r="B19" s="429" t="s">
        <v>63</v>
      </c>
      <c r="C19" s="881">
        <v>30.57680148</v>
      </c>
      <c r="D19" s="881">
        <v>2.82987872</v>
      </c>
      <c r="E19" s="881">
        <v>72.978797420000006</v>
      </c>
      <c r="F19" s="881">
        <v>46.902379789999998</v>
      </c>
      <c r="G19" s="881">
        <v>17.625357869999998</v>
      </c>
      <c r="H19" s="881">
        <v>33.811258520000003</v>
      </c>
      <c r="I19" s="881">
        <v>30.568778803999997</v>
      </c>
      <c r="J19" s="881">
        <v>2.82987872</v>
      </c>
      <c r="K19" s="881">
        <v>72.975347556000017</v>
      </c>
      <c r="L19" s="881">
        <v>35.270822609999996</v>
      </c>
      <c r="M19" s="881">
        <v>13.480841739999999</v>
      </c>
      <c r="N19" s="881">
        <v>33.811258520000003</v>
      </c>
      <c r="O19" s="881">
        <f t="shared" si="2"/>
        <v>393.66140175000004</v>
      </c>
      <c r="P19" s="888"/>
      <c r="Q19" s="888"/>
      <c r="R19" s="888"/>
      <c r="S19" s="888"/>
      <c r="T19" s="888"/>
      <c r="U19" s="888"/>
      <c r="V19" s="888"/>
      <c r="W19" s="888"/>
    </row>
    <row r="20" spans="1:23" s="876" customFormat="1" x14ac:dyDescent="0.25">
      <c r="A20" s="877"/>
      <c r="B20" s="430" t="s">
        <v>64</v>
      </c>
      <c r="C20" s="882">
        <v>55.059244510000006</v>
      </c>
      <c r="D20" s="882">
        <v>46.978176452</v>
      </c>
      <c r="E20" s="882">
        <v>148.65718922000002</v>
      </c>
      <c r="F20" s="882">
        <v>50.913039270000006</v>
      </c>
      <c r="G20" s="882">
        <v>99.994808129999981</v>
      </c>
      <c r="H20" s="882">
        <v>43.446624980000003</v>
      </c>
      <c r="I20" s="882">
        <v>55.059244450000001</v>
      </c>
      <c r="J20" s="882">
        <v>33.644843022000003</v>
      </c>
      <c r="K20" s="882">
        <v>145.91718911999999</v>
      </c>
      <c r="L20" s="882">
        <v>53.949919389999998</v>
      </c>
      <c r="M20" s="882">
        <v>105.25076050999998</v>
      </c>
      <c r="N20" s="882">
        <v>26.737114610000003</v>
      </c>
      <c r="O20" s="882">
        <f t="shared" si="2"/>
        <v>865.60815366400004</v>
      </c>
      <c r="P20" s="888"/>
      <c r="Q20" s="888"/>
      <c r="R20" s="888"/>
      <c r="S20" s="888"/>
      <c r="T20" s="888"/>
      <c r="U20" s="888"/>
      <c r="V20" s="888"/>
      <c r="W20" s="888"/>
    </row>
    <row r="21" spans="1:23" s="876" customFormat="1" x14ac:dyDescent="0.25">
      <c r="A21" s="877"/>
      <c r="B21" s="430" t="s">
        <v>586</v>
      </c>
      <c r="C21" s="79">
        <v>0</v>
      </c>
      <c r="D21" s="79">
        <v>0</v>
      </c>
      <c r="E21" s="79">
        <v>0</v>
      </c>
      <c r="F21" s="79">
        <v>0</v>
      </c>
      <c r="G21" s="79">
        <v>0</v>
      </c>
      <c r="H21" s="79">
        <v>0</v>
      </c>
      <c r="I21" s="79">
        <v>0</v>
      </c>
      <c r="J21" s="79">
        <v>0</v>
      </c>
      <c r="K21" s="79">
        <v>1910.8652599740747</v>
      </c>
      <c r="L21" s="79">
        <v>0</v>
      </c>
      <c r="M21" s="79">
        <v>0</v>
      </c>
      <c r="N21" s="79">
        <v>1910.8652599740747</v>
      </c>
      <c r="O21" s="882">
        <f t="shared" si="2"/>
        <v>3821.7305199481493</v>
      </c>
      <c r="P21" s="888"/>
      <c r="Q21" s="888"/>
      <c r="R21" s="888"/>
      <c r="S21" s="888"/>
      <c r="T21" s="888"/>
      <c r="U21" s="888"/>
      <c r="V21" s="888"/>
      <c r="W21" s="888"/>
    </row>
    <row r="22" spans="1:23" s="876" customFormat="1" x14ac:dyDescent="0.25">
      <c r="A22" s="877"/>
      <c r="B22" s="342" t="s">
        <v>65</v>
      </c>
      <c r="C22" s="79">
        <v>28.296080700000001</v>
      </c>
      <c r="D22" s="79">
        <v>96.225133380000003</v>
      </c>
      <c r="E22" s="79">
        <v>43.496871300000002</v>
      </c>
      <c r="F22" s="79">
        <v>16.754726536646981</v>
      </c>
      <c r="G22" s="79">
        <v>32.959048189999997</v>
      </c>
      <c r="H22" s="79">
        <v>76.609535605286297</v>
      </c>
      <c r="I22" s="79">
        <v>46.658611362999991</v>
      </c>
      <c r="J22" s="79">
        <v>96.225133380000003</v>
      </c>
      <c r="K22" s="79">
        <v>43.5710713</v>
      </c>
      <c r="L22" s="79">
        <v>16.94290245664698</v>
      </c>
      <c r="M22" s="79">
        <v>32.959048330000002</v>
      </c>
      <c r="N22" s="79">
        <v>76.609535605286297</v>
      </c>
      <c r="O22" s="79">
        <f t="shared" si="2"/>
        <v>607.30769814686653</v>
      </c>
      <c r="P22" s="888"/>
      <c r="Q22" s="888"/>
      <c r="R22" s="888"/>
      <c r="S22" s="888"/>
      <c r="T22" s="888"/>
      <c r="U22" s="888"/>
      <c r="V22" s="888"/>
      <c r="W22" s="888"/>
    </row>
    <row r="23" spans="1:23" s="876" customFormat="1" x14ac:dyDescent="0.25">
      <c r="A23" s="877"/>
      <c r="B23" s="328" t="s">
        <v>68</v>
      </c>
      <c r="C23" s="329">
        <f t="shared" ref="C23:N23" si="4">+C24+C26</f>
        <v>0.99296619538243835</v>
      </c>
      <c r="D23" s="329">
        <f t="shared" si="4"/>
        <v>1.4994982862966124</v>
      </c>
      <c r="E23" s="329">
        <f t="shared" si="4"/>
        <v>1.2919642725244287E-2</v>
      </c>
      <c r="F23" s="329">
        <f t="shared" si="4"/>
        <v>2.0246558546192754</v>
      </c>
      <c r="G23" s="329">
        <f t="shared" si="4"/>
        <v>18.474648429716861</v>
      </c>
      <c r="H23" s="329">
        <f t="shared" si="4"/>
        <v>1.2977740367777178E-2</v>
      </c>
      <c r="I23" s="329">
        <f t="shared" si="4"/>
        <v>1.5494940444568401</v>
      </c>
      <c r="J23" s="329">
        <f t="shared" si="4"/>
        <v>1.4999502577923418</v>
      </c>
      <c r="K23" s="329">
        <f t="shared" si="4"/>
        <v>1.320652433638532E-2</v>
      </c>
      <c r="L23" s="329">
        <f t="shared" si="4"/>
        <v>2.0251541763458278</v>
      </c>
      <c r="M23" s="329">
        <f t="shared" si="4"/>
        <v>18.475055631558821</v>
      </c>
      <c r="N23" s="329">
        <f t="shared" si="4"/>
        <v>1604.386880344271</v>
      </c>
      <c r="O23" s="329">
        <f t="shared" si="2"/>
        <v>1650.9674071278696</v>
      </c>
      <c r="P23" s="888"/>
      <c r="Q23" s="888"/>
      <c r="R23" s="888"/>
      <c r="S23" s="888"/>
      <c r="T23" s="888"/>
      <c r="U23" s="888"/>
      <c r="V23" s="888"/>
      <c r="W23" s="888"/>
    </row>
    <row r="24" spans="1:23" s="432" customFormat="1" x14ac:dyDescent="0.25">
      <c r="A24" s="877"/>
      <c r="B24" s="429" t="s">
        <v>71</v>
      </c>
      <c r="C24" s="874">
        <f>+C25</f>
        <v>0</v>
      </c>
      <c r="D24" s="874">
        <f t="shared" ref="D24:N24" si="5">+D25</f>
        <v>0</v>
      </c>
      <c r="E24" s="874">
        <f t="shared" si="5"/>
        <v>0</v>
      </c>
      <c r="F24" s="874">
        <f t="shared" si="5"/>
        <v>0</v>
      </c>
      <c r="G24" s="874">
        <f t="shared" si="5"/>
        <v>0</v>
      </c>
      <c r="H24" s="874">
        <f t="shared" si="5"/>
        <v>0</v>
      </c>
      <c r="I24" s="874">
        <f t="shared" si="5"/>
        <v>0</v>
      </c>
      <c r="J24" s="874">
        <f t="shared" si="5"/>
        <v>0</v>
      </c>
      <c r="K24" s="874">
        <f t="shared" si="5"/>
        <v>0</v>
      </c>
      <c r="L24" s="874">
        <f t="shared" si="5"/>
        <v>0</v>
      </c>
      <c r="M24" s="874">
        <f t="shared" si="5"/>
        <v>0</v>
      </c>
      <c r="N24" s="874">
        <f t="shared" si="5"/>
        <v>1604.3734030542519</v>
      </c>
      <c r="O24" s="874">
        <f t="shared" si="2"/>
        <v>1604.3734030542519</v>
      </c>
      <c r="P24" s="888"/>
      <c r="Q24" s="888"/>
      <c r="R24" s="888"/>
      <c r="S24" s="888"/>
      <c r="T24" s="888"/>
      <c r="U24" s="888"/>
      <c r="V24" s="888"/>
      <c r="W24" s="888"/>
    </row>
    <row r="25" spans="1:23" s="432" customFormat="1" x14ac:dyDescent="0.25">
      <c r="A25" s="877"/>
      <c r="B25" s="431" t="s">
        <v>607</v>
      </c>
      <c r="C25" s="79">
        <v>0</v>
      </c>
      <c r="D25" s="79">
        <v>0</v>
      </c>
      <c r="E25" s="79">
        <v>0</v>
      </c>
      <c r="F25" s="79">
        <v>0</v>
      </c>
      <c r="G25" s="79">
        <v>0</v>
      </c>
      <c r="H25" s="79">
        <v>0</v>
      </c>
      <c r="I25" s="79">
        <v>0</v>
      </c>
      <c r="J25" s="79">
        <v>0</v>
      </c>
      <c r="K25" s="79">
        <v>0</v>
      </c>
      <c r="L25" s="79">
        <v>0</v>
      </c>
      <c r="M25" s="79">
        <v>0</v>
      </c>
      <c r="N25" s="79">
        <v>1604.3734030542519</v>
      </c>
      <c r="O25" s="79">
        <f t="shared" si="2"/>
        <v>1604.3734030542519</v>
      </c>
      <c r="P25" s="888"/>
      <c r="Q25" s="888"/>
      <c r="R25" s="888"/>
      <c r="S25" s="888"/>
      <c r="T25" s="888"/>
      <c r="U25" s="888"/>
      <c r="V25" s="888"/>
      <c r="W25" s="888"/>
    </row>
    <row r="26" spans="1:23" s="876" customFormat="1" x14ac:dyDescent="0.25">
      <c r="A26" s="877"/>
      <c r="B26" s="430" t="s">
        <v>69</v>
      </c>
      <c r="C26" s="879">
        <f t="shared" ref="C26:N26" si="6">+C27</f>
        <v>0.99296619538243835</v>
      </c>
      <c r="D26" s="879">
        <f t="shared" si="6"/>
        <v>1.4994982862966124</v>
      </c>
      <c r="E26" s="879">
        <f t="shared" si="6"/>
        <v>1.2919642725244287E-2</v>
      </c>
      <c r="F26" s="879">
        <f t="shared" si="6"/>
        <v>2.0246558546192754</v>
      </c>
      <c r="G26" s="879">
        <f t="shared" si="6"/>
        <v>18.474648429716861</v>
      </c>
      <c r="H26" s="879">
        <f t="shared" si="6"/>
        <v>1.2977740367777178E-2</v>
      </c>
      <c r="I26" s="879">
        <f t="shared" si="6"/>
        <v>1.5494940444568401</v>
      </c>
      <c r="J26" s="879">
        <f t="shared" si="6"/>
        <v>1.4999502577923418</v>
      </c>
      <c r="K26" s="879">
        <f t="shared" si="6"/>
        <v>1.320652433638532E-2</v>
      </c>
      <c r="L26" s="879">
        <f t="shared" si="6"/>
        <v>2.0251541763458278</v>
      </c>
      <c r="M26" s="879">
        <f t="shared" si="6"/>
        <v>18.475055631558821</v>
      </c>
      <c r="N26" s="879">
        <f t="shared" si="6"/>
        <v>1.3477290019235208E-2</v>
      </c>
      <c r="O26" s="879">
        <f t="shared" si="2"/>
        <v>46.594004073617661</v>
      </c>
      <c r="P26" s="888"/>
      <c r="Q26" s="888"/>
      <c r="R26" s="888"/>
      <c r="S26" s="888"/>
      <c r="T26" s="888"/>
      <c r="U26" s="888"/>
      <c r="V26" s="888"/>
      <c r="W26" s="888"/>
    </row>
    <row r="27" spans="1:23" s="876" customFormat="1" x14ac:dyDescent="0.25">
      <c r="A27" s="877"/>
      <c r="B27" s="433" t="s">
        <v>98</v>
      </c>
      <c r="C27" s="121">
        <v>0.99296619538243835</v>
      </c>
      <c r="D27" s="121">
        <v>1.4994982862966124</v>
      </c>
      <c r="E27" s="121">
        <v>1.2919642725244287E-2</v>
      </c>
      <c r="F27" s="121">
        <v>2.0246558546192754</v>
      </c>
      <c r="G27" s="121">
        <v>18.474648429716861</v>
      </c>
      <c r="H27" s="121">
        <v>1.2977740367777178E-2</v>
      </c>
      <c r="I27" s="121">
        <v>1.5494940444568401</v>
      </c>
      <c r="J27" s="121">
        <v>1.4999502577923418</v>
      </c>
      <c r="K27" s="121">
        <v>1.320652433638532E-2</v>
      </c>
      <c r="L27" s="121">
        <v>2.0251541763458278</v>
      </c>
      <c r="M27" s="121">
        <v>18.475055631558821</v>
      </c>
      <c r="N27" s="121">
        <v>1.3477290019235208E-2</v>
      </c>
      <c r="O27" s="121">
        <f t="shared" si="2"/>
        <v>46.594004073617661</v>
      </c>
      <c r="P27" s="888"/>
      <c r="Q27" s="888"/>
      <c r="R27" s="888"/>
      <c r="S27" s="888"/>
      <c r="T27" s="888"/>
      <c r="U27" s="888"/>
      <c r="V27" s="888"/>
      <c r="W27" s="888"/>
    </row>
    <row r="28" spans="1:23" s="877" customFormat="1" x14ac:dyDescent="0.25">
      <c r="B28" s="328" t="s">
        <v>70</v>
      </c>
      <c r="C28" s="1013">
        <v>172.61688774999999</v>
      </c>
      <c r="D28" s="1013">
        <v>1.2798230233064692E-2</v>
      </c>
      <c r="E28" s="1013">
        <v>0.12129997000000001</v>
      </c>
      <c r="F28" s="1013">
        <v>20.51454488961765</v>
      </c>
      <c r="G28" s="1013">
        <v>2248.077216829231</v>
      </c>
      <c r="H28" s="1013">
        <v>0.42075657</v>
      </c>
      <c r="I28" s="1013">
        <v>172.61688770999996</v>
      </c>
      <c r="J28" s="1013">
        <v>1.2798230233064692E-2</v>
      </c>
      <c r="K28" s="1013">
        <v>0.12129997000000001</v>
      </c>
      <c r="L28" s="1013">
        <v>2.4402812096176483</v>
      </c>
      <c r="M28" s="1013">
        <v>7.8688956273808603</v>
      </c>
      <c r="N28" s="1013">
        <v>0.42075657</v>
      </c>
      <c r="O28" s="883">
        <f t="shared" si="2"/>
        <v>2625.244423556313</v>
      </c>
      <c r="P28" s="888"/>
      <c r="Q28" s="888"/>
      <c r="R28" s="888"/>
      <c r="S28" s="888"/>
      <c r="T28" s="888"/>
      <c r="U28" s="888"/>
      <c r="V28" s="888"/>
      <c r="W28" s="888"/>
    </row>
    <row r="29" spans="1:23" s="432" customFormat="1" x14ac:dyDescent="0.25">
      <c r="A29" s="877"/>
      <c r="B29" s="884" t="s">
        <v>360</v>
      </c>
      <c r="C29" s="329">
        <f>+C30+C32</f>
        <v>0</v>
      </c>
      <c r="D29" s="329">
        <f t="shared" ref="D29:N29" si="7">+D30+D32</f>
        <v>0</v>
      </c>
      <c r="E29" s="329">
        <f t="shared" si="7"/>
        <v>843.78156753223607</v>
      </c>
      <c r="F29" s="329">
        <f t="shared" si="7"/>
        <v>0</v>
      </c>
      <c r="G29" s="329">
        <f t="shared" si="7"/>
        <v>0</v>
      </c>
      <c r="H29" s="329">
        <f t="shared" si="7"/>
        <v>1.1811965099999999</v>
      </c>
      <c r="I29" s="329">
        <f t="shared" si="7"/>
        <v>0</v>
      </c>
      <c r="J29" s="329">
        <f t="shared" si="7"/>
        <v>0</v>
      </c>
      <c r="K29" s="329">
        <f t="shared" si="7"/>
        <v>0</v>
      </c>
      <c r="L29" s="329">
        <f t="shared" si="7"/>
        <v>0</v>
      </c>
      <c r="M29" s="329">
        <f t="shared" si="7"/>
        <v>0</v>
      </c>
      <c r="N29" s="329">
        <f t="shared" si="7"/>
        <v>0</v>
      </c>
      <c r="O29" s="329">
        <f t="shared" si="2"/>
        <v>844.96276404223602</v>
      </c>
      <c r="P29" s="888"/>
      <c r="Q29" s="888"/>
      <c r="R29" s="888"/>
      <c r="S29" s="888"/>
      <c r="T29" s="888"/>
      <c r="U29" s="888"/>
      <c r="V29" s="888"/>
      <c r="W29" s="888"/>
    </row>
    <row r="30" spans="1:23" s="432" customFormat="1" x14ac:dyDescent="0.25">
      <c r="A30" s="877"/>
      <c r="B30" s="335" t="s">
        <v>906</v>
      </c>
      <c r="C30" s="346">
        <f>+C31</f>
        <v>0</v>
      </c>
      <c r="D30" s="346">
        <f t="shared" ref="D30:N30" si="8">+D31</f>
        <v>0</v>
      </c>
      <c r="E30" s="346">
        <f t="shared" si="8"/>
        <v>843.78156753223607</v>
      </c>
      <c r="F30" s="346">
        <f t="shared" si="8"/>
        <v>0</v>
      </c>
      <c r="G30" s="346">
        <f t="shared" si="8"/>
        <v>0</v>
      </c>
      <c r="H30" s="346">
        <f t="shared" si="8"/>
        <v>0</v>
      </c>
      <c r="I30" s="346">
        <f t="shared" si="8"/>
        <v>0</v>
      </c>
      <c r="J30" s="346">
        <f t="shared" si="8"/>
        <v>0</v>
      </c>
      <c r="K30" s="346">
        <f t="shared" si="8"/>
        <v>0</v>
      </c>
      <c r="L30" s="346">
        <f t="shared" si="8"/>
        <v>0</v>
      </c>
      <c r="M30" s="346">
        <f t="shared" si="8"/>
        <v>0</v>
      </c>
      <c r="N30" s="346">
        <f t="shared" si="8"/>
        <v>0</v>
      </c>
      <c r="O30" s="346">
        <f t="shared" si="2"/>
        <v>843.78156753223607</v>
      </c>
      <c r="P30" s="888"/>
      <c r="Q30" s="888"/>
      <c r="R30" s="888"/>
      <c r="S30" s="888"/>
      <c r="T30" s="888"/>
      <c r="U30" s="888"/>
      <c r="V30" s="888"/>
      <c r="W30" s="888"/>
    </row>
    <row r="31" spans="1:23" s="432" customFormat="1" x14ac:dyDescent="0.25">
      <c r="A31" s="877"/>
      <c r="B31" s="316" t="s">
        <v>907</v>
      </c>
      <c r="C31" s="874">
        <v>0</v>
      </c>
      <c r="D31" s="874">
        <v>0</v>
      </c>
      <c r="E31" s="874">
        <v>843.78156753223607</v>
      </c>
      <c r="F31" s="874">
        <v>0</v>
      </c>
      <c r="G31" s="874">
        <v>0</v>
      </c>
      <c r="H31" s="874">
        <v>0</v>
      </c>
      <c r="I31" s="874">
        <v>0</v>
      </c>
      <c r="J31" s="874">
        <v>0</v>
      </c>
      <c r="K31" s="874">
        <v>0</v>
      </c>
      <c r="L31" s="874">
        <v>0</v>
      </c>
      <c r="M31" s="874">
        <v>0</v>
      </c>
      <c r="N31" s="874">
        <v>0</v>
      </c>
      <c r="O31" s="874">
        <f t="shared" si="2"/>
        <v>843.78156753223607</v>
      </c>
      <c r="P31" s="888"/>
      <c r="Q31" s="888"/>
      <c r="R31" s="888"/>
      <c r="S31" s="888"/>
      <c r="T31" s="888"/>
      <c r="U31" s="888"/>
      <c r="V31" s="888"/>
      <c r="W31" s="888"/>
    </row>
    <row r="32" spans="1:23" s="877" customFormat="1" x14ac:dyDescent="0.25">
      <c r="B32" s="429" t="s">
        <v>69</v>
      </c>
      <c r="C32" s="874">
        <f t="shared" ref="C32:N32" si="9">+C33</f>
        <v>0</v>
      </c>
      <c r="D32" s="874">
        <f t="shared" si="9"/>
        <v>0</v>
      </c>
      <c r="E32" s="874">
        <f t="shared" si="9"/>
        <v>0</v>
      </c>
      <c r="F32" s="874">
        <f t="shared" si="9"/>
        <v>0</v>
      </c>
      <c r="G32" s="874">
        <f t="shared" si="9"/>
        <v>0</v>
      </c>
      <c r="H32" s="874">
        <f t="shared" si="9"/>
        <v>1.1811965099999999</v>
      </c>
      <c r="I32" s="874">
        <f t="shared" si="9"/>
        <v>0</v>
      </c>
      <c r="J32" s="874">
        <f t="shared" si="9"/>
        <v>0</v>
      </c>
      <c r="K32" s="874">
        <f t="shared" si="9"/>
        <v>0</v>
      </c>
      <c r="L32" s="874">
        <f t="shared" si="9"/>
        <v>0</v>
      </c>
      <c r="M32" s="874">
        <f t="shared" si="9"/>
        <v>0</v>
      </c>
      <c r="N32" s="874">
        <f t="shared" si="9"/>
        <v>0</v>
      </c>
      <c r="O32" s="874">
        <f t="shared" si="2"/>
        <v>1.1811965099999999</v>
      </c>
      <c r="P32" s="888"/>
      <c r="Q32" s="888"/>
      <c r="R32" s="888"/>
      <c r="S32" s="888"/>
      <c r="T32" s="888"/>
      <c r="U32" s="888"/>
      <c r="V32" s="888"/>
      <c r="W32" s="888"/>
    </row>
    <row r="33" spans="1:23" s="877" customFormat="1" x14ac:dyDescent="0.25">
      <c r="B33" s="433" t="s">
        <v>708</v>
      </c>
      <c r="C33" s="346">
        <v>0</v>
      </c>
      <c r="D33" s="346">
        <v>0</v>
      </c>
      <c r="E33" s="346">
        <v>0</v>
      </c>
      <c r="F33" s="346">
        <v>0</v>
      </c>
      <c r="G33" s="346">
        <v>0</v>
      </c>
      <c r="H33" s="346">
        <v>1.1811965099999999</v>
      </c>
      <c r="I33" s="346">
        <v>0</v>
      </c>
      <c r="J33" s="346">
        <v>0</v>
      </c>
      <c r="K33" s="346">
        <v>0</v>
      </c>
      <c r="L33" s="346">
        <v>0</v>
      </c>
      <c r="M33" s="346">
        <v>0</v>
      </c>
      <c r="N33" s="346">
        <v>0</v>
      </c>
      <c r="O33" s="346">
        <f t="shared" si="2"/>
        <v>1.1811965099999999</v>
      </c>
      <c r="P33" s="888"/>
      <c r="Q33" s="888"/>
      <c r="R33" s="888"/>
      <c r="S33" s="888"/>
      <c r="T33" s="888"/>
      <c r="U33" s="888"/>
      <c r="V33" s="888"/>
      <c r="W33" s="888"/>
    </row>
    <row r="34" spans="1:23" s="432" customFormat="1" x14ac:dyDescent="0.25">
      <c r="A34" s="877"/>
      <c r="B34" s="315" t="s">
        <v>687</v>
      </c>
      <c r="C34" s="874">
        <f t="shared" ref="C34:N34" si="10">+C35+C36</f>
        <v>43.658377543856432</v>
      </c>
      <c r="D34" s="874">
        <f t="shared" si="10"/>
        <v>5.7994872495911824</v>
      </c>
      <c r="E34" s="874">
        <f t="shared" si="10"/>
        <v>4.3951104103832677</v>
      </c>
      <c r="F34" s="874">
        <f t="shared" si="10"/>
        <v>4.4022832667621374</v>
      </c>
      <c r="G34" s="874">
        <f t="shared" si="10"/>
        <v>4.4185331092958586</v>
      </c>
      <c r="H34" s="874">
        <f t="shared" si="10"/>
        <v>15.365457330925198</v>
      </c>
      <c r="I34" s="874">
        <f t="shared" si="10"/>
        <v>10.569384542379046</v>
      </c>
      <c r="J34" s="874">
        <f t="shared" si="10"/>
        <v>4.460552908452077</v>
      </c>
      <c r="K34" s="874">
        <f t="shared" si="10"/>
        <v>4.4758344343894469</v>
      </c>
      <c r="L34" s="874">
        <f t="shared" si="10"/>
        <v>4.4932169051244877</v>
      </c>
      <c r="M34" s="874">
        <f t="shared" si="10"/>
        <v>22.826775883587782</v>
      </c>
      <c r="N34" s="874">
        <f t="shared" si="10"/>
        <v>1741.4024561876072</v>
      </c>
      <c r="O34" s="874">
        <f t="shared" si="2"/>
        <v>1866.2674697723542</v>
      </c>
      <c r="P34" s="888"/>
      <c r="Q34" s="888"/>
      <c r="R34" s="888"/>
      <c r="S34" s="888"/>
      <c r="T34" s="888"/>
      <c r="U34" s="888"/>
      <c r="V34" s="888"/>
      <c r="W34" s="888"/>
    </row>
    <row r="35" spans="1:23" s="876" customFormat="1" x14ac:dyDescent="0.25">
      <c r="A35" s="877"/>
      <c r="B35" s="315" t="s">
        <v>71</v>
      </c>
      <c r="C35" s="881">
        <v>25.04344190385644</v>
      </c>
      <c r="D35" s="881">
        <v>0.71841071959118197</v>
      </c>
      <c r="E35" s="881">
        <v>0.73861495038326708</v>
      </c>
      <c r="F35" s="881">
        <v>0.74578780676213685</v>
      </c>
      <c r="G35" s="881">
        <v>0.76203764929585838</v>
      </c>
      <c r="H35" s="881">
        <v>0.77434004397171563</v>
      </c>
      <c r="I35" s="881">
        <v>0.79105895775150037</v>
      </c>
      <c r="J35" s="881">
        <v>0.80405744845207683</v>
      </c>
      <c r="K35" s="881">
        <v>0.81933897438944681</v>
      </c>
      <c r="L35" s="881">
        <v>0.83672144512448754</v>
      </c>
      <c r="M35" s="881">
        <v>0.85078848416424036</v>
      </c>
      <c r="N35" s="881">
        <v>498.40156573450588</v>
      </c>
      <c r="O35" s="881">
        <f t="shared" si="2"/>
        <v>531.28616411824828</v>
      </c>
      <c r="P35" s="888"/>
      <c r="Q35" s="888"/>
      <c r="R35" s="888"/>
      <c r="S35" s="888"/>
      <c r="T35" s="888"/>
      <c r="U35" s="888"/>
      <c r="V35" s="888"/>
      <c r="W35" s="888"/>
    </row>
    <row r="36" spans="1:23" s="876" customFormat="1" x14ac:dyDescent="0.25">
      <c r="A36" s="877"/>
      <c r="B36" s="317" t="s">
        <v>69</v>
      </c>
      <c r="C36" s="80">
        <v>18.614935639999995</v>
      </c>
      <c r="D36" s="80">
        <v>5.0810765300000007</v>
      </c>
      <c r="E36" s="80">
        <v>3.6564954600000004</v>
      </c>
      <c r="F36" s="80">
        <v>3.6564954600000004</v>
      </c>
      <c r="G36" s="80">
        <v>3.6564954600000004</v>
      </c>
      <c r="H36" s="80">
        <v>14.591117286953482</v>
      </c>
      <c r="I36" s="80">
        <v>9.7783255846275452</v>
      </c>
      <c r="J36" s="80">
        <v>3.6564954600000004</v>
      </c>
      <c r="K36" s="80">
        <v>3.6564954600000004</v>
      </c>
      <c r="L36" s="80">
        <v>3.6564954600000004</v>
      </c>
      <c r="M36" s="80">
        <v>21.975987399423541</v>
      </c>
      <c r="N36" s="80">
        <v>1243.0008904531014</v>
      </c>
      <c r="O36" s="80">
        <f t="shared" si="2"/>
        <v>1334.9813056541061</v>
      </c>
      <c r="P36" s="888"/>
      <c r="Q36" s="888"/>
      <c r="R36" s="888"/>
      <c r="S36" s="888"/>
      <c r="T36" s="888"/>
      <c r="U36" s="888"/>
      <c r="V36" s="888"/>
      <c r="W36" s="888"/>
    </row>
    <row r="37" spans="1:23" ht="14.4" thickBot="1" x14ac:dyDescent="0.3">
      <c r="B37" s="319"/>
      <c r="C37" s="885"/>
      <c r="D37" s="885"/>
      <c r="E37" s="885"/>
      <c r="F37" s="885"/>
      <c r="G37" s="885"/>
      <c r="H37" s="885"/>
      <c r="I37" s="885"/>
      <c r="J37" s="885"/>
      <c r="K37" s="885"/>
      <c r="L37" s="885"/>
      <c r="M37" s="885"/>
      <c r="N37" s="885"/>
      <c r="O37" s="885"/>
      <c r="P37" s="888"/>
      <c r="Q37" s="888"/>
      <c r="R37" s="888"/>
      <c r="S37" s="888"/>
      <c r="T37" s="888"/>
      <c r="U37" s="888"/>
      <c r="V37" s="888"/>
      <c r="W37" s="888"/>
    </row>
    <row r="38" spans="1:23" s="876" customFormat="1" ht="14.4" thickBot="1" x14ac:dyDescent="0.3">
      <c r="A38" s="877"/>
      <c r="B38" s="721" t="s">
        <v>235</v>
      </c>
      <c r="C38" s="77">
        <v>0</v>
      </c>
      <c r="D38" s="77">
        <v>582.32812407154324</v>
      </c>
      <c r="E38" s="77">
        <v>855.66581496226752</v>
      </c>
      <c r="F38" s="77">
        <v>1222.8890605502409</v>
      </c>
      <c r="G38" s="77">
        <v>269.17820429021333</v>
      </c>
      <c r="H38" s="77">
        <v>3335.9082536098404</v>
      </c>
      <c r="I38" s="77">
        <v>1616.2576504842832</v>
      </c>
      <c r="J38" s="77">
        <v>1033.92952641274</v>
      </c>
      <c r="K38" s="77">
        <v>1567.2945510725533</v>
      </c>
      <c r="L38" s="77">
        <v>161.03155267692674</v>
      </c>
      <c r="M38" s="77">
        <v>1836.3539128884663</v>
      </c>
      <c r="N38" s="77">
        <v>1488.5019906114444</v>
      </c>
      <c r="O38" s="120">
        <f>+SUM(C38:N38)</f>
        <v>13969.338641630518</v>
      </c>
      <c r="P38" s="888"/>
      <c r="Q38" s="888"/>
      <c r="R38" s="888"/>
      <c r="S38" s="888"/>
      <c r="T38" s="888"/>
      <c r="U38" s="888"/>
      <c r="V38" s="888"/>
      <c r="W38" s="888"/>
    </row>
    <row r="39" spans="1:23" ht="14.4" thickBot="1" x14ac:dyDescent="0.3">
      <c r="B39" s="421"/>
      <c r="C39" s="434"/>
      <c r="D39" s="434"/>
      <c r="E39" s="434"/>
      <c r="F39" s="434"/>
      <c r="G39" s="434"/>
      <c r="H39" s="434"/>
      <c r="I39" s="434"/>
      <c r="J39" s="434"/>
      <c r="K39" s="434"/>
      <c r="L39" s="434"/>
      <c r="M39" s="434"/>
      <c r="N39" s="434"/>
      <c r="O39" s="434"/>
      <c r="P39" s="888"/>
      <c r="Q39" s="888"/>
      <c r="R39" s="888"/>
      <c r="S39" s="888"/>
      <c r="T39" s="888"/>
      <c r="U39" s="888"/>
      <c r="V39" s="888"/>
      <c r="W39" s="888"/>
    </row>
    <row r="40" spans="1:23" s="876" customFormat="1" ht="14.4" thickBot="1" x14ac:dyDescent="0.3">
      <c r="A40" s="877"/>
      <c r="B40" s="119" t="s">
        <v>302</v>
      </c>
      <c r="C40" s="77">
        <f>SUM(C41:C61)+C64</f>
        <v>10004.307728671309</v>
      </c>
      <c r="D40" s="77">
        <f t="shared" ref="D40:N40" si="11">SUM(D41:D61)+D64</f>
        <v>2942.2751045702912</v>
      </c>
      <c r="E40" s="77">
        <f t="shared" si="11"/>
        <v>3545.9720219159481</v>
      </c>
      <c r="F40" s="77">
        <f t="shared" si="11"/>
        <v>4172.4157086229779</v>
      </c>
      <c r="G40" s="77">
        <f t="shared" si="11"/>
        <v>2779.0891445557463</v>
      </c>
      <c r="H40" s="77">
        <f t="shared" si="11"/>
        <v>60.624497209073027</v>
      </c>
      <c r="I40" s="77">
        <f t="shared" si="11"/>
        <v>2852.7881540981125</v>
      </c>
      <c r="J40" s="77">
        <f t="shared" si="11"/>
        <v>4106.0862222460191</v>
      </c>
      <c r="K40" s="77">
        <f t="shared" si="11"/>
        <v>2147.5900202149496</v>
      </c>
      <c r="L40" s="77">
        <f t="shared" si="11"/>
        <v>830.52755279876681</v>
      </c>
      <c r="M40" s="77">
        <f t="shared" si="11"/>
        <v>1774.300922256964</v>
      </c>
      <c r="N40" s="77">
        <f t="shared" si="11"/>
        <v>430.3340778137574</v>
      </c>
      <c r="O40" s="77">
        <f t="shared" ref="O40:O74" si="12">+SUM(C40:N40)</f>
        <v>35646.311154973919</v>
      </c>
      <c r="P40" s="888"/>
      <c r="Q40" s="888"/>
      <c r="R40" s="888"/>
      <c r="S40" s="888"/>
      <c r="T40" s="888"/>
      <c r="U40" s="888"/>
      <c r="V40" s="888"/>
      <c r="W40" s="888"/>
    </row>
    <row r="41" spans="1:23" s="876" customFormat="1" x14ac:dyDescent="0.25">
      <c r="A41" s="877"/>
      <c r="B41" s="886" t="s">
        <v>608</v>
      </c>
      <c r="C41" s="887">
        <v>0</v>
      </c>
      <c r="D41" s="887">
        <v>475.36989720125973</v>
      </c>
      <c r="E41" s="887">
        <v>0</v>
      </c>
      <c r="F41" s="887">
        <v>0</v>
      </c>
      <c r="G41" s="887">
        <v>0</v>
      </c>
      <c r="H41" s="887">
        <v>0</v>
      </c>
      <c r="I41" s="887">
        <v>0</v>
      </c>
      <c r="J41" s="887">
        <v>0</v>
      </c>
      <c r="K41" s="887">
        <v>0</v>
      </c>
      <c r="L41" s="887">
        <v>0</v>
      </c>
      <c r="M41" s="887">
        <v>0</v>
      </c>
      <c r="N41" s="887">
        <v>0</v>
      </c>
      <c r="O41" s="887">
        <f t="shared" si="12"/>
        <v>475.36989720125973</v>
      </c>
      <c r="P41" s="888"/>
      <c r="Q41" s="888"/>
      <c r="R41" s="888"/>
      <c r="S41" s="888"/>
      <c r="T41" s="888"/>
      <c r="U41" s="888"/>
      <c r="V41" s="888"/>
      <c r="W41" s="888"/>
    </row>
    <row r="42" spans="1:23" s="876" customFormat="1" x14ac:dyDescent="0.25">
      <c r="A42" s="877"/>
      <c r="B42" s="884" t="s">
        <v>564</v>
      </c>
      <c r="C42" s="887">
        <v>0</v>
      </c>
      <c r="D42" s="887">
        <v>0</v>
      </c>
      <c r="E42" s="887">
        <v>0</v>
      </c>
      <c r="F42" s="887">
        <v>0</v>
      </c>
      <c r="G42" s="887">
        <v>0</v>
      </c>
      <c r="H42" s="887">
        <v>0</v>
      </c>
      <c r="I42" s="887">
        <v>0</v>
      </c>
      <c r="J42" s="887">
        <v>0</v>
      </c>
      <c r="K42" s="887">
        <v>0</v>
      </c>
      <c r="L42" s="887">
        <v>0</v>
      </c>
      <c r="M42" s="887">
        <v>0</v>
      </c>
      <c r="N42" s="887">
        <v>17.409227519999998</v>
      </c>
      <c r="O42" s="887">
        <f t="shared" si="12"/>
        <v>17.409227519999998</v>
      </c>
      <c r="P42" s="888"/>
      <c r="Q42" s="888"/>
      <c r="R42" s="888"/>
      <c r="S42" s="888"/>
      <c r="T42" s="888"/>
      <c r="U42" s="888"/>
      <c r="V42" s="888"/>
      <c r="W42" s="888"/>
    </row>
    <row r="43" spans="1:23" s="876" customFormat="1" x14ac:dyDescent="0.25">
      <c r="A43" s="877"/>
      <c r="B43" s="884" t="s">
        <v>562</v>
      </c>
      <c r="C43" s="887">
        <v>0</v>
      </c>
      <c r="D43" s="887">
        <v>0</v>
      </c>
      <c r="E43" s="887">
        <v>0</v>
      </c>
      <c r="F43" s="887">
        <v>0</v>
      </c>
      <c r="G43" s="887">
        <v>0</v>
      </c>
      <c r="H43" s="887">
        <v>0</v>
      </c>
      <c r="I43" s="887">
        <v>0</v>
      </c>
      <c r="J43" s="887">
        <v>0</v>
      </c>
      <c r="K43" s="887">
        <v>0</v>
      </c>
      <c r="L43" s="887">
        <v>0</v>
      </c>
      <c r="M43" s="887">
        <v>0</v>
      </c>
      <c r="N43" s="887">
        <v>0</v>
      </c>
      <c r="O43" s="887">
        <f t="shared" si="12"/>
        <v>0</v>
      </c>
      <c r="P43" s="888"/>
      <c r="Q43" s="888"/>
      <c r="R43" s="888"/>
      <c r="S43" s="888"/>
      <c r="T43" s="888"/>
      <c r="U43" s="888"/>
      <c r="V43" s="888"/>
      <c r="W43" s="888"/>
    </row>
    <row r="44" spans="1:23" s="876" customFormat="1" x14ac:dyDescent="0.25">
      <c r="A44" s="877"/>
      <c r="B44" s="884" t="s">
        <v>908</v>
      </c>
      <c r="C44" s="887">
        <v>0</v>
      </c>
      <c r="D44" s="887">
        <v>0</v>
      </c>
      <c r="E44" s="887">
        <v>0</v>
      </c>
      <c r="F44" s="887">
        <v>0</v>
      </c>
      <c r="G44" s="887">
        <v>0</v>
      </c>
      <c r="H44" s="887">
        <v>0</v>
      </c>
      <c r="I44" s="887">
        <v>0</v>
      </c>
      <c r="J44" s="887">
        <v>0</v>
      </c>
      <c r="K44" s="887">
        <v>0</v>
      </c>
      <c r="L44" s="887">
        <v>0</v>
      </c>
      <c r="M44" s="887">
        <v>0</v>
      </c>
      <c r="N44" s="887">
        <v>5.4117680000000004</v>
      </c>
      <c r="O44" s="887">
        <f t="shared" si="12"/>
        <v>5.4117680000000004</v>
      </c>
      <c r="P44" s="888"/>
      <c r="Q44" s="888"/>
      <c r="R44" s="888"/>
      <c r="S44" s="888"/>
      <c r="T44" s="888"/>
      <c r="U44" s="888"/>
      <c r="V44" s="888"/>
      <c r="W44" s="888"/>
    </row>
    <row r="45" spans="1:23" s="876" customFormat="1" x14ac:dyDescent="0.25">
      <c r="A45" s="877"/>
      <c r="B45" s="884" t="s">
        <v>766</v>
      </c>
      <c r="C45" s="887">
        <v>0</v>
      </c>
      <c r="D45" s="887">
        <v>0</v>
      </c>
      <c r="E45" s="887">
        <v>0</v>
      </c>
      <c r="F45" s="887">
        <v>0</v>
      </c>
      <c r="G45" s="887">
        <v>0</v>
      </c>
      <c r="H45" s="887">
        <v>0</v>
      </c>
      <c r="I45" s="887">
        <v>0</v>
      </c>
      <c r="J45" s="887">
        <v>0</v>
      </c>
      <c r="K45" s="887">
        <v>0</v>
      </c>
      <c r="L45" s="887">
        <v>0</v>
      </c>
      <c r="M45" s="887">
        <v>0</v>
      </c>
      <c r="N45" s="887">
        <v>12.397135</v>
      </c>
      <c r="O45" s="887">
        <f t="shared" si="12"/>
        <v>12.397135</v>
      </c>
      <c r="P45" s="888"/>
      <c r="Q45" s="888"/>
      <c r="R45" s="888"/>
      <c r="S45" s="888"/>
      <c r="T45" s="888"/>
      <c r="U45" s="888"/>
      <c r="V45" s="888"/>
      <c r="W45" s="888"/>
    </row>
    <row r="46" spans="1:23" s="876" customFormat="1" x14ac:dyDescent="0.25">
      <c r="A46" s="877"/>
      <c r="B46" s="884" t="s">
        <v>600</v>
      </c>
      <c r="C46" s="887">
        <v>3.6281626364014503</v>
      </c>
      <c r="D46" s="887">
        <v>3.8191611660823579</v>
      </c>
      <c r="E46" s="887">
        <v>3.5852999207320697</v>
      </c>
      <c r="F46" s="887">
        <v>3.6900155651553868</v>
      </c>
      <c r="G46" s="887">
        <v>3.7107031436211297</v>
      </c>
      <c r="H46" s="887">
        <v>3.7315067043793455</v>
      </c>
      <c r="I46" s="887">
        <v>3.752426897379523</v>
      </c>
      <c r="J46" s="887">
        <v>3.7734643767306442</v>
      </c>
      <c r="K46" s="887">
        <v>3.7946197998692734</v>
      </c>
      <c r="L46" s="887">
        <v>3.8158938280349401</v>
      </c>
      <c r="M46" s="887">
        <v>3.8372871262701294</v>
      </c>
      <c r="N46" s="887">
        <v>3.8588003630637591</v>
      </c>
      <c r="O46" s="887">
        <f t="shared" si="12"/>
        <v>44.997341527719996</v>
      </c>
      <c r="P46" s="888"/>
      <c r="Q46" s="888"/>
      <c r="R46" s="888"/>
      <c r="S46" s="888"/>
      <c r="T46" s="888"/>
      <c r="U46" s="888"/>
      <c r="V46" s="888"/>
      <c r="W46" s="888"/>
    </row>
    <row r="47" spans="1:23" s="876" customFormat="1" x14ac:dyDescent="0.25">
      <c r="A47" s="877"/>
      <c r="B47" s="884" t="s">
        <v>559</v>
      </c>
      <c r="C47" s="887">
        <v>0</v>
      </c>
      <c r="D47" s="887">
        <v>0</v>
      </c>
      <c r="E47" s="887">
        <v>0</v>
      </c>
      <c r="F47" s="887">
        <v>0</v>
      </c>
      <c r="G47" s="887">
        <v>0</v>
      </c>
      <c r="H47" s="887">
        <v>0</v>
      </c>
      <c r="I47" s="887">
        <v>0</v>
      </c>
      <c r="J47" s="887">
        <v>0</v>
      </c>
      <c r="K47" s="887">
        <v>1587.0668988447323</v>
      </c>
      <c r="L47" s="887">
        <v>0</v>
      </c>
      <c r="M47" s="887">
        <v>0</v>
      </c>
      <c r="N47" s="887">
        <v>0</v>
      </c>
      <c r="O47" s="887">
        <f t="shared" si="12"/>
        <v>1587.0668988447323</v>
      </c>
      <c r="P47" s="888"/>
      <c r="Q47" s="888"/>
      <c r="R47" s="888"/>
      <c r="S47" s="888"/>
      <c r="T47" s="888"/>
      <c r="U47" s="888"/>
      <c r="V47" s="888"/>
      <c r="W47" s="888"/>
    </row>
    <row r="48" spans="1:23" s="876" customFormat="1" x14ac:dyDescent="0.25">
      <c r="A48" s="877"/>
      <c r="B48" s="884" t="s">
        <v>480</v>
      </c>
      <c r="C48" s="887">
        <v>0</v>
      </c>
      <c r="D48" s="887">
        <v>0</v>
      </c>
      <c r="E48" s="887">
        <v>0</v>
      </c>
      <c r="F48" s="887">
        <v>0</v>
      </c>
      <c r="G48" s="887">
        <v>0</v>
      </c>
      <c r="H48" s="887">
        <v>0</v>
      </c>
      <c r="I48" s="887">
        <v>0</v>
      </c>
      <c r="J48" s="887">
        <v>0</v>
      </c>
      <c r="K48" s="887">
        <v>0</v>
      </c>
      <c r="L48" s="887">
        <v>742.76546427001017</v>
      </c>
      <c r="M48" s="887">
        <v>0</v>
      </c>
      <c r="N48" s="887">
        <v>0</v>
      </c>
      <c r="O48" s="887">
        <f t="shared" si="12"/>
        <v>742.76546427001017</v>
      </c>
      <c r="P48" s="888"/>
      <c r="Q48" s="888"/>
      <c r="R48" s="888"/>
      <c r="S48" s="888"/>
      <c r="T48" s="888"/>
      <c r="U48" s="888"/>
      <c r="V48" s="888"/>
      <c r="W48" s="888"/>
    </row>
    <row r="49" spans="1:23" s="876" customFormat="1" x14ac:dyDescent="0.25">
      <c r="A49" s="877"/>
      <c r="B49" s="884" t="s">
        <v>765</v>
      </c>
      <c r="C49" s="887">
        <v>0</v>
      </c>
      <c r="D49" s="887">
        <v>0</v>
      </c>
      <c r="E49" s="887">
        <v>0</v>
      </c>
      <c r="F49" s="887">
        <v>0</v>
      </c>
      <c r="G49" s="887">
        <v>0</v>
      </c>
      <c r="H49" s="887">
        <v>0</v>
      </c>
      <c r="I49" s="887">
        <v>0</v>
      </c>
      <c r="J49" s="887">
        <v>0</v>
      </c>
      <c r="K49" s="887">
        <v>0</v>
      </c>
      <c r="L49" s="887">
        <v>0</v>
      </c>
      <c r="M49" s="887">
        <v>0</v>
      </c>
      <c r="N49" s="887">
        <v>0</v>
      </c>
      <c r="O49" s="887">
        <f t="shared" si="12"/>
        <v>0</v>
      </c>
      <c r="P49" s="888"/>
      <c r="Q49" s="888"/>
      <c r="R49" s="888"/>
      <c r="S49" s="888"/>
      <c r="T49" s="888"/>
      <c r="U49" s="888"/>
      <c r="V49" s="888"/>
      <c r="W49" s="888"/>
    </row>
    <row r="50" spans="1:23" s="876" customFormat="1" x14ac:dyDescent="0.25">
      <c r="A50" s="877"/>
      <c r="B50" s="884" t="s">
        <v>797</v>
      </c>
      <c r="C50" s="887">
        <v>0</v>
      </c>
      <c r="D50" s="887">
        <v>0</v>
      </c>
      <c r="E50" s="887">
        <v>0</v>
      </c>
      <c r="F50" s="887">
        <v>0</v>
      </c>
      <c r="G50" s="887">
        <v>0</v>
      </c>
      <c r="H50" s="887">
        <v>0</v>
      </c>
      <c r="I50" s="887">
        <v>0</v>
      </c>
      <c r="J50" s="887">
        <v>1.4019120209162754</v>
      </c>
      <c r="K50" s="887">
        <v>0</v>
      </c>
      <c r="L50" s="887">
        <v>0</v>
      </c>
      <c r="M50" s="887">
        <v>0</v>
      </c>
      <c r="N50" s="887">
        <v>0</v>
      </c>
      <c r="O50" s="887">
        <f t="shared" si="12"/>
        <v>1.4019120209162754</v>
      </c>
      <c r="P50" s="888"/>
      <c r="Q50" s="888"/>
      <c r="R50" s="888"/>
      <c r="S50" s="888"/>
      <c r="T50" s="888"/>
      <c r="U50" s="888"/>
      <c r="V50" s="888"/>
      <c r="W50" s="888"/>
    </row>
    <row r="51" spans="1:23" s="876" customFormat="1" x14ac:dyDescent="0.25">
      <c r="A51" s="877"/>
      <c r="B51" s="884" t="s">
        <v>796</v>
      </c>
      <c r="C51" s="887">
        <v>0</v>
      </c>
      <c r="D51" s="887">
        <v>0</v>
      </c>
      <c r="E51" s="887">
        <v>0</v>
      </c>
      <c r="F51" s="887">
        <v>0</v>
      </c>
      <c r="G51" s="887">
        <v>0</v>
      </c>
      <c r="H51" s="887">
        <v>0</v>
      </c>
      <c r="I51" s="887">
        <v>0</v>
      </c>
      <c r="J51" s="887">
        <v>667.28898682036959</v>
      </c>
      <c r="K51" s="887">
        <v>0</v>
      </c>
      <c r="L51" s="887">
        <v>0</v>
      </c>
      <c r="M51" s="887">
        <v>0</v>
      </c>
      <c r="N51" s="887">
        <v>0</v>
      </c>
      <c r="O51" s="887">
        <f t="shared" si="12"/>
        <v>667.28898682036959</v>
      </c>
      <c r="P51" s="888"/>
      <c r="Q51" s="888"/>
      <c r="R51" s="888"/>
      <c r="S51" s="888"/>
      <c r="T51" s="888"/>
      <c r="U51" s="888"/>
      <c r="V51" s="888"/>
      <c r="W51" s="888"/>
    </row>
    <row r="52" spans="1:23" s="876" customFormat="1" x14ac:dyDescent="0.25">
      <c r="A52" s="877"/>
      <c r="B52" s="884" t="s">
        <v>909</v>
      </c>
      <c r="C52" s="887">
        <v>0</v>
      </c>
      <c r="D52" s="887">
        <v>0</v>
      </c>
      <c r="E52" s="887">
        <v>0</v>
      </c>
      <c r="F52" s="887">
        <v>0</v>
      </c>
      <c r="G52" s="887">
        <v>0</v>
      </c>
      <c r="H52" s="887">
        <v>0</v>
      </c>
      <c r="I52" s="887">
        <v>0</v>
      </c>
      <c r="J52" s="887">
        <v>0</v>
      </c>
      <c r="K52" s="887">
        <v>0</v>
      </c>
      <c r="L52" s="887">
        <v>0</v>
      </c>
      <c r="M52" s="887">
        <v>0</v>
      </c>
      <c r="N52" s="887">
        <v>0.143592</v>
      </c>
      <c r="O52" s="887">
        <f t="shared" si="12"/>
        <v>0.143592</v>
      </c>
      <c r="P52" s="888"/>
      <c r="Q52" s="888"/>
      <c r="R52" s="888"/>
      <c r="S52" s="888"/>
      <c r="T52" s="888"/>
      <c r="U52" s="888"/>
      <c r="V52" s="888"/>
      <c r="W52" s="888"/>
    </row>
    <row r="53" spans="1:23" s="876" customFormat="1" x14ac:dyDescent="0.25">
      <c r="A53" s="877"/>
      <c r="B53" s="884" t="s">
        <v>910</v>
      </c>
      <c r="C53" s="887">
        <v>0</v>
      </c>
      <c r="D53" s="887">
        <v>0</v>
      </c>
      <c r="E53" s="887">
        <v>0</v>
      </c>
      <c r="F53" s="887">
        <v>0</v>
      </c>
      <c r="G53" s="887">
        <v>0</v>
      </c>
      <c r="H53" s="887">
        <v>0</v>
      </c>
      <c r="I53" s="887">
        <v>0</v>
      </c>
      <c r="J53" s="887">
        <v>0</v>
      </c>
      <c r="K53" s="887">
        <v>0</v>
      </c>
      <c r="L53" s="887">
        <v>0</v>
      </c>
      <c r="M53" s="887">
        <v>1766.417715</v>
      </c>
      <c r="N53" s="887">
        <v>0</v>
      </c>
      <c r="O53" s="887">
        <f t="shared" si="12"/>
        <v>1766.417715</v>
      </c>
      <c r="P53" s="888"/>
      <c r="Q53" s="888"/>
      <c r="R53" s="888"/>
      <c r="S53" s="888"/>
      <c r="T53" s="888"/>
      <c r="U53" s="888"/>
      <c r="V53" s="888"/>
      <c r="W53" s="888"/>
    </row>
    <row r="54" spans="1:23" s="876" customFormat="1" x14ac:dyDescent="0.25">
      <c r="A54" s="877"/>
      <c r="B54" s="884" t="s">
        <v>838</v>
      </c>
      <c r="C54" s="887">
        <v>0</v>
      </c>
      <c r="D54" s="887">
        <v>0</v>
      </c>
      <c r="E54" s="887">
        <v>0</v>
      </c>
      <c r="F54" s="887">
        <v>0</v>
      </c>
      <c r="G54" s="887">
        <v>0</v>
      </c>
      <c r="H54" s="887">
        <v>0</v>
      </c>
      <c r="I54" s="887">
        <v>0</v>
      </c>
      <c r="J54" s="887">
        <v>3429.5759388973083</v>
      </c>
      <c r="K54" s="887">
        <v>0</v>
      </c>
      <c r="L54" s="887">
        <v>0</v>
      </c>
      <c r="M54" s="887">
        <v>0</v>
      </c>
      <c r="N54" s="887">
        <v>0</v>
      </c>
      <c r="O54" s="887">
        <f t="shared" si="12"/>
        <v>3429.5759388973083</v>
      </c>
      <c r="P54" s="888"/>
      <c r="Q54" s="888"/>
      <c r="R54" s="888"/>
      <c r="S54" s="888"/>
      <c r="T54" s="888"/>
      <c r="U54" s="888"/>
      <c r="V54" s="888"/>
      <c r="W54" s="888"/>
    </row>
    <row r="55" spans="1:23" s="876" customFormat="1" x14ac:dyDescent="0.25">
      <c r="A55" s="877"/>
      <c r="B55" s="884" t="s">
        <v>839</v>
      </c>
      <c r="C55" s="887">
        <v>0</v>
      </c>
      <c r="D55" s="887">
        <v>0</v>
      </c>
      <c r="E55" s="887">
        <v>0</v>
      </c>
      <c r="F55" s="887">
        <v>2842.327989036346</v>
      </c>
      <c r="G55" s="887">
        <v>0</v>
      </c>
      <c r="H55" s="887">
        <v>0</v>
      </c>
      <c r="I55" s="887">
        <v>0</v>
      </c>
      <c r="J55" s="887">
        <v>0</v>
      </c>
      <c r="K55" s="887">
        <v>0</v>
      </c>
      <c r="L55" s="887">
        <v>0</v>
      </c>
      <c r="M55" s="887">
        <v>0</v>
      </c>
      <c r="N55" s="887">
        <v>0</v>
      </c>
      <c r="O55" s="887">
        <f t="shared" si="12"/>
        <v>2842.327989036346</v>
      </c>
      <c r="P55" s="888"/>
      <c r="Q55" s="888"/>
      <c r="R55" s="888"/>
      <c r="S55" s="888"/>
      <c r="T55" s="888"/>
      <c r="U55" s="888"/>
      <c r="V55" s="888"/>
      <c r="W55" s="888"/>
    </row>
    <row r="56" spans="1:23" s="876" customFormat="1" x14ac:dyDescent="0.25">
      <c r="A56" s="877"/>
      <c r="B56" s="884" t="s">
        <v>840</v>
      </c>
      <c r="C56" s="887">
        <v>0</v>
      </c>
      <c r="D56" s="887">
        <v>0</v>
      </c>
      <c r="E56" s="887">
        <v>0</v>
      </c>
      <c r="F56" s="887">
        <v>0</v>
      </c>
      <c r="G56" s="887">
        <v>0</v>
      </c>
      <c r="H56" s="887">
        <v>0</v>
      </c>
      <c r="I56" s="887">
        <v>0</v>
      </c>
      <c r="J56" s="887">
        <v>0</v>
      </c>
      <c r="K56" s="887">
        <v>0</v>
      </c>
      <c r="L56" s="887">
        <v>0</v>
      </c>
      <c r="M56" s="887">
        <v>0</v>
      </c>
      <c r="N56" s="887">
        <v>0</v>
      </c>
      <c r="O56" s="887">
        <f t="shared" si="12"/>
        <v>0</v>
      </c>
      <c r="P56" s="888"/>
      <c r="Q56" s="888"/>
      <c r="R56" s="888"/>
      <c r="S56" s="888"/>
      <c r="T56" s="888"/>
      <c r="U56" s="888"/>
      <c r="V56" s="888"/>
      <c r="W56" s="888"/>
    </row>
    <row r="57" spans="1:23" s="876" customFormat="1" x14ac:dyDescent="0.25">
      <c r="A57" s="877"/>
      <c r="B57" s="884" t="s">
        <v>565</v>
      </c>
      <c r="C57" s="887">
        <v>0</v>
      </c>
      <c r="D57" s="887">
        <v>0</v>
      </c>
      <c r="E57" s="887">
        <v>0</v>
      </c>
      <c r="F57" s="887">
        <v>0</v>
      </c>
      <c r="G57" s="887">
        <v>0</v>
      </c>
      <c r="H57" s="887">
        <v>0</v>
      </c>
      <c r="I57" s="887">
        <v>2775.8921955000114</v>
      </c>
      <c r="J57" s="887">
        <v>0</v>
      </c>
      <c r="K57" s="887">
        <v>0</v>
      </c>
      <c r="L57" s="887">
        <v>0</v>
      </c>
      <c r="M57" s="887">
        <v>0</v>
      </c>
      <c r="N57" s="887">
        <v>0</v>
      </c>
      <c r="O57" s="887">
        <f t="shared" si="12"/>
        <v>2775.8921955000114</v>
      </c>
      <c r="P57" s="888"/>
      <c r="Q57" s="888"/>
      <c r="R57" s="888"/>
      <c r="S57" s="888"/>
      <c r="T57" s="888"/>
      <c r="U57" s="888"/>
      <c r="V57" s="888"/>
      <c r="W57" s="888"/>
    </row>
    <row r="58" spans="1:23" s="876" customFormat="1" x14ac:dyDescent="0.25">
      <c r="A58" s="877"/>
      <c r="B58" s="884" t="s">
        <v>911</v>
      </c>
      <c r="C58" s="887">
        <v>52.847070369999997</v>
      </c>
      <c r="D58" s="887">
        <v>52.847070373999998</v>
      </c>
      <c r="E58" s="887">
        <v>52.847070373999998</v>
      </c>
      <c r="F58" s="887">
        <v>52.847070373999998</v>
      </c>
      <c r="G58" s="887">
        <v>52.847070373999998</v>
      </c>
      <c r="H58" s="887">
        <v>52.847070373999998</v>
      </c>
      <c r="I58" s="887">
        <v>0</v>
      </c>
      <c r="J58" s="887">
        <v>0</v>
      </c>
      <c r="K58" s="887">
        <v>0</v>
      </c>
      <c r="L58" s="887">
        <v>0</v>
      </c>
      <c r="M58" s="887">
        <v>0</v>
      </c>
      <c r="N58" s="887">
        <v>0</v>
      </c>
      <c r="O58" s="887">
        <f t="shared" si="12"/>
        <v>317.08242223999997</v>
      </c>
      <c r="P58" s="888"/>
      <c r="Q58" s="888"/>
      <c r="R58" s="888"/>
      <c r="S58" s="888"/>
      <c r="T58" s="888"/>
      <c r="U58" s="888"/>
      <c r="V58" s="888"/>
      <c r="W58" s="888"/>
    </row>
    <row r="59" spans="1:23" x14ac:dyDescent="0.25">
      <c r="B59" s="884" t="s">
        <v>78</v>
      </c>
      <c r="C59" s="887">
        <v>7504</v>
      </c>
      <c r="D59" s="887">
        <v>0</v>
      </c>
      <c r="E59" s="887">
        <v>2121.386485</v>
      </c>
      <c r="F59" s="887">
        <v>0</v>
      </c>
      <c r="G59" s="887">
        <v>0</v>
      </c>
      <c r="H59" s="887">
        <v>0</v>
      </c>
      <c r="I59" s="887">
        <v>0</v>
      </c>
      <c r="J59" s="887">
        <v>0</v>
      </c>
      <c r="K59" s="887">
        <v>0</v>
      </c>
      <c r="L59" s="887">
        <v>0</v>
      </c>
      <c r="M59" s="887">
        <v>0</v>
      </c>
      <c r="N59" s="887">
        <v>0</v>
      </c>
      <c r="O59" s="887">
        <f>+SUM(C59:N59)</f>
        <v>9625.3864849999991</v>
      </c>
      <c r="P59" s="888"/>
      <c r="Q59" s="888"/>
      <c r="R59" s="888"/>
      <c r="S59" s="888"/>
      <c r="T59" s="888"/>
      <c r="U59" s="888"/>
      <c r="V59" s="888"/>
      <c r="W59" s="888"/>
    </row>
    <row r="60" spans="1:23" x14ac:dyDescent="0.25">
      <c r="B60" s="884" t="s">
        <v>524</v>
      </c>
      <c r="C60" s="887">
        <v>0</v>
      </c>
      <c r="D60" s="887">
        <v>0</v>
      </c>
      <c r="E60" s="887">
        <v>0</v>
      </c>
      <c r="F60" s="887">
        <v>0</v>
      </c>
      <c r="G60" s="887">
        <v>0</v>
      </c>
      <c r="H60" s="887">
        <v>0</v>
      </c>
      <c r="I60" s="887">
        <v>0</v>
      </c>
      <c r="J60" s="887">
        <v>0</v>
      </c>
      <c r="K60" s="887">
        <v>0</v>
      </c>
      <c r="L60" s="887">
        <v>0</v>
      </c>
      <c r="M60" s="887">
        <v>0</v>
      </c>
      <c r="N60" s="887">
        <v>357.07577500000002</v>
      </c>
      <c r="O60" s="887">
        <f>+SUM(C60:N60)</f>
        <v>357.07577500000002</v>
      </c>
      <c r="P60" s="888"/>
      <c r="Q60" s="888"/>
      <c r="R60" s="888"/>
      <c r="S60" s="888"/>
      <c r="T60" s="888"/>
      <c r="U60" s="888"/>
      <c r="V60" s="888"/>
      <c r="W60" s="888"/>
    </row>
    <row r="61" spans="1:23" s="876" customFormat="1" x14ac:dyDescent="0.25">
      <c r="A61" s="877"/>
      <c r="B61" s="884" t="s">
        <v>217</v>
      </c>
      <c r="C61" s="887">
        <f t="shared" ref="C61:N61" si="13">+C62+C63</f>
        <v>2403.0575102556486</v>
      </c>
      <c r="D61" s="887">
        <f t="shared" si="13"/>
        <v>2406.1928880773012</v>
      </c>
      <c r="E61" s="887">
        <f t="shared" si="13"/>
        <v>1364.1072464905224</v>
      </c>
      <c r="F61" s="887">
        <f t="shared" si="13"/>
        <v>1246.726503946755</v>
      </c>
      <c r="G61" s="887">
        <f t="shared" si="13"/>
        <v>2718.4854509074316</v>
      </c>
      <c r="H61" s="887">
        <f t="shared" si="13"/>
        <v>0</v>
      </c>
      <c r="I61" s="887">
        <f t="shared" si="13"/>
        <v>46.319401999999997</v>
      </c>
      <c r="J61" s="887">
        <f t="shared" si="13"/>
        <v>0</v>
      </c>
      <c r="K61" s="887">
        <f t="shared" si="13"/>
        <v>552.68258143965443</v>
      </c>
      <c r="L61" s="887">
        <f t="shared" si="13"/>
        <v>57.122064999999999</v>
      </c>
      <c r="M61" s="887">
        <f t="shared" si="13"/>
        <v>0</v>
      </c>
      <c r="N61" s="887">
        <f t="shared" si="13"/>
        <v>29.991859799999997</v>
      </c>
      <c r="O61" s="887">
        <f>+SUM(C61:N61)</f>
        <v>10824.685507917313</v>
      </c>
      <c r="P61" s="888"/>
      <c r="Q61" s="888"/>
      <c r="R61" s="888"/>
      <c r="S61" s="888"/>
      <c r="T61" s="888"/>
      <c r="U61" s="888"/>
      <c r="V61" s="888"/>
      <c r="W61" s="888"/>
    </row>
    <row r="62" spans="1:23" s="876" customFormat="1" x14ac:dyDescent="0.25">
      <c r="A62" s="877"/>
      <c r="B62" s="884" t="s">
        <v>71</v>
      </c>
      <c r="C62" s="887">
        <v>2337.4513169556485</v>
      </c>
      <c r="D62" s="887">
        <v>2406.1928880773012</v>
      </c>
      <c r="E62" s="887">
        <v>1156.6276054905225</v>
      </c>
      <c r="F62" s="887">
        <v>328.70606008675503</v>
      </c>
      <c r="G62" s="887">
        <v>2718.4854509074316</v>
      </c>
      <c r="H62" s="887">
        <v>0</v>
      </c>
      <c r="I62" s="887">
        <v>0</v>
      </c>
      <c r="J62" s="887">
        <v>0</v>
      </c>
      <c r="K62" s="887">
        <v>552.68258143965443</v>
      </c>
      <c r="L62" s="887">
        <v>0</v>
      </c>
      <c r="M62" s="887">
        <v>0</v>
      </c>
      <c r="N62" s="887">
        <v>2.9141999999999996E-3</v>
      </c>
      <c r="O62" s="887">
        <f t="shared" si="12"/>
        <v>9500.1488171573146</v>
      </c>
      <c r="P62" s="888"/>
      <c r="Q62" s="888"/>
      <c r="R62" s="888"/>
      <c r="S62" s="888"/>
      <c r="T62" s="888"/>
      <c r="U62" s="888"/>
      <c r="V62" s="888"/>
      <c r="W62" s="888"/>
    </row>
    <row r="63" spans="1:23" s="876" customFormat="1" x14ac:dyDescent="0.25">
      <c r="A63" s="877"/>
      <c r="B63" s="319" t="s">
        <v>69</v>
      </c>
      <c r="C63" s="885">
        <v>65.606193300000001</v>
      </c>
      <c r="D63" s="885">
        <v>0</v>
      </c>
      <c r="E63" s="885">
        <v>207.47964099999999</v>
      </c>
      <c r="F63" s="885">
        <v>918.02044385999989</v>
      </c>
      <c r="G63" s="885">
        <v>0</v>
      </c>
      <c r="H63" s="885">
        <v>0</v>
      </c>
      <c r="I63" s="885">
        <v>46.319401999999997</v>
      </c>
      <c r="J63" s="885">
        <v>0</v>
      </c>
      <c r="K63" s="885">
        <v>0</v>
      </c>
      <c r="L63" s="885">
        <v>57.122064999999999</v>
      </c>
      <c r="M63" s="885">
        <v>0</v>
      </c>
      <c r="N63" s="885">
        <v>29.988945599999997</v>
      </c>
      <c r="O63" s="887">
        <f t="shared" si="12"/>
        <v>1324.5366907600001</v>
      </c>
      <c r="P63" s="888"/>
      <c r="Q63" s="888"/>
      <c r="R63" s="888"/>
      <c r="S63" s="888"/>
      <c r="T63" s="888"/>
      <c r="U63" s="888"/>
      <c r="V63" s="888"/>
      <c r="W63" s="888"/>
    </row>
    <row r="64" spans="1:23" s="876" customFormat="1" x14ac:dyDescent="0.25">
      <c r="A64" s="877"/>
      <c r="B64" s="884" t="s">
        <v>335</v>
      </c>
      <c r="C64" s="887">
        <f t="shared" ref="C64:N64" si="14">+C65+C72</f>
        <v>40.774985409258186</v>
      </c>
      <c r="D64" s="887">
        <f t="shared" si="14"/>
        <v>4.0460877516480629</v>
      </c>
      <c r="E64" s="887">
        <f t="shared" si="14"/>
        <v>4.0459201306936858</v>
      </c>
      <c r="F64" s="887">
        <f t="shared" si="14"/>
        <v>26.824129700721613</v>
      </c>
      <c r="G64" s="887">
        <f t="shared" si="14"/>
        <v>4.0459201306936858</v>
      </c>
      <c r="H64" s="887">
        <f t="shared" si="14"/>
        <v>4.0459201306936858</v>
      </c>
      <c r="I64" s="887">
        <f t="shared" si="14"/>
        <v>26.824129700721613</v>
      </c>
      <c r="J64" s="887">
        <f t="shared" si="14"/>
        <v>4.0459201306936858</v>
      </c>
      <c r="K64" s="887">
        <f t="shared" si="14"/>
        <v>4.0459201306936858</v>
      </c>
      <c r="L64" s="887">
        <f t="shared" si="14"/>
        <v>26.824129700721613</v>
      </c>
      <c r="M64" s="887">
        <f t="shared" si="14"/>
        <v>4.0459201306936858</v>
      </c>
      <c r="N64" s="887">
        <f t="shared" si="14"/>
        <v>4.0459201306936858</v>
      </c>
      <c r="O64" s="887">
        <f t="shared" si="12"/>
        <v>153.61490317792686</v>
      </c>
      <c r="P64" s="888"/>
      <c r="Q64" s="888"/>
      <c r="R64" s="888"/>
      <c r="S64" s="888"/>
      <c r="T64" s="888"/>
      <c r="U64" s="888"/>
      <c r="V64" s="888"/>
      <c r="W64" s="888"/>
    </row>
    <row r="65" spans="1:23" s="876" customFormat="1" x14ac:dyDescent="0.25">
      <c r="A65" s="877"/>
      <c r="B65" s="335" t="s">
        <v>79</v>
      </c>
      <c r="C65" s="336">
        <f t="shared" ref="C65:N65" si="15">+C66+C69</f>
        <v>27.756035519258184</v>
      </c>
      <c r="D65" s="336">
        <f t="shared" si="15"/>
        <v>4.0460877516480629</v>
      </c>
      <c r="E65" s="336">
        <f t="shared" si="15"/>
        <v>4.0459201306936858</v>
      </c>
      <c r="F65" s="336">
        <f t="shared" si="15"/>
        <v>26.824129700721613</v>
      </c>
      <c r="G65" s="336">
        <f t="shared" si="15"/>
        <v>4.0459201306936858</v>
      </c>
      <c r="H65" s="336">
        <f t="shared" si="15"/>
        <v>4.0459201306936858</v>
      </c>
      <c r="I65" s="336">
        <f t="shared" si="15"/>
        <v>26.824129700721613</v>
      </c>
      <c r="J65" s="336">
        <f t="shared" si="15"/>
        <v>4.0459201306936858</v>
      </c>
      <c r="K65" s="336">
        <f t="shared" si="15"/>
        <v>4.0459201306936858</v>
      </c>
      <c r="L65" s="336">
        <f t="shared" si="15"/>
        <v>26.824129700721613</v>
      </c>
      <c r="M65" s="336">
        <f t="shared" si="15"/>
        <v>4.0459201306936858</v>
      </c>
      <c r="N65" s="336">
        <f t="shared" si="15"/>
        <v>4.0459201306936858</v>
      </c>
      <c r="O65" s="336">
        <f t="shared" si="12"/>
        <v>140.59595328792687</v>
      </c>
      <c r="P65" s="888"/>
      <c r="Q65" s="888"/>
      <c r="R65" s="888"/>
      <c r="S65" s="888"/>
      <c r="T65" s="888"/>
      <c r="U65" s="888"/>
      <c r="V65" s="888"/>
      <c r="W65" s="888"/>
    </row>
    <row r="66" spans="1:23" s="876" customFormat="1" x14ac:dyDescent="0.25">
      <c r="A66" s="877"/>
      <c r="B66" s="319" t="s">
        <v>81</v>
      </c>
      <c r="C66" s="880">
        <f t="shared" ref="C66:N66" si="16">+C67+C68</f>
        <v>5.0013064672408358</v>
      </c>
      <c r="D66" s="880">
        <f t="shared" si="16"/>
        <v>4.0460877516480629</v>
      </c>
      <c r="E66" s="880">
        <f t="shared" si="16"/>
        <v>4.0459201306936858</v>
      </c>
      <c r="F66" s="880">
        <f t="shared" si="16"/>
        <v>4.0459201306936858</v>
      </c>
      <c r="G66" s="880">
        <f t="shared" si="16"/>
        <v>4.0459201306936858</v>
      </c>
      <c r="H66" s="880">
        <f t="shared" si="16"/>
        <v>4.0459201306936858</v>
      </c>
      <c r="I66" s="880">
        <f t="shared" si="16"/>
        <v>4.0459201306936858</v>
      </c>
      <c r="J66" s="880">
        <f t="shared" si="16"/>
        <v>4.0459201306936858</v>
      </c>
      <c r="K66" s="880">
        <f t="shared" si="16"/>
        <v>4.0459201306936858</v>
      </c>
      <c r="L66" s="880">
        <f t="shared" si="16"/>
        <v>4.0459201306936858</v>
      </c>
      <c r="M66" s="880">
        <f t="shared" si="16"/>
        <v>4.0459201306936858</v>
      </c>
      <c r="N66" s="880">
        <f t="shared" si="16"/>
        <v>4.0459201306936858</v>
      </c>
      <c r="O66" s="875">
        <f t="shared" si="12"/>
        <v>49.506595525825773</v>
      </c>
      <c r="P66" s="888"/>
      <c r="Q66" s="888"/>
      <c r="R66" s="888"/>
      <c r="S66" s="888"/>
      <c r="T66" s="888"/>
      <c r="U66" s="888"/>
      <c r="V66" s="888"/>
      <c r="W66" s="888"/>
    </row>
    <row r="67" spans="1:23" x14ac:dyDescent="0.25">
      <c r="A67" s="877"/>
      <c r="B67" s="319" t="s">
        <v>677</v>
      </c>
      <c r="C67" s="1014">
        <v>4.8756444638486656</v>
      </c>
      <c r="D67" s="1014">
        <v>4.0460877516480629</v>
      </c>
      <c r="E67" s="1014">
        <v>4.0459201306936858</v>
      </c>
      <c r="F67" s="1014">
        <v>4.0459201306936858</v>
      </c>
      <c r="G67" s="1014">
        <v>4.0459201306936858</v>
      </c>
      <c r="H67" s="1014">
        <v>4.0459201306936858</v>
      </c>
      <c r="I67" s="1014">
        <v>4.0459201306936858</v>
      </c>
      <c r="J67" s="1014">
        <v>4.0459201306936858</v>
      </c>
      <c r="K67" s="1014">
        <v>4.0459201306936858</v>
      </c>
      <c r="L67" s="1014">
        <v>4.0459201306936858</v>
      </c>
      <c r="M67" s="1014">
        <v>4.0459201306936858</v>
      </c>
      <c r="N67" s="1014">
        <v>4.0459201306936858</v>
      </c>
      <c r="O67" s="875">
        <f t="shared" si="12"/>
        <v>49.380933522433601</v>
      </c>
      <c r="P67" s="888"/>
      <c r="Q67" s="888"/>
      <c r="R67" s="888"/>
      <c r="S67" s="888"/>
      <c r="T67" s="888"/>
      <c r="U67" s="888"/>
      <c r="V67" s="888"/>
      <c r="W67" s="888"/>
    </row>
    <row r="68" spans="1:23" x14ac:dyDescent="0.25">
      <c r="A68" s="877"/>
      <c r="B68" s="319" t="s">
        <v>84</v>
      </c>
      <c r="C68" s="1014">
        <v>0.12566200339217012</v>
      </c>
      <c r="D68" s="1014">
        <v>0</v>
      </c>
      <c r="E68" s="1014">
        <v>0</v>
      </c>
      <c r="F68" s="1014">
        <v>0</v>
      </c>
      <c r="G68" s="1014">
        <v>0</v>
      </c>
      <c r="H68" s="1014">
        <v>0</v>
      </c>
      <c r="I68" s="1014">
        <v>0</v>
      </c>
      <c r="J68" s="1014">
        <v>0</v>
      </c>
      <c r="K68" s="1014">
        <v>0</v>
      </c>
      <c r="L68" s="1014">
        <v>0</v>
      </c>
      <c r="M68" s="1014">
        <v>0</v>
      </c>
      <c r="N68" s="1014">
        <v>0</v>
      </c>
      <c r="O68" s="875">
        <f t="shared" si="12"/>
        <v>0.12566200339217012</v>
      </c>
      <c r="P68" s="888"/>
      <c r="Q68" s="888"/>
      <c r="R68" s="888"/>
      <c r="S68" s="888"/>
      <c r="T68" s="888"/>
      <c r="U68" s="888"/>
      <c r="V68" s="888"/>
      <c r="W68" s="888"/>
    </row>
    <row r="69" spans="1:23" s="876" customFormat="1" x14ac:dyDescent="0.25">
      <c r="A69" s="877"/>
      <c r="B69" s="334" t="s">
        <v>85</v>
      </c>
      <c r="C69" s="880">
        <f>+C70+C71</f>
        <v>22.75472905201735</v>
      </c>
      <c r="D69" s="880">
        <f t="shared" ref="D69:N69" si="17">+D70+D71</f>
        <v>0</v>
      </c>
      <c r="E69" s="880">
        <f t="shared" si="17"/>
        <v>0</v>
      </c>
      <c r="F69" s="880">
        <f t="shared" si="17"/>
        <v>22.778209570027929</v>
      </c>
      <c r="G69" s="880">
        <f t="shared" si="17"/>
        <v>0</v>
      </c>
      <c r="H69" s="880">
        <f t="shared" si="17"/>
        <v>0</v>
      </c>
      <c r="I69" s="880">
        <f t="shared" si="17"/>
        <v>22.778209570027929</v>
      </c>
      <c r="J69" s="880">
        <f t="shared" si="17"/>
        <v>0</v>
      </c>
      <c r="K69" s="880">
        <f t="shared" si="17"/>
        <v>0</v>
      </c>
      <c r="L69" s="880">
        <f t="shared" si="17"/>
        <v>22.778209570027929</v>
      </c>
      <c r="M69" s="880">
        <f t="shared" si="17"/>
        <v>0</v>
      </c>
      <c r="N69" s="880">
        <f t="shared" si="17"/>
        <v>0</v>
      </c>
      <c r="O69" s="875">
        <f t="shared" si="12"/>
        <v>91.08935776210113</v>
      </c>
      <c r="P69" s="888"/>
      <c r="Q69" s="888"/>
      <c r="R69" s="888"/>
      <c r="S69" s="888"/>
      <c r="T69" s="888"/>
      <c r="U69" s="888"/>
      <c r="V69" s="888"/>
      <c r="W69" s="888"/>
    </row>
    <row r="70" spans="1:23" s="876" customFormat="1" x14ac:dyDescent="0.25">
      <c r="A70" s="877"/>
      <c r="B70" s="319" t="s">
        <v>677</v>
      </c>
      <c r="C70" s="1014">
        <v>22.649973726686078</v>
      </c>
      <c r="D70" s="1014">
        <v>0</v>
      </c>
      <c r="E70" s="1014">
        <v>0</v>
      </c>
      <c r="F70" s="1014">
        <v>22.778209570027929</v>
      </c>
      <c r="G70" s="1014">
        <v>0</v>
      </c>
      <c r="H70" s="1014">
        <v>0</v>
      </c>
      <c r="I70" s="1014">
        <v>22.778209570027929</v>
      </c>
      <c r="J70" s="1014">
        <v>0</v>
      </c>
      <c r="K70" s="1014">
        <v>0</v>
      </c>
      <c r="L70" s="1014">
        <v>22.778209570027929</v>
      </c>
      <c r="M70" s="1014">
        <v>0</v>
      </c>
      <c r="N70" s="1014">
        <v>0</v>
      </c>
      <c r="O70" s="875">
        <f t="shared" si="12"/>
        <v>90.984602436769862</v>
      </c>
      <c r="P70" s="888"/>
      <c r="Q70" s="888"/>
      <c r="R70" s="888"/>
      <c r="S70" s="888"/>
      <c r="T70" s="888"/>
      <c r="U70" s="888"/>
      <c r="V70" s="888"/>
      <c r="W70" s="888"/>
    </row>
    <row r="71" spans="1:23" s="876" customFormat="1" x14ac:dyDescent="0.25">
      <c r="A71" s="877"/>
      <c r="B71" s="319" t="s">
        <v>84</v>
      </c>
      <c r="C71" s="1014">
        <v>0.10475532533127341</v>
      </c>
      <c r="D71" s="1014">
        <v>0</v>
      </c>
      <c r="E71" s="1014">
        <v>0</v>
      </c>
      <c r="F71" s="1014">
        <v>0</v>
      </c>
      <c r="G71" s="1014">
        <v>0</v>
      </c>
      <c r="H71" s="1014">
        <v>0</v>
      </c>
      <c r="I71" s="1014">
        <v>0</v>
      </c>
      <c r="J71" s="1014">
        <v>0</v>
      </c>
      <c r="K71" s="1014">
        <v>0</v>
      </c>
      <c r="L71" s="1014">
        <v>0</v>
      </c>
      <c r="M71" s="1014">
        <v>0</v>
      </c>
      <c r="N71" s="1014">
        <v>0</v>
      </c>
      <c r="O71" s="875">
        <f t="shared" si="12"/>
        <v>0.10475532533127341</v>
      </c>
      <c r="P71" s="888"/>
      <c r="Q71" s="888"/>
      <c r="R71" s="888"/>
      <c r="S71" s="888"/>
      <c r="T71" s="888"/>
      <c r="U71" s="888"/>
      <c r="V71" s="888"/>
      <c r="W71" s="888"/>
    </row>
    <row r="72" spans="1:23" s="876" customFormat="1" x14ac:dyDescent="0.25">
      <c r="A72" s="877"/>
      <c r="B72" s="435" t="s">
        <v>103</v>
      </c>
      <c r="C72" s="336">
        <f t="shared" ref="C72:N72" si="18">+C73+C74</f>
        <v>13.01894989</v>
      </c>
      <c r="D72" s="336">
        <f t="shared" si="18"/>
        <v>0</v>
      </c>
      <c r="E72" s="336">
        <f t="shared" si="18"/>
        <v>0</v>
      </c>
      <c r="F72" s="336">
        <f t="shared" si="18"/>
        <v>0</v>
      </c>
      <c r="G72" s="336">
        <f t="shared" si="18"/>
        <v>0</v>
      </c>
      <c r="H72" s="336">
        <f t="shared" si="18"/>
        <v>0</v>
      </c>
      <c r="I72" s="336">
        <f t="shared" si="18"/>
        <v>0</v>
      </c>
      <c r="J72" s="336">
        <f t="shared" si="18"/>
        <v>0</v>
      </c>
      <c r="K72" s="336">
        <f t="shared" si="18"/>
        <v>0</v>
      </c>
      <c r="L72" s="336">
        <f t="shared" si="18"/>
        <v>0</v>
      </c>
      <c r="M72" s="336">
        <f t="shared" si="18"/>
        <v>0</v>
      </c>
      <c r="N72" s="336">
        <f t="shared" si="18"/>
        <v>0</v>
      </c>
      <c r="O72" s="336">
        <f t="shared" si="12"/>
        <v>13.01894989</v>
      </c>
      <c r="P72" s="888"/>
      <c r="Q72" s="888"/>
      <c r="R72" s="888"/>
      <c r="S72" s="888"/>
      <c r="T72" s="888"/>
      <c r="U72" s="888"/>
      <c r="V72" s="888"/>
      <c r="W72" s="888"/>
    </row>
    <row r="73" spans="1:23" s="876" customFormat="1" x14ac:dyDescent="0.25">
      <c r="A73" s="877"/>
      <c r="B73" s="319" t="s">
        <v>677</v>
      </c>
      <c r="C73" s="1014">
        <v>3.0229621299999994</v>
      </c>
      <c r="D73" s="1014">
        <v>0</v>
      </c>
      <c r="E73" s="1014">
        <v>0</v>
      </c>
      <c r="F73" s="1014">
        <v>0</v>
      </c>
      <c r="G73" s="1014">
        <v>0</v>
      </c>
      <c r="H73" s="1014">
        <v>0</v>
      </c>
      <c r="I73" s="1014">
        <v>0</v>
      </c>
      <c r="J73" s="1014">
        <v>0</v>
      </c>
      <c r="K73" s="1014">
        <v>0</v>
      </c>
      <c r="L73" s="1014">
        <v>0</v>
      </c>
      <c r="M73" s="1014">
        <v>0</v>
      </c>
      <c r="N73" s="1014">
        <v>0</v>
      </c>
      <c r="O73" s="1014">
        <f t="shared" si="12"/>
        <v>3.0229621299999994</v>
      </c>
      <c r="P73" s="888"/>
      <c r="Q73" s="888"/>
      <c r="R73" s="888"/>
      <c r="S73" s="888"/>
      <c r="T73" s="888"/>
      <c r="U73" s="888"/>
      <c r="V73" s="888"/>
      <c r="W73" s="888"/>
    </row>
    <row r="74" spans="1:23" s="876" customFormat="1" x14ac:dyDescent="0.25">
      <c r="A74" s="877"/>
      <c r="B74" s="340" t="s">
        <v>84</v>
      </c>
      <c r="C74" s="1015">
        <v>9.9959877600000002</v>
      </c>
      <c r="D74" s="1015">
        <v>0</v>
      </c>
      <c r="E74" s="1015">
        <v>0</v>
      </c>
      <c r="F74" s="1015">
        <v>0</v>
      </c>
      <c r="G74" s="1015">
        <v>0</v>
      </c>
      <c r="H74" s="1015">
        <v>0</v>
      </c>
      <c r="I74" s="1015">
        <v>0</v>
      </c>
      <c r="J74" s="1015">
        <v>0</v>
      </c>
      <c r="K74" s="1015">
        <v>0</v>
      </c>
      <c r="L74" s="1015">
        <v>0</v>
      </c>
      <c r="M74" s="1015">
        <v>0</v>
      </c>
      <c r="N74" s="1015">
        <v>0</v>
      </c>
      <c r="O74" s="1015">
        <f t="shared" si="12"/>
        <v>9.9959877600000002</v>
      </c>
      <c r="P74" s="888"/>
      <c r="Q74" s="888"/>
      <c r="R74" s="888"/>
      <c r="S74" s="888"/>
      <c r="T74" s="888"/>
      <c r="U74" s="888"/>
      <c r="V74" s="888"/>
      <c r="W74" s="888"/>
    </row>
    <row r="75" spans="1:23" s="876" customFormat="1" x14ac:dyDescent="0.25">
      <c r="A75" s="877"/>
      <c r="B75" s="338"/>
      <c r="C75" s="82"/>
      <c r="D75" s="82"/>
      <c r="E75" s="82"/>
      <c r="F75" s="82"/>
      <c r="G75" s="82"/>
      <c r="H75" s="82"/>
      <c r="I75" s="82"/>
      <c r="J75" s="82"/>
      <c r="K75" s="82"/>
      <c r="L75" s="82"/>
      <c r="M75" s="82"/>
      <c r="N75" s="82"/>
      <c r="O75" s="82"/>
      <c r="P75" s="888"/>
      <c r="Q75" s="888"/>
      <c r="R75" s="888"/>
      <c r="S75" s="888"/>
      <c r="T75" s="888"/>
      <c r="U75" s="888"/>
      <c r="V75" s="888"/>
      <c r="W75" s="888"/>
    </row>
    <row r="76" spans="1:23" x14ac:dyDescent="0.25">
      <c r="A76" s="877"/>
      <c r="B76" s="311" t="s">
        <v>104</v>
      </c>
      <c r="C76" s="312">
        <f t="shared" ref="C76:N76" si="19">+C77+C78</f>
        <v>2446.7260273851643</v>
      </c>
      <c r="D76" s="312">
        <f t="shared" si="19"/>
        <v>3525.3216393614257</v>
      </c>
      <c r="E76" s="312">
        <f t="shared" si="19"/>
        <v>2917.2918933608348</v>
      </c>
      <c r="F76" s="312">
        <f t="shared" si="19"/>
        <v>4478.0301131199803</v>
      </c>
      <c r="G76" s="312">
        <f t="shared" si="19"/>
        <v>3049.0293864952555</v>
      </c>
      <c r="H76" s="312">
        <f t="shared" si="19"/>
        <v>3397.3070908628847</v>
      </c>
      <c r="I76" s="312">
        <f t="shared" si="19"/>
        <v>4423.5174615401475</v>
      </c>
      <c r="J76" s="312">
        <f t="shared" si="19"/>
        <v>5140.8198061072108</v>
      </c>
      <c r="K76" s="312">
        <f t="shared" si="19"/>
        <v>3715.7039102618924</v>
      </c>
      <c r="L76" s="312">
        <f t="shared" si="19"/>
        <v>935.27376192081806</v>
      </c>
      <c r="M76" s="312">
        <f t="shared" si="19"/>
        <v>3611.5056236295945</v>
      </c>
      <c r="N76" s="312">
        <f t="shared" si="19"/>
        <v>3604.7399540939596</v>
      </c>
      <c r="O76" s="312">
        <f>+SUM(C76:N76)</f>
        <v>41245.266668139164</v>
      </c>
      <c r="P76" s="888"/>
      <c r="Q76" s="888"/>
      <c r="R76" s="888"/>
      <c r="S76" s="888"/>
      <c r="T76" s="888"/>
      <c r="U76" s="888"/>
      <c r="V76" s="888"/>
      <c r="W76" s="888"/>
    </row>
    <row r="77" spans="1:23" x14ac:dyDescent="0.25">
      <c r="A77" s="877"/>
      <c r="B77" s="884" t="s">
        <v>105</v>
      </c>
      <c r="C77" s="883">
        <v>5.0013064672408349</v>
      </c>
      <c r="D77" s="883">
        <v>1602.5396965134817</v>
      </c>
      <c r="E77" s="883">
        <v>4.0459201306936858</v>
      </c>
      <c r="F77" s="883">
        <v>2846.3739091670395</v>
      </c>
      <c r="G77" s="883">
        <v>2031.7870294848542</v>
      </c>
      <c r="H77" s="883">
        <v>4.0459201306936858</v>
      </c>
      <c r="I77" s="883">
        <v>2779.9381156307049</v>
      </c>
      <c r="J77" s="883">
        <v>3433.6218590280018</v>
      </c>
      <c r="K77" s="883">
        <v>556.72850157034816</v>
      </c>
      <c r="L77" s="883">
        <v>4.0459201306936858</v>
      </c>
      <c r="M77" s="883">
        <v>4.0459201306936858</v>
      </c>
      <c r="N77" s="883">
        <v>4.0459201306936858</v>
      </c>
      <c r="O77" s="883">
        <f>+SUM(C77:N77)</f>
        <v>13276.220018515138</v>
      </c>
      <c r="P77" s="888"/>
      <c r="Q77" s="888"/>
      <c r="R77" s="888"/>
      <c r="S77" s="888"/>
      <c r="T77" s="888"/>
      <c r="U77" s="888"/>
      <c r="V77" s="888"/>
      <c r="W77" s="888"/>
    </row>
    <row r="78" spans="1:23" x14ac:dyDescent="0.25">
      <c r="A78" s="877"/>
      <c r="B78" s="884" t="s">
        <v>501</v>
      </c>
      <c r="C78" s="883">
        <v>2441.7247209179236</v>
      </c>
      <c r="D78" s="883">
        <v>1922.7819428479438</v>
      </c>
      <c r="E78" s="883">
        <v>2913.2459732301413</v>
      </c>
      <c r="F78" s="883">
        <v>1631.656203952941</v>
      </c>
      <c r="G78" s="883">
        <v>1017.2423570104015</v>
      </c>
      <c r="H78" s="883">
        <v>3393.2611707321912</v>
      </c>
      <c r="I78" s="883">
        <v>1643.5793459094423</v>
      </c>
      <c r="J78" s="883">
        <v>1707.1979470792085</v>
      </c>
      <c r="K78" s="883">
        <v>3158.9754086915441</v>
      </c>
      <c r="L78" s="883">
        <v>931.22784179012433</v>
      </c>
      <c r="M78" s="883">
        <v>3607.459703498901</v>
      </c>
      <c r="N78" s="883">
        <v>3600.6940339632661</v>
      </c>
      <c r="O78" s="883">
        <f>+SUM(C78:N78)</f>
        <v>27969.046649624037</v>
      </c>
      <c r="P78" s="888"/>
      <c r="Q78" s="888"/>
      <c r="R78" s="888"/>
      <c r="S78" s="888"/>
      <c r="T78" s="888"/>
      <c r="U78" s="888"/>
      <c r="V78" s="888"/>
      <c r="W78" s="888"/>
    </row>
    <row r="79" spans="1:23" x14ac:dyDescent="0.25">
      <c r="A79" s="877"/>
      <c r="B79" s="311" t="s">
        <v>106</v>
      </c>
      <c r="C79" s="116">
        <v>7888.782059465384</v>
      </c>
      <c r="D79" s="116">
        <v>152.62656159852972</v>
      </c>
      <c r="E79" s="116">
        <v>2597.7896990127251</v>
      </c>
      <c r="F79" s="116">
        <v>1058.786285660884</v>
      </c>
      <c r="G79" s="116">
        <v>2420.787574908948</v>
      </c>
      <c r="H79" s="116">
        <v>170.07346721260751</v>
      </c>
      <c r="I79" s="116">
        <v>362.55074395608432</v>
      </c>
      <c r="J79" s="116">
        <v>137.86909907002541</v>
      </c>
      <c r="K79" s="116">
        <v>2177.1198699044112</v>
      </c>
      <c r="L79" s="116">
        <v>171.40764030261045</v>
      </c>
      <c r="M79" s="116">
        <v>200.01058923836322</v>
      </c>
      <c r="N79" s="116">
        <v>3708.3293761424825</v>
      </c>
      <c r="O79" s="116">
        <f>+SUM(C79:N79)</f>
        <v>21046.132966473058</v>
      </c>
      <c r="P79" s="888"/>
      <c r="Q79" s="888"/>
      <c r="R79" s="888"/>
      <c r="S79" s="888"/>
      <c r="T79" s="888"/>
      <c r="U79" s="888"/>
      <c r="V79" s="888"/>
      <c r="W79" s="888"/>
    </row>
    <row r="80" spans="1:23" x14ac:dyDescent="0.25">
      <c r="A80" s="877"/>
      <c r="C80" s="888"/>
      <c r="D80" s="888"/>
      <c r="E80" s="888"/>
      <c r="F80" s="888"/>
      <c r="G80" s="888"/>
      <c r="H80" s="888"/>
      <c r="I80" s="888"/>
      <c r="J80" s="888"/>
      <c r="K80" s="888"/>
      <c r="L80" s="888"/>
      <c r="M80" s="888"/>
      <c r="N80" s="888"/>
      <c r="O80" s="888"/>
    </row>
    <row r="81" spans="1:15" x14ac:dyDescent="0.25">
      <c r="A81" s="877"/>
      <c r="B81" s="91" t="s">
        <v>336</v>
      </c>
      <c r="C81" s="434"/>
      <c r="D81" s="434"/>
      <c r="E81" s="434"/>
      <c r="F81" s="434"/>
      <c r="G81" s="434"/>
      <c r="H81" s="434"/>
      <c r="I81" s="434"/>
      <c r="J81" s="434"/>
      <c r="K81" s="434"/>
      <c r="L81" s="434"/>
      <c r="M81" s="434"/>
      <c r="N81" s="434"/>
      <c r="O81" s="434"/>
    </row>
    <row r="82" spans="1:15" x14ac:dyDescent="0.25">
      <c r="C82" s="888"/>
      <c r="D82" s="888"/>
      <c r="E82" s="888"/>
      <c r="F82" s="888"/>
      <c r="G82" s="888"/>
      <c r="H82" s="888"/>
      <c r="I82" s="888"/>
      <c r="J82" s="888"/>
      <c r="K82" s="888"/>
      <c r="L82" s="888"/>
      <c r="M82" s="888"/>
      <c r="N82" s="888"/>
      <c r="O82" s="888"/>
    </row>
    <row r="83" spans="1:15" x14ac:dyDescent="0.25">
      <c r="C83" s="888"/>
      <c r="D83" s="888"/>
      <c r="E83" s="888"/>
      <c r="F83" s="888"/>
      <c r="G83" s="888"/>
      <c r="H83" s="888"/>
      <c r="I83" s="888"/>
      <c r="J83" s="888"/>
      <c r="K83" s="888"/>
      <c r="L83" s="888"/>
      <c r="M83" s="888"/>
      <c r="N83" s="888"/>
      <c r="O83" s="888"/>
    </row>
    <row r="84" spans="1:15" x14ac:dyDescent="0.25">
      <c r="C84" s="888"/>
      <c r="D84" s="888"/>
      <c r="E84" s="888"/>
      <c r="F84" s="888"/>
      <c r="G84" s="888"/>
      <c r="H84" s="888"/>
      <c r="I84" s="888"/>
      <c r="J84" s="888"/>
      <c r="K84" s="888"/>
      <c r="L84" s="888"/>
      <c r="M84" s="888"/>
      <c r="N84" s="888"/>
      <c r="O84" s="888"/>
    </row>
    <row r="85" spans="1:15" x14ac:dyDescent="0.25">
      <c r="C85" s="888"/>
      <c r="D85" s="888"/>
      <c r="E85" s="888"/>
      <c r="F85" s="888"/>
      <c r="G85" s="888"/>
      <c r="H85" s="888"/>
      <c r="I85" s="888"/>
      <c r="J85" s="888"/>
      <c r="K85" s="888"/>
      <c r="L85" s="888"/>
      <c r="M85" s="888"/>
      <c r="N85" s="888"/>
      <c r="O85" s="888"/>
    </row>
    <row r="86" spans="1:15" x14ac:dyDescent="0.25">
      <c r="C86" s="888"/>
      <c r="D86" s="888"/>
      <c r="E86" s="888"/>
      <c r="F86" s="888"/>
      <c r="G86" s="888"/>
      <c r="H86" s="888"/>
      <c r="I86" s="888"/>
      <c r="J86" s="888"/>
      <c r="K86" s="888"/>
      <c r="L86" s="888"/>
      <c r="M86" s="888"/>
      <c r="N86" s="888"/>
      <c r="O86" s="888"/>
    </row>
    <row r="87" spans="1:15" x14ac:dyDescent="0.25">
      <c r="C87" s="888"/>
      <c r="D87" s="888"/>
      <c r="E87" s="888"/>
      <c r="F87" s="888"/>
      <c r="G87" s="888"/>
      <c r="H87" s="888"/>
      <c r="I87" s="888"/>
      <c r="J87" s="888"/>
      <c r="K87" s="888"/>
      <c r="L87" s="888"/>
      <c r="M87" s="888"/>
      <c r="N87" s="888"/>
      <c r="O87" s="888"/>
    </row>
    <row r="88" spans="1:15" x14ac:dyDescent="0.25">
      <c r="C88" s="888"/>
      <c r="D88" s="888"/>
      <c r="E88" s="888"/>
      <c r="F88" s="888"/>
      <c r="G88" s="888"/>
      <c r="H88" s="888"/>
      <c r="I88" s="888"/>
      <c r="J88" s="888"/>
      <c r="K88" s="888"/>
      <c r="L88" s="888"/>
      <c r="M88" s="888"/>
      <c r="N88" s="888"/>
      <c r="O88" s="888"/>
    </row>
    <row r="94" spans="1:15" x14ac:dyDescent="0.25">
      <c r="C94" s="888"/>
      <c r="D94" s="888"/>
      <c r="E94" s="888"/>
      <c r="F94" s="888"/>
      <c r="G94" s="888"/>
      <c r="H94" s="888"/>
      <c r="I94" s="888"/>
      <c r="J94" s="888"/>
      <c r="K94" s="888"/>
      <c r="L94" s="888"/>
      <c r="M94" s="888"/>
      <c r="N94" s="888"/>
      <c r="O94" s="888"/>
    </row>
  </sheetData>
  <mergeCells count="2">
    <mergeCell ref="B11:O11"/>
    <mergeCell ref="B6:O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2" orientation="portrait" r:id="rId1"/>
  <headerFooter scaleWithDoc="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146"/>
  <sheetViews>
    <sheetView showGridLines="0" zoomScale="85" zoomScaleNormal="85" zoomScaleSheetLayoutView="85" workbookViewId="0"/>
  </sheetViews>
  <sheetFormatPr baseColWidth="10" defaultColWidth="11.44140625" defaultRowHeight="13.8" x14ac:dyDescent="0.25"/>
  <cols>
    <col min="1" max="1" width="10.33203125" style="421" bestFit="1" customWidth="1"/>
    <col min="2" max="2" width="50.109375" style="418" customWidth="1"/>
    <col min="3" max="15" width="9.109375" style="418" customWidth="1"/>
    <col min="16" max="16" width="19.33203125" style="888" bestFit="1" customWidth="1"/>
    <col min="17" max="18" width="11.5546875" style="418" bestFit="1" customWidth="1"/>
    <col min="19" max="19" width="14.88671875" style="418" bestFit="1" customWidth="1"/>
    <col min="20" max="23" width="12.88671875" style="418" bestFit="1" customWidth="1"/>
    <col min="24" max="16384" width="11.44140625" style="418"/>
  </cols>
  <sheetData>
    <row r="1" spans="1:23" ht="14.4" x14ac:dyDescent="0.25">
      <c r="A1" s="662" t="s">
        <v>216</v>
      </c>
      <c r="B1" s="670"/>
    </row>
    <row r="2" spans="1:23" ht="15" customHeight="1" x14ac:dyDescent="0.25">
      <c r="A2" s="625"/>
      <c r="B2" s="351" t="s">
        <v>705</v>
      </c>
      <c r="C2" s="888"/>
    </row>
    <row r="3" spans="1:23" ht="15" customHeight="1" x14ac:dyDescent="0.25">
      <c r="A3" s="625"/>
      <c r="B3" s="351" t="s">
        <v>299</v>
      </c>
      <c r="C3" s="888"/>
      <c r="D3" s="888"/>
      <c r="E3" s="888"/>
      <c r="F3" s="888"/>
      <c r="G3" s="888"/>
      <c r="H3" s="888"/>
      <c r="I3" s="888"/>
      <c r="J3" s="888"/>
      <c r="K3" s="888"/>
      <c r="L3" s="888"/>
      <c r="M3" s="888"/>
      <c r="N3" s="888"/>
      <c r="O3" s="888"/>
    </row>
    <row r="4" spans="1:23" s="420" customFormat="1" x14ac:dyDescent="0.25">
      <c r="A4" s="382"/>
      <c r="B4" s="419"/>
      <c r="C4" s="888"/>
      <c r="D4" s="888"/>
      <c r="E4" s="888"/>
      <c r="F4" s="888"/>
      <c r="G4" s="888"/>
      <c r="H4" s="888"/>
      <c r="I4" s="888"/>
      <c r="J4" s="888"/>
      <c r="K4" s="888"/>
      <c r="L4" s="888"/>
      <c r="M4" s="888"/>
      <c r="N4" s="888"/>
      <c r="O4" s="888"/>
      <c r="P4" s="714"/>
    </row>
    <row r="5" spans="1:23" s="420" customFormat="1" ht="14.4" thickBot="1" x14ac:dyDescent="0.3">
      <c r="A5" s="382"/>
      <c r="B5" s="419"/>
      <c r="C5" s="888"/>
      <c r="P5" s="714"/>
    </row>
    <row r="6" spans="1:23" s="92" customFormat="1" ht="22.5" customHeight="1" thickBot="1" x14ac:dyDescent="0.3">
      <c r="A6" s="877"/>
      <c r="B6" s="1426" t="s">
        <v>662</v>
      </c>
      <c r="C6" s="1427"/>
      <c r="D6" s="1427"/>
      <c r="E6" s="1427"/>
      <c r="F6" s="1427"/>
      <c r="G6" s="1427"/>
      <c r="H6" s="1427"/>
      <c r="I6" s="1427"/>
      <c r="J6" s="1427"/>
      <c r="K6" s="1427"/>
      <c r="L6" s="1427"/>
      <c r="M6" s="1427"/>
      <c r="N6" s="1427"/>
      <c r="O6" s="1428"/>
      <c r="P6" s="424"/>
    </row>
    <row r="7" spans="1:23" s="420" customFormat="1" x14ac:dyDescent="0.25">
      <c r="A7" s="382"/>
      <c r="B7" s="382"/>
      <c r="C7" s="888"/>
      <c r="P7" s="714"/>
    </row>
    <row r="8" spans="1:23" s="92" customFormat="1" ht="14.4" thickBot="1" x14ac:dyDescent="0.3">
      <c r="A8" s="877"/>
      <c r="B8" s="421" t="s">
        <v>893</v>
      </c>
      <c r="P8" s="424"/>
    </row>
    <row r="9" spans="1:23" s="92" customFormat="1" ht="15" thickTop="1" thickBot="1" x14ac:dyDescent="0.3">
      <c r="A9" s="877"/>
      <c r="B9" s="422"/>
      <c r="C9" s="422">
        <v>44197</v>
      </c>
      <c r="D9" s="422">
        <v>44228</v>
      </c>
      <c r="E9" s="422">
        <v>44256</v>
      </c>
      <c r="F9" s="422">
        <v>44287</v>
      </c>
      <c r="G9" s="422">
        <v>44317</v>
      </c>
      <c r="H9" s="422">
        <v>44348</v>
      </c>
      <c r="I9" s="422">
        <v>44378</v>
      </c>
      <c r="J9" s="422">
        <v>44409</v>
      </c>
      <c r="K9" s="422">
        <v>44440</v>
      </c>
      <c r="L9" s="422">
        <v>44470</v>
      </c>
      <c r="M9" s="422">
        <v>44501</v>
      </c>
      <c r="N9" s="422">
        <v>44531</v>
      </c>
      <c r="O9" s="423">
        <v>2021</v>
      </c>
      <c r="P9" s="424"/>
    </row>
    <row r="10" spans="1:23" s="92" customFormat="1" ht="15" thickTop="1" thickBot="1" x14ac:dyDescent="0.3">
      <c r="A10" s="877"/>
      <c r="B10" s="877"/>
      <c r="C10" s="424"/>
      <c r="D10" s="424"/>
      <c r="E10" s="424"/>
      <c r="F10" s="424"/>
      <c r="G10" s="424"/>
      <c r="H10" s="424"/>
      <c r="I10" s="424"/>
      <c r="J10" s="424"/>
      <c r="K10" s="424"/>
      <c r="L10" s="424"/>
      <c r="M10" s="424"/>
      <c r="N10" s="424"/>
      <c r="O10" s="424"/>
      <c r="P10" s="424"/>
    </row>
    <row r="11" spans="1:23" s="92" customFormat="1" ht="14.4" thickBot="1" x14ac:dyDescent="0.3">
      <c r="A11" s="877"/>
      <c r="B11" s="1423" t="s">
        <v>631</v>
      </c>
      <c r="C11" s="1424"/>
      <c r="D11" s="1424"/>
      <c r="E11" s="1424"/>
      <c r="F11" s="1424"/>
      <c r="G11" s="1424"/>
      <c r="H11" s="1424"/>
      <c r="I11" s="1424"/>
      <c r="J11" s="1424"/>
      <c r="K11" s="1424"/>
      <c r="L11" s="1424"/>
      <c r="M11" s="1424"/>
      <c r="N11" s="1424"/>
      <c r="O11" s="1424"/>
      <c r="P11" s="424"/>
    </row>
    <row r="12" spans="1:23" s="876" customFormat="1" ht="14.4" thickBot="1" x14ac:dyDescent="0.3">
      <c r="A12" s="425"/>
      <c r="B12" s="426"/>
      <c r="C12" s="709"/>
      <c r="D12" s="709"/>
      <c r="E12" s="709"/>
      <c r="F12" s="709"/>
      <c r="G12" s="709"/>
      <c r="H12" s="709"/>
      <c r="I12" s="709"/>
      <c r="J12" s="709"/>
      <c r="K12" s="709"/>
      <c r="L12" s="709"/>
      <c r="M12" s="709"/>
      <c r="N12" s="709"/>
      <c r="O12" s="709"/>
      <c r="P12" s="715"/>
    </row>
    <row r="13" spans="1:23" ht="15" thickBot="1" x14ac:dyDescent="0.3">
      <c r="B13" s="307" t="s">
        <v>59</v>
      </c>
      <c r="C13" s="308">
        <f t="shared" ref="C13:O13" si="0">+C14+C15</f>
        <v>287.73804130352613</v>
      </c>
      <c r="D13" s="308">
        <f t="shared" si="0"/>
        <v>475.3849192698973</v>
      </c>
      <c r="E13" s="308">
        <f t="shared" si="0"/>
        <v>361.83569809676584</v>
      </c>
      <c r="F13" s="308">
        <f t="shared" si="0"/>
        <v>391.8792377999323</v>
      </c>
      <c r="G13" s="308">
        <f t="shared" si="0"/>
        <v>1159.3411925610383</v>
      </c>
      <c r="H13" s="308">
        <f t="shared" si="0"/>
        <v>299.87595248773886</v>
      </c>
      <c r="I13" s="308">
        <f t="shared" si="0"/>
        <v>312.56194362654173</v>
      </c>
      <c r="J13" s="308">
        <f t="shared" si="0"/>
        <v>466.80084559658206</v>
      </c>
      <c r="K13" s="308">
        <f t="shared" si="0"/>
        <v>222.87213154258049</v>
      </c>
      <c r="L13" s="308">
        <f t="shared" si="0"/>
        <v>349.38455892173613</v>
      </c>
      <c r="M13" s="308">
        <f t="shared" si="0"/>
        <v>835.59922767965168</v>
      </c>
      <c r="N13" s="308">
        <f t="shared" si="0"/>
        <v>304.60236962003665</v>
      </c>
      <c r="O13" s="308">
        <f t="shared" si="0"/>
        <v>5467.8761185060266</v>
      </c>
      <c r="Q13" s="888"/>
      <c r="R13" s="888"/>
      <c r="S13" s="888"/>
      <c r="T13" s="888"/>
      <c r="U13" s="888"/>
      <c r="V13" s="888"/>
      <c r="W13" s="888"/>
    </row>
    <row r="14" spans="1:23" x14ac:dyDescent="0.25">
      <c r="A14" s="877"/>
      <c r="B14" s="427" t="s">
        <v>588</v>
      </c>
      <c r="C14" s="889">
        <v>78.633307253312751</v>
      </c>
      <c r="D14" s="889">
        <v>0</v>
      </c>
      <c r="E14" s="889">
        <v>129.3230817853705</v>
      </c>
      <c r="F14" s="889">
        <v>39.654144888074825</v>
      </c>
      <c r="G14" s="889">
        <v>129.38154960758214</v>
      </c>
      <c r="H14" s="889">
        <v>0</v>
      </c>
      <c r="I14" s="889">
        <v>0</v>
      </c>
      <c r="J14" s="889">
        <v>0</v>
      </c>
      <c r="K14" s="889">
        <v>0</v>
      </c>
      <c r="L14" s="889">
        <v>0</v>
      </c>
      <c r="M14" s="889">
        <v>0</v>
      </c>
      <c r="N14" s="889">
        <v>0</v>
      </c>
      <c r="O14" s="889">
        <f>SUM(C14:N14)</f>
        <v>376.99208353434022</v>
      </c>
      <c r="Q14" s="888"/>
      <c r="R14" s="888"/>
      <c r="S14" s="888"/>
      <c r="T14" s="888"/>
    </row>
    <row r="15" spans="1:23" x14ac:dyDescent="0.25">
      <c r="A15" s="877"/>
      <c r="B15" s="427" t="s">
        <v>589</v>
      </c>
      <c r="C15" s="889">
        <v>209.10473405021338</v>
      </c>
      <c r="D15" s="889">
        <v>475.3849192698973</v>
      </c>
      <c r="E15" s="889">
        <v>232.51261631139533</v>
      </c>
      <c r="F15" s="889">
        <v>352.22509291185747</v>
      </c>
      <c r="G15" s="889">
        <v>1029.9596429534561</v>
      </c>
      <c r="H15" s="889">
        <v>299.87595248773886</v>
      </c>
      <c r="I15" s="889">
        <v>312.56194362654173</v>
      </c>
      <c r="J15" s="889">
        <v>466.80084559658206</v>
      </c>
      <c r="K15" s="889">
        <v>222.87213154258049</v>
      </c>
      <c r="L15" s="889">
        <v>349.38455892173613</v>
      </c>
      <c r="M15" s="889">
        <v>835.59922767965168</v>
      </c>
      <c r="N15" s="889">
        <v>304.60236962003665</v>
      </c>
      <c r="O15" s="889">
        <f>SUM(C15:N15)</f>
        <v>5090.8840349716866</v>
      </c>
      <c r="Q15" s="888"/>
      <c r="R15" s="888"/>
      <c r="S15" s="888"/>
      <c r="T15" s="888"/>
    </row>
    <row r="16" spans="1:23" s="876" customFormat="1" ht="14.4" thickBot="1" x14ac:dyDescent="0.3">
      <c r="A16" s="877"/>
      <c r="B16" s="877"/>
      <c r="C16" s="1166"/>
      <c r="D16" s="1166"/>
      <c r="E16" s="1166"/>
      <c r="F16" s="1166"/>
      <c r="G16" s="1166"/>
      <c r="H16" s="1166"/>
      <c r="I16" s="1166"/>
      <c r="J16" s="1166"/>
      <c r="K16" s="1166"/>
      <c r="L16" s="1166"/>
      <c r="M16" s="1166"/>
      <c r="N16" s="1166"/>
      <c r="O16" s="1166"/>
      <c r="P16" s="888"/>
      <c r="Q16" s="888"/>
      <c r="R16" s="888"/>
      <c r="S16" s="888"/>
      <c r="T16" s="888"/>
    </row>
    <row r="17" spans="1:20" s="876" customFormat="1" ht="14.4" thickBot="1" x14ac:dyDescent="0.3">
      <c r="A17" s="877"/>
      <c r="B17" s="119" t="s">
        <v>52</v>
      </c>
      <c r="C17" s="77">
        <f>+C18+C23+C25+C28+C32+C29</f>
        <v>95.847530917601915</v>
      </c>
      <c r="D17" s="77">
        <f t="shared" ref="D17:N17" si="1">+D18+D23+D25+D28+D32+D29</f>
        <v>338.91311213227175</v>
      </c>
      <c r="E17" s="77">
        <f t="shared" si="1"/>
        <v>89.372393295155533</v>
      </c>
      <c r="F17" s="77">
        <f t="shared" si="1"/>
        <v>35.963059408472283</v>
      </c>
      <c r="G17" s="77">
        <f t="shared" si="1"/>
        <v>602.66800087792967</v>
      </c>
      <c r="H17" s="77">
        <f t="shared" si="1"/>
        <v>65.596037869782307</v>
      </c>
      <c r="I17" s="77">
        <f t="shared" si="1"/>
        <v>62.182169055136939</v>
      </c>
      <c r="J17" s="77">
        <f t="shared" si="1"/>
        <v>378.73713807266608</v>
      </c>
      <c r="K17" s="77">
        <f t="shared" si="1"/>
        <v>87.855757886098885</v>
      </c>
      <c r="L17" s="77">
        <f t="shared" si="1"/>
        <v>35.423053783525404</v>
      </c>
      <c r="M17" s="77">
        <f t="shared" si="1"/>
        <v>461.70044310714161</v>
      </c>
      <c r="N17" s="77">
        <f t="shared" si="1"/>
        <v>55.991237521797864</v>
      </c>
      <c r="O17" s="77">
        <f t="shared" ref="O17:O34" si="2">SUM(C17:N17)</f>
        <v>2310.2499339275801</v>
      </c>
      <c r="P17" s="888"/>
      <c r="Q17" s="888"/>
      <c r="R17" s="888"/>
      <c r="S17" s="1003"/>
      <c r="T17" s="888"/>
    </row>
    <row r="18" spans="1:20" s="876" customFormat="1" x14ac:dyDescent="0.25">
      <c r="A18" s="877"/>
      <c r="B18" s="341" t="s">
        <v>62</v>
      </c>
      <c r="C18" s="78">
        <f t="shared" ref="C18:N18" si="3">SUM(C19:C22)</f>
        <v>30.442592768888893</v>
      </c>
      <c r="D18" s="78">
        <f t="shared" si="3"/>
        <v>335.47724928145612</v>
      </c>
      <c r="E18" s="78">
        <f t="shared" si="3"/>
        <v>83.157259139416666</v>
      </c>
      <c r="F18" s="78">
        <f t="shared" si="3"/>
        <v>31.07591014959344</v>
      </c>
      <c r="G18" s="78">
        <f t="shared" si="3"/>
        <v>361.02911651926831</v>
      </c>
      <c r="H18" s="78">
        <f t="shared" si="3"/>
        <v>31.643506460512349</v>
      </c>
      <c r="I18" s="78">
        <f t="shared" si="3"/>
        <v>28.68640989</v>
      </c>
      <c r="J18" s="78">
        <f t="shared" si="3"/>
        <v>375.45055225409908</v>
      </c>
      <c r="K18" s="78">
        <f t="shared" si="3"/>
        <v>81.919986567709856</v>
      </c>
      <c r="L18" s="78">
        <f t="shared" si="3"/>
        <v>30.695028388052563</v>
      </c>
      <c r="M18" s="78">
        <f t="shared" si="3"/>
        <v>456.15768935563165</v>
      </c>
      <c r="N18" s="78">
        <f t="shared" si="3"/>
        <v>30.121955330556307</v>
      </c>
      <c r="O18" s="78">
        <f t="shared" si="2"/>
        <v>1875.8572561051856</v>
      </c>
      <c r="P18" s="888"/>
      <c r="Q18" s="888"/>
      <c r="R18" s="888"/>
      <c r="S18" s="888"/>
      <c r="T18" s="888"/>
    </row>
    <row r="19" spans="1:20" s="876" customFormat="1" x14ac:dyDescent="0.25">
      <c r="A19" s="877"/>
      <c r="B19" s="315" t="s">
        <v>63</v>
      </c>
      <c r="C19" s="881">
        <v>2.4765418888888888</v>
      </c>
      <c r="D19" s="881">
        <v>1.29688851</v>
      </c>
      <c r="E19" s="881">
        <v>19.137356290000003</v>
      </c>
      <c r="F19" s="881">
        <v>9.9387197724057543</v>
      </c>
      <c r="G19" s="881">
        <v>6.6973749899999993</v>
      </c>
      <c r="H19" s="881">
        <v>16.451573890000002</v>
      </c>
      <c r="I19" s="881">
        <v>2.4021820700000003</v>
      </c>
      <c r="J19" s="881">
        <v>1.32022891</v>
      </c>
      <c r="K19" s="881">
        <v>18.79773424</v>
      </c>
      <c r="L19" s="881">
        <v>10.051166819999999</v>
      </c>
      <c r="M19" s="881">
        <v>6.7200570299999995</v>
      </c>
      <c r="N19" s="881">
        <v>16.140368390000003</v>
      </c>
      <c r="O19" s="881">
        <f t="shared" si="2"/>
        <v>111.43019280129464</v>
      </c>
      <c r="P19" s="888"/>
      <c r="Q19" s="888"/>
      <c r="R19" s="888"/>
      <c r="S19" s="888"/>
      <c r="T19" s="888"/>
    </row>
    <row r="20" spans="1:20" s="876" customFormat="1" x14ac:dyDescent="0.25">
      <c r="A20" s="877"/>
      <c r="B20" s="316" t="s">
        <v>64</v>
      </c>
      <c r="C20" s="879">
        <v>19.754778150000003</v>
      </c>
      <c r="D20" s="879">
        <v>9.4198794799999988</v>
      </c>
      <c r="E20" s="879">
        <v>53.733704349416669</v>
      </c>
      <c r="F20" s="879">
        <v>18.545392010284331</v>
      </c>
      <c r="G20" s="879">
        <v>44.908873640000003</v>
      </c>
      <c r="H20" s="879">
        <v>5.5816751026087443</v>
      </c>
      <c r="I20" s="879">
        <v>19.180602330000003</v>
      </c>
      <c r="J20" s="879">
        <v>10.916757230000002</v>
      </c>
      <c r="K20" s="879">
        <v>53.952766857709854</v>
      </c>
      <c r="L20" s="879">
        <v>18.027952085352002</v>
      </c>
      <c r="M20" s="879">
        <v>44.077274390000021</v>
      </c>
      <c r="N20" s="879">
        <v>4.8635233260443016</v>
      </c>
      <c r="O20" s="879">
        <f t="shared" si="2"/>
        <v>302.96317895141595</v>
      </c>
      <c r="P20" s="888"/>
      <c r="Q20" s="888"/>
      <c r="R20" s="888"/>
      <c r="S20" s="888"/>
      <c r="T20" s="888"/>
    </row>
    <row r="21" spans="1:20" s="876" customFormat="1" x14ac:dyDescent="0.25">
      <c r="A21" s="877"/>
      <c r="B21" s="342" t="s">
        <v>586</v>
      </c>
      <c r="C21" s="879">
        <v>0</v>
      </c>
      <c r="D21" s="879">
        <v>314.72015123145616</v>
      </c>
      <c r="E21" s="879">
        <v>0</v>
      </c>
      <c r="F21" s="879">
        <v>0</v>
      </c>
      <c r="G21" s="879">
        <v>303.22941955926831</v>
      </c>
      <c r="H21" s="879">
        <v>0</v>
      </c>
      <c r="I21" s="879">
        <v>0</v>
      </c>
      <c r="J21" s="879">
        <v>354.39069278409909</v>
      </c>
      <c r="K21" s="879">
        <v>0</v>
      </c>
      <c r="L21" s="879">
        <v>0</v>
      </c>
      <c r="M21" s="879">
        <v>399.06884630563161</v>
      </c>
      <c r="N21" s="879">
        <v>0</v>
      </c>
      <c r="O21" s="879">
        <f t="shared" si="2"/>
        <v>1371.4091098804552</v>
      </c>
      <c r="P21" s="888"/>
      <c r="Q21" s="888"/>
      <c r="R21" s="888"/>
      <c r="S21" s="888"/>
      <c r="T21" s="888"/>
    </row>
    <row r="22" spans="1:20" s="432" customFormat="1" x14ac:dyDescent="0.25">
      <c r="A22" s="877"/>
      <c r="B22" s="342" t="s">
        <v>65</v>
      </c>
      <c r="C22" s="872">
        <v>8.2112727299999992</v>
      </c>
      <c r="D22" s="872">
        <v>10.040330060000001</v>
      </c>
      <c r="E22" s="872">
        <v>10.286198500000001</v>
      </c>
      <c r="F22" s="872">
        <v>2.5917983669033564</v>
      </c>
      <c r="G22" s="872">
        <v>6.1934483299999998</v>
      </c>
      <c r="H22" s="872">
        <v>9.6102574679036028</v>
      </c>
      <c r="I22" s="872">
        <v>7.1036254899999989</v>
      </c>
      <c r="J22" s="872">
        <v>8.8228733300000002</v>
      </c>
      <c r="K22" s="872">
        <v>9.1694854700000015</v>
      </c>
      <c r="L22" s="872">
        <v>2.6159094827005616</v>
      </c>
      <c r="M22" s="872">
        <v>6.2915116299999996</v>
      </c>
      <c r="N22" s="872">
        <v>9.1180636145120033</v>
      </c>
      <c r="O22" s="872">
        <f t="shared" si="2"/>
        <v>90.054774472019517</v>
      </c>
      <c r="P22" s="888"/>
      <c r="Q22" s="888"/>
      <c r="R22" s="888"/>
      <c r="S22" s="888"/>
      <c r="T22" s="888"/>
    </row>
    <row r="23" spans="1:20" s="432" customFormat="1" x14ac:dyDescent="0.25">
      <c r="A23" s="877"/>
      <c r="B23" s="884" t="s">
        <v>66</v>
      </c>
      <c r="C23" s="329">
        <f t="shared" ref="C23:N23" si="4">+C24</f>
        <v>2.5832848574567451</v>
      </c>
      <c r="D23" s="329">
        <f t="shared" si="4"/>
        <v>2.5832904807755819</v>
      </c>
      <c r="E23" s="329">
        <f t="shared" si="4"/>
        <v>2.3964678770941257</v>
      </c>
      <c r="F23" s="329">
        <f t="shared" si="4"/>
        <v>2.5832904807755819</v>
      </c>
      <c r="G23" s="329">
        <f t="shared" si="4"/>
        <v>2.5210162815683002</v>
      </c>
      <c r="H23" s="329">
        <f t="shared" si="4"/>
        <v>2.5832904807755819</v>
      </c>
      <c r="I23" s="329">
        <f t="shared" si="4"/>
        <v>2.5210162815683002</v>
      </c>
      <c r="J23" s="329">
        <f t="shared" si="4"/>
        <v>2.5832904807755819</v>
      </c>
      <c r="K23" s="329">
        <f t="shared" si="4"/>
        <v>2.5832904807755819</v>
      </c>
      <c r="L23" s="329">
        <f t="shared" si="4"/>
        <v>2.5210162815683002</v>
      </c>
      <c r="M23" s="329">
        <f t="shared" si="4"/>
        <v>2.5832904807755819</v>
      </c>
      <c r="N23" s="329">
        <f t="shared" si="4"/>
        <v>2.5210162815683002</v>
      </c>
      <c r="O23" s="329">
        <f t="shared" si="2"/>
        <v>30.563560745477563</v>
      </c>
      <c r="P23" s="888"/>
      <c r="Q23" s="888"/>
      <c r="R23" s="888"/>
      <c r="S23" s="888"/>
      <c r="T23" s="888"/>
    </row>
    <row r="24" spans="1:20" s="876" customFormat="1" x14ac:dyDescent="0.25">
      <c r="A24" s="877"/>
      <c r="B24" s="315" t="s">
        <v>67</v>
      </c>
      <c r="C24" s="874">
        <v>2.5832848574567451</v>
      </c>
      <c r="D24" s="874">
        <v>2.5832904807755819</v>
      </c>
      <c r="E24" s="874">
        <v>2.3964678770941257</v>
      </c>
      <c r="F24" s="874">
        <v>2.5832904807755819</v>
      </c>
      <c r="G24" s="874">
        <v>2.5210162815683002</v>
      </c>
      <c r="H24" s="874">
        <v>2.5832904807755819</v>
      </c>
      <c r="I24" s="874">
        <v>2.5210162815683002</v>
      </c>
      <c r="J24" s="874">
        <v>2.5832904807755819</v>
      </c>
      <c r="K24" s="874">
        <v>2.5832904807755819</v>
      </c>
      <c r="L24" s="874">
        <v>2.5210162815683002</v>
      </c>
      <c r="M24" s="874">
        <v>2.5832904807755819</v>
      </c>
      <c r="N24" s="874">
        <v>2.5210162815683002</v>
      </c>
      <c r="O24" s="874">
        <f t="shared" si="2"/>
        <v>30.563560745477563</v>
      </c>
      <c r="P24" s="888"/>
      <c r="Q24" s="888"/>
      <c r="R24" s="888"/>
      <c r="S24" s="888"/>
      <c r="T24" s="888"/>
    </row>
    <row r="25" spans="1:20" s="432" customFormat="1" x14ac:dyDescent="0.25">
      <c r="A25" s="877"/>
      <c r="B25" s="884" t="s">
        <v>68</v>
      </c>
      <c r="C25" s="329">
        <f>+C26</f>
        <v>0.24220181955742595</v>
      </c>
      <c r="D25" s="329">
        <f t="shared" ref="D25:N25" si="5">+D26</f>
        <v>9.7717169976807627E-2</v>
      </c>
      <c r="E25" s="329">
        <f t="shared" si="5"/>
        <v>2.5261062937600985E-3</v>
      </c>
      <c r="F25" s="329">
        <f t="shared" si="5"/>
        <v>0.45315513621702219</v>
      </c>
      <c r="G25" s="329">
        <f t="shared" si="5"/>
        <v>1.9750068820769371</v>
      </c>
      <c r="H25" s="329">
        <f t="shared" si="5"/>
        <v>2.4680086512272061E-3</v>
      </c>
      <c r="I25" s="329">
        <f t="shared" si="5"/>
        <v>0.22158458162616046</v>
      </c>
      <c r="J25" s="329">
        <f t="shared" si="5"/>
        <v>0.11579244567208907</v>
      </c>
      <c r="K25" s="329">
        <f t="shared" si="5"/>
        <v>2.239224682619066E-3</v>
      </c>
      <c r="L25" s="329">
        <f t="shared" si="5"/>
        <v>0.4414070465373679</v>
      </c>
      <c r="M25" s="329">
        <f t="shared" si="5"/>
        <v>1.892377403732775</v>
      </c>
      <c r="N25" s="329">
        <f t="shared" si="5"/>
        <v>1.9684666938524276E-3</v>
      </c>
      <c r="O25" s="329">
        <f t="shared" si="2"/>
        <v>5.4484442917180438</v>
      </c>
      <c r="P25" s="888"/>
      <c r="Q25" s="888"/>
      <c r="R25" s="888"/>
      <c r="S25" s="888"/>
      <c r="T25" s="888"/>
    </row>
    <row r="26" spans="1:20" s="432" customFormat="1" x14ac:dyDescent="0.25">
      <c r="A26" s="877"/>
      <c r="B26" s="316" t="s">
        <v>69</v>
      </c>
      <c r="C26" s="879">
        <f t="shared" ref="C26:N26" si="6">+C27</f>
        <v>0.24220181955742595</v>
      </c>
      <c r="D26" s="879">
        <f t="shared" si="6"/>
        <v>9.7717169976807627E-2</v>
      </c>
      <c r="E26" s="879">
        <f t="shared" si="6"/>
        <v>2.5261062937600985E-3</v>
      </c>
      <c r="F26" s="879">
        <f t="shared" si="6"/>
        <v>0.45315513621702219</v>
      </c>
      <c r="G26" s="879">
        <f t="shared" si="6"/>
        <v>1.9750068820769371</v>
      </c>
      <c r="H26" s="879">
        <f t="shared" si="6"/>
        <v>2.4680086512272061E-3</v>
      </c>
      <c r="I26" s="879">
        <f t="shared" si="6"/>
        <v>0.22158458162616046</v>
      </c>
      <c r="J26" s="879">
        <f t="shared" si="6"/>
        <v>0.11579244567208907</v>
      </c>
      <c r="K26" s="879">
        <f t="shared" si="6"/>
        <v>2.239224682619066E-3</v>
      </c>
      <c r="L26" s="879">
        <f t="shared" si="6"/>
        <v>0.4414070465373679</v>
      </c>
      <c r="M26" s="879">
        <f t="shared" si="6"/>
        <v>1.892377403732775</v>
      </c>
      <c r="N26" s="879">
        <f t="shared" si="6"/>
        <v>1.9684666938524276E-3</v>
      </c>
      <c r="O26" s="879">
        <f t="shared" si="2"/>
        <v>5.4484442917180438</v>
      </c>
      <c r="P26" s="888"/>
      <c r="Q26" s="888"/>
      <c r="R26" s="888"/>
      <c r="S26" s="888"/>
      <c r="T26" s="888"/>
    </row>
    <row r="27" spans="1:20" s="432" customFormat="1" x14ac:dyDescent="0.25">
      <c r="A27" s="877"/>
      <c r="B27" s="433" t="s">
        <v>98</v>
      </c>
      <c r="C27" s="346">
        <v>0.24220181955742595</v>
      </c>
      <c r="D27" s="346">
        <v>9.7717169976807627E-2</v>
      </c>
      <c r="E27" s="346">
        <v>2.5261062937600985E-3</v>
      </c>
      <c r="F27" s="346">
        <v>0.45315513621702219</v>
      </c>
      <c r="G27" s="346">
        <v>1.9750068820769371</v>
      </c>
      <c r="H27" s="346">
        <v>2.4680086512272061E-3</v>
      </c>
      <c r="I27" s="346">
        <v>0.22158458162616046</v>
      </c>
      <c r="J27" s="346">
        <v>0.11579244567208907</v>
      </c>
      <c r="K27" s="346">
        <v>2.239224682619066E-3</v>
      </c>
      <c r="L27" s="346">
        <v>0.4414070465373679</v>
      </c>
      <c r="M27" s="346">
        <v>1.892377403732775</v>
      </c>
      <c r="N27" s="346">
        <v>1.9684666938524276E-3</v>
      </c>
      <c r="O27" s="346">
        <f t="shared" si="2"/>
        <v>5.4484442917180438</v>
      </c>
      <c r="P27" s="888"/>
      <c r="Q27" s="888"/>
      <c r="R27" s="888"/>
      <c r="S27" s="888"/>
      <c r="T27" s="888"/>
    </row>
    <row r="28" spans="1:20" s="877" customFormat="1" x14ac:dyDescent="0.25">
      <c r="B28" s="884" t="s">
        <v>70</v>
      </c>
      <c r="C28" s="329">
        <v>32.101990180000001</v>
      </c>
      <c r="D28" s="329">
        <v>6.8964738525375741E-2</v>
      </c>
      <c r="E28" s="329">
        <v>0.46175019011853802</v>
      </c>
      <c r="F28" s="329">
        <v>1.2121434011933885</v>
      </c>
      <c r="G28" s="329">
        <v>236.53712766193755</v>
      </c>
      <c r="H28" s="329">
        <v>30.792857577440159</v>
      </c>
      <c r="I28" s="329">
        <v>30.199036599999999</v>
      </c>
      <c r="J28" s="329">
        <v>6.7774927148769329E-2</v>
      </c>
      <c r="K28" s="329">
        <v>0.15449478137635825</v>
      </c>
      <c r="L28" s="329">
        <v>1.3000193076820998</v>
      </c>
      <c r="M28" s="329">
        <v>0.62231318544003789</v>
      </c>
      <c r="N28" s="329">
        <v>22.933716777440157</v>
      </c>
      <c r="O28" s="329">
        <f t="shared" si="2"/>
        <v>356.45218932830238</v>
      </c>
      <c r="P28" s="888"/>
      <c r="Q28" s="888"/>
      <c r="R28" s="888"/>
      <c r="S28" s="888"/>
      <c r="T28" s="888"/>
    </row>
    <row r="29" spans="1:20" s="877" customFormat="1" x14ac:dyDescent="0.25">
      <c r="B29" s="884" t="s">
        <v>360</v>
      </c>
      <c r="C29" s="329">
        <f>+C30</f>
        <v>0</v>
      </c>
      <c r="D29" s="329">
        <f t="shared" ref="D29:N30" si="7">+D30</f>
        <v>0</v>
      </c>
      <c r="E29" s="329">
        <f t="shared" si="7"/>
        <v>2.6993714547489471</v>
      </c>
      <c r="F29" s="329">
        <f t="shared" si="7"/>
        <v>0</v>
      </c>
      <c r="G29" s="329">
        <f t="shared" si="7"/>
        <v>0</v>
      </c>
      <c r="H29" s="329">
        <f t="shared" si="7"/>
        <v>0</v>
      </c>
      <c r="I29" s="329">
        <f t="shared" si="7"/>
        <v>0</v>
      </c>
      <c r="J29" s="329">
        <f t="shared" si="7"/>
        <v>0</v>
      </c>
      <c r="K29" s="329">
        <f t="shared" si="7"/>
        <v>2.6993714547489471</v>
      </c>
      <c r="L29" s="329">
        <f t="shared" si="7"/>
        <v>0</v>
      </c>
      <c r="M29" s="329">
        <f t="shared" si="7"/>
        <v>0</v>
      </c>
      <c r="N29" s="329">
        <f t="shared" si="7"/>
        <v>0</v>
      </c>
      <c r="O29" s="329">
        <f t="shared" si="2"/>
        <v>5.3987429094978943</v>
      </c>
      <c r="P29" s="888"/>
      <c r="Q29" s="888"/>
      <c r="R29" s="888"/>
      <c r="S29" s="888"/>
      <c r="T29" s="888"/>
    </row>
    <row r="30" spans="1:20" s="877" customFormat="1" x14ac:dyDescent="0.25">
      <c r="B30" s="316" t="s">
        <v>67</v>
      </c>
      <c r="C30" s="879">
        <f>+C31</f>
        <v>0</v>
      </c>
      <c r="D30" s="879">
        <f t="shared" si="7"/>
        <v>0</v>
      </c>
      <c r="E30" s="879">
        <f t="shared" si="7"/>
        <v>2.6993714547489471</v>
      </c>
      <c r="F30" s="879">
        <f t="shared" si="7"/>
        <v>0</v>
      </c>
      <c r="G30" s="879">
        <f t="shared" si="7"/>
        <v>0</v>
      </c>
      <c r="H30" s="879">
        <f t="shared" si="7"/>
        <v>0</v>
      </c>
      <c r="I30" s="879">
        <f t="shared" si="7"/>
        <v>0</v>
      </c>
      <c r="J30" s="879">
        <f t="shared" si="7"/>
        <v>0</v>
      </c>
      <c r="K30" s="879">
        <f t="shared" si="7"/>
        <v>2.6993714547489471</v>
      </c>
      <c r="L30" s="879">
        <f t="shared" si="7"/>
        <v>0</v>
      </c>
      <c r="M30" s="879">
        <f t="shared" si="7"/>
        <v>0</v>
      </c>
      <c r="N30" s="879">
        <f t="shared" si="7"/>
        <v>0</v>
      </c>
      <c r="O30" s="879">
        <f t="shared" si="2"/>
        <v>5.3987429094978943</v>
      </c>
      <c r="P30" s="888"/>
      <c r="Q30" s="888"/>
      <c r="R30" s="888"/>
      <c r="S30" s="888"/>
      <c r="T30" s="888"/>
    </row>
    <row r="31" spans="1:20" s="877" customFormat="1" x14ac:dyDescent="0.25">
      <c r="B31" s="433" t="s">
        <v>590</v>
      </c>
      <c r="C31" s="346">
        <v>0</v>
      </c>
      <c r="D31" s="346">
        <v>0</v>
      </c>
      <c r="E31" s="346">
        <v>2.6993714547489471</v>
      </c>
      <c r="F31" s="346">
        <v>0</v>
      </c>
      <c r="G31" s="346">
        <v>0</v>
      </c>
      <c r="H31" s="346">
        <v>0</v>
      </c>
      <c r="I31" s="346">
        <v>0</v>
      </c>
      <c r="J31" s="346">
        <v>0</v>
      </c>
      <c r="K31" s="346">
        <v>2.6993714547489471</v>
      </c>
      <c r="L31" s="346">
        <v>0</v>
      </c>
      <c r="M31" s="346">
        <v>0</v>
      </c>
      <c r="N31" s="346">
        <v>0</v>
      </c>
      <c r="O31" s="346">
        <f t="shared" si="2"/>
        <v>5.3987429094978943</v>
      </c>
      <c r="P31" s="888"/>
      <c r="Q31" s="888"/>
      <c r="R31" s="888"/>
      <c r="S31" s="888"/>
      <c r="T31" s="888"/>
    </row>
    <row r="32" spans="1:20" s="876" customFormat="1" x14ac:dyDescent="0.25">
      <c r="A32" s="877"/>
      <c r="B32" s="884" t="s">
        <v>687</v>
      </c>
      <c r="C32" s="329">
        <f t="shared" ref="C32:N32" si="8">+C33+C34</f>
        <v>30.477461291698852</v>
      </c>
      <c r="D32" s="329">
        <f t="shared" si="8"/>
        <v>0.68589046153782163</v>
      </c>
      <c r="E32" s="329">
        <f t="shared" si="8"/>
        <v>0.65501852748351064</v>
      </c>
      <c r="F32" s="329">
        <f t="shared" si="8"/>
        <v>0.63856024069285167</v>
      </c>
      <c r="G32" s="329">
        <f t="shared" si="8"/>
        <v>0.60573353307861433</v>
      </c>
      <c r="H32" s="329">
        <f t="shared" si="8"/>
        <v>0.5739153424029948</v>
      </c>
      <c r="I32" s="329">
        <f t="shared" si="8"/>
        <v>0.55412170194248034</v>
      </c>
      <c r="J32" s="329">
        <f t="shared" si="8"/>
        <v>0.51972796497058649</v>
      </c>
      <c r="K32" s="329">
        <f t="shared" si="8"/>
        <v>0.4963753768055143</v>
      </c>
      <c r="L32" s="329">
        <f t="shared" si="8"/>
        <v>0.46558275968506746</v>
      </c>
      <c r="M32" s="329">
        <f t="shared" si="8"/>
        <v>0.44477268156159011</v>
      </c>
      <c r="N32" s="329">
        <f t="shared" si="8"/>
        <v>0.41258066553924777</v>
      </c>
      <c r="O32" s="329">
        <f t="shared" si="2"/>
        <v>36.529740547399129</v>
      </c>
      <c r="P32" s="888"/>
      <c r="Q32" s="888"/>
      <c r="R32" s="888"/>
      <c r="S32" s="888"/>
      <c r="T32" s="888"/>
    </row>
    <row r="33" spans="1:20" s="876" customFormat="1" x14ac:dyDescent="0.25">
      <c r="A33" s="877"/>
      <c r="B33" s="335" t="s">
        <v>71</v>
      </c>
      <c r="C33" s="346">
        <v>30.129425291698851</v>
      </c>
      <c r="D33" s="346">
        <v>0.34224828153782166</v>
      </c>
      <c r="E33" s="346">
        <v>0.33326814748351063</v>
      </c>
      <c r="F33" s="346">
        <v>0.32403546069285161</v>
      </c>
      <c r="G33" s="346">
        <v>0.31471311307861433</v>
      </c>
      <c r="H33" s="346">
        <v>0.30518764240299484</v>
      </c>
      <c r="I33" s="346">
        <v>0.2955083919424803</v>
      </c>
      <c r="J33" s="346">
        <v>0.28562015497058646</v>
      </c>
      <c r="K33" s="346">
        <v>0.27556943680551432</v>
      </c>
      <c r="L33" s="346">
        <v>0.26532769968506748</v>
      </c>
      <c r="M33" s="346">
        <v>0.25486868156159015</v>
      </c>
      <c r="N33" s="346">
        <v>0.24423382553924777</v>
      </c>
      <c r="O33" s="346">
        <f t="shared" si="2"/>
        <v>33.37000612739913</v>
      </c>
      <c r="P33" s="888"/>
      <c r="Q33" s="888"/>
      <c r="R33" s="888"/>
      <c r="S33" s="888"/>
      <c r="T33" s="888"/>
    </row>
    <row r="34" spans="1:20" s="876" customFormat="1" x14ac:dyDescent="0.25">
      <c r="A34" s="877"/>
      <c r="B34" s="317" t="s">
        <v>69</v>
      </c>
      <c r="C34" s="318">
        <v>0.34803599999999996</v>
      </c>
      <c r="D34" s="318">
        <v>0.34364218000000002</v>
      </c>
      <c r="E34" s="318">
        <v>0.32175038</v>
      </c>
      <c r="F34" s="318">
        <v>0.31452478</v>
      </c>
      <c r="G34" s="318">
        <v>0.29102042</v>
      </c>
      <c r="H34" s="318">
        <v>0.26872770000000001</v>
      </c>
      <c r="I34" s="318">
        <v>0.25861331000000004</v>
      </c>
      <c r="J34" s="318">
        <v>0.23410781</v>
      </c>
      <c r="K34" s="318">
        <v>0.22080593999999998</v>
      </c>
      <c r="L34" s="318">
        <v>0.20025505999999998</v>
      </c>
      <c r="M34" s="318">
        <v>0.18990399999999999</v>
      </c>
      <c r="N34" s="318">
        <v>0.16834684</v>
      </c>
      <c r="O34" s="318">
        <f t="shared" si="2"/>
        <v>3.159734419999999</v>
      </c>
      <c r="P34" s="888"/>
      <c r="Q34" s="888"/>
      <c r="R34" s="888"/>
      <c r="S34" s="888"/>
      <c r="T34" s="888"/>
    </row>
    <row r="35" spans="1:20" s="876" customFormat="1" ht="14.4" thickBot="1" x14ac:dyDescent="0.3">
      <c r="A35" s="877"/>
      <c r="B35" s="319"/>
      <c r="C35" s="319"/>
      <c r="D35" s="319"/>
      <c r="E35" s="319"/>
      <c r="F35" s="319"/>
      <c r="G35" s="319"/>
      <c r="H35" s="319"/>
      <c r="I35" s="319"/>
      <c r="J35" s="319"/>
      <c r="K35" s="319"/>
      <c r="L35" s="319"/>
      <c r="M35" s="319"/>
      <c r="N35" s="319"/>
      <c r="O35" s="319"/>
      <c r="P35" s="888"/>
      <c r="Q35" s="888"/>
      <c r="R35" s="888"/>
      <c r="S35" s="888"/>
      <c r="T35" s="888"/>
    </row>
    <row r="36" spans="1:20" s="876" customFormat="1" ht="14.4" thickBot="1" x14ac:dyDescent="0.3">
      <c r="A36" s="877"/>
      <c r="B36" s="721" t="s">
        <v>302</v>
      </c>
      <c r="C36" s="77">
        <f t="shared" ref="C36:N36" si="9">+C37+C53+SUM(C67:C116)+C119</f>
        <v>191.89051038592419</v>
      </c>
      <c r="D36" s="77">
        <f t="shared" si="9"/>
        <v>136.47180713762572</v>
      </c>
      <c r="E36" s="77">
        <f t="shared" si="9"/>
        <v>272.46330480161009</v>
      </c>
      <c r="F36" s="77">
        <f t="shared" si="9"/>
        <v>355.91617839145982</v>
      </c>
      <c r="G36" s="77">
        <f t="shared" si="9"/>
        <v>556.67319168310871</v>
      </c>
      <c r="H36" s="77">
        <f t="shared" si="9"/>
        <v>234.27991461795654</v>
      </c>
      <c r="I36" s="77">
        <f t="shared" si="9"/>
        <v>250.37977457140497</v>
      </c>
      <c r="J36" s="77">
        <f t="shared" si="9"/>
        <v>88.063707523915852</v>
      </c>
      <c r="K36" s="77">
        <f t="shared" si="9"/>
        <v>135.01637365648156</v>
      </c>
      <c r="L36" s="77">
        <f t="shared" si="9"/>
        <v>313.96150513821073</v>
      </c>
      <c r="M36" s="77">
        <f t="shared" si="9"/>
        <v>373.89878457250995</v>
      </c>
      <c r="N36" s="77">
        <f t="shared" si="9"/>
        <v>248.6111320982389</v>
      </c>
      <c r="O36" s="120">
        <f t="shared" ref="O36:O120" si="10">SUM(C36:N36)</f>
        <v>3157.626184578447</v>
      </c>
      <c r="P36" s="888"/>
      <c r="Q36" s="888"/>
      <c r="R36" s="888"/>
      <c r="S36" s="888"/>
      <c r="T36" s="888"/>
    </row>
    <row r="37" spans="1:20" s="876" customFormat="1" x14ac:dyDescent="0.25">
      <c r="A37" s="877"/>
      <c r="B37" s="1267" t="s">
        <v>73</v>
      </c>
      <c r="C37" s="324">
        <f t="shared" ref="C37:K37" si="11">+C38+C41+C48+C50</f>
        <v>0</v>
      </c>
      <c r="D37" s="324">
        <f t="shared" si="11"/>
        <v>0</v>
      </c>
      <c r="E37" s="324">
        <f t="shared" si="11"/>
        <v>18.212069199579773</v>
      </c>
      <c r="F37" s="324">
        <f t="shared" si="11"/>
        <v>0</v>
      </c>
      <c r="G37" s="324">
        <f t="shared" si="11"/>
        <v>0</v>
      </c>
      <c r="H37" s="324">
        <f t="shared" si="11"/>
        <v>0</v>
      </c>
      <c r="I37" s="324">
        <f t="shared" si="11"/>
        <v>0</v>
      </c>
      <c r="J37" s="324">
        <f t="shared" si="11"/>
        <v>0</v>
      </c>
      <c r="K37" s="324">
        <f t="shared" si="11"/>
        <v>18.212069199579773</v>
      </c>
      <c r="L37" s="324">
        <f>+L38+L41+L48+L50</f>
        <v>0</v>
      </c>
      <c r="M37" s="324">
        <f>+M38+M41+M48+M50</f>
        <v>0</v>
      </c>
      <c r="N37" s="324">
        <f>+N38+N41+N48+N50</f>
        <v>2.3575552800000001</v>
      </c>
      <c r="O37" s="324">
        <f t="shared" si="10"/>
        <v>38.781693679159545</v>
      </c>
      <c r="P37" s="888"/>
      <c r="Q37" s="888"/>
      <c r="R37" s="888"/>
      <c r="S37" s="888"/>
      <c r="T37" s="888"/>
    </row>
    <row r="38" spans="1:20" s="876" customFormat="1" x14ac:dyDescent="0.25">
      <c r="A38" s="877"/>
      <c r="B38" s="1262" t="s">
        <v>913</v>
      </c>
      <c r="C38" s="875">
        <f t="shared" ref="C38:K38" si="12">+C39+C40</f>
        <v>0</v>
      </c>
      <c r="D38" s="875">
        <f t="shared" si="12"/>
        <v>0</v>
      </c>
      <c r="E38" s="875">
        <f t="shared" si="12"/>
        <v>5.2252307318010196</v>
      </c>
      <c r="F38" s="875">
        <f t="shared" si="12"/>
        <v>0</v>
      </c>
      <c r="G38" s="875">
        <f t="shared" si="12"/>
        <v>0</v>
      </c>
      <c r="H38" s="875">
        <f t="shared" si="12"/>
        <v>0</v>
      </c>
      <c r="I38" s="875">
        <f t="shared" si="12"/>
        <v>0</v>
      </c>
      <c r="J38" s="875">
        <f t="shared" si="12"/>
        <v>0</v>
      </c>
      <c r="K38" s="875">
        <f t="shared" si="12"/>
        <v>5.2252307318010196</v>
      </c>
      <c r="L38" s="875">
        <f>+L39+L40</f>
        <v>0</v>
      </c>
      <c r="M38" s="875">
        <f>+M39+M40</f>
        <v>0</v>
      </c>
      <c r="N38" s="875">
        <f>+N39+N40</f>
        <v>0</v>
      </c>
      <c r="O38" s="875">
        <f t="shared" si="10"/>
        <v>10.450461463602039</v>
      </c>
      <c r="P38" s="888"/>
      <c r="Q38" s="888"/>
      <c r="R38" s="888"/>
      <c r="S38" s="888"/>
      <c r="T38" s="888"/>
    </row>
    <row r="39" spans="1:20" s="876" customFormat="1" x14ac:dyDescent="0.25">
      <c r="A39" s="877"/>
      <c r="B39" s="1263" t="s">
        <v>914</v>
      </c>
      <c r="C39" s="881">
        <v>0</v>
      </c>
      <c r="D39" s="881">
        <v>0</v>
      </c>
      <c r="E39" s="881">
        <v>5.2045322949988213</v>
      </c>
      <c r="F39" s="881">
        <v>0</v>
      </c>
      <c r="G39" s="881">
        <v>0</v>
      </c>
      <c r="H39" s="881">
        <v>0</v>
      </c>
      <c r="I39" s="881">
        <v>0</v>
      </c>
      <c r="J39" s="881">
        <v>0</v>
      </c>
      <c r="K39" s="881">
        <v>5.2045322949988213</v>
      </c>
      <c r="L39" s="881">
        <v>0</v>
      </c>
      <c r="M39" s="881">
        <v>0</v>
      </c>
      <c r="N39" s="881">
        <v>0</v>
      </c>
      <c r="O39" s="881">
        <f t="shared" si="10"/>
        <v>10.409064589997643</v>
      </c>
      <c r="P39" s="888"/>
      <c r="Q39" s="888"/>
      <c r="R39" s="888"/>
      <c r="S39" s="888"/>
      <c r="T39" s="888"/>
    </row>
    <row r="40" spans="1:20" s="876" customFormat="1" x14ac:dyDescent="0.25">
      <c r="A40" s="877"/>
      <c r="B40" s="1263" t="s">
        <v>915</v>
      </c>
      <c r="C40" s="881">
        <v>0</v>
      </c>
      <c r="D40" s="881">
        <v>0</v>
      </c>
      <c r="E40" s="881">
        <v>2.0698436802197944E-2</v>
      </c>
      <c r="F40" s="881">
        <v>0</v>
      </c>
      <c r="G40" s="881">
        <v>0</v>
      </c>
      <c r="H40" s="881">
        <v>0</v>
      </c>
      <c r="I40" s="881">
        <v>0</v>
      </c>
      <c r="J40" s="881">
        <v>0</v>
      </c>
      <c r="K40" s="881">
        <v>2.0698436802197944E-2</v>
      </c>
      <c r="L40" s="881">
        <v>0</v>
      </c>
      <c r="M40" s="881">
        <v>0</v>
      </c>
      <c r="N40" s="881">
        <v>0</v>
      </c>
      <c r="O40" s="881">
        <f t="shared" si="10"/>
        <v>4.1396873604395888E-2</v>
      </c>
      <c r="P40" s="888"/>
      <c r="Q40" s="888"/>
      <c r="R40" s="888"/>
      <c r="S40" s="888"/>
      <c r="T40" s="888"/>
    </row>
    <row r="41" spans="1:20" s="876" customFormat="1" x14ac:dyDescent="0.25">
      <c r="A41" s="877"/>
      <c r="B41" s="1262" t="s">
        <v>916</v>
      </c>
      <c r="C41" s="875">
        <f t="shared" ref="C41:K41" si="13">+C42+C45</f>
        <v>0</v>
      </c>
      <c r="D41" s="875">
        <f t="shared" si="13"/>
        <v>0</v>
      </c>
      <c r="E41" s="875">
        <f t="shared" si="13"/>
        <v>0.67161674999999998</v>
      </c>
      <c r="F41" s="875">
        <f t="shared" si="13"/>
        <v>0</v>
      </c>
      <c r="G41" s="875">
        <f t="shared" si="13"/>
        <v>0</v>
      </c>
      <c r="H41" s="875">
        <f t="shared" si="13"/>
        <v>0</v>
      </c>
      <c r="I41" s="875">
        <f t="shared" si="13"/>
        <v>0</v>
      </c>
      <c r="J41" s="875">
        <f t="shared" si="13"/>
        <v>0</v>
      </c>
      <c r="K41" s="875">
        <f t="shared" si="13"/>
        <v>0.67161674999999998</v>
      </c>
      <c r="L41" s="875">
        <f>+L42+L45</f>
        <v>0</v>
      </c>
      <c r="M41" s="875">
        <f>+M42+M45</f>
        <v>0</v>
      </c>
      <c r="N41" s="875">
        <f>+N42+N45</f>
        <v>2.3575552800000001</v>
      </c>
      <c r="O41" s="875">
        <f t="shared" si="10"/>
        <v>3.7007887799999999</v>
      </c>
      <c r="P41" s="888"/>
      <c r="Q41" s="888"/>
      <c r="R41" s="888"/>
      <c r="S41" s="888"/>
      <c r="T41" s="888"/>
    </row>
    <row r="42" spans="1:20" s="876" customFormat="1" x14ac:dyDescent="0.25">
      <c r="A42" s="877"/>
      <c r="B42" s="1262" t="s">
        <v>914</v>
      </c>
      <c r="C42" s="875">
        <f t="shared" ref="C42:K42" si="14">+C43+C44</f>
        <v>0</v>
      </c>
      <c r="D42" s="875">
        <f t="shared" si="14"/>
        <v>0</v>
      </c>
      <c r="E42" s="875">
        <f t="shared" si="14"/>
        <v>0</v>
      </c>
      <c r="F42" s="875">
        <f t="shared" si="14"/>
        <v>0</v>
      </c>
      <c r="G42" s="875">
        <f t="shared" si="14"/>
        <v>0</v>
      </c>
      <c r="H42" s="875">
        <f t="shared" si="14"/>
        <v>0</v>
      </c>
      <c r="I42" s="875">
        <f t="shared" si="14"/>
        <v>0</v>
      </c>
      <c r="J42" s="875">
        <f t="shared" si="14"/>
        <v>0</v>
      </c>
      <c r="K42" s="875">
        <f t="shared" si="14"/>
        <v>0</v>
      </c>
      <c r="L42" s="875">
        <f>+L43+L44</f>
        <v>0</v>
      </c>
      <c r="M42" s="875">
        <f>+M43+M44</f>
        <v>0</v>
      </c>
      <c r="N42" s="875">
        <f>+N43+N44</f>
        <v>1.99430376</v>
      </c>
      <c r="O42" s="875">
        <f t="shared" si="10"/>
        <v>1.99430376</v>
      </c>
      <c r="P42" s="888"/>
      <c r="Q42" s="888"/>
      <c r="R42" s="888"/>
      <c r="S42" s="888"/>
      <c r="T42" s="888"/>
    </row>
    <row r="43" spans="1:20" s="876" customFormat="1" x14ac:dyDescent="0.25">
      <c r="A43" s="877"/>
      <c r="B43" s="1263" t="s">
        <v>917</v>
      </c>
      <c r="C43" s="881">
        <v>0</v>
      </c>
      <c r="D43" s="881">
        <v>0</v>
      </c>
      <c r="E43" s="881">
        <v>0</v>
      </c>
      <c r="F43" s="881">
        <v>0</v>
      </c>
      <c r="G43" s="881">
        <v>0</v>
      </c>
      <c r="H43" s="881">
        <v>0</v>
      </c>
      <c r="I43" s="881">
        <v>0</v>
      </c>
      <c r="J43" s="881">
        <v>0</v>
      </c>
      <c r="K43" s="881">
        <v>0</v>
      </c>
      <c r="L43" s="881">
        <v>0</v>
      </c>
      <c r="M43" s="881">
        <v>0</v>
      </c>
      <c r="N43" s="881">
        <v>0</v>
      </c>
      <c r="O43" s="881">
        <f t="shared" si="10"/>
        <v>0</v>
      </c>
      <c r="P43" s="888"/>
      <c r="Q43" s="888"/>
      <c r="R43" s="888"/>
      <c r="S43" s="888"/>
      <c r="T43" s="888"/>
    </row>
    <row r="44" spans="1:20" s="876" customFormat="1" x14ac:dyDescent="0.25">
      <c r="A44" s="877"/>
      <c r="B44" s="1263" t="s">
        <v>918</v>
      </c>
      <c r="C44" s="881">
        <v>0</v>
      </c>
      <c r="D44" s="881">
        <v>0</v>
      </c>
      <c r="E44" s="881">
        <v>0</v>
      </c>
      <c r="F44" s="881">
        <v>0</v>
      </c>
      <c r="G44" s="881">
        <v>0</v>
      </c>
      <c r="H44" s="881">
        <v>0</v>
      </c>
      <c r="I44" s="881">
        <v>0</v>
      </c>
      <c r="J44" s="881">
        <v>0</v>
      </c>
      <c r="K44" s="881">
        <v>0</v>
      </c>
      <c r="L44" s="881">
        <v>0</v>
      </c>
      <c r="M44" s="881">
        <v>0</v>
      </c>
      <c r="N44" s="881">
        <v>1.99430376</v>
      </c>
      <c r="O44" s="881">
        <f t="shared" si="10"/>
        <v>1.99430376</v>
      </c>
      <c r="P44" s="888"/>
      <c r="Q44" s="888"/>
      <c r="R44" s="888"/>
      <c r="S44" s="888"/>
      <c r="T44" s="888"/>
    </row>
    <row r="45" spans="1:20" s="876" customFormat="1" x14ac:dyDescent="0.25">
      <c r="A45" s="877"/>
      <c r="B45" s="1262" t="s">
        <v>915</v>
      </c>
      <c r="C45" s="875">
        <f t="shared" ref="C45:K45" si="15">+C46+C47</f>
        <v>0</v>
      </c>
      <c r="D45" s="875">
        <f t="shared" si="15"/>
        <v>0</v>
      </c>
      <c r="E45" s="875">
        <f t="shared" si="15"/>
        <v>0.67161674999999998</v>
      </c>
      <c r="F45" s="875">
        <f t="shared" si="15"/>
        <v>0</v>
      </c>
      <c r="G45" s="875">
        <f t="shared" si="15"/>
        <v>0</v>
      </c>
      <c r="H45" s="875">
        <f t="shared" si="15"/>
        <v>0</v>
      </c>
      <c r="I45" s="875">
        <f t="shared" si="15"/>
        <v>0</v>
      </c>
      <c r="J45" s="875">
        <f t="shared" si="15"/>
        <v>0</v>
      </c>
      <c r="K45" s="875">
        <f t="shared" si="15"/>
        <v>0.67161674999999998</v>
      </c>
      <c r="L45" s="875">
        <f>+L46+L47</f>
        <v>0</v>
      </c>
      <c r="M45" s="875">
        <f>+M46+M47</f>
        <v>0</v>
      </c>
      <c r="N45" s="875">
        <f>+N46+N47</f>
        <v>0.36325151999999999</v>
      </c>
      <c r="O45" s="875">
        <f t="shared" si="10"/>
        <v>1.7064850199999999</v>
      </c>
      <c r="P45" s="888"/>
      <c r="Q45" s="888"/>
      <c r="R45" s="888"/>
      <c r="S45" s="888"/>
      <c r="T45" s="888"/>
    </row>
    <row r="46" spans="1:20" s="876" customFormat="1" x14ac:dyDescent="0.25">
      <c r="A46" s="877"/>
      <c r="B46" s="1263" t="s">
        <v>917</v>
      </c>
      <c r="C46" s="881">
        <v>0</v>
      </c>
      <c r="D46" s="881">
        <v>0</v>
      </c>
      <c r="E46" s="881">
        <v>0.67161674999999998</v>
      </c>
      <c r="F46" s="881">
        <v>0</v>
      </c>
      <c r="G46" s="881">
        <v>0</v>
      </c>
      <c r="H46" s="881">
        <v>0</v>
      </c>
      <c r="I46" s="881">
        <v>0</v>
      </c>
      <c r="J46" s="881">
        <v>0</v>
      </c>
      <c r="K46" s="881">
        <v>0.67161674999999998</v>
      </c>
      <c r="L46" s="881">
        <v>0</v>
      </c>
      <c r="M46" s="881">
        <v>0</v>
      </c>
      <c r="N46" s="881">
        <v>0</v>
      </c>
      <c r="O46" s="881">
        <f t="shared" si="10"/>
        <v>1.3432335</v>
      </c>
      <c r="P46" s="888"/>
      <c r="Q46" s="888"/>
      <c r="R46" s="888"/>
      <c r="S46" s="888"/>
      <c r="T46" s="888"/>
    </row>
    <row r="47" spans="1:20" s="876" customFormat="1" x14ac:dyDescent="0.25">
      <c r="A47" s="877"/>
      <c r="B47" s="1263" t="s">
        <v>918</v>
      </c>
      <c r="C47" s="881">
        <v>0</v>
      </c>
      <c r="D47" s="881">
        <v>0</v>
      </c>
      <c r="E47" s="881">
        <v>0</v>
      </c>
      <c r="F47" s="881">
        <v>0</v>
      </c>
      <c r="G47" s="881">
        <v>0</v>
      </c>
      <c r="H47" s="881">
        <v>0</v>
      </c>
      <c r="I47" s="881">
        <v>0</v>
      </c>
      <c r="J47" s="881">
        <v>0</v>
      </c>
      <c r="K47" s="881">
        <v>0</v>
      </c>
      <c r="L47" s="881">
        <v>0</v>
      </c>
      <c r="M47" s="881">
        <v>0</v>
      </c>
      <c r="N47" s="881">
        <v>0.36325151999999999</v>
      </c>
      <c r="O47" s="881">
        <f t="shared" si="10"/>
        <v>0.36325151999999999</v>
      </c>
      <c r="P47" s="888"/>
      <c r="Q47" s="888"/>
      <c r="R47" s="888"/>
      <c r="S47" s="888"/>
      <c r="T47" s="888"/>
    </row>
    <row r="48" spans="1:20" s="876" customFormat="1" x14ac:dyDescent="0.25">
      <c r="A48" s="877"/>
      <c r="B48" s="1262" t="s">
        <v>919</v>
      </c>
      <c r="C48" s="875">
        <f t="shared" ref="C48:K48" si="16">+C49</f>
        <v>0</v>
      </c>
      <c r="D48" s="875">
        <f t="shared" si="16"/>
        <v>0</v>
      </c>
      <c r="E48" s="875">
        <f t="shared" si="16"/>
        <v>11.727299767953102</v>
      </c>
      <c r="F48" s="875">
        <f t="shared" si="16"/>
        <v>0</v>
      </c>
      <c r="G48" s="875">
        <f t="shared" si="16"/>
        <v>0</v>
      </c>
      <c r="H48" s="875">
        <f t="shared" si="16"/>
        <v>0</v>
      </c>
      <c r="I48" s="875">
        <f t="shared" si="16"/>
        <v>0</v>
      </c>
      <c r="J48" s="875">
        <f t="shared" si="16"/>
        <v>0</v>
      </c>
      <c r="K48" s="875">
        <f t="shared" si="16"/>
        <v>11.727299767953102</v>
      </c>
      <c r="L48" s="875">
        <f>+L49</f>
        <v>0</v>
      </c>
      <c r="M48" s="875">
        <f t="shared" ref="M48:N48" si="17">+M49</f>
        <v>0</v>
      </c>
      <c r="N48" s="875">
        <f t="shared" si="17"/>
        <v>0</v>
      </c>
      <c r="O48" s="875">
        <f t="shared" si="10"/>
        <v>23.454599535906205</v>
      </c>
      <c r="P48" s="888"/>
      <c r="Q48" s="888"/>
      <c r="R48" s="888"/>
      <c r="S48" s="888"/>
      <c r="T48" s="888"/>
    </row>
    <row r="49" spans="1:20" s="876" customFormat="1" x14ac:dyDescent="0.25">
      <c r="A49" s="877"/>
      <c r="B49" s="1263" t="s">
        <v>915</v>
      </c>
      <c r="C49" s="881">
        <v>0</v>
      </c>
      <c r="D49" s="881">
        <v>0</v>
      </c>
      <c r="E49" s="881">
        <v>11.727299767953102</v>
      </c>
      <c r="F49" s="881">
        <v>0</v>
      </c>
      <c r="G49" s="881">
        <v>0</v>
      </c>
      <c r="H49" s="881">
        <v>0</v>
      </c>
      <c r="I49" s="881">
        <v>0</v>
      </c>
      <c r="J49" s="881">
        <v>0</v>
      </c>
      <c r="K49" s="881">
        <v>11.727299767953102</v>
      </c>
      <c r="L49" s="881">
        <v>0</v>
      </c>
      <c r="M49" s="881">
        <v>0</v>
      </c>
      <c r="N49" s="881">
        <v>0</v>
      </c>
      <c r="O49" s="881">
        <f t="shared" si="10"/>
        <v>23.454599535906205</v>
      </c>
      <c r="P49" s="888"/>
      <c r="Q49" s="888"/>
      <c r="R49" s="888"/>
      <c r="S49" s="888"/>
      <c r="T49" s="888"/>
    </row>
    <row r="50" spans="1:20" s="876" customFormat="1" x14ac:dyDescent="0.25">
      <c r="A50" s="877"/>
      <c r="B50" s="1262" t="s">
        <v>920</v>
      </c>
      <c r="C50" s="875">
        <f t="shared" ref="C50:K50" si="18">+C51+C52</f>
        <v>0</v>
      </c>
      <c r="D50" s="875">
        <f t="shared" si="18"/>
        <v>0</v>
      </c>
      <c r="E50" s="875">
        <f t="shared" si="18"/>
        <v>0.58792194982564894</v>
      </c>
      <c r="F50" s="875">
        <f t="shared" si="18"/>
        <v>0</v>
      </c>
      <c r="G50" s="875">
        <f t="shared" si="18"/>
        <v>0</v>
      </c>
      <c r="H50" s="875">
        <f t="shared" si="18"/>
        <v>0</v>
      </c>
      <c r="I50" s="875">
        <f t="shared" si="18"/>
        <v>0</v>
      </c>
      <c r="J50" s="875">
        <f t="shared" si="18"/>
        <v>0</v>
      </c>
      <c r="K50" s="875">
        <f t="shared" si="18"/>
        <v>0.58792194982564894</v>
      </c>
      <c r="L50" s="875">
        <f>+L51+L52</f>
        <v>0</v>
      </c>
      <c r="M50" s="875">
        <f>+M51+M52</f>
        <v>0</v>
      </c>
      <c r="N50" s="875">
        <f>+N51+N52</f>
        <v>0</v>
      </c>
      <c r="O50" s="875">
        <f t="shared" si="10"/>
        <v>1.1758438996512979</v>
      </c>
      <c r="P50" s="888"/>
      <c r="Q50" s="888"/>
      <c r="R50" s="888"/>
      <c r="S50" s="888"/>
      <c r="T50" s="888"/>
    </row>
    <row r="51" spans="1:20" s="876" customFormat="1" x14ac:dyDescent="0.25">
      <c r="A51" s="877"/>
      <c r="B51" s="1263" t="s">
        <v>914</v>
      </c>
      <c r="C51" s="881">
        <v>0</v>
      </c>
      <c r="D51" s="881">
        <v>0</v>
      </c>
      <c r="E51" s="881">
        <v>0.56021458785354505</v>
      </c>
      <c r="F51" s="881">
        <v>0</v>
      </c>
      <c r="G51" s="881">
        <v>0</v>
      </c>
      <c r="H51" s="881">
        <v>0</v>
      </c>
      <c r="I51" s="881">
        <v>0</v>
      </c>
      <c r="J51" s="881">
        <v>0</v>
      </c>
      <c r="K51" s="881">
        <v>0.56021458785354505</v>
      </c>
      <c r="L51" s="881">
        <v>0</v>
      </c>
      <c r="M51" s="881">
        <v>0</v>
      </c>
      <c r="N51" s="881">
        <v>0</v>
      </c>
      <c r="O51" s="881">
        <f t="shared" si="10"/>
        <v>1.1204291757070901</v>
      </c>
      <c r="P51" s="888"/>
      <c r="Q51" s="888"/>
      <c r="R51" s="888"/>
      <c r="S51" s="888"/>
      <c r="T51" s="888"/>
    </row>
    <row r="52" spans="1:20" s="876" customFormat="1" x14ac:dyDescent="0.25">
      <c r="A52" s="877"/>
      <c r="B52" s="1265" t="s">
        <v>915</v>
      </c>
      <c r="C52" s="89">
        <v>0</v>
      </c>
      <c r="D52" s="89">
        <v>0</v>
      </c>
      <c r="E52" s="89">
        <v>2.7707361972103838E-2</v>
      </c>
      <c r="F52" s="89">
        <v>0</v>
      </c>
      <c r="G52" s="89">
        <v>0</v>
      </c>
      <c r="H52" s="89">
        <v>0</v>
      </c>
      <c r="I52" s="89">
        <v>0</v>
      </c>
      <c r="J52" s="89">
        <v>0</v>
      </c>
      <c r="K52" s="89">
        <v>2.7707361972103838E-2</v>
      </c>
      <c r="L52" s="89">
        <v>0</v>
      </c>
      <c r="M52" s="89">
        <v>0</v>
      </c>
      <c r="N52" s="89">
        <v>0</v>
      </c>
      <c r="O52" s="89">
        <f t="shared" si="10"/>
        <v>5.5414723944207676E-2</v>
      </c>
      <c r="P52" s="888"/>
      <c r="Q52" s="888"/>
      <c r="R52" s="888"/>
      <c r="S52" s="888"/>
      <c r="T52" s="888"/>
    </row>
    <row r="53" spans="1:20" s="876" customFormat="1" x14ac:dyDescent="0.25">
      <c r="A53" s="877"/>
      <c r="B53" s="1266" t="s">
        <v>74</v>
      </c>
      <c r="C53" s="1016">
        <f t="shared" ref="C53:K53" si="19">+C54+C57+C64</f>
        <v>0</v>
      </c>
      <c r="D53" s="1016">
        <f t="shared" si="19"/>
        <v>0</v>
      </c>
      <c r="E53" s="1016">
        <f t="shared" si="19"/>
        <v>0</v>
      </c>
      <c r="F53" s="1016">
        <f t="shared" si="19"/>
        <v>0</v>
      </c>
      <c r="G53" s="1016">
        <f t="shared" si="19"/>
        <v>0</v>
      </c>
      <c r="H53" s="1016">
        <f t="shared" si="19"/>
        <v>83.413243755930182</v>
      </c>
      <c r="I53" s="1016">
        <f t="shared" si="19"/>
        <v>0</v>
      </c>
      <c r="J53" s="1016">
        <f t="shared" si="19"/>
        <v>0</v>
      </c>
      <c r="K53" s="1016">
        <f t="shared" si="19"/>
        <v>0</v>
      </c>
      <c r="L53" s="1016">
        <f>+L54+L57+L64</f>
        <v>0</v>
      </c>
      <c r="M53" s="1016">
        <f t="shared" ref="M53:N53" si="20">+M54+M57+M64</f>
        <v>0</v>
      </c>
      <c r="N53" s="1016">
        <f t="shared" si="20"/>
        <v>86.465174715930189</v>
      </c>
      <c r="O53" s="1016">
        <f t="shared" si="10"/>
        <v>169.87841847186036</v>
      </c>
      <c r="P53" s="888"/>
      <c r="Q53" s="888"/>
      <c r="R53" s="888"/>
      <c r="S53" s="888"/>
      <c r="T53" s="888"/>
    </row>
    <row r="54" spans="1:20" s="876" customFormat="1" x14ac:dyDescent="0.25">
      <c r="A54" s="877"/>
      <c r="B54" s="1264" t="s">
        <v>922</v>
      </c>
      <c r="C54" s="1017">
        <f t="shared" ref="C54:K54" si="21">+C55+C56</f>
        <v>0</v>
      </c>
      <c r="D54" s="1017">
        <f t="shared" si="21"/>
        <v>0</v>
      </c>
      <c r="E54" s="1017">
        <f t="shared" si="21"/>
        <v>0</v>
      </c>
      <c r="F54" s="1017">
        <f t="shared" si="21"/>
        <v>0</v>
      </c>
      <c r="G54" s="1017">
        <f t="shared" si="21"/>
        <v>0</v>
      </c>
      <c r="H54" s="1017">
        <f t="shared" si="21"/>
        <v>81.352964025302512</v>
      </c>
      <c r="I54" s="1017">
        <f t="shared" si="21"/>
        <v>0</v>
      </c>
      <c r="J54" s="1017">
        <f t="shared" si="21"/>
        <v>0</v>
      </c>
      <c r="K54" s="1017">
        <f t="shared" si="21"/>
        <v>0</v>
      </c>
      <c r="L54" s="1017">
        <f>+L55+L56</f>
        <v>0</v>
      </c>
      <c r="M54" s="1017">
        <f>+M55+M56</f>
        <v>0</v>
      </c>
      <c r="N54" s="1017">
        <f>+N55+N56</f>
        <v>81.352964025302512</v>
      </c>
      <c r="O54" s="1017">
        <f t="shared" si="10"/>
        <v>162.70592805060502</v>
      </c>
      <c r="P54" s="888"/>
      <c r="Q54" s="888"/>
      <c r="R54" s="888"/>
      <c r="S54" s="888"/>
      <c r="T54" s="888"/>
    </row>
    <row r="55" spans="1:20" s="876" customFormat="1" x14ac:dyDescent="0.25">
      <c r="A55" s="877"/>
      <c r="B55" s="1263" t="s">
        <v>914</v>
      </c>
      <c r="C55" s="881">
        <v>0</v>
      </c>
      <c r="D55" s="881">
        <v>0</v>
      </c>
      <c r="E55" s="881">
        <v>0</v>
      </c>
      <c r="F55" s="881">
        <v>0</v>
      </c>
      <c r="G55" s="881">
        <v>0</v>
      </c>
      <c r="H55" s="881">
        <v>80.386656861206433</v>
      </c>
      <c r="I55" s="881">
        <v>0</v>
      </c>
      <c r="J55" s="881">
        <v>0</v>
      </c>
      <c r="K55" s="881">
        <v>0</v>
      </c>
      <c r="L55" s="881">
        <v>0</v>
      </c>
      <c r="M55" s="881">
        <v>0</v>
      </c>
      <c r="N55" s="881">
        <v>80.386656861206433</v>
      </c>
      <c r="O55" s="881">
        <f t="shared" si="10"/>
        <v>160.77331372241287</v>
      </c>
      <c r="P55" s="888"/>
      <c r="Q55" s="888"/>
      <c r="R55" s="888"/>
      <c r="S55" s="888"/>
      <c r="T55" s="888"/>
    </row>
    <row r="56" spans="1:20" s="876" customFormat="1" x14ac:dyDescent="0.25">
      <c r="A56" s="877"/>
      <c r="B56" s="1263" t="s">
        <v>915</v>
      </c>
      <c r="C56" s="881">
        <v>0</v>
      </c>
      <c r="D56" s="881">
        <v>0</v>
      </c>
      <c r="E56" s="881">
        <v>0</v>
      </c>
      <c r="F56" s="881">
        <v>0</v>
      </c>
      <c r="G56" s="881">
        <v>0</v>
      </c>
      <c r="H56" s="881">
        <v>0.96630716409607875</v>
      </c>
      <c r="I56" s="881">
        <v>0</v>
      </c>
      <c r="J56" s="881">
        <v>0</v>
      </c>
      <c r="K56" s="881">
        <v>0</v>
      </c>
      <c r="L56" s="881">
        <v>0</v>
      </c>
      <c r="M56" s="881">
        <v>0</v>
      </c>
      <c r="N56" s="881">
        <v>0.96630716409607875</v>
      </c>
      <c r="O56" s="881">
        <f t="shared" si="10"/>
        <v>1.9326143281921575</v>
      </c>
      <c r="P56" s="888"/>
      <c r="Q56" s="888"/>
      <c r="R56" s="888"/>
      <c r="S56" s="888"/>
      <c r="T56" s="888"/>
    </row>
    <row r="57" spans="1:20" s="876" customFormat="1" x14ac:dyDescent="0.25">
      <c r="A57" s="877"/>
      <c r="B57" s="1264" t="s">
        <v>921</v>
      </c>
      <c r="C57" s="1017">
        <f t="shared" ref="C57:K57" si="22">+C58+C61</f>
        <v>0</v>
      </c>
      <c r="D57" s="1017">
        <f t="shared" si="22"/>
        <v>0</v>
      </c>
      <c r="E57" s="1017">
        <f t="shared" si="22"/>
        <v>0</v>
      </c>
      <c r="F57" s="1017">
        <f t="shared" si="22"/>
        <v>0</v>
      </c>
      <c r="G57" s="1017">
        <f t="shared" si="22"/>
        <v>0</v>
      </c>
      <c r="H57" s="1017">
        <f t="shared" si="22"/>
        <v>0</v>
      </c>
      <c r="I57" s="1017">
        <f t="shared" si="22"/>
        <v>0</v>
      </c>
      <c r="J57" s="1017">
        <f t="shared" si="22"/>
        <v>0</v>
      </c>
      <c r="K57" s="1017">
        <f t="shared" si="22"/>
        <v>0</v>
      </c>
      <c r="L57" s="1017">
        <f>+L58+L61</f>
        <v>0</v>
      </c>
      <c r="M57" s="1017">
        <f>+M58+M61</f>
        <v>0</v>
      </c>
      <c r="N57" s="1017">
        <f>+N58+N61</f>
        <v>3.05193096</v>
      </c>
      <c r="O57" s="1017">
        <f t="shared" si="10"/>
        <v>3.05193096</v>
      </c>
      <c r="P57" s="888"/>
      <c r="Q57" s="888"/>
      <c r="R57" s="888"/>
      <c r="S57" s="888"/>
      <c r="T57" s="888"/>
    </row>
    <row r="58" spans="1:20" s="876" customFormat="1" x14ac:dyDescent="0.25">
      <c r="A58" s="877"/>
      <c r="B58" s="1264" t="s">
        <v>914</v>
      </c>
      <c r="C58" s="1017">
        <f t="shared" ref="C58:K58" si="23">+C59+C60</f>
        <v>0</v>
      </c>
      <c r="D58" s="1017">
        <f t="shared" si="23"/>
        <v>0</v>
      </c>
      <c r="E58" s="1017">
        <f t="shared" si="23"/>
        <v>0</v>
      </c>
      <c r="F58" s="1017">
        <f t="shared" si="23"/>
        <v>0</v>
      </c>
      <c r="G58" s="1017">
        <f t="shared" si="23"/>
        <v>0</v>
      </c>
      <c r="H58" s="1017">
        <f t="shared" si="23"/>
        <v>0</v>
      </c>
      <c r="I58" s="1017">
        <f t="shared" si="23"/>
        <v>0</v>
      </c>
      <c r="J58" s="1017">
        <f t="shared" si="23"/>
        <v>0</v>
      </c>
      <c r="K58" s="1017">
        <f t="shared" si="23"/>
        <v>0</v>
      </c>
      <c r="L58" s="1017">
        <f>+L59+L60</f>
        <v>0</v>
      </c>
      <c r="M58" s="1017">
        <f>+M59+M60</f>
        <v>0</v>
      </c>
      <c r="N58" s="1017">
        <f>+N59+N60</f>
        <v>2.3341781200000002</v>
      </c>
      <c r="O58" s="1017">
        <f t="shared" si="10"/>
        <v>2.3341781200000002</v>
      </c>
      <c r="P58" s="888"/>
      <c r="Q58" s="888"/>
      <c r="R58" s="888"/>
      <c r="S58" s="888"/>
      <c r="T58" s="888"/>
    </row>
    <row r="59" spans="1:20" s="876" customFormat="1" x14ac:dyDescent="0.25">
      <c r="A59" s="877"/>
      <c r="B59" s="1263" t="s">
        <v>917</v>
      </c>
      <c r="C59" s="881">
        <v>0</v>
      </c>
      <c r="D59" s="881">
        <v>0</v>
      </c>
      <c r="E59" s="881">
        <v>0</v>
      </c>
      <c r="F59" s="881">
        <v>0</v>
      </c>
      <c r="G59" s="881">
        <v>0</v>
      </c>
      <c r="H59" s="881">
        <v>0</v>
      </c>
      <c r="I59" s="881">
        <v>0</v>
      </c>
      <c r="J59" s="881">
        <v>0</v>
      </c>
      <c r="K59" s="881">
        <v>0</v>
      </c>
      <c r="L59" s="881">
        <v>0</v>
      </c>
      <c r="M59" s="881">
        <v>0</v>
      </c>
      <c r="N59" s="881">
        <v>0</v>
      </c>
      <c r="O59" s="881">
        <f t="shared" si="10"/>
        <v>0</v>
      </c>
      <c r="P59" s="888"/>
      <c r="Q59" s="888"/>
      <c r="R59" s="888"/>
      <c r="S59" s="888"/>
      <c r="T59" s="888"/>
    </row>
    <row r="60" spans="1:20" s="876" customFormat="1" x14ac:dyDescent="0.25">
      <c r="A60" s="877"/>
      <c r="B60" s="1263" t="s">
        <v>918</v>
      </c>
      <c r="C60" s="881">
        <v>0</v>
      </c>
      <c r="D60" s="881">
        <v>0</v>
      </c>
      <c r="E60" s="881">
        <v>0</v>
      </c>
      <c r="F60" s="881">
        <v>0</v>
      </c>
      <c r="G60" s="881">
        <v>0</v>
      </c>
      <c r="H60" s="881">
        <v>0</v>
      </c>
      <c r="I60" s="881">
        <v>0</v>
      </c>
      <c r="J60" s="881">
        <v>0</v>
      </c>
      <c r="K60" s="881">
        <v>0</v>
      </c>
      <c r="L60" s="881">
        <v>0</v>
      </c>
      <c r="M60" s="881">
        <v>0</v>
      </c>
      <c r="N60" s="881">
        <v>2.3341781200000002</v>
      </c>
      <c r="O60" s="881">
        <f t="shared" si="10"/>
        <v>2.3341781200000002</v>
      </c>
      <c r="P60" s="888"/>
      <c r="Q60" s="888"/>
      <c r="R60" s="888"/>
      <c r="S60" s="888"/>
      <c r="T60" s="888"/>
    </row>
    <row r="61" spans="1:20" s="876" customFormat="1" x14ac:dyDescent="0.25">
      <c r="A61" s="877"/>
      <c r="B61" s="1264" t="s">
        <v>915</v>
      </c>
      <c r="C61" s="1017">
        <f t="shared" ref="C61:K61" si="24">+C62+C63</f>
        <v>0</v>
      </c>
      <c r="D61" s="1017">
        <f t="shared" si="24"/>
        <v>0</v>
      </c>
      <c r="E61" s="1017">
        <f t="shared" si="24"/>
        <v>0</v>
      </c>
      <c r="F61" s="1017">
        <f t="shared" si="24"/>
        <v>0</v>
      </c>
      <c r="G61" s="1017">
        <f t="shared" si="24"/>
        <v>0</v>
      </c>
      <c r="H61" s="1017">
        <f t="shared" si="24"/>
        <v>0</v>
      </c>
      <c r="I61" s="1017">
        <f t="shared" si="24"/>
        <v>0</v>
      </c>
      <c r="J61" s="1017">
        <f t="shared" si="24"/>
        <v>0</v>
      </c>
      <c r="K61" s="1017">
        <f t="shared" si="24"/>
        <v>0</v>
      </c>
      <c r="L61" s="1017">
        <f>+L62+L63</f>
        <v>0</v>
      </c>
      <c r="M61" s="1017">
        <f>+M62+M63</f>
        <v>0</v>
      </c>
      <c r="N61" s="1017">
        <f>+N62+N63</f>
        <v>0.71775283999999995</v>
      </c>
      <c r="O61" s="1017">
        <f t="shared" si="10"/>
        <v>0.71775283999999995</v>
      </c>
      <c r="P61" s="888"/>
      <c r="Q61" s="888"/>
      <c r="R61" s="888"/>
      <c r="S61" s="888"/>
      <c r="T61" s="888"/>
    </row>
    <row r="62" spans="1:20" s="876" customFormat="1" x14ac:dyDescent="0.25">
      <c r="A62" s="877"/>
      <c r="B62" s="1263" t="s">
        <v>917</v>
      </c>
      <c r="C62" s="881">
        <v>0</v>
      </c>
      <c r="D62" s="881">
        <v>0</v>
      </c>
      <c r="E62" s="881">
        <v>0</v>
      </c>
      <c r="F62" s="881">
        <v>0</v>
      </c>
      <c r="G62" s="881">
        <v>0</v>
      </c>
      <c r="H62" s="881">
        <v>0</v>
      </c>
      <c r="I62" s="881">
        <v>0</v>
      </c>
      <c r="J62" s="881">
        <v>0</v>
      </c>
      <c r="K62" s="881">
        <v>0</v>
      </c>
      <c r="L62" s="881">
        <v>0</v>
      </c>
      <c r="M62" s="881">
        <v>0</v>
      </c>
      <c r="N62" s="881">
        <v>0</v>
      </c>
      <c r="O62" s="881">
        <f t="shared" si="10"/>
        <v>0</v>
      </c>
      <c r="P62" s="888"/>
      <c r="Q62" s="888"/>
      <c r="R62" s="888"/>
      <c r="S62" s="888"/>
      <c r="T62" s="888"/>
    </row>
    <row r="63" spans="1:20" s="876" customFormat="1" x14ac:dyDescent="0.25">
      <c r="A63" s="877"/>
      <c r="B63" s="1263" t="s">
        <v>918</v>
      </c>
      <c r="C63" s="881">
        <v>0</v>
      </c>
      <c r="D63" s="881">
        <v>0</v>
      </c>
      <c r="E63" s="881">
        <v>0</v>
      </c>
      <c r="F63" s="881">
        <v>0</v>
      </c>
      <c r="G63" s="881">
        <v>0</v>
      </c>
      <c r="H63" s="881">
        <v>0</v>
      </c>
      <c r="I63" s="881">
        <v>0</v>
      </c>
      <c r="J63" s="881">
        <v>0</v>
      </c>
      <c r="K63" s="881">
        <v>0</v>
      </c>
      <c r="L63" s="881">
        <v>0</v>
      </c>
      <c r="M63" s="881">
        <v>0</v>
      </c>
      <c r="N63" s="881">
        <v>0.71775283999999995</v>
      </c>
      <c r="O63" s="881">
        <f t="shared" si="10"/>
        <v>0.71775283999999995</v>
      </c>
      <c r="P63" s="888"/>
      <c r="Q63" s="888"/>
      <c r="R63" s="888"/>
      <c r="S63" s="888"/>
      <c r="T63" s="888"/>
    </row>
    <row r="64" spans="1:20" s="876" customFormat="1" x14ac:dyDescent="0.25">
      <c r="A64" s="877"/>
      <c r="B64" s="1264" t="s">
        <v>923</v>
      </c>
      <c r="C64" s="1017">
        <f t="shared" ref="C64:K64" si="25">+C65+C66</f>
        <v>0</v>
      </c>
      <c r="D64" s="1017">
        <f t="shared" si="25"/>
        <v>0</v>
      </c>
      <c r="E64" s="1017">
        <f t="shared" si="25"/>
        <v>0</v>
      </c>
      <c r="F64" s="1017">
        <f t="shared" si="25"/>
        <v>0</v>
      </c>
      <c r="G64" s="1017">
        <f t="shared" si="25"/>
        <v>0</v>
      </c>
      <c r="H64" s="1017">
        <f t="shared" si="25"/>
        <v>2.0602797306276637</v>
      </c>
      <c r="I64" s="1017">
        <f t="shared" si="25"/>
        <v>0</v>
      </c>
      <c r="J64" s="1017">
        <f t="shared" si="25"/>
        <v>0</v>
      </c>
      <c r="K64" s="1017">
        <f t="shared" si="25"/>
        <v>0</v>
      </c>
      <c r="L64" s="1017">
        <f>+L65+L66</f>
        <v>0</v>
      </c>
      <c r="M64" s="1017">
        <f>+M65+M66</f>
        <v>0</v>
      </c>
      <c r="N64" s="1017">
        <f>+N65+N66</f>
        <v>2.0602797306276637</v>
      </c>
      <c r="O64" s="1017">
        <f t="shared" si="10"/>
        <v>4.1205594612553273</v>
      </c>
      <c r="P64" s="888"/>
      <c r="Q64" s="888"/>
      <c r="R64" s="888"/>
      <c r="S64" s="888"/>
      <c r="T64" s="888"/>
    </row>
    <row r="65" spans="1:20" s="876" customFormat="1" x14ac:dyDescent="0.25">
      <c r="A65" s="877"/>
      <c r="B65" s="1263" t="s">
        <v>914</v>
      </c>
      <c r="C65" s="881">
        <v>0</v>
      </c>
      <c r="D65" s="881">
        <v>0</v>
      </c>
      <c r="E65" s="881">
        <v>0</v>
      </c>
      <c r="F65" s="881">
        <v>0</v>
      </c>
      <c r="G65" s="881">
        <v>0</v>
      </c>
      <c r="H65" s="881">
        <v>1.4215228950987988</v>
      </c>
      <c r="I65" s="881">
        <v>0</v>
      </c>
      <c r="J65" s="881">
        <v>0</v>
      </c>
      <c r="K65" s="881">
        <v>0</v>
      </c>
      <c r="L65" s="881">
        <v>0</v>
      </c>
      <c r="M65" s="881">
        <v>0</v>
      </c>
      <c r="N65" s="881">
        <v>1.4215228950987988</v>
      </c>
      <c r="O65" s="881">
        <f t="shared" si="10"/>
        <v>2.8430457901975976</v>
      </c>
      <c r="P65" s="888"/>
      <c r="Q65" s="888"/>
      <c r="R65" s="888"/>
      <c r="S65" s="888"/>
      <c r="T65" s="888"/>
    </row>
    <row r="66" spans="1:20" s="876" customFormat="1" x14ac:dyDescent="0.25">
      <c r="A66" s="877"/>
      <c r="B66" s="1263" t="s">
        <v>915</v>
      </c>
      <c r="C66" s="881">
        <v>0</v>
      </c>
      <c r="D66" s="881">
        <v>0</v>
      </c>
      <c r="E66" s="881">
        <v>0</v>
      </c>
      <c r="F66" s="881">
        <v>0</v>
      </c>
      <c r="G66" s="881">
        <v>0</v>
      </c>
      <c r="H66" s="881">
        <v>0.63875683552886486</v>
      </c>
      <c r="I66" s="881">
        <v>0</v>
      </c>
      <c r="J66" s="881">
        <v>0</v>
      </c>
      <c r="K66" s="881">
        <v>0</v>
      </c>
      <c r="L66" s="881">
        <v>0</v>
      </c>
      <c r="M66" s="881">
        <v>0</v>
      </c>
      <c r="N66" s="881">
        <v>0.63875683552886486</v>
      </c>
      <c r="O66" s="881">
        <f t="shared" si="10"/>
        <v>1.2775136710577297</v>
      </c>
      <c r="P66" s="888"/>
      <c r="Q66" s="888"/>
      <c r="R66" s="888"/>
      <c r="S66" s="888"/>
      <c r="T66" s="888"/>
    </row>
    <row r="67" spans="1:20" s="876" customFormat="1" x14ac:dyDescent="0.25">
      <c r="A67" s="877"/>
      <c r="B67" s="886" t="s">
        <v>26</v>
      </c>
      <c r="C67" s="887">
        <v>0</v>
      </c>
      <c r="D67" s="887">
        <v>0</v>
      </c>
      <c r="E67" s="878">
        <v>0</v>
      </c>
      <c r="F67" s="878">
        <v>0</v>
      </c>
      <c r="G67" s="878">
        <v>0</v>
      </c>
      <c r="H67" s="878">
        <v>112.00430109357796</v>
      </c>
      <c r="I67" s="878">
        <v>0</v>
      </c>
      <c r="J67" s="878">
        <v>0</v>
      </c>
      <c r="K67" s="878">
        <v>0</v>
      </c>
      <c r="L67" s="878">
        <v>0</v>
      </c>
      <c r="M67" s="878">
        <v>0</v>
      </c>
      <c r="N67" s="878">
        <v>112.00430109357796</v>
      </c>
      <c r="O67" s="878">
        <f t="shared" si="10"/>
        <v>224.00860218715593</v>
      </c>
      <c r="P67" s="888"/>
      <c r="Q67" s="888"/>
      <c r="R67" s="888"/>
      <c r="S67" s="888"/>
      <c r="T67" s="888"/>
    </row>
    <row r="68" spans="1:20" s="876" customFormat="1" x14ac:dyDescent="0.25">
      <c r="A68" s="877"/>
      <c r="B68" s="886" t="s">
        <v>608</v>
      </c>
      <c r="C68" s="887">
        <v>0</v>
      </c>
      <c r="D68" s="887">
        <v>41.982340008318978</v>
      </c>
      <c r="E68" s="878">
        <v>0</v>
      </c>
      <c r="F68" s="878">
        <v>0</v>
      </c>
      <c r="G68" s="878">
        <v>0</v>
      </c>
      <c r="H68" s="878">
        <v>0</v>
      </c>
      <c r="I68" s="878">
        <v>0</v>
      </c>
      <c r="J68" s="878">
        <v>0</v>
      </c>
      <c r="K68" s="878">
        <v>0</v>
      </c>
      <c r="L68" s="878">
        <v>0</v>
      </c>
      <c r="M68" s="878">
        <v>0</v>
      </c>
      <c r="N68" s="878">
        <v>0</v>
      </c>
      <c r="O68" s="878">
        <f t="shared" si="10"/>
        <v>41.982340008318978</v>
      </c>
      <c r="P68" s="888"/>
      <c r="Q68" s="888"/>
      <c r="R68" s="888"/>
      <c r="S68" s="888"/>
      <c r="T68" s="888"/>
    </row>
    <row r="69" spans="1:20" s="876" customFormat="1" x14ac:dyDescent="0.25">
      <c r="A69" s="877"/>
      <c r="B69" s="884" t="s">
        <v>499</v>
      </c>
      <c r="C69" s="887">
        <v>0</v>
      </c>
      <c r="D69" s="887">
        <v>0</v>
      </c>
      <c r="E69" s="878">
        <v>0</v>
      </c>
      <c r="F69" s="878">
        <v>0</v>
      </c>
      <c r="G69" s="878">
        <v>0</v>
      </c>
      <c r="H69" s="878">
        <v>0</v>
      </c>
      <c r="I69" s="878">
        <v>0</v>
      </c>
      <c r="J69" s="878">
        <v>0</v>
      </c>
      <c r="K69" s="878">
        <v>0</v>
      </c>
      <c r="L69" s="878">
        <v>0</v>
      </c>
      <c r="M69" s="878">
        <v>0</v>
      </c>
      <c r="N69" s="878">
        <v>0.32695684000000003</v>
      </c>
      <c r="O69" s="878">
        <f t="shared" si="10"/>
        <v>0.32695684000000003</v>
      </c>
      <c r="P69" s="888"/>
      <c r="Q69" s="888"/>
      <c r="R69" s="888"/>
      <c r="S69" s="888"/>
      <c r="T69" s="888"/>
    </row>
    <row r="70" spans="1:20" s="876" customFormat="1" x14ac:dyDescent="0.25">
      <c r="A70" s="877"/>
      <c r="B70" s="884" t="s">
        <v>500</v>
      </c>
      <c r="C70" s="887">
        <v>0</v>
      </c>
      <c r="D70" s="887">
        <v>0</v>
      </c>
      <c r="E70" s="878">
        <v>0</v>
      </c>
      <c r="F70" s="878">
        <v>0</v>
      </c>
      <c r="G70" s="878">
        <v>0</v>
      </c>
      <c r="H70" s="878">
        <v>0</v>
      </c>
      <c r="I70" s="878">
        <v>0</v>
      </c>
      <c r="J70" s="878">
        <v>0</v>
      </c>
      <c r="K70" s="878">
        <v>0</v>
      </c>
      <c r="L70" s="878">
        <v>0</v>
      </c>
      <c r="M70" s="878">
        <v>0</v>
      </c>
      <c r="N70" s="878">
        <v>0.90358936000000001</v>
      </c>
      <c r="O70" s="878">
        <f t="shared" si="10"/>
        <v>0.90358936000000001</v>
      </c>
      <c r="P70" s="888"/>
      <c r="Q70" s="888"/>
      <c r="R70" s="888"/>
      <c r="S70" s="888"/>
      <c r="T70" s="888"/>
    </row>
    <row r="71" spans="1:20" s="876" customFormat="1" x14ac:dyDescent="0.25">
      <c r="A71" s="877"/>
      <c r="B71" s="884" t="s">
        <v>564</v>
      </c>
      <c r="C71" s="887">
        <v>0</v>
      </c>
      <c r="D71" s="887">
        <v>0</v>
      </c>
      <c r="E71" s="878">
        <v>0</v>
      </c>
      <c r="F71" s="878">
        <v>0</v>
      </c>
      <c r="G71" s="878">
        <v>0</v>
      </c>
      <c r="H71" s="878">
        <v>0</v>
      </c>
      <c r="I71" s="878">
        <v>0</v>
      </c>
      <c r="J71" s="878">
        <v>0</v>
      </c>
      <c r="K71" s="878">
        <v>0</v>
      </c>
      <c r="L71" s="878">
        <v>0</v>
      </c>
      <c r="M71" s="878">
        <v>0</v>
      </c>
      <c r="N71" s="878">
        <v>6.0968870400000004</v>
      </c>
      <c r="O71" s="878">
        <f t="shared" si="10"/>
        <v>6.0968870400000004</v>
      </c>
      <c r="P71" s="888"/>
      <c r="Q71" s="888"/>
      <c r="R71" s="888"/>
      <c r="S71" s="888"/>
      <c r="T71" s="888"/>
    </row>
    <row r="72" spans="1:20" s="876" customFormat="1" x14ac:dyDescent="0.25">
      <c r="A72" s="877"/>
      <c r="B72" s="884" t="s">
        <v>600</v>
      </c>
      <c r="C72" s="887">
        <v>2.5802066277259494</v>
      </c>
      <c r="D72" s="887">
        <v>2.5598660328005232</v>
      </c>
      <c r="E72" s="878">
        <v>2.538454414879078</v>
      </c>
      <c r="F72" s="878">
        <v>2.5183539089666649</v>
      </c>
      <c r="G72" s="878">
        <v>2.4976663287182839</v>
      </c>
      <c r="H72" s="878">
        <v>2.4768627662962746</v>
      </c>
      <c r="I72" s="878">
        <v>2.4559425713946164</v>
      </c>
      <c r="J72" s="878">
        <v>2.434905090379702</v>
      </c>
      <c r="K72" s="878">
        <v>2.4137496654584347</v>
      </c>
      <c r="L72" s="878">
        <v>2.3924756355101313</v>
      </c>
      <c r="M72" s="878">
        <v>2.371082335492305</v>
      </c>
      <c r="N72" s="878">
        <v>2.3495690969160381</v>
      </c>
      <c r="O72" s="878">
        <f t="shared" si="10"/>
        <v>29.589134474538</v>
      </c>
      <c r="P72" s="888"/>
      <c r="Q72" s="888"/>
      <c r="R72" s="888"/>
      <c r="S72" s="888"/>
      <c r="T72" s="888"/>
    </row>
    <row r="73" spans="1:20" s="876" customFormat="1" x14ac:dyDescent="0.25">
      <c r="A73" s="877"/>
      <c r="B73" s="886" t="s">
        <v>562</v>
      </c>
      <c r="C73" s="887">
        <v>53.663762856616557</v>
      </c>
      <c r="D73" s="887">
        <v>0</v>
      </c>
      <c r="E73" s="878">
        <v>0</v>
      </c>
      <c r="F73" s="878">
        <v>41.508759004100071</v>
      </c>
      <c r="G73" s="878">
        <v>0</v>
      </c>
      <c r="H73" s="878">
        <v>0</v>
      </c>
      <c r="I73" s="878">
        <v>41.969967437518577</v>
      </c>
      <c r="J73" s="878">
        <v>0</v>
      </c>
      <c r="K73" s="878">
        <v>0</v>
      </c>
      <c r="L73" s="878">
        <v>42.431175870818237</v>
      </c>
      <c r="M73" s="878">
        <v>0</v>
      </c>
      <c r="N73" s="878">
        <v>0</v>
      </c>
      <c r="O73" s="878">
        <f t="shared" si="10"/>
        <v>179.57366516905344</v>
      </c>
      <c r="P73" s="888"/>
      <c r="Q73" s="888"/>
      <c r="R73" s="888"/>
      <c r="S73" s="888"/>
      <c r="T73" s="888"/>
    </row>
    <row r="74" spans="1:20" s="876" customFormat="1" x14ac:dyDescent="0.25">
      <c r="A74" s="877"/>
      <c r="B74" s="884" t="s">
        <v>767</v>
      </c>
      <c r="C74" s="887">
        <v>0</v>
      </c>
      <c r="D74" s="887">
        <v>0</v>
      </c>
      <c r="E74" s="878">
        <v>0</v>
      </c>
      <c r="F74" s="878">
        <v>0</v>
      </c>
      <c r="G74" s="878">
        <v>0</v>
      </c>
      <c r="H74" s="878">
        <v>0</v>
      </c>
      <c r="I74" s="878">
        <v>0</v>
      </c>
      <c r="J74" s="878">
        <v>0</v>
      </c>
      <c r="K74" s="878">
        <v>0</v>
      </c>
      <c r="L74" s="878">
        <v>0</v>
      </c>
      <c r="M74" s="878">
        <v>0</v>
      </c>
      <c r="N74" s="878">
        <v>0.55615862999999999</v>
      </c>
      <c r="O74" s="878">
        <f t="shared" si="10"/>
        <v>0.55615862999999999</v>
      </c>
      <c r="P74" s="888"/>
      <c r="Q74" s="888"/>
      <c r="R74" s="888"/>
      <c r="S74" s="888"/>
      <c r="T74" s="888"/>
    </row>
    <row r="75" spans="1:20" s="876" customFormat="1" x14ac:dyDescent="0.25">
      <c r="A75" s="877"/>
      <c r="B75" s="886" t="s">
        <v>766</v>
      </c>
      <c r="C75" s="887">
        <v>0</v>
      </c>
      <c r="D75" s="887">
        <v>0</v>
      </c>
      <c r="E75" s="878">
        <v>0</v>
      </c>
      <c r="F75" s="878">
        <v>0</v>
      </c>
      <c r="G75" s="878">
        <v>0</v>
      </c>
      <c r="H75" s="878">
        <v>0</v>
      </c>
      <c r="I75" s="878">
        <v>0</v>
      </c>
      <c r="J75" s="878">
        <v>0</v>
      </c>
      <c r="K75" s="878">
        <v>0</v>
      </c>
      <c r="L75" s="878">
        <v>0</v>
      </c>
      <c r="M75" s="878">
        <v>0</v>
      </c>
      <c r="N75" s="878">
        <v>0.99177080000000006</v>
      </c>
      <c r="O75" s="878">
        <f t="shared" si="10"/>
        <v>0.99177080000000006</v>
      </c>
      <c r="P75" s="888"/>
      <c r="Q75" s="888"/>
      <c r="R75" s="888"/>
      <c r="S75" s="888"/>
      <c r="T75" s="888"/>
    </row>
    <row r="76" spans="1:20" s="876" customFormat="1" x14ac:dyDescent="0.25">
      <c r="A76" s="877"/>
      <c r="B76" s="886" t="s">
        <v>797</v>
      </c>
      <c r="C76" s="887">
        <v>0</v>
      </c>
      <c r="D76" s="887">
        <v>0.24869919246538713</v>
      </c>
      <c r="E76" s="878">
        <v>0</v>
      </c>
      <c r="F76" s="878">
        <v>0</v>
      </c>
      <c r="G76" s="878">
        <v>0</v>
      </c>
      <c r="H76" s="878">
        <v>0</v>
      </c>
      <c r="I76" s="878">
        <v>0</v>
      </c>
      <c r="J76" s="878">
        <v>0.23832504355576684</v>
      </c>
      <c r="K76" s="878">
        <v>0</v>
      </c>
      <c r="L76" s="878">
        <v>0</v>
      </c>
      <c r="M76" s="878">
        <v>0</v>
      </c>
      <c r="N76" s="878">
        <v>0</v>
      </c>
      <c r="O76" s="878">
        <f t="shared" si="10"/>
        <v>0.48702423602115397</v>
      </c>
      <c r="P76" s="888"/>
      <c r="Q76" s="888"/>
      <c r="R76" s="888"/>
      <c r="S76" s="888"/>
      <c r="T76" s="888"/>
    </row>
    <row r="77" spans="1:20" s="876" customFormat="1" x14ac:dyDescent="0.25">
      <c r="A77" s="877"/>
      <c r="B77" s="884" t="s">
        <v>796</v>
      </c>
      <c r="C77" s="887">
        <v>0</v>
      </c>
      <c r="D77" s="887">
        <v>57.825528646503059</v>
      </c>
      <c r="E77" s="878">
        <v>0</v>
      </c>
      <c r="F77" s="878">
        <v>0</v>
      </c>
      <c r="G77" s="878">
        <v>50.133093602709607</v>
      </c>
      <c r="H77" s="878">
        <v>0</v>
      </c>
      <c r="I77" s="878">
        <v>0</v>
      </c>
      <c r="J77" s="878">
        <v>51.822973162398242</v>
      </c>
      <c r="K77" s="878">
        <v>0</v>
      </c>
      <c r="L77" s="878">
        <v>0</v>
      </c>
      <c r="M77" s="878">
        <v>0</v>
      </c>
      <c r="N77" s="878">
        <v>0</v>
      </c>
      <c r="O77" s="878">
        <f t="shared" si="10"/>
        <v>159.78159541161091</v>
      </c>
      <c r="P77" s="888"/>
      <c r="Q77" s="888"/>
      <c r="R77" s="888"/>
      <c r="S77" s="888"/>
      <c r="T77" s="888"/>
    </row>
    <row r="78" spans="1:20" s="876" customFormat="1" x14ac:dyDescent="0.25">
      <c r="A78" s="877"/>
      <c r="B78" s="886" t="s">
        <v>909</v>
      </c>
      <c r="C78" s="887">
        <v>0</v>
      </c>
      <c r="D78" s="887">
        <v>0</v>
      </c>
      <c r="E78" s="878">
        <v>0</v>
      </c>
      <c r="F78" s="878">
        <v>0</v>
      </c>
      <c r="G78" s="878">
        <v>0</v>
      </c>
      <c r="H78" s="878">
        <v>0</v>
      </c>
      <c r="I78" s="878">
        <v>0</v>
      </c>
      <c r="J78" s="878">
        <v>0</v>
      </c>
      <c r="K78" s="878">
        <v>0</v>
      </c>
      <c r="L78" s="878">
        <v>0</v>
      </c>
      <c r="M78" s="878">
        <v>0</v>
      </c>
      <c r="N78" s="878">
        <v>8.6155199999999998E-3</v>
      </c>
      <c r="O78" s="878">
        <f t="shared" si="10"/>
        <v>8.6155199999999998E-3</v>
      </c>
      <c r="P78" s="888"/>
      <c r="Q78" s="888"/>
      <c r="R78" s="888"/>
      <c r="S78" s="888"/>
      <c r="T78" s="888"/>
    </row>
    <row r="79" spans="1:20" s="876" customFormat="1" x14ac:dyDescent="0.25">
      <c r="A79" s="877"/>
      <c r="B79" s="884" t="s">
        <v>910</v>
      </c>
      <c r="C79" s="887">
        <v>0</v>
      </c>
      <c r="D79" s="887">
        <v>0</v>
      </c>
      <c r="E79" s="878">
        <v>0</v>
      </c>
      <c r="F79" s="878">
        <v>0</v>
      </c>
      <c r="G79" s="878">
        <v>1.1383580800000002</v>
      </c>
      <c r="H79" s="878">
        <v>0</v>
      </c>
      <c r="I79" s="878">
        <v>0</v>
      </c>
      <c r="J79" s="878">
        <v>0</v>
      </c>
      <c r="K79" s="878">
        <v>0</v>
      </c>
      <c r="L79" s="878">
        <v>0</v>
      </c>
      <c r="M79" s="878">
        <v>0.88320885999999998</v>
      </c>
      <c r="N79" s="878">
        <v>0</v>
      </c>
      <c r="O79" s="878">
        <f t="shared" si="10"/>
        <v>2.02156694</v>
      </c>
      <c r="P79" s="888"/>
      <c r="Q79" s="888"/>
      <c r="R79" s="888"/>
      <c r="S79" s="888"/>
      <c r="T79" s="888"/>
    </row>
    <row r="80" spans="1:20" s="876" customFormat="1" x14ac:dyDescent="0.25">
      <c r="A80" s="877"/>
      <c r="B80" s="886" t="s">
        <v>912</v>
      </c>
      <c r="C80" s="887">
        <v>0</v>
      </c>
      <c r="D80" s="887">
        <v>0</v>
      </c>
      <c r="E80" s="878">
        <v>0</v>
      </c>
      <c r="F80" s="878">
        <v>0.83448562999999998</v>
      </c>
      <c r="G80" s="878">
        <v>0</v>
      </c>
      <c r="H80" s="878">
        <v>0</v>
      </c>
      <c r="I80" s="878">
        <v>0</v>
      </c>
      <c r="J80" s="878">
        <v>0</v>
      </c>
      <c r="K80" s="878">
        <v>0</v>
      </c>
      <c r="L80" s="878">
        <v>0.82526480000000002</v>
      </c>
      <c r="M80" s="878">
        <v>0</v>
      </c>
      <c r="N80" s="878">
        <v>0</v>
      </c>
      <c r="O80" s="878">
        <f t="shared" si="10"/>
        <v>1.6597504299999999</v>
      </c>
      <c r="P80" s="888"/>
      <c r="Q80" s="888"/>
      <c r="R80" s="888"/>
      <c r="S80" s="888"/>
      <c r="T80" s="888"/>
    </row>
    <row r="81" spans="1:20" s="876" customFormat="1" x14ac:dyDescent="0.25">
      <c r="A81" s="877"/>
      <c r="B81" s="886" t="s">
        <v>765</v>
      </c>
      <c r="C81" s="887">
        <v>0</v>
      </c>
      <c r="D81" s="887">
        <v>0</v>
      </c>
      <c r="E81" s="878">
        <v>0</v>
      </c>
      <c r="F81" s="878">
        <v>0</v>
      </c>
      <c r="G81" s="878">
        <v>325.53707236555948</v>
      </c>
      <c r="H81" s="878">
        <v>0</v>
      </c>
      <c r="I81" s="878">
        <v>0</v>
      </c>
      <c r="J81" s="878">
        <v>0</v>
      </c>
      <c r="K81" s="878">
        <v>0</v>
      </c>
      <c r="L81" s="878">
        <v>0</v>
      </c>
      <c r="M81" s="878">
        <v>325.53707236555948</v>
      </c>
      <c r="N81" s="878">
        <v>0</v>
      </c>
      <c r="O81" s="878">
        <f t="shared" si="10"/>
        <v>651.07414473111896</v>
      </c>
      <c r="P81" s="888"/>
      <c r="Q81" s="888"/>
      <c r="R81" s="888"/>
      <c r="S81" s="888"/>
      <c r="T81" s="888"/>
    </row>
    <row r="82" spans="1:20" s="876" customFormat="1" x14ac:dyDescent="0.25">
      <c r="A82" s="877"/>
      <c r="B82" s="886" t="s">
        <v>478</v>
      </c>
      <c r="C82" s="887">
        <v>0</v>
      </c>
      <c r="D82" s="887">
        <v>0</v>
      </c>
      <c r="E82" s="878">
        <v>0</v>
      </c>
      <c r="F82" s="878">
        <v>88.943523855844077</v>
      </c>
      <c r="G82" s="878">
        <v>0</v>
      </c>
      <c r="H82" s="878">
        <v>0</v>
      </c>
      <c r="I82" s="878">
        <v>0</v>
      </c>
      <c r="J82" s="878">
        <v>0</v>
      </c>
      <c r="K82" s="878">
        <v>0</v>
      </c>
      <c r="L82" s="878">
        <v>88.943523855844077</v>
      </c>
      <c r="M82" s="878">
        <v>0</v>
      </c>
      <c r="N82" s="878">
        <v>0</v>
      </c>
      <c r="O82" s="878">
        <f t="shared" si="10"/>
        <v>177.88704771168815</v>
      </c>
      <c r="P82" s="888"/>
      <c r="Q82" s="888"/>
      <c r="R82" s="888"/>
      <c r="S82" s="888"/>
      <c r="T82" s="888"/>
    </row>
    <row r="83" spans="1:20" s="876" customFormat="1" x14ac:dyDescent="0.25">
      <c r="A83" s="877"/>
      <c r="B83" s="886" t="s">
        <v>479</v>
      </c>
      <c r="C83" s="887">
        <v>0</v>
      </c>
      <c r="D83" s="887">
        <v>0</v>
      </c>
      <c r="E83" s="878">
        <v>0</v>
      </c>
      <c r="F83" s="878">
        <v>60.990293475310473</v>
      </c>
      <c r="G83" s="878">
        <v>0</v>
      </c>
      <c r="H83" s="878">
        <v>0</v>
      </c>
      <c r="I83" s="878">
        <v>0</v>
      </c>
      <c r="J83" s="878">
        <v>0</v>
      </c>
      <c r="K83" s="878">
        <v>0</v>
      </c>
      <c r="L83" s="878">
        <v>60.990293475310473</v>
      </c>
      <c r="M83" s="878">
        <v>0</v>
      </c>
      <c r="N83" s="878">
        <v>0</v>
      </c>
      <c r="O83" s="878">
        <f t="shared" si="10"/>
        <v>121.98058695062095</v>
      </c>
      <c r="P83" s="888"/>
      <c r="Q83" s="888"/>
      <c r="R83" s="888"/>
      <c r="S83" s="888"/>
      <c r="T83" s="888"/>
    </row>
    <row r="84" spans="1:20" s="876" customFormat="1" x14ac:dyDescent="0.25">
      <c r="A84" s="877"/>
      <c r="B84" s="886" t="s">
        <v>480</v>
      </c>
      <c r="C84" s="887">
        <v>0</v>
      </c>
      <c r="D84" s="887">
        <v>0</v>
      </c>
      <c r="E84" s="878">
        <v>0</v>
      </c>
      <c r="F84" s="878">
        <v>67.591657248559045</v>
      </c>
      <c r="G84" s="878">
        <v>0</v>
      </c>
      <c r="H84" s="878">
        <v>0</v>
      </c>
      <c r="I84" s="878">
        <v>0</v>
      </c>
      <c r="J84" s="878">
        <v>0</v>
      </c>
      <c r="K84" s="878">
        <v>0</v>
      </c>
      <c r="L84" s="878">
        <v>67.591657248559045</v>
      </c>
      <c r="M84" s="878">
        <v>0</v>
      </c>
      <c r="N84" s="878">
        <v>0</v>
      </c>
      <c r="O84" s="878">
        <f t="shared" si="10"/>
        <v>135.18331449711809</v>
      </c>
      <c r="P84" s="888"/>
      <c r="Q84" s="888"/>
      <c r="R84" s="888"/>
      <c r="S84" s="888"/>
      <c r="T84" s="888"/>
    </row>
    <row r="85" spans="1:20" s="876" customFormat="1" x14ac:dyDescent="0.25">
      <c r="A85" s="877"/>
      <c r="B85" s="886" t="s">
        <v>716</v>
      </c>
      <c r="C85" s="887">
        <v>0</v>
      </c>
      <c r="D85" s="887">
        <v>0</v>
      </c>
      <c r="E85" s="878">
        <v>23.561259290140828</v>
      </c>
      <c r="F85" s="878">
        <v>0</v>
      </c>
      <c r="G85" s="878">
        <v>0</v>
      </c>
      <c r="H85" s="878">
        <v>0</v>
      </c>
      <c r="I85" s="878">
        <v>0</v>
      </c>
      <c r="J85" s="878">
        <v>0</v>
      </c>
      <c r="K85" s="878">
        <v>23.561259290140828</v>
      </c>
      <c r="L85" s="878">
        <v>0</v>
      </c>
      <c r="M85" s="878">
        <v>0</v>
      </c>
      <c r="N85" s="878">
        <v>0</v>
      </c>
      <c r="O85" s="878">
        <f t="shared" si="10"/>
        <v>47.122518580281657</v>
      </c>
      <c r="P85" s="888"/>
      <c r="Q85" s="888"/>
      <c r="R85" s="888"/>
      <c r="S85" s="888"/>
      <c r="T85" s="888"/>
    </row>
    <row r="86" spans="1:20" s="876" customFormat="1" x14ac:dyDescent="0.25">
      <c r="A86" s="877"/>
      <c r="B86" s="886" t="s">
        <v>841</v>
      </c>
      <c r="C86" s="887">
        <v>0</v>
      </c>
      <c r="D86" s="887">
        <v>1.2742304718437156</v>
      </c>
      <c r="E86" s="878">
        <v>0</v>
      </c>
      <c r="F86" s="878">
        <v>0</v>
      </c>
      <c r="G86" s="878">
        <v>0</v>
      </c>
      <c r="H86" s="878">
        <v>0</v>
      </c>
      <c r="I86" s="878">
        <v>0</v>
      </c>
      <c r="J86" s="878">
        <v>1.2742304718437156</v>
      </c>
      <c r="K86" s="878">
        <v>0</v>
      </c>
      <c r="L86" s="878">
        <v>0</v>
      </c>
      <c r="M86" s="878">
        <v>0</v>
      </c>
      <c r="N86" s="878">
        <v>0</v>
      </c>
      <c r="O86" s="878">
        <f t="shared" si="10"/>
        <v>2.5484609436874313</v>
      </c>
      <c r="P86" s="888"/>
      <c r="Q86" s="888"/>
      <c r="R86" s="888"/>
      <c r="S86" s="888"/>
      <c r="T86" s="888"/>
    </row>
    <row r="87" spans="1:20" s="876" customFormat="1" x14ac:dyDescent="0.25">
      <c r="A87" s="877"/>
      <c r="B87" s="884" t="s">
        <v>838</v>
      </c>
      <c r="C87" s="887">
        <v>0</v>
      </c>
      <c r="D87" s="887">
        <v>17.147879693698794</v>
      </c>
      <c r="E87" s="878">
        <v>0</v>
      </c>
      <c r="F87" s="878">
        <v>0</v>
      </c>
      <c r="G87" s="878">
        <v>0</v>
      </c>
      <c r="H87" s="878">
        <v>0</v>
      </c>
      <c r="I87" s="878">
        <v>0</v>
      </c>
      <c r="J87" s="878">
        <v>17.147879693698794</v>
      </c>
      <c r="K87" s="878">
        <v>0</v>
      </c>
      <c r="L87" s="878">
        <v>0</v>
      </c>
      <c r="M87" s="878">
        <v>0</v>
      </c>
      <c r="N87" s="878">
        <v>0</v>
      </c>
      <c r="O87" s="878">
        <f t="shared" si="10"/>
        <v>34.295759387397588</v>
      </c>
      <c r="P87" s="888"/>
      <c r="Q87" s="888"/>
      <c r="R87" s="888"/>
      <c r="S87" s="888"/>
      <c r="T87" s="888"/>
    </row>
    <row r="88" spans="1:20" s="876" customFormat="1" x14ac:dyDescent="0.25">
      <c r="A88" s="877"/>
      <c r="B88" s="886" t="s">
        <v>839</v>
      </c>
      <c r="C88" s="887">
        <v>0</v>
      </c>
      <c r="D88" s="887">
        <v>0</v>
      </c>
      <c r="E88" s="878">
        <v>0</v>
      </c>
      <c r="F88" s="878">
        <v>15.632803939474183</v>
      </c>
      <c r="G88" s="878">
        <v>0</v>
      </c>
      <c r="H88" s="878">
        <v>0</v>
      </c>
      <c r="I88" s="878">
        <v>0</v>
      </c>
      <c r="J88" s="878">
        <v>0</v>
      </c>
      <c r="K88" s="878">
        <v>0</v>
      </c>
      <c r="L88" s="878">
        <v>0</v>
      </c>
      <c r="M88" s="878">
        <v>0</v>
      </c>
      <c r="N88" s="878">
        <v>0</v>
      </c>
      <c r="O88" s="878">
        <f t="shared" si="10"/>
        <v>15.632803939474183</v>
      </c>
      <c r="P88" s="888"/>
      <c r="Q88" s="888"/>
      <c r="R88" s="888"/>
      <c r="S88" s="888"/>
      <c r="T88" s="888"/>
    </row>
    <row r="89" spans="1:20" s="876" customFormat="1" x14ac:dyDescent="0.25">
      <c r="A89" s="877"/>
      <c r="B89" s="884" t="s">
        <v>840</v>
      </c>
      <c r="C89" s="887">
        <v>0</v>
      </c>
      <c r="D89" s="887">
        <v>0</v>
      </c>
      <c r="E89" s="878">
        <v>15.923676287106783</v>
      </c>
      <c r="F89" s="878">
        <v>0</v>
      </c>
      <c r="G89" s="878">
        <v>0</v>
      </c>
      <c r="H89" s="878">
        <v>0</v>
      </c>
      <c r="I89" s="878">
        <v>0</v>
      </c>
      <c r="J89" s="878">
        <v>0</v>
      </c>
      <c r="K89" s="878">
        <v>15.923676287106783</v>
      </c>
      <c r="L89" s="878">
        <v>0</v>
      </c>
      <c r="M89" s="878">
        <v>0</v>
      </c>
      <c r="N89" s="878">
        <v>0</v>
      </c>
      <c r="O89" s="878">
        <f t="shared" si="10"/>
        <v>31.847352574213566</v>
      </c>
      <c r="P89" s="888"/>
      <c r="Q89" s="888"/>
      <c r="R89" s="888"/>
      <c r="S89" s="888"/>
      <c r="T89" s="888"/>
    </row>
    <row r="90" spans="1:20" s="876" customFormat="1" x14ac:dyDescent="0.25">
      <c r="A90" s="877"/>
      <c r="B90" s="884" t="s">
        <v>836</v>
      </c>
      <c r="C90" s="887">
        <v>0</v>
      </c>
      <c r="D90" s="887">
        <v>0</v>
      </c>
      <c r="E90" s="878">
        <v>18.048051626066265</v>
      </c>
      <c r="F90" s="878">
        <v>0</v>
      </c>
      <c r="G90" s="878">
        <v>0</v>
      </c>
      <c r="H90" s="878">
        <v>0</v>
      </c>
      <c r="I90" s="878">
        <v>0</v>
      </c>
      <c r="J90" s="878">
        <v>0</v>
      </c>
      <c r="K90" s="878">
        <v>18.048051626066265</v>
      </c>
      <c r="L90" s="878">
        <v>0</v>
      </c>
      <c r="M90" s="878">
        <v>0</v>
      </c>
      <c r="N90" s="878">
        <v>0</v>
      </c>
      <c r="O90" s="878">
        <f t="shared" si="10"/>
        <v>36.096103252132529</v>
      </c>
      <c r="P90" s="888"/>
      <c r="Q90" s="888"/>
      <c r="R90" s="888"/>
      <c r="S90" s="888"/>
      <c r="T90" s="888"/>
    </row>
    <row r="91" spans="1:20" s="876" customFormat="1" x14ac:dyDescent="0.25">
      <c r="A91" s="877"/>
      <c r="B91" s="886" t="s">
        <v>837</v>
      </c>
      <c r="C91" s="887">
        <v>0</v>
      </c>
      <c r="D91" s="887">
        <v>0</v>
      </c>
      <c r="E91" s="878">
        <v>37.163253086917237</v>
      </c>
      <c r="F91" s="878">
        <v>0</v>
      </c>
      <c r="G91" s="878">
        <v>0</v>
      </c>
      <c r="H91" s="878">
        <v>0</v>
      </c>
      <c r="I91" s="878">
        <v>0</v>
      </c>
      <c r="J91" s="878">
        <v>0</v>
      </c>
      <c r="K91" s="878">
        <v>37.163253086917237</v>
      </c>
      <c r="L91" s="878">
        <v>0</v>
      </c>
      <c r="M91" s="878">
        <v>0</v>
      </c>
      <c r="N91" s="878">
        <v>0</v>
      </c>
      <c r="O91" s="878">
        <f t="shared" si="10"/>
        <v>74.326506173834474</v>
      </c>
      <c r="P91" s="888"/>
      <c r="Q91" s="888"/>
      <c r="R91" s="888"/>
      <c r="S91" s="888"/>
      <c r="T91" s="888"/>
    </row>
    <row r="92" spans="1:20" s="876" customFormat="1" x14ac:dyDescent="0.25">
      <c r="A92" s="877"/>
      <c r="B92" s="886" t="s">
        <v>842</v>
      </c>
      <c r="C92" s="887">
        <v>0</v>
      </c>
      <c r="D92" s="887">
        <v>0</v>
      </c>
      <c r="E92" s="878">
        <v>0</v>
      </c>
      <c r="F92" s="878">
        <v>0</v>
      </c>
      <c r="G92" s="878">
        <v>10.305867087890412</v>
      </c>
      <c r="H92" s="878">
        <v>0</v>
      </c>
      <c r="I92" s="878">
        <v>0</v>
      </c>
      <c r="J92" s="878">
        <v>0</v>
      </c>
      <c r="K92" s="878">
        <v>0</v>
      </c>
      <c r="L92" s="878">
        <v>0</v>
      </c>
      <c r="M92" s="878">
        <v>7.5716574520184867</v>
      </c>
      <c r="N92" s="878">
        <v>0</v>
      </c>
      <c r="O92" s="878">
        <f t="shared" si="10"/>
        <v>17.877524539908897</v>
      </c>
      <c r="P92" s="888"/>
      <c r="Q92" s="888"/>
      <c r="R92" s="888"/>
      <c r="S92" s="888"/>
      <c r="T92" s="888"/>
    </row>
    <row r="93" spans="1:20" s="876" customFormat="1" x14ac:dyDescent="0.25">
      <c r="A93" s="877"/>
      <c r="B93" s="886" t="s">
        <v>843</v>
      </c>
      <c r="C93" s="887">
        <v>0</v>
      </c>
      <c r="D93" s="887">
        <v>0</v>
      </c>
      <c r="E93" s="878">
        <v>0</v>
      </c>
      <c r="F93" s="878">
        <v>0</v>
      </c>
      <c r="G93" s="878">
        <v>0.38959466960275008</v>
      </c>
      <c r="H93" s="878">
        <v>0</v>
      </c>
      <c r="I93" s="878">
        <v>0</v>
      </c>
      <c r="J93" s="878">
        <v>0</v>
      </c>
      <c r="K93" s="878">
        <v>0</v>
      </c>
      <c r="L93" s="878">
        <v>0</v>
      </c>
      <c r="M93" s="878">
        <v>0.28623281873098416</v>
      </c>
      <c r="N93" s="878">
        <v>0</v>
      </c>
      <c r="O93" s="878">
        <f t="shared" si="10"/>
        <v>0.67582748833373429</v>
      </c>
      <c r="P93" s="888"/>
      <c r="Q93" s="888"/>
      <c r="R93" s="888"/>
      <c r="S93" s="888"/>
      <c r="T93" s="888"/>
    </row>
    <row r="94" spans="1:20" s="876" customFormat="1" x14ac:dyDescent="0.25">
      <c r="A94" s="877"/>
      <c r="B94" s="886" t="s">
        <v>565</v>
      </c>
      <c r="C94" s="887">
        <v>34.698652442538226</v>
      </c>
      <c r="D94" s="887">
        <v>0</v>
      </c>
      <c r="E94" s="878">
        <v>0</v>
      </c>
      <c r="F94" s="878">
        <v>0</v>
      </c>
      <c r="G94" s="878">
        <v>0</v>
      </c>
      <c r="H94" s="878">
        <v>0</v>
      </c>
      <c r="I94" s="878">
        <v>34.698652442538226</v>
      </c>
      <c r="J94" s="878">
        <v>0</v>
      </c>
      <c r="K94" s="878">
        <v>0</v>
      </c>
      <c r="L94" s="878">
        <v>0</v>
      </c>
      <c r="M94" s="878">
        <v>0</v>
      </c>
      <c r="N94" s="878">
        <v>0</v>
      </c>
      <c r="O94" s="878">
        <f t="shared" si="10"/>
        <v>69.397304885076451</v>
      </c>
      <c r="P94" s="888"/>
      <c r="Q94" s="888"/>
      <c r="R94" s="888"/>
      <c r="S94" s="888"/>
      <c r="T94" s="888"/>
    </row>
    <row r="95" spans="1:20" s="876" customFormat="1" x14ac:dyDescent="0.25">
      <c r="A95" s="877"/>
      <c r="B95" s="884" t="s">
        <v>593</v>
      </c>
      <c r="C95" s="887">
        <v>0</v>
      </c>
      <c r="D95" s="887">
        <v>0</v>
      </c>
      <c r="E95" s="878">
        <v>19.455895837713928</v>
      </c>
      <c r="F95" s="878">
        <v>0</v>
      </c>
      <c r="G95" s="878">
        <v>0</v>
      </c>
      <c r="H95" s="878">
        <v>0</v>
      </c>
      <c r="I95" s="878">
        <v>0</v>
      </c>
      <c r="J95" s="878">
        <v>0</v>
      </c>
      <c r="K95" s="878">
        <v>19.455895837713928</v>
      </c>
      <c r="L95" s="878">
        <v>0</v>
      </c>
      <c r="M95" s="878">
        <v>0</v>
      </c>
      <c r="N95" s="878">
        <v>0</v>
      </c>
      <c r="O95" s="878">
        <f t="shared" si="10"/>
        <v>38.911791675427857</v>
      </c>
      <c r="P95" s="888"/>
      <c r="Q95" s="888"/>
      <c r="R95" s="888"/>
      <c r="S95" s="888"/>
      <c r="T95" s="888"/>
    </row>
    <row r="96" spans="1:20" s="876" customFormat="1" x14ac:dyDescent="0.25">
      <c r="A96" s="877"/>
      <c r="B96" s="884" t="s">
        <v>594</v>
      </c>
      <c r="C96" s="887">
        <v>0</v>
      </c>
      <c r="D96" s="887">
        <v>0</v>
      </c>
      <c r="E96" s="878">
        <v>0</v>
      </c>
      <c r="F96" s="878">
        <v>19.251365387866599</v>
      </c>
      <c r="G96" s="878">
        <v>0</v>
      </c>
      <c r="H96" s="878">
        <v>0</v>
      </c>
      <c r="I96" s="878">
        <v>0</v>
      </c>
      <c r="J96" s="878">
        <v>0</v>
      </c>
      <c r="K96" s="878">
        <v>0</v>
      </c>
      <c r="L96" s="878">
        <v>19.251365387866599</v>
      </c>
      <c r="M96" s="878">
        <v>0</v>
      </c>
      <c r="N96" s="878">
        <v>0</v>
      </c>
      <c r="O96" s="878">
        <f t="shared" si="10"/>
        <v>38.502730775733198</v>
      </c>
      <c r="P96" s="888"/>
      <c r="Q96" s="888"/>
      <c r="R96" s="888"/>
      <c r="S96" s="888"/>
      <c r="T96" s="888"/>
    </row>
    <row r="97" spans="1:20" s="876" customFormat="1" x14ac:dyDescent="0.25">
      <c r="A97" s="877"/>
      <c r="B97" s="884" t="s">
        <v>605</v>
      </c>
      <c r="C97" s="887">
        <v>0</v>
      </c>
      <c r="D97" s="887">
        <v>0</v>
      </c>
      <c r="E97" s="878">
        <v>0</v>
      </c>
      <c r="F97" s="878">
        <v>0</v>
      </c>
      <c r="G97" s="878">
        <v>37.050728477322814</v>
      </c>
      <c r="H97" s="878">
        <v>0</v>
      </c>
      <c r="I97" s="878">
        <v>0</v>
      </c>
      <c r="J97" s="878">
        <v>0</v>
      </c>
      <c r="K97" s="878">
        <v>0</v>
      </c>
      <c r="L97" s="878">
        <v>0</v>
      </c>
      <c r="M97" s="878">
        <v>37.050728477322814</v>
      </c>
      <c r="N97" s="878">
        <v>0</v>
      </c>
      <c r="O97" s="878">
        <f t="shared" si="10"/>
        <v>74.101456954645627</v>
      </c>
      <c r="P97" s="888"/>
      <c r="Q97" s="888"/>
      <c r="R97" s="888"/>
      <c r="S97" s="888"/>
      <c r="T97" s="888"/>
    </row>
    <row r="98" spans="1:20" s="876" customFormat="1" x14ac:dyDescent="0.25">
      <c r="A98" s="877"/>
      <c r="B98" s="884" t="s">
        <v>821</v>
      </c>
      <c r="C98" s="887">
        <v>0</v>
      </c>
      <c r="D98" s="887">
        <v>0</v>
      </c>
      <c r="E98" s="878">
        <v>0</v>
      </c>
      <c r="F98" s="878">
        <v>0</v>
      </c>
      <c r="G98" s="878">
        <v>0</v>
      </c>
      <c r="H98" s="878">
        <v>0</v>
      </c>
      <c r="I98" s="878">
        <v>1.5075635930630191</v>
      </c>
      <c r="J98" s="878">
        <v>0</v>
      </c>
      <c r="K98" s="878">
        <v>0</v>
      </c>
      <c r="L98" s="878">
        <v>0</v>
      </c>
      <c r="M98" s="878">
        <v>0</v>
      </c>
      <c r="N98" s="878">
        <v>0</v>
      </c>
      <c r="O98" s="878">
        <f t="shared" si="10"/>
        <v>1.5075635930630191</v>
      </c>
      <c r="P98" s="888"/>
      <c r="Q98" s="888"/>
      <c r="R98" s="888"/>
      <c r="S98" s="888"/>
      <c r="T98" s="888"/>
    </row>
    <row r="99" spans="1:20" s="876" customFormat="1" x14ac:dyDescent="0.25">
      <c r="A99" s="877"/>
      <c r="B99" s="884" t="s">
        <v>825</v>
      </c>
      <c r="C99" s="887">
        <v>0</v>
      </c>
      <c r="D99" s="887">
        <v>0</v>
      </c>
      <c r="E99" s="878">
        <v>0</v>
      </c>
      <c r="F99" s="878">
        <v>0</v>
      </c>
      <c r="G99" s="878">
        <v>0</v>
      </c>
      <c r="H99" s="878">
        <v>0</v>
      </c>
      <c r="I99" s="878">
        <v>0.4676367366878359</v>
      </c>
      <c r="J99" s="878">
        <v>0</v>
      </c>
      <c r="K99" s="878">
        <v>0</v>
      </c>
      <c r="L99" s="878">
        <v>0</v>
      </c>
      <c r="M99" s="878">
        <v>0</v>
      </c>
      <c r="N99" s="878">
        <v>0</v>
      </c>
      <c r="O99" s="878">
        <f t="shared" si="10"/>
        <v>0.4676367366878359</v>
      </c>
      <c r="P99" s="888"/>
      <c r="Q99" s="888"/>
      <c r="R99" s="888"/>
      <c r="S99" s="888"/>
      <c r="T99" s="888"/>
    </row>
    <row r="100" spans="1:20" s="876" customFormat="1" x14ac:dyDescent="0.25">
      <c r="A100" s="877"/>
      <c r="B100" s="884" t="s">
        <v>823</v>
      </c>
      <c r="C100" s="887">
        <v>0</v>
      </c>
      <c r="D100" s="887">
        <v>0</v>
      </c>
      <c r="E100" s="878">
        <v>0</v>
      </c>
      <c r="F100" s="878">
        <v>0</v>
      </c>
      <c r="G100" s="878">
        <v>0</v>
      </c>
      <c r="H100" s="878">
        <v>0</v>
      </c>
      <c r="I100" s="878">
        <v>1.0467881778212018</v>
      </c>
      <c r="J100" s="878">
        <v>0</v>
      </c>
      <c r="K100" s="878">
        <v>0</v>
      </c>
      <c r="L100" s="878">
        <v>0</v>
      </c>
      <c r="M100" s="878">
        <v>0</v>
      </c>
      <c r="N100" s="878">
        <v>0</v>
      </c>
      <c r="O100" s="878">
        <f t="shared" si="10"/>
        <v>1.0467881778212018</v>
      </c>
      <c r="P100" s="888"/>
      <c r="Q100" s="888"/>
      <c r="R100" s="888"/>
      <c r="S100" s="888"/>
      <c r="T100" s="888"/>
    </row>
    <row r="101" spans="1:20" x14ac:dyDescent="0.25">
      <c r="B101" s="884" t="s">
        <v>822</v>
      </c>
      <c r="C101" s="887">
        <v>0</v>
      </c>
      <c r="D101" s="887">
        <v>0</v>
      </c>
      <c r="E101" s="878">
        <v>0</v>
      </c>
      <c r="F101" s="878">
        <v>0</v>
      </c>
      <c r="G101" s="878">
        <v>0</v>
      </c>
      <c r="H101" s="878">
        <v>0</v>
      </c>
      <c r="I101" s="878">
        <v>0.38645881778212016</v>
      </c>
      <c r="J101" s="878">
        <v>0</v>
      </c>
      <c r="K101" s="878">
        <v>0</v>
      </c>
      <c r="L101" s="878">
        <v>0</v>
      </c>
      <c r="M101" s="878">
        <v>0</v>
      </c>
      <c r="N101" s="878">
        <v>0</v>
      </c>
      <c r="O101" s="878">
        <f t="shared" si="10"/>
        <v>0.38645881778212016</v>
      </c>
      <c r="Q101" s="888"/>
      <c r="R101" s="888"/>
      <c r="S101" s="888"/>
      <c r="T101" s="888"/>
    </row>
    <row r="102" spans="1:20" s="876" customFormat="1" x14ac:dyDescent="0.25">
      <c r="A102" s="877"/>
      <c r="B102" s="884" t="s">
        <v>824</v>
      </c>
      <c r="C102" s="887">
        <v>0</v>
      </c>
      <c r="D102" s="887">
        <v>0</v>
      </c>
      <c r="E102" s="878">
        <v>0</v>
      </c>
      <c r="F102" s="878">
        <v>0</v>
      </c>
      <c r="G102" s="878">
        <v>0</v>
      </c>
      <c r="H102" s="878">
        <v>0</v>
      </c>
      <c r="I102" s="878">
        <v>2.0339877137274058</v>
      </c>
      <c r="J102" s="878">
        <v>0</v>
      </c>
      <c r="K102" s="878">
        <v>0</v>
      </c>
      <c r="L102" s="878">
        <v>0</v>
      </c>
      <c r="M102" s="878">
        <v>0</v>
      </c>
      <c r="N102" s="878">
        <v>0</v>
      </c>
      <c r="O102" s="878">
        <f t="shared" si="10"/>
        <v>2.0339877137274058</v>
      </c>
      <c r="P102" s="888"/>
      <c r="Q102" s="888"/>
      <c r="R102" s="888"/>
      <c r="S102" s="888"/>
      <c r="T102" s="888"/>
    </row>
    <row r="103" spans="1:20" s="876" customFormat="1" x14ac:dyDescent="0.25">
      <c r="A103" s="877"/>
      <c r="B103" s="884" t="s">
        <v>826</v>
      </c>
      <c r="C103" s="887">
        <v>0</v>
      </c>
      <c r="D103" s="887">
        <v>0</v>
      </c>
      <c r="E103" s="878">
        <v>0</v>
      </c>
      <c r="F103" s="878">
        <v>0</v>
      </c>
      <c r="G103" s="878">
        <v>0</v>
      </c>
      <c r="H103" s="878">
        <v>0</v>
      </c>
      <c r="I103" s="878">
        <v>0.32092381533952119</v>
      </c>
      <c r="J103" s="878">
        <v>0</v>
      </c>
      <c r="K103" s="878">
        <v>0</v>
      </c>
      <c r="L103" s="878">
        <v>0</v>
      </c>
      <c r="M103" s="878">
        <v>0</v>
      </c>
      <c r="N103" s="878">
        <v>0</v>
      </c>
      <c r="O103" s="878">
        <f t="shared" si="10"/>
        <v>0.32092381533952119</v>
      </c>
      <c r="P103" s="888"/>
      <c r="Q103" s="888"/>
      <c r="R103" s="888"/>
      <c r="S103" s="888"/>
      <c r="T103" s="888"/>
    </row>
    <row r="104" spans="1:20" s="876" customFormat="1" x14ac:dyDescent="0.25">
      <c r="A104" s="877"/>
      <c r="B104" s="884" t="s">
        <v>814</v>
      </c>
      <c r="C104" s="887">
        <v>0</v>
      </c>
      <c r="D104" s="887">
        <v>0</v>
      </c>
      <c r="E104" s="878">
        <v>0</v>
      </c>
      <c r="F104" s="878">
        <v>0</v>
      </c>
      <c r="G104" s="878">
        <v>0</v>
      </c>
      <c r="H104" s="878">
        <v>0</v>
      </c>
      <c r="I104" s="878">
        <v>22.324548789999998</v>
      </c>
      <c r="J104" s="878">
        <v>0</v>
      </c>
      <c r="K104" s="878">
        <v>0</v>
      </c>
      <c r="L104" s="878">
        <v>0</v>
      </c>
      <c r="M104" s="878">
        <v>0</v>
      </c>
      <c r="N104" s="878">
        <v>0</v>
      </c>
      <c r="O104" s="878">
        <f t="shared" si="10"/>
        <v>22.324548789999998</v>
      </c>
      <c r="P104" s="888"/>
      <c r="Q104" s="888"/>
      <c r="R104" s="888"/>
      <c r="S104" s="888"/>
      <c r="T104" s="888"/>
    </row>
    <row r="105" spans="1:20" s="876" customFormat="1" x14ac:dyDescent="0.25">
      <c r="A105" s="877"/>
      <c r="B105" s="884" t="s">
        <v>812</v>
      </c>
      <c r="C105" s="887">
        <v>0</v>
      </c>
      <c r="D105" s="887">
        <v>0</v>
      </c>
      <c r="E105" s="878">
        <v>0</v>
      </c>
      <c r="F105" s="878">
        <v>0</v>
      </c>
      <c r="G105" s="878">
        <v>0</v>
      </c>
      <c r="H105" s="878">
        <v>0</v>
      </c>
      <c r="I105" s="878">
        <v>12.07828093</v>
      </c>
      <c r="J105" s="878">
        <v>0</v>
      </c>
      <c r="K105" s="878">
        <v>0</v>
      </c>
      <c r="L105" s="878">
        <v>0</v>
      </c>
      <c r="M105" s="878">
        <v>0</v>
      </c>
      <c r="N105" s="878">
        <v>0</v>
      </c>
      <c r="O105" s="878">
        <f t="shared" si="10"/>
        <v>12.07828093</v>
      </c>
      <c r="P105" s="888"/>
      <c r="Q105" s="888"/>
      <c r="R105" s="888"/>
      <c r="S105" s="888"/>
      <c r="T105" s="888"/>
    </row>
    <row r="106" spans="1:20" s="876" customFormat="1" x14ac:dyDescent="0.25">
      <c r="A106" s="877"/>
      <c r="B106" s="884" t="s">
        <v>810</v>
      </c>
      <c r="C106" s="887">
        <v>0</v>
      </c>
      <c r="D106" s="887">
        <v>0</v>
      </c>
      <c r="E106" s="878">
        <v>0</v>
      </c>
      <c r="F106" s="878">
        <v>0</v>
      </c>
      <c r="G106" s="878">
        <v>0</v>
      </c>
      <c r="H106" s="878">
        <v>0</v>
      </c>
      <c r="I106" s="878">
        <v>17.04040513</v>
      </c>
      <c r="J106" s="878">
        <v>0</v>
      </c>
      <c r="K106" s="878">
        <v>0</v>
      </c>
      <c r="L106" s="878">
        <v>0</v>
      </c>
      <c r="M106" s="878">
        <v>0</v>
      </c>
      <c r="N106" s="878">
        <v>0</v>
      </c>
      <c r="O106" s="878">
        <f t="shared" si="10"/>
        <v>17.04040513</v>
      </c>
      <c r="P106" s="888"/>
      <c r="Q106" s="888"/>
      <c r="R106" s="888"/>
      <c r="S106" s="888"/>
      <c r="T106" s="888"/>
    </row>
    <row r="107" spans="1:20" x14ac:dyDescent="0.25">
      <c r="B107" s="884" t="s">
        <v>811</v>
      </c>
      <c r="C107" s="887">
        <v>0</v>
      </c>
      <c r="D107" s="887">
        <v>0</v>
      </c>
      <c r="E107" s="878">
        <v>0</v>
      </c>
      <c r="F107" s="878">
        <v>0</v>
      </c>
      <c r="G107" s="878">
        <v>0</v>
      </c>
      <c r="H107" s="878">
        <v>0</v>
      </c>
      <c r="I107" s="878">
        <v>21.711888640000002</v>
      </c>
      <c r="J107" s="878">
        <v>0</v>
      </c>
      <c r="K107" s="878">
        <v>0</v>
      </c>
      <c r="L107" s="878">
        <v>0</v>
      </c>
      <c r="M107" s="878">
        <v>0</v>
      </c>
      <c r="N107" s="878">
        <v>0</v>
      </c>
      <c r="O107" s="878">
        <f t="shared" si="10"/>
        <v>21.711888640000002</v>
      </c>
      <c r="Q107" s="888"/>
      <c r="R107" s="888"/>
      <c r="S107" s="888"/>
      <c r="T107" s="888"/>
    </row>
    <row r="108" spans="1:20" s="876" customFormat="1" x14ac:dyDescent="0.25">
      <c r="A108" s="877"/>
      <c r="B108" s="884" t="s">
        <v>813</v>
      </c>
      <c r="C108" s="887">
        <v>0</v>
      </c>
      <c r="D108" s="887">
        <v>0</v>
      </c>
      <c r="E108" s="878">
        <v>0</v>
      </c>
      <c r="F108" s="878">
        <v>0</v>
      </c>
      <c r="G108" s="878">
        <v>0</v>
      </c>
      <c r="H108" s="878">
        <v>0</v>
      </c>
      <c r="I108" s="878">
        <v>11.100847009999999</v>
      </c>
      <c r="J108" s="878">
        <v>0</v>
      </c>
      <c r="K108" s="878">
        <v>0</v>
      </c>
      <c r="L108" s="878">
        <v>0</v>
      </c>
      <c r="M108" s="878">
        <v>0</v>
      </c>
      <c r="N108" s="878">
        <v>0</v>
      </c>
      <c r="O108" s="878">
        <f t="shared" si="10"/>
        <v>11.100847009999999</v>
      </c>
      <c r="P108" s="888"/>
      <c r="Q108" s="888"/>
      <c r="R108" s="888"/>
      <c r="S108" s="888"/>
      <c r="T108" s="888"/>
    </row>
    <row r="109" spans="1:20" s="876" customFormat="1" x14ac:dyDescent="0.25">
      <c r="A109" s="877"/>
      <c r="B109" s="884" t="s">
        <v>815</v>
      </c>
      <c r="C109" s="887">
        <v>0</v>
      </c>
      <c r="D109" s="887">
        <v>0</v>
      </c>
      <c r="E109" s="878">
        <v>0</v>
      </c>
      <c r="F109" s="878">
        <v>0</v>
      </c>
      <c r="G109" s="878">
        <v>0</v>
      </c>
      <c r="H109" s="878">
        <v>0</v>
      </c>
      <c r="I109" s="878">
        <v>2.2154830699999999</v>
      </c>
      <c r="J109" s="878">
        <v>0</v>
      </c>
      <c r="K109" s="878">
        <v>0</v>
      </c>
      <c r="L109" s="878">
        <v>0</v>
      </c>
      <c r="M109" s="878">
        <v>0</v>
      </c>
      <c r="N109" s="878">
        <v>0</v>
      </c>
      <c r="O109" s="878">
        <f t="shared" si="10"/>
        <v>2.2154830699999999</v>
      </c>
      <c r="P109" s="888"/>
      <c r="Q109" s="888"/>
      <c r="R109" s="888"/>
      <c r="S109" s="888"/>
      <c r="T109" s="888"/>
    </row>
    <row r="110" spans="1:20" s="876" customFormat="1" x14ac:dyDescent="0.25">
      <c r="A110" s="877"/>
      <c r="B110" s="884" t="s">
        <v>820</v>
      </c>
      <c r="C110" s="887">
        <v>0</v>
      </c>
      <c r="D110" s="887">
        <v>0</v>
      </c>
      <c r="E110" s="878">
        <v>0</v>
      </c>
      <c r="F110" s="878">
        <v>0</v>
      </c>
      <c r="G110" s="878">
        <v>0</v>
      </c>
      <c r="H110" s="878">
        <v>0</v>
      </c>
      <c r="I110" s="878">
        <v>18.5865452</v>
      </c>
      <c r="J110" s="878">
        <v>0</v>
      </c>
      <c r="K110" s="878">
        <v>0</v>
      </c>
      <c r="L110" s="878">
        <v>0</v>
      </c>
      <c r="M110" s="878">
        <v>0</v>
      </c>
      <c r="N110" s="878">
        <v>0</v>
      </c>
      <c r="O110" s="878">
        <f t="shared" si="10"/>
        <v>18.5865452</v>
      </c>
      <c r="P110" s="888"/>
      <c r="Q110" s="888"/>
      <c r="R110" s="888"/>
      <c r="S110" s="888"/>
      <c r="T110" s="888"/>
    </row>
    <row r="111" spans="1:20" s="876" customFormat="1" x14ac:dyDescent="0.25">
      <c r="A111" s="877"/>
      <c r="B111" s="884" t="s">
        <v>818</v>
      </c>
      <c r="C111" s="887">
        <v>0</v>
      </c>
      <c r="D111" s="887">
        <v>0</v>
      </c>
      <c r="E111" s="878">
        <v>0</v>
      </c>
      <c r="F111" s="878">
        <v>0</v>
      </c>
      <c r="G111" s="878">
        <v>0</v>
      </c>
      <c r="H111" s="878">
        <v>0</v>
      </c>
      <c r="I111" s="878">
        <v>7.6395052199999993</v>
      </c>
      <c r="J111" s="878">
        <v>0</v>
      </c>
      <c r="K111" s="878">
        <v>0</v>
      </c>
      <c r="L111" s="878">
        <v>0</v>
      </c>
      <c r="M111" s="878">
        <v>0</v>
      </c>
      <c r="N111" s="878">
        <v>0</v>
      </c>
      <c r="O111" s="878">
        <f t="shared" si="10"/>
        <v>7.6395052199999993</v>
      </c>
      <c r="P111" s="888"/>
      <c r="Q111" s="888"/>
      <c r="R111" s="888"/>
      <c r="S111" s="888"/>
      <c r="T111" s="888"/>
    </row>
    <row r="112" spans="1:20" s="876" customFormat="1" x14ac:dyDescent="0.25">
      <c r="A112" s="877"/>
      <c r="B112" s="884" t="s">
        <v>816</v>
      </c>
      <c r="C112" s="887">
        <v>0</v>
      </c>
      <c r="D112" s="887">
        <v>0</v>
      </c>
      <c r="E112" s="878">
        <v>0</v>
      </c>
      <c r="F112" s="878">
        <v>0</v>
      </c>
      <c r="G112" s="878">
        <v>0</v>
      </c>
      <c r="H112" s="878">
        <v>0</v>
      </c>
      <c r="I112" s="878">
        <v>14.29807493</v>
      </c>
      <c r="J112" s="878">
        <v>0</v>
      </c>
      <c r="K112" s="878">
        <v>0</v>
      </c>
      <c r="L112" s="878">
        <v>0</v>
      </c>
      <c r="M112" s="878">
        <v>0</v>
      </c>
      <c r="N112" s="878">
        <v>0</v>
      </c>
      <c r="O112" s="878">
        <f t="shared" si="10"/>
        <v>14.29807493</v>
      </c>
      <c r="P112" s="888"/>
      <c r="Q112" s="888"/>
      <c r="R112" s="888"/>
      <c r="S112" s="888"/>
      <c r="T112" s="888"/>
    </row>
    <row r="113" spans="1:20" s="876" customFormat="1" x14ac:dyDescent="0.25">
      <c r="A113" s="877"/>
      <c r="B113" s="884" t="s">
        <v>817</v>
      </c>
      <c r="C113" s="887">
        <v>0</v>
      </c>
      <c r="D113" s="887">
        <v>0</v>
      </c>
      <c r="E113" s="878">
        <v>0</v>
      </c>
      <c r="F113" s="878">
        <v>0</v>
      </c>
      <c r="G113" s="878">
        <v>0</v>
      </c>
      <c r="H113" s="878">
        <v>0</v>
      </c>
      <c r="I113" s="878">
        <v>20.194289949999998</v>
      </c>
      <c r="J113" s="878">
        <v>0</v>
      </c>
      <c r="K113" s="878">
        <v>0</v>
      </c>
      <c r="L113" s="878">
        <v>0</v>
      </c>
      <c r="M113" s="878">
        <v>0</v>
      </c>
      <c r="N113" s="878">
        <v>0</v>
      </c>
      <c r="O113" s="878">
        <f t="shared" si="10"/>
        <v>20.194289949999998</v>
      </c>
      <c r="P113" s="888"/>
      <c r="Q113" s="888"/>
      <c r="R113" s="888"/>
      <c r="S113" s="888"/>
      <c r="T113" s="888"/>
    </row>
    <row r="114" spans="1:20" s="876" customFormat="1" x14ac:dyDescent="0.25">
      <c r="A114" s="877"/>
      <c r="B114" s="884" t="s">
        <v>819</v>
      </c>
      <c r="C114" s="887">
        <v>0</v>
      </c>
      <c r="D114" s="887">
        <v>0</v>
      </c>
      <c r="E114" s="878">
        <v>0</v>
      </c>
      <c r="F114" s="878">
        <v>0</v>
      </c>
      <c r="G114" s="878">
        <v>0</v>
      </c>
      <c r="H114" s="878">
        <v>0</v>
      </c>
      <c r="I114" s="878">
        <v>1.5814842099999999</v>
      </c>
      <c r="J114" s="878">
        <v>0</v>
      </c>
      <c r="K114" s="878">
        <v>0</v>
      </c>
      <c r="L114" s="878">
        <v>0</v>
      </c>
      <c r="M114" s="878">
        <v>0</v>
      </c>
      <c r="N114" s="878">
        <v>0</v>
      </c>
      <c r="O114" s="878">
        <f t="shared" si="10"/>
        <v>1.5814842099999999</v>
      </c>
      <c r="P114" s="888"/>
      <c r="Q114" s="888"/>
      <c r="R114" s="888"/>
      <c r="S114" s="888"/>
      <c r="T114" s="888"/>
    </row>
    <row r="115" spans="1:20" s="876" customFormat="1" x14ac:dyDescent="0.25">
      <c r="A115" s="877"/>
      <c r="B115" s="884" t="s">
        <v>78</v>
      </c>
      <c r="C115" s="887">
        <v>7.2242659600000003</v>
      </c>
      <c r="D115" s="887">
        <v>15.17376048</v>
      </c>
      <c r="E115" s="878">
        <v>7.9586854100000002</v>
      </c>
      <c r="F115" s="878">
        <v>21.204444259999999</v>
      </c>
      <c r="G115" s="878">
        <v>0</v>
      </c>
      <c r="H115" s="878">
        <v>36.152988739999998</v>
      </c>
      <c r="I115" s="878">
        <v>4.8801385800000006</v>
      </c>
      <c r="J115" s="878">
        <v>14.9263622</v>
      </c>
      <c r="K115" s="878">
        <v>0</v>
      </c>
      <c r="L115" s="878">
        <v>21.311647329999996</v>
      </c>
      <c r="M115" s="878">
        <v>0</v>
      </c>
      <c r="N115" s="878">
        <v>36.358464380000001</v>
      </c>
      <c r="O115" s="878">
        <f t="shared" si="10"/>
        <v>165.19075734</v>
      </c>
      <c r="P115" s="888"/>
      <c r="Q115" s="888"/>
      <c r="R115" s="888"/>
      <c r="S115" s="888"/>
      <c r="T115" s="888"/>
    </row>
    <row r="116" spans="1:20" s="876" customFormat="1" x14ac:dyDescent="0.25">
      <c r="A116" s="877"/>
      <c r="B116" s="884" t="s">
        <v>217</v>
      </c>
      <c r="C116" s="887">
        <f>+C117+C118</f>
        <v>78.633307253312751</v>
      </c>
      <c r="D116" s="887">
        <f t="shared" ref="D116:N116" si="26">+D117+D118</f>
        <v>0</v>
      </c>
      <c r="E116" s="887">
        <f t="shared" si="26"/>
        <v>129.3230817853705</v>
      </c>
      <c r="F116" s="887">
        <f t="shared" si="26"/>
        <v>24.021340948600624</v>
      </c>
      <c r="G116" s="887">
        <f t="shared" si="26"/>
        <v>129.38154960758214</v>
      </c>
      <c r="H116" s="887">
        <f t="shared" si="26"/>
        <v>0</v>
      </c>
      <c r="I116" s="887">
        <f t="shared" si="26"/>
        <v>0</v>
      </c>
      <c r="J116" s="887">
        <f t="shared" si="26"/>
        <v>0</v>
      </c>
      <c r="K116" s="887">
        <f t="shared" si="26"/>
        <v>0</v>
      </c>
      <c r="L116" s="887">
        <f t="shared" si="26"/>
        <v>0</v>
      </c>
      <c r="M116" s="887">
        <f t="shared" si="26"/>
        <v>0</v>
      </c>
      <c r="N116" s="887">
        <f t="shared" si="26"/>
        <v>3.0280000000000001E-5</v>
      </c>
      <c r="O116" s="887">
        <f t="shared" si="10"/>
        <v>361.35930987486603</v>
      </c>
      <c r="P116" s="888"/>
      <c r="Q116" s="888"/>
      <c r="R116" s="888"/>
      <c r="S116" s="888"/>
      <c r="T116" s="888"/>
    </row>
    <row r="117" spans="1:20" s="876" customFormat="1" x14ac:dyDescent="0.25">
      <c r="A117" s="877"/>
      <c r="B117" s="316" t="s">
        <v>71</v>
      </c>
      <c r="C117" s="879">
        <v>78.633307253312751</v>
      </c>
      <c r="D117" s="879">
        <v>0</v>
      </c>
      <c r="E117" s="879">
        <v>129.3230817853705</v>
      </c>
      <c r="F117" s="879">
        <v>24.021340948600624</v>
      </c>
      <c r="G117" s="879">
        <v>129.38154960758214</v>
      </c>
      <c r="H117" s="879">
        <v>0</v>
      </c>
      <c r="I117" s="879">
        <v>0</v>
      </c>
      <c r="J117" s="879">
        <v>0</v>
      </c>
      <c r="K117" s="879">
        <v>0</v>
      </c>
      <c r="L117" s="879">
        <v>0</v>
      </c>
      <c r="M117" s="879">
        <v>0</v>
      </c>
      <c r="N117" s="879">
        <v>3.0280000000000001E-5</v>
      </c>
      <c r="O117" s="879">
        <f t="shared" si="10"/>
        <v>361.35930987486603</v>
      </c>
      <c r="P117" s="888"/>
      <c r="Q117" s="888"/>
      <c r="R117" s="888"/>
      <c r="S117" s="888"/>
      <c r="T117" s="888"/>
    </row>
    <row r="118" spans="1:20" s="876" customFormat="1" x14ac:dyDescent="0.25">
      <c r="A118" s="877"/>
      <c r="B118" s="319" t="s">
        <v>69</v>
      </c>
      <c r="C118" s="873">
        <v>0</v>
      </c>
      <c r="D118" s="873">
        <v>0</v>
      </c>
      <c r="E118" s="873">
        <v>0</v>
      </c>
      <c r="F118" s="873">
        <v>0</v>
      </c>
      <c r="G118" s="873">
        <v>0</v>
      </c>
      <c r="H118" s="873">
        <v>0</v>
      </c>
      <c r="I118" s="873">
        <v>0</v>
      </c>
      <c r="J118" s="873">
        <v>0</v>
      </c>
      <c r="K118" s="873">
        <v>0</v>
      </c>
      <c r="L118" s="873">
        <v>0</v>
      </c>
      <c r="M118" s="873">
        <v>0</v>
      </c>
      <c r="N118" s="873">
        <v>0</v>
      </c>
      <c r="O118" s="873">
        <f t="shared" si="10"/>
        <v>0</v>
      </c>
      <c r="P118" s="888"/>
      <c r="Q118" s="888"/>
      <c r="R118" s="888"/>
      <c r="S118" s="888"/>
      <c r="T118" s="888"/>
    </row>
    <row r="119" spans="1:20" s="876" customFormat="1" x14ac:dyDescent="0.25">
      <c r="A119" s="877"/>
      <c r="B119" s="884" t="s">
        <v>335</v>
      </c>
      <c r="C119" s="887">
        <f t="shared" ref="C119:N119" si="27">+C120+C125</f>
        <v>15.090315245730723</v>
      </c>
      <c r="D119" s="887">
        <f t="shared" si="27"/>
        <v>0.25950261199524199</v>
      </c>
      <c r="E119" s="887">
        <f t="shared" si="27"/>
        <v>0.27887786383569724</v>
      </c>
      <c r="F119" s="887">
        <f t="shared" si="27"/>
        <v>13.419150732738148</v>
      </c>
      <c r="G119" s="887">
        <f t="shared" si="27"/>
        <v>0.2392614637232309</v>
      </c>
      <c r="H119" s="887">
        <f t="shared" si="27"/>
        <v>0.23251826215209503</v>
      </c>
      <c r="I119" s="887">
        <f t="shared" si="27"/>
        <v>11.840361605532451</v>
      </c>
      <c r="J119" s="887">
        <f t="shared" si="27"/>
        <v>0.21903186203962866</v>
      </c>
      <c r="K119" s="887">
        <f t="shared" si="27"/>
        <v>0.23841866349829816</v>
      </c>
      <c r="L119" s="887">
        <f t="shared" si="27"/>
        <v>10.22410153430223</v>
      </c>
      <c r="M119" s="887">
        <f t="shared" si="27"/>
        <v>0.19880226338583176</v>
      </c>
      <c r="N119" s="887">
        <f t="shared" si="27"/>
        <v>0.1920590618146959</v>
      </c>
      <c r="O119" s="887">
        <f t="shared" si="10"/>
        <v>52.432401170748271</v>
      </c>
      <c r="P119" s="888"/>
      <c r="Q119" s="888"/>
      <c r="R119" s="888"/>
      <c r="S119" s="888"/>
      <c r="T119" s="888"/>
    </row>
    <row r="120" spans="1:20" s="876" customFormat="1" x14ac:dyDescent="0.25">
      <c r="A120" s="877"/>
      <c r="B120" s="315" t="s">
        <v>71</v>
      </c>
      <c r="C120" s="333">
        <f t="shared" ref="C120:N120" si="28">+C121+C123</f>
        <v>15.090315245730723</v>
      </c>
      <c r="D120" s="333">
        <f t="shared" si="28"/>
        <v>0.25950261199524199</v>
      </c>
      <c r="E120" s="333">
        <f t="shared" si="28"/>
        <v>0.25274786383569725</v>
      </c>
      <c r="F120" s="333">
        <f t="shared" si="28"/>
        <v>13.419150732738148</v>
      </c>
      <c r="G120" s="333">
        <f t="shared" si="28"/>
        <v>0.2392614637232309</v>
      </c>
      <c r="H120" s="333">
        <f t="shared" si="28"/>
        <v>0.23251826215209503</v>
      </c>
      <c r="I120" s="333">
        <f t="shared" si="28"/>
        <v>11.840361605532451</v>
      </c>
      <c r="J120" s="333">
        <f t="shared" si="28"/>
        <v>0.21903186203962866</v>
      </c>
      <c r="K120" s="333">
        <f t="shared" si="28"/>
        <v>0.21228866349829814</v>
      </c>
      <c r="L120" s="333">
        <f t="shared" si="28"/>
        <v>10.22410153430223</v>
      </c>
      <c r="M120" s="333">
        <f t="shared" si="28"/>
        <v>0.19880226338583176</v>
      </c>
      <c r="N120" s="333">
        <f t="shared" si="28"/>
        <v>0.1920590618146959</v>
      </c>
      <c r="O120" s="333">
        <f t="shared" si="10"/>
        <v>52.380141170748267</v>
      </c>
      <c r="P120" s="888"/>
      <c r="Q120" s="888"/>
      <c r="R120" s="888"/>
      <c r="S120" s="888"/>
      <c r="T120" s="888"/>
    </row>
    <row r="121" spans="1:20" s="876" customFormat="1" x14ac:dyDescent="0.25">
      <c r="A121" s="877"/>
      <c r="B121" s="963" t="s">
        <v>591</v>
      </c>
      <c r="C121" s="1114">
        <f t="shared" ref="C121:N121" si="29">+C122</f>
        <v>0.26624610745750238</v>
      </c>
      <c r="D121" s="1114">
        <f t="shared" si="29"/>
        <v>0.25950261199524199</v>
      </c>
      <c r="E121" s="1114">
        <f t="shared" si="29"/>
        <v>0.25274786383569725</v>
      </c>
      <c r="F121" s="1114">
        <f t="shared" si="29"/>
        <v>0.24600466226456136</v>
      </c>
      <c r="G121" s="1114">
        <f t="shared" si="29"/>
        <v>0.2392614637232309</v>
      </c>
      <c r="H121" s="1114">
        <f t="shared" si="29"/>
        <v>0.23251826215209503</v>
      </c>
      <c r="I121" s="1114">
        <f t="shared" si="29"/>
        <v>0.22577506361076452</v>
      </c>
      <c r="J121" s="1114">
        <f t="shared" si="29"/>
        <v>0.21903186203962866</v>
      </c>
      <c r="K121" s="1114">
        <f t="shared" si="29"/>
        <v>0.21228866349829814</v>
      </c>
      <c r="L121" s="1114">
        <f t="shared" si="29"/>
        <v>0.20554546192716228</v>
      </c>
      <c r="M121" s="1114">
        <f t="shared" si="29"/>
        <v>0.19880226338583176</v>
      </c>
      <c r="N121" s="1114">
        <f t="shared" si="29"/>
        <v>0.1920590618146959</v>
      </c>
      <c r="O121" s="1114">
        <f t="shared" ref="O121:O126" si="30">SUM(C121:N121)</f>
        <v>2.7497833477047102</v>
      </c>
      <c r="P121" s="888"/>
      <c r="Q121" s="888"/>
      <c r="R121" s="888"/>
      <c r="S121" s="888"/>
      <c r="T121" s="888"/>
    </row>
    <row r="122" spans="1:20" s="876" customFormat="1" x14ac:dyDescent="0.25">
      <c r="A122" s="877"/>
      <c r="B122" s="710" t="s">
        <v>679</v>
      </c>
      <c r="C122" s="880">
        <v>0.26624610745750238</v>
      </c>
      <c r="D122" s="880">
        <v>0.25950261199524199</v>
      </c>
      <c r="E122" s="880">
        <v>0.25274786383569725</v>
      </c>
      <c r="F122" s="880">
        <v>0.24600466226456136</v>
      </c>
      <c r="G122" s="880">
        <v>0.2392614637232309</v>
      </c>
      <c r="H122" s="880">
        <v>0.23251826215209503</v>
      </c>
      <c r="I122" s="880">
        <v>0.22577506361076452</v>
      </c>
      <c r="J122" s="880">
        <v>0.21903186203962866</v>
      </c>
      <c r="K122" s="880">
        <v>0.21228866349829814</v>
      </c>
      <c r="L122" s="880">
        <v>0.20554546192716228</v>
      </c>
      <c r="M122" s="880">
        <v>0.19880226338583176</v>
      </c>
      <c r="N122" s="880">
        <v>0.1920590618146959</v>
      </c>
      <c r="O122" s="880">
        <f t="shared" si="30"/>
        <v>2.7497833477047102</v>
      </c>
      <c r="P122" s="888"/>
      <c r="Q122" s="888"/>
      <c r="R122" s="888"/>
      <c r="S122" s="888"/>
      <c r="T122" s="888"/>
    </row>
    <row r="123" spans="1:20" s="876" customFormat="1" x14ac:dyDescent="0.25">
      <c r="A123" s="421"/>
      <c r="B123" s="711" t="s">
        <v>592</v>
      </c>
      <c r="C123" s="880">
        <f t="shared" ref="C123:N123" si="31">+C124</f>
        <v>14.82406913827322</v>
      </c>
      <c r="D123" s="880">
        <f t="shared" si="31"/>
        <v>0</v>
      </c>
      <c r="E123" s="880">
        <f t="shared" si="31"/>
        <v>0</v>
      </c>
      <c r="F123" s="880">
        <f t="shared" si="31"/>
        <v>13.173146070473587</v>
      </c>
      <c r="G123" s="880">
        <f t="shared" si="31"/>
        <v>0</v>
      </c>
      <c r="H123" s="880">
        <f t="shared" si="31"/>
        <v>0</v>
      </c>
      <c r="I123" s="880">
        <f t="shared" si="31"/>
        <v>11.614586541921685</v>
      </c>
      <c r="J123" s="880">
        <f t="shared" si="31"/>
        <v>0</v>
      </c>
      <c r="K123" s="880">
        <f t="shared" si="31"/>
        <v>0</v>
      </c>
      <c r="L123" s="880">
        <f t="shared" si="31"/>
        <v>10.018556072375068</v>
      </c>
      <c r="M123" s="880">
        <f t="shared" si="31"/>
        <v>0</v>
      </c>
      <c r="N123" s="880">
        <f t="shared" si="31"/>
        <v>0</v>
      </c>
      <c r="O123" s="880">
        <f t="shared" si="30"/>
        <v>49.63035782304356</v>
      </c>
      <c r="P123" s="888"/>
      <c r="Q123" s="888"/>
      <c r="R123" s="888"/>
      <c r="S123" s="888"/>
      <c r="T123" s="888"/>
    </row>
    <row r="124" spans="1:20" x14ac:dyDescent="0.25">
      <c r="A124" s="418"/>
      <c r="B124" s="340" t="s">
        <v>679</v>
      </c>
      <c r="C124" s="1115">
        <v>14.82406913827322</v>
      </c>
      <c r="D124" s="1115">
        <v>0</v>
      </c>
      <c r="E124" s="1115">
        <v>0</v>
      </c>
      <c r="F124" s="1115">
        <v>13.173146070473587</v>
      </c>
      <c r="G124" s="1115">
        <v>0</v>
      </c>
      <c r="H124" s="1115">
        <v>0</v>
      </c>
      <c r="I124" s="1115">
        <v>11.614586541921685</v>
      </c>
      <c r="J124" s="1115">
        <v>0</v>
      </c>
      <c r="K124" s="1115">
        <v>0</v>
      </c>
      <c r="L124" s="1115">
        <v>10.018556072375068</v>
      </c>
      <c r="M124" s="1115">
        <v>0</v>
      </c>
      <c r="N124" s="1115">
        <v>0</v>
      </c>
      <c r="O124" s="1115">
        <f t="shared" si="30"/>
        <v>49.63035782304356</v>
      </c>
      <c r="Q124" s="888"/>
      <c r="R124" s="888"/>
      <c r="S124" s="888"/>
      <c r="T124" s="888"/>
    </row>
    <row r="125" spans="1:20" x14ac:dyDescent="0.25">
      <c r="A125" s="418"/>
      <c r="B125" s="315" t="s">
        <v>69</v>
      </c>
      <c r="C125" s="333">
        <f t="shared" ref="C125:N125" si="32">+C126</f>
        <v>0</v>
      </c>
      <c r="D125" s="333">
        <f t="shared" si="32"/>
        <v>0</v>
      </c>
      <c r="E125" s="333">
        <f t="shared" si="32"/>
        <v>2.613E-2</v>
      </c>
      <c r="F125" s="333">
        <f t="shared" si="32"/>
        <v>0</v>
      </c>
      <c r="G125" s="333">
        <f t="shared" si="32"/>
        <v>0</v>
      </c>
      <c r="H125" s="333">
        <f t="shared" si="32"/>
        <v>0</v>
      </c>
      <c r="I125" s="333">
        <f t="shared" si="32"/>
        <v>0</v>
      </c>
      <c r="J125" s="333">
        <f t="shared" si="32"/>
        <v>0</v>
      </c>
      <c r="K125" s="333">
        <f t="shared" si="32"/>
        <v>2.613E-2</v>
      </c>
      <c r="L125" s="333">
        <f t="shared" si="32"/>
        <v>0</v>
      </c>
      <c r="M125" s="333">
        <f t="shared" si="32"/>
        <v>0</v>
      </c>
      <c r="N125" s="333">
        <f t="shared" si="32"/>
        <v>0</v>
      </c>
      <c r="O125" s="333">
        <f t="shared" si="30"/>
        <v>5.2260000000000001E-2</v>
      </c>
      <c r="Q125" s="888"/>
      <c r="R125" s="888"/>
      <c r="S125" s="888"/>
      <c r="T125" s="888"/>
    </row>
    <row r="126" spans="1:20" x14ac:dyDescent="0.25">
      <c r="A126" s="418"/>
      <c r="B126" s="340" t="s">
        <v>792</v>
      </c>
      <c r="C126" s="1115">
        <v>0</v>
      </c>
      <c r="D126" s="1115">
        <v>0</v>
      </c>
      <c r="E126" s="1115">
        <v>2.613E-2</v>
      </c>
      <c r="F126" s="1115">
        <v>0</v>
      </c>
      <c r="G126" s="1115">
        <v>0</v>
      </c>
      <c r="H126" s="1115">
        <v>0</v>
      </c>
      <c r="I126" s="1115">
        <v>0</v>
      </c>
      <c r="J126" s="1115">
        <v>0</v>
      </c>
      <c r="K126" s="1115">
        <v>2.613E-2</v>
      </c>
      <c r="L126" s="1115">
        <v>0</v>
      </c>
      <c r="M126" s="1115">
        <v>0</v>
      </c>
      <c r="N126" s="1115">
        <v>0</v>
      </c>
      <c r="O126" s="1115">
        <f t="shared" si="30"/>
        <v>5.2260000000000001E-2</v>
      </c>
      <c r="Q126" s="888"/>
      <c r="R126" s="888"/>
      <c r="S126" s="888"/>
      <c r="T126" s="888"/>
    </row>
    <row r="127" spans="1:20" x14ac:dyDescent="0.25">
      <c r="B127" s="338"/>
      <c r="C127" s="82"/>
      <c r="D127" s="82"/>
      <c r="E127" s="82"/>
      <c r="F127" s="82"/>
      <c r="G127" s="82"/>
      <c r="H127" s="82"/>
      <c r="I127" s="82"/>
      <c r="J127" s="82"/>
      <c r="K127" s="82"/>
      <c r="L127" s="82"/>
      <c r="M127" s="82"/>
      <c r="N127" s="82"/>
      <c r="O127" s="82"/>
      <c r="Q127" s="888"/>
      <c r="R127" s="888"/>
      <c r="S127" s="888"/>
      <c r="T127" s="888"/>
    </row>
    <row r="128" spans="1:20" x14ac:dyDescent="0.25">
      <c r="B128" s="311" t="s">
        <v>104</v>
      </c>
      <c r="C128" s="312">
        <f t="shared" ref="C128:N128" si="33">+C129+C130</f>
        <v>217.37895457507983</v>
      </c>
      <c r="D128" s="312">
        <f t="shared" si="33"/>
        <v>124.2235854199391</v>
      </c>
      <c r="E128" s="312">
        <f t="shared" si="33"/>
        <v>256.92075840315789</v>
      </c>
      <c r="F128" s="312">
        <f t="shared" si="33"/>
        <v>337.61906007292839</v>
      </c>
      <c r="G128" s="312">
        <f t="shared" si="33"/>
        <v>559.50892107775564</v>
      </c>
      <c r="H128" s="312">
        <f t="shared" si="33"/>
        <v>198.95512427050738</v>
      </c>
      <c r="I128" s="312">
        <f t="shared" si="33"/>
        <v>93.781448730494645</v>
      </c>
      <c r="J128" s="312">
        <f t="shared" si="33"/>
        <v>76.006255959662013</v>
      </c>
      <c r="K128" s="312">
        <f t="shared" si="33"/>
        <v>127.56163656103283</v>
      </c>
      <c r="L128" s="312">
        <f t="shared" si="33"/>
        <v>295.43620178946418</v>
      </c>
      <c r="M128" s="312">
        <f t="shared" si="33"/>
        <v>376.7369437348471</v>
      </c>
      <c r="N128" s="312">
        <f t="shared" si="33"/>
        <v>198.67278918471874</v>
      </c>
      <c r="O128" s="312">
        <f t="shared" ref="O128:O131" si="34">SUM(C128:N128)</f>
        <v>2862.8016797795876</v>
      </c>
    </row>
    <row r="129" spans="2:15" x14ac:dyDescent="0.25">
      <c r="B129" s="884" t="s">
        <v>105</v>
      </c>
      <c r="C129" s="887">
        <v>37.548183407452477</v>
      </c>
      <c r="D129" s="887">
        <v>21.264903258313332</v>
      </c>
      <c r="E129" s="887">
        <v>124.72595405542482</v>
      </c>
      <c r="F129" s="887">
        <v>37.71346447038092</v>
      </c>
      <c r="G129" s="887">
        <v>50.506467980107509</v>
      </c>
      <c r="H129" s="887">
        <v>196.17307386180812</v>
      </c>
      <c r="I129" s="887">
        <v>37.445443787717288</v>
      </c>
      <c r="J129" s="887">
        <v>21.224432508357719</v>
      </c>
      <c r="K129" s="887">
        <v>124.87231745876888</v>
      </c>
      <c r="L129" s="887">
        <v>21.977927131362062</v>
      </c>
      <c r="M129" s="887">
        <v>47.690711492233696</v>
      </c>
      <c r="N129" s="887">
        <v>196.07034046226346</v>
      </c>
      <c r="O129" s="887">
        <f t="shared" si="34"/>
        <v>917.21321987419037</v>
      </c>
    </row>
    <row r="130" spans="2:15" x14ac:dyDescent="0.25">
      <c r="B130" s="884" t="s">
        <v>501</v>
      </c>
      <c r="C130" s="887">
        <v>179.83077116762735</v>
      </c>
      <c r="D130" s="887">
        <v>102.95868216162577</v>
      </c>
      <c r="E130" s="887">
        <v>132.19480434773308</v>
      </c>
      <c r="F130" s="887">
        <v>299.90559560254746</v>
      </c>
      <c r="G130" s="887">
        <v>509.00245309764813</v>
      </c>
      <c r="H130" s="887">
        <v>2.7820504086992695</v>
      </c>
      <c r="I130" s="887">
        <v>56.336004942777365</v>
      </c>
      <c r="J130" s="887">
        <v>54.781823451304298</v>
      </c>
      <c r="K130" s="887">
        <v>2.6893191022639491</v>
      </c>
      <c r="L130" s="887">
        <v>273.45827465810214</v>
      </c>
      <c r="M130" s="887">
        <v>329.04623224261343</v>
      </c>
      <c r="N130" s="887">
        <v>2.6024487224552857</v>
      </c>
      <c r="O130" s="887">
        <f t="shared" si="34"/>
        <v>1945.5884599053975</v>
      </c>
    </row>
    <row r="131" spans="2:15" x14ac:dyDescent="0.25">
      <c r="B131" s="311" t="s">
        <v>106</v>
      </c>
      <c r="C131" s="312">
        <v>70.3590867284463</v>
      </c>
      <c r="D131" s="312">
        <v>351.1613338499584</v>
      </c>
      <c r="E131" s="312">
        <v>104.91493969360775</v>
      </c>
      <c r="F131" s="312">
        <v>54.260177727003907</v>
      </c>
      <c r="G131" s="312">
        <v>599.83227148328274</v>
      </c>
      <c r="H131" s="312">
        <v>100.92082821723142</v>
      </c>
      <c r="I131" s="312">
        <v>218.78049489604729</v>
      </c>
      <c r="J131" s="312">
        <v>390.79458963691991</v>
      </c>
      <c r="K131" s="312">
        <v>95.310494981547606</v>
      </c>
      <c r="L131" s="312">
        <v>53.948357132272008</v>
      </c>
      <c r="M131" s="312">
        <v>458.8622839448044</v>
      </c>
      <c r="N131" s="312">
        <v>105.92958043531803</v>
      </c>
      <c r="O131" s="312">
        <f t="shared" si="34"/>
        <v>2605.0744387264394</v>
      </c>
    </row>
    <row r="133" spans="2:15" x14ac:dyDescent="0.25">
      <c r="B133" s="92" t="s">
        <v>336</v>
      </c>
      <c r="C133" s="888"/>
      <c r="D133" s="888"/>
      <c r="E133" s="888"/>
      <c r="F133" s="888"/>
      <c r="G133" s="888"/>
      <c r="H133" s="888"/>
      <c r="I133" s="888"/>
      <c r="J133" s="888"/>
      <c r="K133" s="888"/>
      <c r="L133" s="888"/>
      <c r="M133" s="888"/>
      <c r="N133" s="888"/>
      <c r="O133" s="888"/>
    </row>
    <row r="134" spans="2:15" x14ac:dyDescent="0.25">
      <c r="C134" s="888"/>
      <c r="D134" s="888"/>
      <c r="E134" s="888"/>
      <c r="F134" s="888"/>
      <c r="G134" s="888"/>
      <c r="H134" s="888"/>
      <c r="I134" s="888"/>
      <c r="J134" s="888"/>
      <c r="K134" s="888"/>
      <c r="L134" s="888"/>
      <c r="M134" s="888"/>
      <c r="N134" s="888"/>
      <c r="O134" s="888"/>
    </row>
    <row r="135" spans="2:15" x14ac:dyDescent="0.25">
      <c r="C135" s="888"/>
      <c r="D135" s="888"/>
      <c r="E135" s="888"/>
      <c r="F135" s="888"/>
      <c r="G135" s="888"/>
      <c r="H135" s="888"/>
      <c r="I135" s="888"/>
      <c r="J135" s="888"/>
      <c r="K135" s="888"/>
      <c r="L135" s="888"/>
      <c r="M135" s="888"/>
      <c r="N135" s="888"/>
      <c r="O135" s="888"/>
    </row>
    <row r="136" spans="2:15" x14ac:dyDescent="0.25">
      <c r="C136" s="888"/>
      <c r="D136" s="888"/>
      <c r="E136" s="888"/>
      <c r="F136" s="888"/>
      <c r="G136" s="888"/>
      <c r="H136" s="888"/>
      <c r="I136" s="888"/>
      <c r="J136" s="888"/>
      <c r="K136" s="888"/>
      <c r="L136" s="888"/>
      <c r="M136" s="888"/>
      <c r="N136" s="888"/>
      <c r="O136" s="888"/>
    </row>
    <row r="137" spans="2:15" x14ac:dyDescent="0.25">
      <c r="C137" s="888"/>
      <c r="D137" s="888"/>
      <c r="E137" s="888"/>
      <c r="F137" s="888"/>
      <c r="G137" s="888"/>
      <c r="H137" s="888"/>
      <c r="I137" s="888"/>
      <c r="J137" s="888"/>
      <c r="K137" s="888"/>
      <c r="L137" s="888"/>
      <c r="M137" s="888"/>
      <c r="N137" s="888"/>
      <c r="O137" s="888"/>
    </row>
    <row r="138" spans="2:15" x14ac:dyDescent="0.25">
      <c r="C138" s="888"/>
      <c r="D138" s="888"/>
      <c r="E138" s="888"/>
      <c r="F138" s="888"/>
      <c r="G138" s="888"/>
      <c r="H138" s="888"/>
      <c r="I138" s="888"/>
      <c r="J138" s="888"/>
      <c r="K138" s="888"/>
      <c r="L138" s="888"/>
      <c r="M138" s="888"/>
      <c r="N138" s="888"/>
      <c r="O138" s="888"/>
    </row>
    <row r="143" spans="2:15" x14ac:dyDescent="0.25">
      <c r="C143" s="888"/>
      <c r="D143" s="888"/>
      <c r="E143" s="888"/>
      <c r="F143" s="888"/>
      <c r="G143" s="888"/>
      <c r="H143" s="888"/>
      <c r="I143" s="888"/>
      <c r="J143" s="888"/>
      <c r="K143" s="888"/>
      <c r="L143" s="888"/>
      <c r="M143" s="888"/>
      <c r="N143" s="888"/>
      <c r="O143" s="888"/>
    </row>
    <row r="144" spans="2:15" x14ac:dyDescent="0.25">
      <c r="C144" s="888"/>
      <c r="D144" s="888"/>
      <c r="E144" s="888"/>
      <c r="F144" s="888"/>
      <c r="G144" s="888"/>
      <c r="H144" s="888"/>
      <c r="I144" s="888"/>
      <c r="J144" s="888"/>
      <c r="K144" s="888"/>
      <c r="L144" s="888"/>
      <c r="M144" s="888"/>
      <c r="N144" s="888"/>
      <c r="O144" s="888"/>
    </row>
    <row r="145" spans="3:15" x14ac:dyDescent="0.25">
      <c r="C145" s="888"/>
      <c r="D145" s="888"/>
      <c r="E145" s="888"/>
      <c r="F145" s="888"/>
      <c r="G145" s="888"/>
      <c r="H145" s="888"/>
      <c r="I145" s="888"/>
      <c r="J145" s="888"/>
      <c r="K145" s="888"/>
      <c r="L145" s="888"/>
      <c r="M145" s="888"/>
      <c r="N145" s="888"/>
      <c r="O145" s="888"/>
    </row>
    <row r="146" spans="3:15" x14ac:dyDescent="0.25">
      <c r="C146" s="888"/>
      <c r="D146" s="888"/>
      <c r="E146" s="888"/>
      <c r="F146" s="888"/>
      <c r="G146" s="888"/>
      <c r="H146" s="888"/>
      <c r="I146" s="888"/>
      <c r="J146" s="888"/>
      <c r="K146" s="888"/>
      <c r="L146" s="888"/>
      <c r="M146" s="888"/>
      <c r="N146" s="888"/>
      <c r="O146" s="888"/>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83" orientation="portrait" r:id="rId1"/>
  <headerFooter scaleWithDoc="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52"/>
  <sheetViews>
    <sheetView showGridLines="0" showRuler="0" zoomScale="85" zoomScaleNormal="85" zoomScaleSheetLayoutView="85" workbookViewId="0"/>
  </sheetViews>
  <sheetFormatPr baseColWidth="10" defaultColWidth="11.44140625" defaultRowHeight="13.8" x14ac:dyDescent="0.25"/>
  <cols>
    <col min="1" max="1" width="6.88671875" style="248" customWidth="1"/>
    <col min="2" max="2" width="72.33203125" style="248" bestFit="1" customWidth="1"/>
    <col min="3" max="3" width="19" style="248" customWidth="1"/>
    <col min="4" max="4" width="19.33203125" style="248" customWidth="1"/>
    <col min="5" max="5" width="18.88671875" style="919" customWidth="1"/>
    <col min="6" max="6" width="9.88671875" style="248" bestFit="1" customWidth="1"/>
    <col min="7" max="7" width="12.44140625" style="248" bestFit="1" customWidth="1"/>
    <col min="8" max="16384" width="11.44140625" style="248"/>
  </cols>
  <sheetData>
    <row r="1" spans="1:5" ht="14.4" x14ac:dyDescent="0.25">
      <c r="A1" s="662" t="s">
        <v>216</v>
      </c>
      <c r="B1" s="663"/>
      <c r="E1" s="920"/>
    </row>
    <row r="2" spans="1:5" ht="15" customHeight="1" x14ac:dyDescent="0.25">
      <c r="A2" s="662"/>
      <c r="B2" s="351" t="s">
        <v>705</v>
      </c>
      <c r="C2" s="249"/>
      <c r="D2" s="877"/>
      <c r="E2" s="920"/>
    </row>
    <row r="3" spans="1:5" ht="15" customHeight="1" x14ac:dyDescent="0.25">
      <c r="A3" s="367"/>
      <c r="B3" s="251" t="s">
        <v>299</v>
      </c>
      <c r="C3" s="877"/>
      <c r="D3" s="252"/>
      <c r="E3" s="920"/>
    </row>
    <row r="4" spans="1:5" s="366" customFormat="1" ht="12" x14ac:dyDescent="0.25">
      <c r="B4" s="380"/>
      <c r="C4" s="381"/>
      <c r="D4" s="381"/>
      <c r="E4" s="920"/>
    </row>
    <row r="5" spans="1:5" s="366" customFormat="1" ht="12" x14ac:dyDescent="0.25">
      <c r="B5" s="382"/>
      <c r="C5" s="382"/>
      <c r="D5" s="383"/>
      <c r="E5" s="920"/>
    </row>
    <row r="6" spans="1:5" ht="17.399999999999999" x14ac:dyDescent="0.25">
      <c r="B6" s="1294" t="s">
        <v>482</v>
      </c>
      <c r="C6" s="1294"/>
      <c r="D6" s="1294"/>
      <c r="E6" s="920"/>
    </row>
    <row r="7" spans="1:5" ht="15.6" x14ac:dyDescent="0.25">
      <c r="B7" s="1295" t="s">
        <v>272</v>
      </c>
      <c r="C7" s="1295"/>
      <c r="D7" s="1295"/>
      <c r="E7" s="920"/>
    </row>
    <row r="8" spans="1:5" s="366" customFormat="1" ht="12" x14ac:dyDescent="0.25">
      <c r="B8" s="382"/>
      <c r="C8" s="714"/>
      <c r="D8" s="714"/>
      <c r="E8" s="920"/>
    </row>
    <row r="9" spans="1:5" s="366" customFormat="1" ht="12" x14ac:dyDescent="0.25">
      <c r="B9" s="381"/>
      <c r="C9" s="381"/>
      <c r="D9" s="381"/>
      <c r="E9" s="920"/>
    </row>
    <row r="10" spans="1:5" ht="14.4" thickBot="1" x14ac:dyDescent="0.3">
      <c r="B10" s="877" t="s">
        <v>872</v>
      </c>
      <c r="C10" s="252"/>
      <c r="D10" s="252"/>
      <c r="E10" s="920"/>
    </row>
    <row r="11" spans="1:5" ht="15.6" thickTop="1" thickBot="1" x14ac:dyDescent="0.3">
      <c r="B11" s="236"/>
      <c r="C11" s="375" t="s">
        <v>269</v>
      </c>
      <c r="D11" s="375" t="s">
        <v>270</v>
      </c>
      <c r="E11" s="920"/>
    </row>
    <row r="12" spans="1:5" ht="14.4" thickTop="1" x14ac:dyDescent="0.25">
      <c r="B12" s="253"/>
      <c r="C12" s="254"/>
      <c r="D12" s="254"/>
      <c r="E12" s="920"/>
    </row>
    <row r="13" spans="1:5" ht="17.399999999999999" x14ac:dyDescent="0.25">
      <c r="B13" s="370" t="s">
        <v>619</v>
      </c>
      <c r="C13" s="950">
        <f>+C16+C84</f>
        <v>349096604.06598067</v>
      </c>
      <c r="D13" s="950">
        <f>+D16+D84</f>
        <v>29374733749.131947</v>
      </c>
      <c r="E13" s="1064"/>
    </row>
    <row r="14" spans="1:5" ht="14.4" thickBot="1" x14ac:dyDescent="0.3">
      <c r="B14" s="255"/>
      <c r="C14" s="256"/>
      <c r="D14" s="256"/>
      <c r="E14" s="1064"/>
    </row>
    <row r="15" spans="1:5" ht="14.4" thickTop="1" x14ac:dyDescent="0.25">
      <c r="B15" s="253"/>
      <c r="C15" s="254"/>
      <c r="D15" s="254"/>
      <c r="E15" s="1064"/>
    </row>
    <row r="16" spans="1:5" ht="15.6" x14ac:dyDescent="0.25">
      <c r="B16" s="295" t="s">
        <v>635</v>
      </c>
      <c r="C16" s="952">
        <f>+C19+C61+C66</f>
        <v>335582217.91753709</v>
      </c>
      <c r="D16" s="952">
        <f>+D19+D61+D66</f>
        <v>28237565726.671162</v>
      </c>
      <c r="E16" s="1064"/>
    </row>
    <row r="17" spans="2:5" ht="14.4" thickBot="1" x14ac:dyDescent="0.3">
      <c r="B17" s="255"/>
      <c r="C17" s="256"/>
      <c r="D17" s="256"/>
      <c r="E17" s="1064"/>
    </row>
    <row r="18" spans="2:5" s="259" customFormat="1" ht="12.75" customHeight="1" thickTop="1" x14ac:dyDescent="0.25">
      <c r="B18" s="257"/>
      <c r="C18" s="258"/>
      <c r="D18" s="258"/>
      <c r="E18" s="1064"/>
    </row>
    <row r="19" spans="2:5" s="369" customFormat="1" ht="15.6" x14ac:dyDescent="0.25">
      <c r="B19" s="295" t="s">
        <v>636</v>
      </c>
      <c r="C19" s="951">
        <f>+C21+C54</f>
        <v>332975078.3176949</v>
      </c>
      <c r="D19" s="951">
        <f>+D21+D54</f>
        <v>28018187965.042439</v>
      </c>
      <c r="E19" s="1064"/>
    </row>
    <row r="20" spans="2:5" x14ac:dyDescent="0.25">
      <c r="B20" s="260"/>
      <c r="C20" s="261"/>
      <c r="D20" s="261"/>
      <c r="E20" s="1064"/>
    </row>
    <row r="21" spans="2:5" s="367" customFormat="1" ht="14.4" x14ac:dyDescent="0.25">
      <c r="B21" s="368" t="s">
        <v>222</v>
      </c>
      <c r="C21" s="310">
        <f>+C23+C27+C29+C52</f>
        <v>310360761.40248388</v>
      </c>
      <c r="D21" s="310">
        <f>+D23+D27+D29+D52</f>
        <v>26115306268.212006</v>
      </c>
      <c r="E21" s="1064"/>
    </row>
    <row r="22" spans="2:5" x14ac:dyDescent="0.25">
      <c r="B22" s="262"/>
      <c r="C22" s="947"/>
      <c r="D22" s="947"/>
      <c r="E22" s="1064"/>
    </row>
    <row r="23" spans="2:5" ht="14.4" x14ac:dyDescent="0.25">
      <c r="B23" s="371" t="s">
        <v>300</v>
      </c>
      <c r="C23" s="263">
        <f>+C24+C25</f>
        <v>213925756.09160665</v>
      </c>
      <c r="D23" s="263">
        <f>+D24+D25</f>
        <v>18000782746.328239</v>
      </c>
      <c r="E23" s="1064"/>
    </row>
    <row r="24" spans="2:5" x14ac:dyDescent="0.25">
      <c r="B24" s="260" t="s">
        <v>267</v>
      </c>
      <c r="C24" s="949">
        <v>47590243.771269649</v>
      </c>
      <c r="D24" s="949">
        <v>4004481062.1334844</v>
      </c>
      <c r="E24" s="1064"/>
    </row>
    <row r="25" spans="2:5" x14ac:dyDescent="0.25">
      <c r="B25" s="265" t="s">
        <v>107</v>
      </c>
      <c r="C25" s="949">
        <v>166335512.320337</v>
      </c>
      <c r="D25" s="949">
        <v>13996301684.194756</v>
      </c>
      <c r="E25" s="1064"/>
    </row>
    <row r="26" spans="2:5" x14ac:dyDescent="0.25">
      <c r="B26" s="266"/>
      <c r="C26" s="947"/>
      <c r="D26" s="947"/>
      <c r="E26" s="1064"/>
    </row>
    <row r="27" spans="2:5" ht="14.4" x14ac:dyDescent="0.25">
      <c r="B27" s="371" t="s">
        <v>401</v>
      </c>
      <c r="C27" s="948">
        <v>8208699.9003800005</v>
      </c>
      <c r="D27" s="948">
        <v>690721053.11747515</v>
      </c>
      <c r="E27" s="1064"/>
    </row>
    <row r="28" spans="2:5" x14ac:dyDescent="0.25">
      <c r="B28" s="266"/>
      <c r="C28" s="947"/>
      <c r="D28" s="947"/>
      <c r="E28" s="1064"/>
    </row>
    <row r="29" spans="2:5" ht="14.4" x14ac:dyDescent="0.25">
      <c r="B29" s="371" t="s">
        <v>52</v>
      </c>
      <c r="C29" s="948">
        <f>+C31+C33+C44+C46+C48+C50</f>
        <v>81615692.777542248</v>
      </c>
      <c r="D29" s="948">
        <f>+D31+D33+D44+D46+D48+D50</f>
        <v>6867552468.7662935</v>
      </c>
      <c r="E29" s="1064"/>
    </row>
    <row r="30" spans="2:5" x14ac:dyDescent="0.25">
      <c r="B30" s="266"/>
      <c r="C30" s="947"/>
      <c r="D30" s="947"/>
      <c r="E30" s="1064"/>
    </row>
    <row r="31" spans="2:5" x14ac:dyDescent="0.25">
      <c r="B31" s="266" t="s">
        <v>257</v>
      </c>
      <c r="C31" s="267">
        <v>605045.59676259232</v>
      </c>
      <c r="D31" s="267">
        <v>50911561.739588328</v>
      </c>
      <c r="E31" s="1064"/>
    </row>
    <row r="32" spans="2:5" x14ac:dyDescent="0.25">
      <c r="B32" s="266"/>
      <c r="C32" s="947"/>
      <c r="D32" s="947"/>
      <c r="E32" s="1064"/>
    </row>
    <row r="33" spans="2:5" x14ac:dyDescent="0.25">
      <c r="B33" s="266" t="s">
        <v>265</v>
      </c>
      <c r="C33" s="947">
        <f>SUM(C34:C42)</f>
        <v>71268153.583730102</v>
      </c>
      <c r="D33" s="947">
        <f>SUM(D34:D42)</f>
        <v>5996858783.3029699</v>
      </c>
      <c r="E33" s="1064"/>
    </row>
    <row r="34" spans="2:5" x14ac:dyDescent="0.25">
      <c r="B34" s="260" t="s">
        <v>527</v>
      </c>
      <c r="C34" s="949">
        <v>2625</v>
      </c>
      <c r="D34" s="949">
        <v>220880.625</v>
      </c>
      <c r="E34" s="1064"/>
    </row>
    <row r="35" spans="2:5" x14ac:dyDescent="0.25">
      <c r="B35" s="260" t="s">
        <v>261</v>
      </c>
      <c r="C35" s="949">
        <v>7721122.1924700011</v>
      </c>
      <c r="D35" s="949">
        <v>649693826.88538826</v>
      </c>
      <c r="E35" s="1064"/>
    </row>
    <row r="36" spans="2:5" x14ac:dyDescent="0.25">
      <c r="B36" s="260" t="s">
        <v>260</v>
      </c>
      <c r="C36" s="949">
        <v>13368113.993966</v>
      </c>
      <c r="D36" s="949">
        <v>1124859952.022269</v>
      </c>
      <c r="E36" s="1064"/>
    </row>
    <row r="37" spans="2:5" x14ac:dyDescent="0.25">
      <c r="B37" s="260" t="s">
        <v>262</v>
      </c>
      <c r="C37" s="949">
        <v>323383.06634000002</v>
      </c>
      <c r="D37" s="949">
        <v>27211068.117179301</v>
      </c>
      <c r="E37" s="1064"/>
    </row>
    <row r="38" spans="2:5" x14ac:dyDescent="0.25">
      <c r="B38" s="260" t="s">
        <v>263</v>
      </c>
      <c r="C38" s="949">
        <v>38557.758536033631</v>
      </c>
      <c r="D38" s="949">
        <v>3244442.5920145498</v>
      </c>
      <c r="E38" s="1064"/>
    </row>
    <row r="39" spans="2:5" x14ac:dyDescent="0.25">
      <c r="B39" s="260" t="s">
        <v>276</v>
      </c>
      <c r="C39" s="949">
        <v>3649093.4640599997</v>
      </c>
      <c r="D39" s="949">
        <v>307052969.53332865</v>
      </c>
      <c r="E39" s="1064"/>
    </row>
    <row r="40" spans="2:5" x14ac:dyDescent="0.25">
      <c r="B40" s="260" t="s">
        <v>483</v>
      </c>
      <c r="C40" s="949">
        <v>94012.405776</v>
      </c>
      <c r="D40" s="949">
        <v>7910673.8840215197</v>
      </c>
      <c r="E40" s="1064"/>
    </row>
    <row r="41" spans="2:5" x14ac:dyDescent="0.25">
      <c r="B41" s="260" t="s">
        <v>582</v>
      </c>
      <c r="C41" s="949">
        <v>45965303.183062069</v>
      </c>
      <c r="D41" s="949">
        <v>3867750436.3387575</v>
      </c>
      <c r="E41" s="1064"/>
    </row>
    <row r="42" spans="2:5" x14ac:dyDescent="0.25">
      <c r="B42" s="260" t="s">
        <v>601</v>
      </c>
      <c r="C42" s="949">
        <v>105942.51952</v>
      </c>
      <c r="D42" s="949">
        <v>8914533.3050103988</v>
      </c>
      <c r="E42" s="1064"/>
    </row>
    <row r="43" spans="2:5" x14ac:dyDescent="0.25">
      <c r="B43" s="268"/>
      <c r="C43" s="269"/>
      <c r="D43" s="269"/>
      <c r="E43" s="1064"/>
    </row>
    <row r="44" spans="2:5" x14ac:dyDescent="0.25">
      <c r="B44" s="266" t="s">
        <v>264</v>
      </c>
      <c r="C44" s="267">
        <v>5487770.1997930473</v>
      </c>
      <c r="D44" s="947">
        <v>461768423.46158594</v>
      </c>
      <c r="E44" s="1064"/>
    </row>
    <row r="45" spans="2:5" x14ac:dyDescent="0.25">
      <c r="B45" s="268"/>
      <c r="C45" s="958"/>
      <c r="D45" s="958"/>
      <c r="E45" s="1064"/>
    </row>
    <row r="46" spans="2:5" x14ac:dyDescent="0.25">
      <c r="B46" s="266" t="s">
        <v>266</v>
      </c>
      <c r="C46" s="267">
        <v>2028569.5492960329</v>
      </c>
      <c r="D46" s="267">
        <v>170693984.72551468</v>
      </c>
      <c r="E46" s="1064"/>
    </row>
    <row r="47" spans="2:5" x14ac:dyDescent="0.25">
      <c r="B47" s="268"/>
      <c r="C47" s="958"/>
      <c r="D47" s="958"/>
      <c r="E47" s="1064"/>
    </row>
    <row r="48" spans="2:5" x14ac:dyDescent="0.25">
      <c r="B48" s="266" t="s">
        <v>346</v>
      </c>
      <c r="C48" s="267">
        <v>1919958.9276317814</v>
      </c>
      <c r="D48" s="267">
        <v>161554943.96557623</v>
      </c>
      <c r="E48" s="1064"/>
    </row>
    <row r="49" spans="2:5" x14ac:dyDescent="0.25">
      <c r="B49" s="268"/>
      <c r="C49" s="360"/>
      <c r="D49" s="360"/>
      <c r="E49" s="1064"/>
    </row>
    <row r="50" spans="2:5" x14ac:dyDescent="0.25">
      <c r="B50" s="266" t="s">
        <v>365</v>
      </c>
      <c r="C50" s="267">
        <v>306194.92032869399</v>
      </c>
      <c r="D50" s="267">
        <v>25764771.571057953</v>
      </c>
      <c r="E50" s="1064"/>
    </row>
    <row r="51" spans="2:5" x14ac:dyDescent="0.25">
      <c r="B51" s="266"/>
      <c r="C51" s="267"/>
      <c r="D51" s="267"/>
      <c r="E51" s="1064"/>
    </row>
    <row r="52" spans="2:5" ht="14.4" x14ac:dyDescent="0.25">
      <c r="B52" s="371" t="s">
        <v>235</v>
      </c>
      <c r="C52" s="948">
        <v>6610612.6329550184</v>
      </c>
      <c r="D52" s="948">
        <v>556250000</v>
      </c>
      <c r="E52" s="1064"/>
    </row>
    <row r="53" spans="2:5" ht="14.4" x14ac:dyDescent="0.25">
      <c r="B53" s="270"/>
      <c r="C53" s="271"/>
      <c r="D53" s="271"/>
      <c r="E53" s="1064"/>
    </row>
    <row r="54" spans="2:5" s="367" customFormat="1" ht="15.6" x14ac:dyDescent="0.25">
      <c r="B54" s="363" t="s">
        <v>338</v>
      </c>
      <c r="C54" s="951">
        <f>SUM(C55:C59)</f>
        <v>22614316.915211048</v>
      </c>
      <c r="D54" s="951">
        <f>SUM(D55:D59)</f>
        <v>1902881696.8304334</v>
      </c>
      <c r="E54" s="1064"/>
    </row>
    <row r="55" spans="2:5" x14ac:dyDescent="0.25">
      <c r="B55" s="266"/>
      <c r="C55" s="272"/>
      <c r="D55" s="947"/>
      <c r="E55" s="1064"/>
    </row>
    <row r="56" spans="2:5" x14ac:dyDescent="0.25">
      <c r="B56" s="266" t="s">
        <v>273</v>
      </c>
      <c r="C56" s="272">
        <v>8368887.0402281778</v>
      </c>
      <c r="D56" s="947">
        <v>704200000</v>
      </c>
      <c r="E56" s="1064"/>
    </row>
    <row r="57" spans="2:5" x14ac:dyDescent="0.25">
      <c r="B57" s="273" t="s">
        <v>604</v>
      </c>
      <c r="C57" s="274">
        <v>10559320.318414286</v>
      </c>
      <c r="D57" s="267">
        <v>888514008.19297004</v>
      </c>
      <c r="E57" s="1064"/>
    </row>
    <row r="58" spans="2:5" x14ac:dyDescent="0.25">
      <c r="B58" s="273" t="s">
        <v>597</v>
      </c>
      <c r="C58" s="274">
        <v>2842327.9890363459</v>
      </c>
      <c r="D58" s="267">
        <v>239167688.6374633</v>
      </c>
      <c r="E58" s="1064"/>
    </row>
    <row r="59" spans="2:5" x14ac:dyDescent="0.25">
      <c r="B59" s="273" t="s">
        <v>365</v>
      </c>
      <c r="C59" s="274">
        <v>843781.56753223611</v>
      </c>
      <c r="D59" s="267">
        <v>71000000</v>
      </c>
      <c r="E59" s="1064"/>
    </row>
    <row r="60" spans="2:5" x14ac:dyDescent="0.25">
      <c r="B60" s="266"/>
      <c r="C60" s="272"/>
      <c r="D60" s="947"/>
      <c r="E60" s="1064"/>
    </row>
    <row r="61" spans="2:5" ht="15.6" x14ac:dyDescent="0.25">
      <c r="B61" s="362" t="s">
        <v>719</v>
      </c>
      <c r="C61" s="951">
        <f>+C63+C64</f>
        <v>106676.97023194257</v>
      </c>
      <c r="D61" s="951">
        <f>+D63+D64</f>
        <v>8976333.6601668075</v>
      </c>
      <c r="E61" s="1064"/>
    </row>
    <row r="62" spans="2:5" x14ac:dyDescent="0.25">
      <c r="B62" s="266"/>
      <c r="C62" s="947"/>
      <c r="D62" s="947"/>
      <c r="E62" s="1064"/>
    </row>
    <row r="63" spans="2:5" x14ac:dyDescent="0.25">
      <c r="B63" s="266" t="s">
        <v>271</v>
      </c>
      <c r="C63" s="947">
        <v>97761.849322018606</v>
      </c>
      <c r="D63" s="947">
        <v>8226170.8112012548</v>
      </c>
      <c r="E63" s="1064"/>
    </row>
    <row r="64" spans="2:5" x14ac:dyDescent="0.25">
      <c r="B64" s="266" t="s">
        <v>732</v>
      </c>
      <c r="C64" s="947">
        <v>8915.1209099239641</v>
      </c>
      <c r="D64" s="947">
        <v>750162.84896555194</v>
      </c>
      <c r="E64" s="1064"/>
    </row>
    <row r="65" spans="2:5" x14ac:dyDescent="0.25">
      <c r="B65" s="266"/>
      <c r="C65" s="947"/>
      <c r="D65" s="947"/>
      <c r="E65" s="1064"/>
    </row>
    <row r="66" spans="2:5" ht="15.6" x14ac:dyDescent="0.25">
      <c r="B66" s="362" t="s">
        <v>733</v>
      </c>
      <c r="C66" s="951">
        <f>+C68+C73+C78</f>
        <v>2500462.6296102544</v>
      </c>
      <c r="D66" s="951">
        <f>+D68+D73+D78</f>
        <v>210401427.96855485</v>
      </c>
    </row>
    <row r="67" spans="2:5" ht="15.6" x14ac:dyDescent="0.25">
      <c r="B67" s="352"/>
      <c r="C67" s="275"/>
      <c r="D67" s="275"/>
    </row>
    <row r="68" spans="2:5" s="365" customFormat="1" ht="12.75" customHeight="1" x14ac:dyDescent="0.25">
      <c r="B68" s="363" t="s">
        <v>395</v>
      </c>
      <c r="C68" s="364">
        <f>+C70+C71</f>
        <v>1081386.0032978316</v>
      </c>
      <c r="D68" s="364">
        <f>+D70+D71</f>
        <v>90993225.247496039</v>
      </c>
    </row>
    <row r="69" spans="2:5" s="259" customFormat="1" x14ac:dyDescent="0.25">
      <c r="B69" s="353"/>
      <c r="C69" s="354"/>
      <c r="D69" s="355"/>
    </row>
    <row r="70" spans="2:5" s="259" customFormat="1" ht="12.75" customHeight="1" x14ac:dyDescent="0.3">
      <c r="B70" s="353" t="s">
        <v>267</v>
      </c>
      <c r="C70" s="1061">
        <v>41464.723641978533</v>
      </c>
      <c r="D70" s="945">
        <v>3489049.1708542835</v>
      </c>
    </row>
    <row r="71" spans="2:5" s="259" customFormat="1" x14ac:dyDescent="0.3">
      <c r="B71" s="353" t="s">
        <v>396</v>
      </c>
      <c r="C71" s="1061">
        <v>1039921.2796558531</v>
      </c>
      <c r="D71" s="945">
        <v>87504176.076641753</v>
      </c>
    </row>
    <row r="72" spans="2:5" s="259" customFormat="1" x14ac:dyDescent="0.25">
      <c r="B72" s="358"/>
      <c r="C72" s="356"/>
      <c r="D72" s="357"/>
      <c r="E72" s="919"/>
    </row>
    <row r="73" spans="2:5" s="365" customFormat="1" ht="12.75" customHeight="1" x14ac:dyDescent="0.25">
      <c r="B73" s="309" t="s">
        <v>505</v>
      </c>
      <c r="C73" s="364">
        <f>+C75+C76</f>
        <v>878941.20410266705</v>
      </c>
      <c r="D73" s="364">
        <f>+D75+D76</f>
        <v>73958507.619218916</v>
      </c>
      <c r="E73" s="919"/>
    </row>
    <row r="74" spans="2:5" s="259" customFormat="1" x14ac:dyDescent="0.25">
      <c r="B74" s="353"/>
      <c r="C74" s="354"/>
      <c r="D74" s="355"/>
      <c r="E74" s="919"/>
    </row>
    <row r="75" spans="2:5" s="259" customFormat="1" ht="12.75" customHeight="1" x14ac:dyDescent="0.25">
      <c r="B75" s="353" t="s">
        <v>267</v>
      </c>
      <c r="C75" s="356">
        <v>1419.9897660667916</v>
      </c>
      <c r="D75" s="357">
        <v>119485.03886569018</v>
      </c>
      <c r="E75" s="919"/>
    </row>
    <row r="76" spans="2:5" s="259" customFormat="1" x14ac:dyDescent="0.25">
      <c r="B76" s="353" t="s">
        <v>396</v>
      </c>
      <c r="C76" s="356">
        <v>877521.21433660027</v>
      </c>
      <c r="D76" s="357">
        <v>73839022.58035323</v>
      </c>
      <c r="E76" s="919"/>
    </row>
    <row r="77" spans="2:5" s="259" customFormat="1" x14ac:dyDescent="0.25">
      <c r="B77" s="260"/>
      <c r="C77" s="947"/>
      <c r="D77" s="947"/>
      <c r="E77" s="919"/>
    </row>
    <row r="78" spans="2:5" s="365" customFormat="1" ht="14.4" x14ac:dyDescent="0.25">
      <c r="B78" s="309" t="s">
        <v>734</v>
      </c>
      <c r="C78" s="364">
        <f>+C80+C81</f>
        <v>540135.42220975575</v>
      </c>
      <c r="D78" s="364">
        <f>+D80+D81</f>
        <v>45449695.101839885</v>
      </c>
      <c r="E78" s="919"/>
    </row>
    <row r="79" spans="2:5" s="259" customFormat="1" x14ac:dyDescent="0.25">
      <c r="B79" s="260"/>
      <c r="C79" s="947"/>
      <c r="D79" s="947"/>
      <c r="E79" s="919"/>
    </row>
    <row r="80" spans="2:5" s="259" customFormat="1" x14ac:dyDescent="0.25">
      <c r="B80" s="353" t="s">
        <v>267</v>
      </c>
      <c r="C80" s="359">
        <v>6295.0305014289434</v>
      </c>
      <c r="D80" s="360">
        <v>529695.34154273837</v>
      </c>
      <c r="E80" s="919"/>
    </row>
    <row r="81" spans="2:5" s="259" customFormat="1" x14ac:dyDescent="0.25">
      <c r="B81" s="353" t="s">
        <v>396</v>
      </c>
      <c r="C81" s="359">
        <v>533840.39170832676</v>
      </c>
      <c r="D81" s="360">
        <v>44919999.760297149</v>
      </c>
      <c r="E81" s="919"/>
    </row>
    <row r="82" spans="2:5" s="259" customFormat="1" ht="14.4" thickBot="1" x14ac:dyDescent="0.3">
      <c r="B82" s="255"/>
      <c r="C82" s="276"/>
      <c r="D82" s="276"/>
      <c r="E82" s="919"/>
    </row>
    <row r="83" spans="2:5" ht="12.75" customHeight="1" thickTop="1" x14ac:dyDescent="0.25">
      <c r="B83" s="260"/>
      <c r="C83" s="947"/>
      <c r="D83" s="947"/>
    </row>
    <row r="84" spans="2:5" ht="12.75" customHeight="1" x14ac:dyDescent="0.25">
      <c r="B84" s="295" t="s">
        <v>735</v>
      </c>
      <c r="C84" s="952">
        <v>13514386.148443595</v>
      </c>
      <c r="D84" s="952">
        <v>1137168022.4607861</v>
      </c>
    </row>
    <row r="85" spans="2:5" ht="14.4" thickBot="1" x14ac:dyDescent="0.3">
      <c r="B85" s="255"/>
      <c r="C85" s="276"/>
      <c r="D85" s="276"/>
    </row>
    <row r="86" spans="2:5" ht="14.4" thickTop="1" x14ac:dyDescent="0.25">
      <c r="B86" s="260"/>
      <c r="C86" s="947"/>
      <c r="D86" s="947"/>
    </row>
    <row r="87" spans="2:5" ht="12.75" customHeight="1" x14ac:dyDescent="0.25">
      <c r="B87" s="295" t="s">
        <v>736</v>
      </c>
      <c r="C87" s="1277">
        <v>1733780.2513096454</v>
      </c>
      <c r="D87" s="1277">
        <v>145888939.2464501</v>
      </c>
    </row>
    <row r="88" spans="2:5" ht="17.399999999999999" x14ac:dyDescent="0.25">
      <c r="B88" s="277"/>
      <c r="C88" s="278"/>
      <c r="D88" s="278"/>
    </row>
    <row r="89" spans="2:5" ht="12.75" customHeight="1" x14ac:dyDescent="0.25">
      <c r="B89" s="361" t="s">
        <v>637</v>
      </c>
      <c r="C89" s="951">
        <f>+C16-C87</f>
        <v>333848437.66622746</v>
      </c>
      <c r="D89" s="951">
        <f>+D16-D87</f>
        <v>28091676787.424713</v>
      </c>
    </row>
    <row r="90" spans="2:5" ht="16.2" thickBot="1" x14ac:dyDescent="0.3">
      <c r="B90" s="279"/>
      <c r="C90" s="280"/>
      <c r="D90" s="280"/>
    </row>
    <row r="91" spans="2:5" s="281" customFormat="1" ht="12.75" customHeight="1" thickTop="1" x14ac:dyDescent="0.25">
      <c r="B91" s="282"/>
      <c r="C91" s="283"/>
      <c r="D91" s="284"/>
      <c r="E91" s="920"/>
    </row>
    <row r="92" spans="2:5" ht="12.75" customHeight="1" x14ac:dyDescent="0.25">
      <c r="B92" s="1293" t="s">
        <v>525</v>
      </c>
      <c r="C92" s="1293"/>
      <c r="D92" s="1293"/>
      <c r="E92" s="920"/>
    </row>
    <row r="93" spans="2:5" ht="12.75" customHeight="1" x14ac:dyDescent="0.25">
      <c r="B93" s="1293" t="s">
        <v>602</v>
      </c>
      <c r="C93" s="1293"/>
      <c r="D93" s="1293"/>
      <c r="E93" s="920"/>
    </row>
    <row r="94" spans="2:5" ht="12.75" customHeight="1" x14ac:dyDescent="0.25">
      <c r="B94" s="1293" t="s">
        <v>721</v>
      </c>
      <c r="C94" s="1293"/>
      <c r="D94" s="1293"/>
      <c r="E94" s="920"/>
    </row>
    <row r="95" spans="2:5" ht="12.75" customHeight="1" x14ac:dyDescent="0.3">
      <c r="B95" s="1136" t="s">
        <v>741</v>
      </c>
      <c r="C95" s="1133"/>
      <c r="D95" s="1133"/>
      <c r="E95" s="920"/>
    </row>
    <row r="96" spans="2:5" ht="30.75" customHeight="1" x14ac:dyDescent="0.25">
      <c r="B96" s="1293" t="s">
        <v>737</v>
      </c>
      <c r="C96" s="1293"/>
      <c r="D96" s="1293"/>
      <c r="E96" s="920"/>
    </row>
    <row r="97" spans="2:5" ht="12.75" customHeight="1" x14ac:dyDescent="0.25">
      <c r="B97" s="1293" t="s">
        <v>738</v>
      </c>
      <c r="C97" s="1293"/>
      <c r="D97" s="1293"/>
      <c r="E97" s="920"/>
    </row>
    <row r="98" spans="2:5" ht="25.5" customHeight="1" x14ac:dyDescent="0.25">
      <c r="B98" s="1293" t="s">
        <v>739</v>
      </c>
      <c r="C98" s="1293"/>
      <c r="D98" s="1293"/>
      <c r="E98" s="920"/>
    </row>
    <row r="99" spans="2:5" ht="12.75" customHeight="1" x14ac:dyDescent="0.25">
      <c r="B99" s="1293" t="s">
        <v>740</v>
      </c>
      <c r="C99" s="1293"/>
      <c r="D99" s="1293"/>
      <c r="E99" s="920"/>
    </row>
    <row r="100" spans="2:5" ht="12.75" customHeight="1" x14ac:dyDescent="0.25">
      <c r="B100" s="1293"/>
      <c r="C100" s="1293"/>
      <c r="D100" s="1293"/>
      <c r="E100" s="920"/>
    </row>
    <row r="101" spans="2:5" x14ac:dyDescent="0.25">
      <c r="E101" s="920"/>
    </row>
    <row r="102" spans="2:5" x14ac:dyDescent="0.25">
      <c r="E102" s="920"/>
    </row>
    <row r="103" spans="2:5" x14ac:dyDescent="0.25">
      <c r="E103" s="920"/>
    </row>
    <row r="104" spans="2:5" x14ac:dyDescent="0.25">
      <c r="E104" s="920"/>
    </row>
    <row r="105" spans="2:5" x14ac:dyDescent="0.25">
      <c r="E105" s="920"/>
    </row>
    <row r="106" spans="2:5" x14ac:dyDescent="0.25">
      <c r="E106" s="920"/>
    </row>
    <row r="107" spans="2:5" x14ac:dyDescent="0.25">
      <c r="E107" s="920"/>
    </row>
    <row r="108" spans="2:5" x14ac:dyDescent="0.25">
      <c r="E108" s="920"/>
    </row>
    <row r="109" spans="2:5" x14ac:dyDescent="0.25">
      <c r="E109" s="920"/>
    </row>
    <row r="110" spans="2:5" x14ac:dyDescent="0.25">
      <c r="E110" s="920"/>
    </row>
    <row r="111" spans="2:5" x14ac:dyDescent="0.25">
      <c r="E111" s="920"/>
    </row>
    <row r="112" spans="2:5" x14ac:dyDescent="0.25">
      <c r="E112" s="920"/>
    </row>
    <row r="113" spans="5:5" x14ac:dyDescent="0.25">
      <c r="E113" s="920"/>
    </row>
    <row r="114" spans="5:5" x14ac:dyDescent="0.25">
      <c r="E114" s="920"/>
    </row>
    <row r="115" spans="5:5" x14ac:dyDescent="0.25">
      <c r="E115" s="920"/>
    </row>
    <row r="116" spans="5:5" x14ac:dyDescent="0.25">
      <c r="E116" s="920"/>
    </row>
    <row r="117" spans="5:5" x14ac:dyDescent="0.25">
      <c r="E117" s="920"/>
    </row>
    <row r="118" spans="5:5" x14ac:dyDescent="0.25">
      <c r="E118" s="920"/>
    </row>
    <row r="119" spans="5:5" x14ac:dyDescent="0.25">
      <c r="E119" s="920"/>
    </row>
    <row r="120" spans="5:5" x14ac:dyDescent="0.25">
      <c r="E120" s="920"/>
    </row>
    <row r="121" spans="5:5" x14ac:dyDescent="0.25">
      <c r="E121" s="920"/>
    </row>
    <row r="122" spans="5:5" x14ac:dyDescent="0.25">
      <c r="E122" s="920"/>
    </row>
    <row r="123" spans="5:5" x14ac:dyDescent="0.25">
      <c r="E123" s="920"/>
    </row>
    <row r="124" spans="5:5" x14ac:dyDescent="0.25">
      <c r="E124" s="920"/>
    </row>
    <row r="125" spans="5:5" x14ac:dyDescent="0.25">
      <c r="E125" s="920"/>
    </row>
    <row r="126" spans="5:5" x14ac:dyDescent="0.25">
      <c r="E126" s="920"/>
    </row>
    <row r="127" spans="5:5" x14ac:dyDescent="0.25">
      <c r="E127" s="920"/>
    </row>
    <row r="128" spans="5:5" x14ac:dyDescent="0.25">
      <c r="E128" s="920"/>
    </row>
    <row r="129" spans="5:5" x14ac:dyDescent="0.25">
      <c r="E129" s="920"/>
    </row>
    <row r="130" spans="5:5" x14ac:dyDescent="0.25">
      <c r="E130" s="920"/>
    </row>
    <row r="131" spans="5:5" x14ac:dyDescent="0.25">
      <c r="E131" s="920"/>
    </row>
    <row r="132" spans="5:5" x14ac:dyDescent="0.25">
      <c r="E132" s="920"/>
    </row>
    <row r="133" spans="5:5" x14ac:dyDescent="0.25">
      <c r="E133" s="920"/>
    </row>
    <row r="134" spans="5:5" x14ac:dyDescent="0.25">
      <c r="E134" s="920"/>
    </row>
    <row r="135" spans="5:5" x14ac:dyDescent="0.25">
      <c r="E135" s="920"/>
    </row>
    <row r="136" spans="5:5" x14ac:dyDescent="0.25">
      <c r="E136" s="920"/>
    </row>
    <row r="137" spans="5:5" x14ac:dyDescent="0.25">
      <c r="E137" s="920"/>
    </row>
    <row r="138" spans="5:5" x14ac:dyDescent="0.25">
      <c r="E138" s="920"/>
    </row>
    <row r="139" spans="5:5" x14ac:dyDescent="0.25">
      <c r="E139" s="920"/>
    </row>
    <row r="140" spans="5:5" x14ac:dyDescent="0.25">
      <c r="E140" s="920"/>
    </row>
    <row r="141" spans="5:5" x14ac:dyDescent="0.25">
      <c r="E141" s="920"/>
    </row>
    <row r="142" spans="5:5" x14ac:dyDescent="0.25">
      <c r="E142" s="920"/>
    </row>
    <row r="143" spans="5:5" x14ac:dyDescent="0.25">
      <c r="E143" s="920"/>
    </row>
    <row r="144" spans="5:5" x14ac:dyDescent="0.25">
      <c r="E144" s="920"/>
    </row>
    <row r="145" spans="5:5" x14ac:dyDescent="0.25">
      <c r="E145" s="920"/>
    </row>
    <row r="146" spans="5:5" x14ac:dyDescent="0.25">
      <c r="E146" s="920"/>
    </row>
    <row r="147" spans="5:5" x14ac:dyDescent="0.25">
      <c r="E147" s="920"/>
    </row>
    <row r="148" spans="5:5" x14ac:dyDescent="0.25">
      <c r="E148" s="920"/>
    </row>
    <row r="149" spans="5:5" x14ac:dyDescent="0.25">
      <c r="E149" s="920"/>
    </row>
    <row r="150" spans="5:5" x14ac:dyDescent="0.25">
      <c r="E150" s="920"/>
    </row>
    <row r="151" spans="5:5" x14ac:dyDescent="0.25">
      <c r="E151" s="920"/>
    </row>
    <row r="152" spans="5:5" x14ac:dyDescent="0.25">
      <c r="E152" s="920"/>
    </row>
  </sheetData>
  <mergeCells count="10">
    <mergeCell ref="B97:D97"/>
    <mergeCell ref="B98:D98"/>
    <mergeCell ref="B99:D99"/>
    <mergeCell ref="B100:D100"/>
    <mergeCell ref="B6:D6"/>
    <mergeCell ref="B7:D7"/>
    <mergeCell ref="B92:D92"/>
    <mergeCell ref="B93:D93"/>
    <mergeCell ref="B94:D94"/>
    <mergeCell ref="B96:D9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10" orientation="portrait" horizontalDpi="4294967294" verticalDpi="4294967294" r:id="rId1"/>
  <headerFooter scaleWithDoc="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B107"/>
  <sheetViews>
    <sheetView showGridLines="0" zoomScale="85" zoomScaleNormal="85" zoomScaleSheetLayoutView="80" workbookViewId="0"/>
  </sheetViews>
  <sheetFormatPr baseColWidth="10" defaultColWidth="11.44140625" defaultRowHeight="13.8" x14ac:dyDescent="0.3"/>
  <cols>
    <col min="1" max="1" width="10.33203125" style="1" bestFit="1" customWidth="1"/>
    <col min="2" max="2" width="32.109375" style="110" customWidth="1"/>
    <col min="3" max="4" width="11.88671875" style="70" customWidth="1"/>
    <col min="5" max="5" width="11.5546875" style="70" customWidth="1"/>
    <col min="6" max="6" width="11.88671875" style="70" customWidth="1"/>
    <col min="7" max="8" width="11.5546875" style="70" customWidth="1"/>
    <col min="9" max="9" width="11.88671875" style="70" customWidth="1"/>
    <col min="10" max="14" width="11.5546875" style="70" customWidth="1"/>
    <col min="15" max="15" width="9.5546875" style="70" customWidth="1"/>
    <col min="16" max="16" width="16.44140625" style="110" bestFit="1" customWidth="1"/>
    <col min="17" max="24" width="11.44140625" style="110" customWidth="1"/>
    <col min="25" max="16384" width="11.44140625" style="110"/>
  </cols>
  <sheetData>
    <row r="1" spans="1:28" ht="14.4" x14ac:dyDescent="0.3">
      <c r="A1" s="666" t="s">
        <v>216</v>
      </c>
      <c r="B1" s="669"/>
      <c r="C1" s="75"/>
      <c r="D1" s="75"/>
      <c r="E1" s="75"/>
      <c r="F1" s="75"/>
      <c r="G1" s="75"/>
      <c r="H1" s="75"/>
      <c r="I1" s="75"/>
      <c r="J1" s="75"/>
      <c r="K1" s="75"/>
      <c r="L1" s="75"/>
      <c r="M1" s="75"/>
      <c r="N1" s="75"/>
      <c r="O1" s="75"/>
    </row>
    <row r="2" spans="1:28" ht="15" customHeight="1" x14ac:dyDescent="0.3">
      <c r="A2" s="42"/>
      <c r="B2" s="351" t="s">
        <v>705</v>
      </c>
      <c r="C2" s="3"/>
      <c r="D2" s="3"/>
      <c r="E2" s="3"/>
      <c r="F2" s="3"/>
      <c r="G2" s="3"/>
      <c r="H2" s="3"/>
      <c r="I2" s="3"/>
      <c r="J2" s="3"/>
      <c r="K2" s="3"/>
      <c r="L2" s="3"/>
      <c r="M2" s="3"/>
      <c r="N2" s="3"/>
      <c r="O2" s="83"/>
    </row>
    <row r="3" spans="1:28" ht="15" customHeight="1" x14ac:dyDescent="0.3">
      <c r="A3" s="42"/>
      <c r="B3" s="351" t="s">
        <v>299</v>
      </c>
      <c r="C3" s="1072"/>
      <c r="D3" s="1072"/>
      <c r="E3" s="1072"/>
      <c r="F3" s="1072"/>
      <c r="G3" s="1072"/>
      <c r="H3" s="1072"/>
      <c r="I3" s="1072"/>
      <c r="J3" s="1072"/>
      <c r="K3" s="1072"/>
      <c r="L3" s="1072"/>
      <c r="M3" s="1072"/>
      <c r="N3" s="1072"/>
      <c r="O3" s="1072"/>
    </row>
    <row r="4" spans="1:28" s="84" customFormat="1" ht="14.4" x14ac:dyDescent="0.3">
      <c r="A4" s="5"/>
      <c r="B4" s="83"/>
      <c r="C4" s="1072"/>
      <c r="D4" s="1072"/>
      <c r="E4" s="1072"/>
      <c r="F4" s="1072"/>
      <c r="G4" s="1072"/>
      <c r="H4" s="1072"/>
      <c r="I4" s="1072"/>
      <c r="J4" s="1072"/>
      <c r="K4" s="1072"/>
      <c r="L4" s="1072"/>
      <c r="M4" s="1072"/>
      <c r="N4" s="1072"/>
      <c r="O4" s="1072"/>
      <c r="P4" s="110"/>
      <c r="Q4" s="110"/>
      <c r="R4" s="110"/>
      <c r="S4" s="110"/>
      <c r="T4" s="110"/>
      <c r="U4" s="110"/>
      <c r="V4" s="110"/>
      <c r="W4" s="110"/>
      <c r="X4" s="110"/>
      <c r="Y4" s="110"/>
    </row>
    <row r="5" spans="1:28" s="84" customFormat="1" ht="14.4" thickBot="1" x14ac:dyDescent="0.35">
      <c r="A5" s="5"/>
      <c r="B5" s="83"/>
      <c r="C5" s="83"/>
      <c r="D5" s="83"/>
      <c r="E5" s="83"/>
      <c r="F5" s="83"/>
      <c r="G5" s="83"/>
      <c r="H5" s="83"/>
      <c r="I5" s="83"/>
      <c r="J5" s="83"/>
      <c r="K5" s="83"/>
      <c r="L5" s="83"/>
      <c r="M5" s="83"/>
      <c r="N5" s="83"/>
      <c r="O5" s="83"/>
      <c r="P5" s="110"/>
      <c r="Q5" s="110"/>
      <c r="R5" s="110"/>
      <c r="S5" s="110"/>
      <c r="T5" s="110"/>
      <c r="U5" s="110"/>
      <c r="V5" s="110"/>
      <c r="W5" s="110"/>
      <c r="X5" s="110"/>
      <c r="Y5" s="110"/>
    </row>
    <row r="6" spans="1:28" s="84" customFormat="1" ht="22.5" customHeight="1" thickBot="1" x14ac:dyDescent="0.35">
      <c r="A6" s="5"/>
      <c r="B6" s="1426" t="s">
        <v>661</v>
      </c>
      <c r="C6" s="1427"/>
      <c r="D6" s="1427"/>
      <c r="E6" s="1427"/>
      <c r="F6" s="1427"/>
      <c r="G6" s="1427"/>
      <c r="H6" s="1427"/>
      <c r="I6" s="1427"/>
      <c r="J6" s="1427"/>
      <c r="K6" s="1427"/>
      <c r="L6" s="1427"/>
      <c r="M6" s="1427"/>
      <c r="N6" s="1427"/>
      <c r="O6" s="1428"/>
      <c r="P6" s="110"/>
      <c r="Q6" s="110"/>
      <c r="R6" s="110"/>
      <c r="S6" s="110"/>
      <c r="T6" s="110"/>
      <c r="U6" s="110"/>
      <c r="V6" s="110"/>
      <c r="W6" s="110"/>
      <c r="X6" s="110"/>
      <c r="Y6" s="110"/>
    </row>
    <row r="7" spans="1:28" s="84" customFormat="1" x14ac:dyDescent="0.3">
      <c r="A7" s="5"/>
      <c r="B7" s="5"/>
      <c r="C7" s="5"/>
      <c r="D7" s="5"/>
      <c r="E7" s="5"/>
      <c r="F7" s="5"/>
      <c r="G7" s="5"/>
      <c r="H7" s="5"/>
      <c r="I7" s="5"/>
      <c r="J7" s="5"/>
      <c r="K7" s="5"/>
      <c r="L7" s="5"/>
      <c r="M7" s="5"/>
      <c r="N7" s="5"/>
      <c r="O7" s="5"/>
      <c r="P7" s="110"/>
      <c r="Q7" s="110"/>
      <c r="R7" s="110"/>
      <c r="S7" s="110"/>
      <c r="T7" s="110"/>
      <c r="U7" s="110"/>
      <c r="V7" s="110"/>
      <c r="W7" s="110"/>
      <c r="X7" s="110"/>
      <c r="Y7" s="110"/>
    </row>
    <row r="8" spans="1:28" s="84" customFormat="1" ht="14.4" thickBot="1" x14ac:dyDescent="0.35">
      <c r="A8" s="5"/>
      <c r="B8" s="421" t="s">
        <v>893</v>
      </c>
      <c r="C8" s="5"/>
      <c r="D8" s="5"/>
      <c r="E8" s="5"/>
      <c r="F8" s="5"/>
      <c r="G8" s="5"/>
      <c r="H8" s="5"/>
      <c r="I8" s="5"/>
      <c r="J8" s="5"/>
      <c r="K8" s="5"/>
      <c r="L8" s="5"/>
      <c r="M8" s="5"/>
      <c r="N8" s="5"/>
      <c r="O8" s="74"/>
      <c r="P8" s="110"/>
      <c r="Q8" s="110"/>
      <c r="R8" s="110"/>
      <c r="S8" s="110"/>
      <c r="T8" s="110"/>
      <c r="U8" s="110"/>
      <c r="V8" s="110"/>
      <c r="W8" s="110"/>
      <c r="X8" s="110"/>
      <c r="Y8" s="110"/>
    </row>
    <row r="9" spans="1:28" s="84" customFormat="1" ht="15" thickTop="1" thickBot="1" x14ac:dyDescent="0.35">
      <c r="A9" s="5"/>
      <c r="B9" s="111"/>
      <c r="C9" s="422">
        <v>44562</v>
      </c>
      <c r="D9" s="422">
        <v>44593</v>
      </c>
      <c r="E9" s="422">
        <v>44621</v>
      </c>
      <c r="F9" s="422">
        <v>44652</v>
      </c>
      <c r="G9" s="422">
        <v>44682</v>
      </c>
      <c r="H9" s="422">
        <v>44713</v>
      </c>
      <c r="I9" s="422">
        <v>44743</v>
      </c>
      <c r="J9" s="422">
        <v>44774</v>
      </c>
      <c r="K9" s="422">
        <v>44805</v>
      </c>
      <c r="L9" s="422">
        <v>44835</v>
      </c>
      <c r="M9" s="422">
        <v>44866</v>
      </c>
      <c r="N9" s="422">
        <v>44896</v>
      </c>
      <c r="O9" s="423">
        <v>2022</v>
      </c>
      <c r="P9" s="110"/>
      <c r="Q9" s="110"/>
      <c r="R9" s="110"/>
      <c r="S9" s="110"/>
      <c r="T9" s="110"/>
      <c r="U9" s="110"/>
      <c r="V9" s="110"/>
      <c r="W9" s="110"/>
      <c r="X9" s="110"/>
      <c r="Y9" s="110"/>
    </row>
    <row r="10" spans="1:28" s="84" customFormat="1" ht="15" thickTop="1" thickBot="1" x14ac:dyDescent="0.35">
      <c r="A10" s="5"/>
      <c r="B10" s="5"/>
      <c r="C10" s="5"/>
      <c r="D10" s="5"/>
      <c r="E10" s="5"/>
      <c r="F10" s="88"/>
      <c r="G10" s="88"/>
      <c r="H10" s="88"/>
      <c r="I10" s="88"/>
      <c r="J10" s="88"/>
      <c r="K10" s="88"/>
      <c r="L10" s="88"/>
      <c r="M10" s="88"/>
      <c r="N10" s="88"/>
      <c r="O10" s="88"/>
      <c r="P10" s="110"/>
      <c r="Q10" s="110"/>
      <c r="R10" s="110"/>
      <c r="S10" s="110"/>
      <c r="T10" s="110"/>
      <c r="U10" s="110"/>
      <c r="V10" s="110"/>
      <c r="W10" s="110"/>
      <c r="X10" s="110"/>
      <c r="Y10" s="110"/>
      <c r="Z10" s="110"/>
      <c r="AA10" s="110"/>
      <c r="AB10" s="110"/>
    </row>
    <row r="11" spans="1:28" s="84" customFormat="1" ht="14.4" thickBot="1" x14ac:dyDescent="0.35">
      <c r="A11" s="5"/>
      <c r="B11" s="1423" t="s">
        <v>631</v>
      </c>
      <c r="C11" s="1424"/>
      <c r="D11" s="1424"/>
      <c r="E11" s="1424"/>
      <c r="F11" s="1424"/>
      <c r="G11" s="1424"/>
      <c r="H11" s="1424"/>
      <c r="I11" s="1424"/>
      <c r="J11" s="1424"/>
      <c r="K11" s="1424"/>
      <c r="L11" s="1424"/>
      <c r="M11" s="1424"/>
      <c r="N11" s="1424"/>
      <c r="O11" s="1425"/>
      <c r="P11" s="110"/>
      <c r="Q11" s="110"/>
      <c r="R11" s="110"/>
      <c r="S11" s="110"/>
      <c r="T11" s="110"/>
      <c r="U11" s="110"/>
      <c r="V11" s="110"/>
      <c r="W11" s="110"/>
      <c r="X11" s="110"/>
      <c r="Y11" s="110"/>
      <c r="Z11" s="110"/>
      <c r="AA11" s="110"/>
      <c r="AB11" s="110"/>
    </row>
    <row r="12" spans="1:28" s="876" customFormat="1" ht="14.4" thickBot="1" x14ac:dyDescent="0.35">
      <c r="A12" s="112"/>
      <c r="B12" s="113"/>
      <c r="C12" s="88"/>
      <c r="D12" s="88"/>
      <c r="E12" s="88"/>
      <c r="F12" s="88"/>
      <c r="G12" s="88"/>
      <c r="H12" s="88"/>
      <c r="I12" s="88"/>
      <c r="J12" s="88"/>
      <c r="K12" s="88"/>
      <c r="L12" s="88"/>
      <c r="M12" s="88"/>
      <c r="N12" s="88"/>
      <c r="O12" s="88"/>
      <c r="P12" s="110"/>
      <c r="Q12" s="110"/>
      <c r="R12" s="110"/>
      <c r="S12" s="110"/>
      <c r="T12" s="110"/>
      <c r="U12" s="110"/>
      <c r="V12" s="110"/>
      <c r="W12" s="110"/>
      <c r="X12" s="110"/>
      <c r="Y12" s="110"/>
    </row>
    <row r="13" spans="1:28" ht="15" thickBot="1" x14ac:dyDescent="0.35">
      <c r="B13" s="307" t="s">
        <v>59</v>
      </c>
      <c r="C13" s="308">
        <f t="shared" ref="C13:O13" si="0">+C14+C15</f>
        <v>1087.1686120168961</v>
      </c>
      <c r="D13" s="308">
        <f t="shared" si="0"/>
        <v>629.68560819427239</v>
      </c>
      <c r="E13" s="308">
        <f t="shared" si="0"/>
        <v>7610.1118417948464</v>
      </c>
      <c r="F13" s="308">
        <f t="shared" si="0"/>
        <v>8899.1664655859931</v>
      </c>
      <c r="G13" s="308">
        <f t="shared" si="0"/>
        <v>3145.2177165579565</v>
      </c>
      <c r="H13" s="308">
        <f t="shared" si="0"/>
        <v>5148.7327297687043</v>
      </c>
      <c r="I13" s="308">
        <f t="shared" si="0"/>
        <v>2475.3602923275607</v>
      </c>
      <c r="J13" s="308">
        <f t="shared" si="0"/>
        <v>150.71499871788043</v>
      </c>
      <c r="K13" s="308">
        <f t="shared" si="0"/>
        <v>5753.3583560500601</v>
      </c>
      <c r="L13" s="308">
        <f t="shared" si="0"/>
        <v>3063.4673064468188</v>
      </c>
      <c r="M13" s="308">
        <f t="shared" si="0"/>
        <v>1047.3010394865453</v>
      </c>
      <c r="N13" s="308">
        <f t="shared" si="0"/>
        <v>3404.69493213943</v>
      </c>
      <c r="O13" s="308">
        <f t="shared" si="0"/>
        <v>42414.979899086975</v>
      </c>
      <c r="P13" s="85"/>
      <c r="Q13" s="85"/>
      <c r="R13" s="85"/>
      <c r="S13" s="85"/>
      <c r="T13" s="85"/>
      <c r="U13" s="85"/>
      <c r="V13" s="85"/>
      <c r="W13" s="85"/>
      <c r="X13" s="85"/>
    </row>
    <row r="14" spans="1:28" x14ac:dyDescent="0.3">
      <c r="A14" s="5"/>
      <c r="B14" s="427" t="s">
        <v>60</v>
      </c>
      <c r="C14" s="118">
        <v>0</v>
      </c>
      <c r="D14" s="118">
        <v>0</v>
      </c>
      <c r="E14" s="889">
        <v>0</v>
      </c>
      <c r="F14" s="889">
        <v>0</v>
      </c>
      <c r="G14" s="889">
        <v>0</v>
      </c>
      <c r="H14" s="118">
        <v>0</v>
      </c>
      <c r="I14" s="118">
        <v>0</v>
      </c>
      <c r="J14" s="118">
        <v>0</v>
      </c>
      <c r="K14" s="118">
        <v>0</v>
      </c>
      <c r="L14" s="118">
        <v>0</v>
      </c>
      <c r="M14" s="118">
        <v>0</v>
      </c>
      <c r="N14" s="118">
        <v>0</v>
      </c>
      <c r="O14" s="118">
        <f>SUM(C14:N14)</f>
        <v>0</v>
      </c>
      <c r="P14" s="85"/>
      <c r="Q14" s="85"/>
      <c r="R14" s="85"/>
      <c r="S14" s="85"/>
      <c r="T14" s="85"/>
      <c r="U14" s="85"/>
      <c r="V14" s="85"/>
      <c r="W14" s="85"/>
      <c r="X14" s="85"/>
    </row>
    <row r="15" spans="1:28" x14ac:dyDescent="0.3">
      <c r="A15" s="5"/>
      <c r="B15" s="427" t="s">
        <v>61</v>
      </c>
      <c r="C15" s="118">
        <v>1087.1686120168961</v>
      </c>
      <c r="D15" s="118">
        <v>629.68560819427239</v>
      </c>
      <c r="E15" s="889">
        <v>7610.1118417948464</v>
      </c>
      <c r="F15" s="889">
        <v>8899.1664655859931</v>
      </c>
      <c r="G15" s="889">
        <v>3145.2177165579565</v>
      </c>
      <c r="H15" s="118">
        <v>5148.7327297687043</v>
      </c>
      <c r="I15" s="118">
        <v>2475.3602923275607</v>
      </c>
      <c r="J15" s="118">
        <v>150.71499871788043</v>
      </c>
      <c r="K15" s="118">
        <v>5753.3583560500601</v>
      </c>
      <c r="L15" s="118">
        <v>3063.4673064468188</v>
      </c>
      <c r="M15" s="118">
        <v>1047.3010394865453</v>
      </c>
      <c r="N15" s="118">
        <v>3404.69493213943</v>
      </c>
      <c r="O15" s="118">
        <f>SUM(C15:N15)</f>
        <v>42414.979899086975</v>
      </c>
      <c r="P15" s="85"/>
      <c r="Q15" s="85"/>
      <c r="R15" s="85"/>
      <c r="S15" s="85"/>
      <c r="T15" s="85"/>
      <c r="U15" s="85"/>
      <c r="V15" s="85"/>
      <c r="W15" s="85"/>
      <c r="X15" s="85"/>
    </row>
    <row r="16" spans="1:28" s="876" customFormat="1" ht="14.4" thickBot="1" x14ac:dyDescent="0.35">
      <c r="A16" s="5"/>
      <c r="B16" s="5"/>
      <c r="C16" s="424"/>
      <c r="D16" s="1166"/>
      <c r="E16" s="1166"/>
      <c r="F16" s="1166"/>
      <c r="G16" s="1166"/>
      <c r="H16" s="1166"/>
      <c r="I16" s="1166"/>
      <c r="J16" s="1166"/>
      <c r="K16" s="1166"/>
      <c r="L16" s="1166"/>
      <c r="M16" s="1166"/>
      <c r="N16" s="1166"/>
      <c r="O16" s="1166"/>
      <c r="P16" s="85"/>
      <c r="Q16" s="85"/>
      <c r="R16" s="85"/>
      <c r="S16" s="85"/>
      <c r="T16" s="85"/>
      <c r="U16" s="85"/>
      <c r="V16" s="85"/>
      <c r="W16" s="85"/>
      <c r="X16" s="85"/>
      <c r="Y16" s="110"/>
    </row>
    <row r="17" spans="1:28" s="70" customFormat="1" ht="14.4" thickBot="1" x14ac:dyDescent="0.35">
      <c r="A17" s="5"/>
      <c r="B17" s="119" t="s">
        <v>52</v>
      </c>
      <c r="C17" s="77">
        <f>+C18+C23+C25+C26</f>
        <v>1003.6002467798976</v>
      </c>
      <c r="D17" s="77">
        <f t="shared" ref="D17:N17" si="1">+D18+D23+D25+D26</f>
        <v>146.21385618824445</v>
      </c>
      <c r="E17" s="77">
        <f t="shared" si="1"/>
        <v>3140.5494253035918</v>
      </c>
      <c r="F17" s="77">
        <f t="shared" si="1"/>
        <v>846.5631469764237</v>
      </c>
      <c r="G17" s="77">
        <f t="shared" si="1"/>
        <v>169.07062025167082</v>
      </c>
      <c r="H17" s="77">
        <f t="shared" si="1"/>
        <v>3057.0479022151098</v>
      </c>
      <c r="I17" s="77">
        <f t="shared" si="1"/>
        <v>2394.4404438611973</v>
      </c>
      <c r="J17" s="77">
        <f t="shared" si="1"/>
        <v>142.63332304009546</v>
      </c>
      <c r="K17" s="77">
        <f t="shared" si="1"/>
        <v>3137.1519094923365</v>
      </c>
      <c r="L17" s="77">
        <f t="shared" si="1"/>
        <v>2956.4636864498589</v>
      </c>
      <c r="M17" s="77">
        <f t="shared" si="1"/>
        <v>167.36925828273868</v>
      </c>
      <c r="N17" s="77">
        <f t="shared" si="1"/>
        <v>3033.6082138237589</v>
      </c>
      <c r="O17" s="120">
        <f>+SUM(C17:N17)</f>
        <v>20194.712032664924</v>
      </c>
      <c r="P17" s="85"/>
      <c r="Q17" s="85"/>
      <c r="R17" s="85"/>
      <c r="S17" s="85"/>
      <c r="T17" s="85"/>
      <c r="U17" s="85"/>
      <c r="V17" s="85"/>
      <c r="W17" s="85"/>
      <c r="X17" s="85"/>
      <c r="Y17" s="85"/>
      <c r="Z17" s="85"/>
      <c r="AA17" s="85"/>
      <c r="AB17" s="85"/>
    </row>
    <row r="18" spans="1:28" s="70" customFormat="1" x14ac:dyDescent="0.3">
      <c r="A18" s="5"/>
      <c r="B18" s="341" t="s">
        <v>62</v>
      </c>
      <c r="C18" s="78">
        <f t="shared" ref="C18:O18" si="2">SUM(C19:C22)</f>
        <v>848.50347527347458</v>
      </c>
      <c r="D18" s="78">
        <f t="shared" si="2"/>
        <v>140.14387037100002</v>
      </c>
      <c r="E18" s="78">
        <f t="shared" si="2"/>
        <v>3135.8361297703455</v>
      </c>
      <c r="F18" s="78">
        <f t="shared" si="2"/>
        <v>835.66444158212164</v>
      </c>
      <c r="G18" s="78">
        <f t="shared" si="2"/>
        <v>138.11584885999997</v>
      </c>
      <c r="H18" s="78">
        <f t="shared" si="2"/>
        <v>3051.986089564632</v>
      </c>
      <c r="I18" s="78">
        <f t="shared" si="2"/>
        <v>2239.236377838768</v>
      </c>
      <c r="J18" s="78">
        <f t="shared" si="2"/>
        <v>138.24462438399999</v>
      </c>
      <c r="K18" s="78">
        <f t="shared" si="2"/>
        <v>3134.481537660346</v>
      </c>
      <c r="L18" s="78">
        <f t="shared" si="2"/>
        <v>2948.2212165150618</v>
      </c>
      <c r="M18" s="78">
        <f t="shared" si="2"/>
        <v>139.24980206099997</v>
      </c>
      <c r="N18" s="78">
        <f t="shared" si="2"/>
        <v>3030.8239555711953</v>
      </c>
      <c r="O18" s="78">
        <f t="shared" si="2"/>
        <v>19780.507369451945</v>
      </c>
      <c r="P18" s="85"/>
      <c r="Q18" s="85"/>
      <c r="R18" s="85"/>
      <c r="S18" s="85"/>
      <c r="T18" s="85"/>
      <c r="U18" s="85"/>
      <c r="V18" s="85"/>
      <c r="W18" s="85"/>
      <c r="X18" s="85"/>
      <c r="Y18" s="85"/>
      <c r="Z18" s="85"/>
      <c r="AA18" s="85"/>
      <c r="AB18" s="85"/>
    </row>
    <row r="19" spans="1:28" s="70" customFormat="1" x14ac:dyDescent="0.3">
      <c r="A19" s="5"/>
      <c r="B19" s="315" t="s">
        <v>63</v>
      </c>
      <c r="C19" s="881">
        <v>15.201048159999999</v>
      </c>
      <c r="D19" s="881">
        <v>2.82987872</v>
      </c>
      <c r="E19" s="881">
        <v>61.943313106000019</v>
      </c>
      <c r="F19" s="881">
        <v>25.538323349999999</v>
      </c>
      <c r="G19" s="881">
        <v>13.493341739999998</v>
      </c>
      <c r="H19" s="881">
        <v>46.619949364999997</v>
      </c>
      <c r="I19" s="881">
        <v>2.2383818600000001</v>
      </c>
      <c r="J19" s="881">
        <v>3.1180459290000004</v>
      </c>
      <c r="K19" s="881">
        <v>57.255740586000016</v>
      </c>
      <c r="L19" s="881">
        <v>30.487102880000002</v>
      </c>
      <c r="M19" s="881">
        <v>13.51060287</v>
      </c>
      <c r="N19" s="881">
        <v>26.182737324999998</v>
      </c>
      <c r="O19" s="881">
        <f>SUM(C19:N19)</f>
        <v>298.41846589100004</v>
      </c>
      <c r="P19" s="85"/>
      <c r="Q19" s="85"/>
      <c r="R19" s="85"/>
      <c r="S19" s="85"/>
      <c r="T19" s="85"/>
      <c r="U19" s="85"/>
      <c r="V19" s="85"/>
      <c r="W19" s="85"/>
      <c r="X19" s="85"/>
      <c r="Y19" s="110"/>
    </row>
    <row r="20" spans="1:28" s="70" customFormat="1" x14ac:dyDescent="0.3">
      <c r="A20" s="5"/>
      <c r="B20" s="316" t="s">
        <v>64</v>
      </c>
      <c r="C20" s="879">
        <v>48.475362055000005</v>
      </c>
      <c r="D20" s="879">
        <v>39.303148271000005</v>
      </c>
      <c r="E20" s="879">
        <v>129.25052255</v>
      </c>
      <c r="F20" s="879">
        <v>54.312179839999999</v>
      </c>
      <c r="G20" s="879">
        <v>105.25076050999998</v>
      </c>
      <c r="H20" s="879">
        <v>26.737114610000003</v>
      </c>
      <c r="I20" s="879">
        <v>48.475362055000005</v>
      </c>
      <c r="J20" s="879">
        <v>37.068371435000003</v>
      </c>
      <c r="K20" s="879">
        <v>129.65052255000001</v>
      </c>
      <c r="L20" s="882">
        <v>55.415369439999992</v>
      </c>
      <c r="M20" s="879">
        <v>105.73049636999997</v>
      </c>
      <c r="N20" s="879">
        <v>26.737114610000003</v>
      </c>
      <c r="O20" s="882">
        <f>SUM(C20:N20)</f>
        <v>806.40632429599987</v>
      </c>
      <c r="P20" s="85"/>
      <c r="Q20" s="85"/>
      <c r="R20" s="85"/>
      <c r="S20" s="85"/>
      <c r="T20" s="85"/>
      <c r="U20" s="85"/>
      <c r="V20" s="85"/>
      <c r="W20" s="85"/>
      <c r="X20" s="85"/>
      <c r="Y20" s="110"/>
    </row>
    <row r="21" spans="1:28" s="70" customFormat="1" x14ac:dyDescent="0.3">
      <c r="A21" s="5"/>
      <c r="B21" s="316" t="s">
        <v>586</v>
      </c>
      <c r="C21" s="872">
        <v>738.15353593547457</v>
      </c>
      <c r="D21" s="872">
        <v>0</v>
      </c>
      <c r="E21" s="872">
        <v>2901.0712228143457</v>
      </c>
      <c r="F21" s="872">
        <v>738.15353593547457</v>
      </c>
      <c r="G21" s="872">
        <v>0</v>
      </c>
      <c r="H21" s="872">
        <v>2901.0712228143457</v>
      </c>
      <c r="I21" s="872">
        <v>2142.445628690768</v>
      </c>
      <c r="J21" s="872">
        <v>0</v>
      </c>
      <c r="K21" s="872">
        <v>2901.0712228143457</v>
      </c>
      <c r="L21" s="79">
        <v>2844.5916750684146</v>
      </c>
      <c r="M21" s="872">
        <v>0</v>
      </c>
      <c r="N21" s="872">
        <v>2901.0712228143457</v>
      </c>
      <c r="O21" s="882">
        <f>SUM(C21:N21)</f>
        <v>18067.629266887514</v>
      </c>
      <c r="P21" s="85"/>
      <c r="Q21" s="85"/>
      <c r="R21" s="85"/>
      <c r="S21" s="85"/>
      <c r="T21" s="85"/>
      <c r="U21" s="85"/>
      <c r="V21" s="85"/>
      <c r="W21" s="85"/>
      <c r="X21" s="85"/>
      <c r="Y21" s="110"/>
    </row>
    <row r="22" spans="1:28" s="70" customFormat="1" x14ac:dyDescent="0.3">
      <c r="A22" s="5"/>
      <c r="B22" s="342" t="s">
        <v>65</v>
      </c>
      <c r="C22" s="872">
        <v>46.673529122999994</v>
      </c>
      <c r="D22" s="872">
        <v>98.010843380000011</v>
      </c>
      <c r="E22" s="872">
        <v>43.5710713</v>
      </c>
      <c r="F22" s="872">
        <v>17.660402456646981</v>
      </c>
      <c r="G22" s="872">
        <v>19.371746609999999</v>
      </c>
      <c r="H22" s="872">
        <v>77.557802775286291</v>
      </c>
      <c r="I22" s="872">
        <v>46.077005232999994</v>
      </c>
      <c r="J22" s="872">
        <v>98.058207019999998</v>
      </c>
      <c r="K22" s="872">
        <v>46.504051709999999</v>
      </c>
      <c r="L22" s="79">
        <v>17.727069126646981</v>
      </c>
      <c r="M22" s="872">
        <v>20.008702821</v>
      </c>
      <c r="N22" s="872">
        <v>76.832880821849443</v>
      </c>
      <c r="O22" s="79">
        <f>SUM(C22:N22)</f>
        <v>608.05331237742985</v>
      </c>
      <c r="P22" s="85"/>
      <c r="Q22" s="85"/>
      <c r="R22" s="85"/>
      <c r="S22" s="85"/>
      <c r="T22" s="85"/>
      <c r="U22" s="85"/>
      <c r="V22" s="85"/>
      <c r="W22" s="85"/>
      <c r="X22" s="85"/>
      <c r="Y22" s="110"/>
    </row>
    <row r="23" spans="1:28" s="70" customFormat="1" x14ac:dyDescent="0.3">
      <c r="A23" s="5"/>
      <c r="B23" s="884" t="s">
        <v>68</v>
      </c>
      <c r="C23" s="329">
        <f>+C24</f>
        <v>1.5499104819177927</v>
      </c>
      <c r="D23" s="329">
        <f t="shared" ref="D23:N23" si="3">+D24</f>
        <v>1.5004171730627891</v>
      </c>
      <c r="E23" s="329">
        <f t="shared" si="3"/>
        <v>1.3771575110410094E-2</v>
      </c>
      <c r="F23" s="329">
        <f t="shared" si="3"/>
        <v>2.6218977718319252</v>
      </c>
      <c r="G23" s="329">
        <f t="shared" si="3"/>
        <v>18.475558698728168</v>
      </c>
      <c r="H23" s="329">
        <f t="shared" si="3"/>
        <v>1.391768269215973E-2</v>
      </c>
      <c r="I23" s="329">
        <f t="shared" si="3"/>
        <v>1.5504148254824615</v>
      </c>
      <c r="J23" s="329">
        <f t="shared" si="3"/>
        <v>1.5009010553062074</v>
      </c>
      <c r="K23" s="329">
        <f t="shared" si="3"/>
        <v>1.416288045856736E-2</v>
      </c>
      <c r="L23" s="329">
        <f t="shared" si="3"/>
        <v>2.6224037280718266</v>
      </c>
      <c r="M23" s="329">
        <f t="shared" si="3"/>
        <v>18.476023033553901</v>
      </c>
      <c r="N23" s="329">
        <f t="shared" si="3"/>
        <v>1.4424953797799492E-2</v>
      </c>
      <c r="O23" s="79">
        <f>SUM(C23:N23)</f>
        <v>48.353803860014011</v>
      </c>
      <c r="P23" s="85"/>
      <c r="Q23" s="85"/>
      <c r="R23" s="85"/>
      <c r="S23" s="85"/>
      <c r="T23" s="85"/>
      <c r="U23" s="85"/>
      <c r="V23" s="85"/>
      <c r="W23" s="85"/>
      <c r="X23" s="85"/>
      <c r="Y23" s="110"/>
    </row>
    <row r="24" spans="1:28" s="70" customFormat="1" x14ac:dyDescent="0.3">
      <c r="A24" s="5"/>
      <c r="B24" s="316" t="s">
        <v>69</v>
      </c>
      <c r="C24" s="879">
        <v>1.5499104819177927</v>
      </c>
      <c r="D24" s="879">
        <v>1.5004171730627891</v>
      </c>
      <c r="E24" s="879">
        <v>1.3771575110410094E-2</v>
      </c>
      <c r="F24" s="879">
        <v>2.6218977718319252</v>
      </c>
      <c r="G24" s="879">
        <v>18.475558698728168</v>
      </c>
      <c r="H24" s="879">
        <v>1.391768269215973E-2</v>
      </c>
      <c r="I24" s="879">
        <v>1.5504148254824615</v>
      </c>
      <c r="J24" s="879">
        <v>1.5009010553062074</v>
      </c>
      <c r="K24" s="879">
        <v>1.416288045856736E-2</v>
      </c>
      <c r="L24" s="879">
        <v>2.6224037280718266</v>
      </c>
      <c r="M24" s="879">
        <v>18.476023033553901</v>
      </c>
      <c r="N24" s="879">
        <v>1.4424953797799492E-2</v>
      </c>
      <c r="O24" s="882">
        <f t="shared" ref="O24:O25" si="4">SUM(C24:N24)</f>
        <v>48.353803860014011</v>
      </c>
      <c r="P24" s="85"/>
      <c r="Q24" s="85"/>
      <c r="R24" s="85"/>
      <c r="S24" s="85"/>
      <c r="T24" s="85"/>
      <c r="U24" s="85"/>
      <c r="V24" s="85"/>
      <c r="W24" s="85"/>
      <c r="X24" s="85"/>
      <c r="Y24" s="110"/>
    </row>
    <row r="25" spans="1:28" s="5" customFormat="1" x14ac:dyDescent="0.3">
      <c r="B25" s="884" t="s">
        <v>70</v>
      </c>
      <c r="C25" s="329">
        <v>149.00690113999997</v>
      </c>
      <c r="D25" s="329">
        <v>1.2798230233064692E-2</v>
      </c>
      <c r="E25" s="329">
        <v>0.12129997000000001</v>
      </c>
      <c r="F25" s="329">
        <v>3.6856157336864785</v>
      </c>
      <c r="G25" s="329">
        <v>7.8688956273808603</v>
      </c>
      <c r="H25" s="329">
        <v>0.42075657</v>
      </c>
      <c r="I25" s="329">
        <v>149.00690182999998</v>
      </c>
      <c r="J25" s="329">
        <v>1.2798230233064692E-2</v>
      </c>
      <c r="K25" s="329">
        <v>0.12129997000000001</v>
      </c>
      <c r="L25" s="329">
        <v>3.6856157336864785</v>
      </c>
      <c r="M25" s="329">
        <v>7.8688956273808603</v>
      </c>
      <c r="N25" s="329">
        <v>1.1475879841182217</v>
      </c>
      <c r="O25" s="883">
        <f t="shared" si="4"/>
        <v>322.95936664671899</v>
      </c>
      <c r="P25" s="85"/>
      <c r="Q25" s="85"/>
      <c r="R25" s="85"/>
      <c r="S25" s="85"/>
      <c r="T25" s="85"/>
      <c r="U25" s="85"/>
      <c r="V25" s="85"/>
      <c r="W25" s="85"/>
      <c r="X25" s="85"/>
      <c r="Y25" s="110"/>
    </row>
    <row r="26" spans="1:28" s="114" customFormat="1" x14ac:dyDescent="0.3">
      <c r="A26" s="5"/>
      <c r="B26" s="315" t="s">
        <v>687</v>
      </c>
      <c r="C26" s="874">
        <f t="shared" ref="C26:O26" si="5">+C27+C28</f>
        <v>4.5399598845053184</v>
      </c>
      <c r="D26" s="874">
        <f t="shared" si="5"/>
        <v>4.5567704139485414</v>
      </c>
      <c r="E26" s="874">
        <f t="shared" si="5"/>
        <v>4.5782239881359565</v>
      </c>
      <c r="F26" s="874">
        <f t="shared" si="5"/>
        <v>4.5911918887836478</v>
      </c>
      <c r="G26" s="874">
        <f t="shared" si="5"/>
        <v>4.6103170655618282</v>
      </c>
      <c r="H26" s="874">
        <f t="shared" si="5"/>
        <v>4.6271383977859655</v>
      </c>
      <c r="I26" s="874">
        <f t="shared" si="5"/>
        <v>4.6467493669463433</v>
      </c>
      <c r="J26" s="874">
        <f t="shared" si="5"/>
        <v>2.8749993705561829</v>
      </c>
      <c r="K26" s="874">
        <f t="shared" si="5"/>
        <v>2.5349089815318795</v>
      </c>
      <c r="L26" s="874">
        <f t="shared" si="5"/>
        <v>1.9344504730388024</v>
      </c>
      <c r="M26" s="874">
        <f t="shared" si="5"/>
        <v>1.7745375608039695</v>
      </c>
      <c r="N26" s="874">
        <f t="shared" si="5"/>
        <v>1.6222453146473348</v>
      </c>
      <c r="O26" s="881">
        <f t="shared" si="5"/>
        <v>42.891492706245778</v>
      </c>
      <c r="P26" s="85"/>
      <c r="Q26" s="85"/>
      <c r="R26" s="85"/>
      <c r="S26" s="85"/>
      <c r="T26" s="85"/>
      <c r="U26" s="85"/>
      <c r="V26" s="85"/>
      <c r="W26" s="85"/>
      <c r="X26" s="85"/>
      <c r="Y26" s="110"/>
    </row>
    <row r="27" spans="1:28" s="70" customFormat="1" x14ac:dyDescent="0.3">
      <c r="A27" s="5"/>
      <c r="B27" s="315" t="s">
        <v>71</v>
      </c>
      <c r="C27" s="874">
        <v>0.88346442450531826</v>
      </c>
      <c r="D27" s="874">
        <v>0.90027495394854129</v>
      </c>
      <c r="E27" s="874">
        <v>0.92172852813595585</v>
      </c>
      <c r="F27" s="874">
        <v>0.93469642878364745</v>
      </c>
      <c r="G27" s="874">
        <v>0.95382160556182782</v>
      </c>
      <c r="H27" s="874">
        <v>0.97064293778596478</v>
      </c>
      <c r="I27" s="874">
        <v>0.99025390694634274</v>
      </c>
      <c r="J27" s="874">
        <v>1.0079621605561828</v>
      </c>
      <c r="K27" s="874">
        <v>1.0272051815318797</v>
      </c>
      <c r="L27" s="874">
        <v>1.0476633430388023</v>
      </c>
      <c r="M27" s="874">
        <v>1.0667504308039695</v>
      </c>
      <c r="N27" s="874">
        <v>1.0877915146473349</v>
      </c>
      <c r="O27" s="881">
        <f>SUM(C27:N27)</f>
        <v>11.792255416245768</v>
      </c>
      <c r="P27" s="85"/>
      <c r="Q27" s="85"/>
      <c r="R27" s="85"/>
      <c r="S27" s="85"/>
      <c r="T27" s="85"/>
      <c r="U27" s="85"/>
      <c r="V27" s="85"/>
      <c r="W27" s="85"/>
      <c r="X27" s="85"/>
      <c r="Y27" s="110"/>
    </row>
    <row r="28" spans="1:28" s="70" customFormat="1" x14ac:dyDescent="0.3">
      <c r="A28" s="5"/>
      <c r="B28" s="317" t="s">
        <v>69</v>
      </c>
      <c r="C28" s="318">
        <v>3.6564954600000004</v>
      </c>
      <c r="D28" s="318">
        <v>3.6564954600000004</v>
      </c>
      <c r="E28" s="318">
        <v>3.6564954600000004</v>
      </c>
      <c r="F28" s="318">
        <v>3.6564954600000004</v>
      </c>
      <c r="G28" s="318">
        <v>3.6564954600000004</v>
      </c>
      <c r="H28" s="318">
        <v>3.6564954600000004</v>
      </c>
      <c r="I28" s="318">
        <v>3.6564954600000004</v>
      </c>
      <c r="J28" s="318">
        <v>1.8670372099999999</v>
      </c>
      <c r="K28" s="318">
        <v>1.5077037999999998</v>
      </c>
      <c r="L28" s="318">
        <v>0.88678712999999998</v>
      </c>
      <c r="M28" s="318">
        <v>0.70778712999999993</v>
      </c>
      <c r="N28" s="318">
        <v>0.53445379999999998</v>
      </c>
      <c r="O28" s="80">
        <f>SUM(C28:N28)</f>
        <v>31.099237290000008</v>
      </c>
      <c r="P28" s="85"/>
      <c r="Q28" s="85"/>
      <c r="R28" s="85"/>
      <c r="S28" s="85"/>
      <c r="T28" s="85"/>
      <c r="U28" s="85"/>
      <c r="V28" s="85"/>
      <c r="W28" s="85"/>
      <c r="X28" s="85"/>
      <c r="Y28" s="110"/>
    </row>
    <row r="29" spans="1:28" s="70" customFormat="1" ht="14.4" thickBot="1" x14ac:dyDescent="0.35">
      <c r="A29" s="5"/>
      <c r="B29" s="319"/>
      <c r="C29" s="319"/>
      <c r="D29" s="319"/>
      <c r="E29" s="319"/>
      <c r="F29" s="885"/>
      <c r="G29" s="885"/>
      <c r="H29" s="885"/>
      <c r="I29" s="885"/>
      <c r="J29" s="885"/>
      <c r="K29" s="885"/>
      <c r="L29" s="885"/>
      <c r="M29" s="885"/>
      <c r="N29" s="885"/>
      <c r="O29" s="885"/>
      <c r="P29" s="85"/>
      <c r="Q29" s="85"/>
      <c r="R29" s="85"/>
      <c r="S29" s="85"/>
      <c r="T29" s="85"/>
      <c r="U29" s="85"/>
      <c r="V29" s="85"/>
      <c r="W29" s="85"/>
      <c r="X29" s="85"/>
      <c r="Y29" s="110"/>
    </row>
    <row r="30" spans="1:28" s="876" customFormat="1" ht="14.4" thickBot="1" x14ac:dyDescent="0.35">
      <c r="A30" s="5"/>
      <c r="B30" s="721" t="s">
        <v>235</v>
      </c>
      <c r="C30" s="77">
        <v>0</v>
      </c>
      <c r="D30" s="77">
        <v>475.36989720125973</v>
      </c>
      <c r="E30" s="77">
        <v>534.79113435141721</v>
      </c>
      <c r="F30" s="77">
        <v>0</v>
      </c>
      <c r="G30" s="77">
        <v>0</v>
      </c>
      <c r="H30" s="77">
        <v>0</v>
      </c>
      <c r="I30" s="77">
        <v>0</v>
      </c>
      <c r="J30" s="77">
        <v>0</v>
      </c>
      <c r="K30" s="77">
        <v>0</v>
      </c>
      <c r="L30" s="77">
        <v>0</v>
      </c>
      <c r="M30" s="77">
        <v>0</v>
      </c>
      <c r="N30" s="77">
        <v>0</v>
      </c>
      <c r="O30" s="120">
        <f>SUM(C30:N30)</f>
        <v>1010.1610315526769</v>
      </c>
      <c r="P30" s="85"/>
      <c r="Q30" s="85"/>
      <c r="R30" s="85"/>
      <c r="S30" s="85"/>
      <c r="T30" s="85"/>
      <c r="U30" s="85"/>
      <c r="V30" s="85"/>
      <c r="W30" s="85"/>
      <c r="X30" s="85"/>
      <c r="Y30" s="110"/>
    </row>
    <row r="31" spans="1:28" s="70" customFormat="1" ht="14.4" thickBot="1" x14ac:dyDescent="0.35">
      <c r="A31" s="1"/>
      <c r="B31" s="319"/>
      <c r="C31" s="496"/>
      <c r="D31" s="496"/>
      <c r="E31" s="496"/>
      <c r="F31" s="496"/>
      <c r="G31" s="496"/>
      <c r="H31" s="496"/>
      <c r="I31" s="496"/>
      <c r="J31" s="496"/>
      <c r="K31" s="496"/>
      <c r="L31" s="496"/>
      <c r="M31" s="496"/>
      <c r="N31" s="496"/>
      <c r="O31" s="496"/>
      <c r="P31" s="85"/>
      <c r="Q31" s="85"/>
      <c r="R31" s="85"/>
      <c r="S31" s="85"/>
      <c r="T31" s="85"/>
      <c r="U31" s="85"/>
      <c r="V31" s="85"/>
      <c r="W31" s="85"/>
      <c r="X31" s="85"/>
      <c r="Y31" s="110"/>
    </row>
    <row r="32" spans="1:28" s="70" customFormat="1" ht="14.4" thickBot="1" x14ac:dyDescent="0.35">
      <c r="A32" s="1"/>
      <c r="B32" s="119" t="s">
        <v>302</v>
      </c>
      <c r="C32" s="77">
        <f t="shared" ref="C32:N32" si="6">+SUM(C33:C43)+C46</f>
        <v>83.568365236998289</v>
      </c>
      <c r="D32" s="77">
        <f t="shared" si="6"/>
        <v>8.1018548047682</v>
      </c>
      <c r="E32" s="77">
        <f t="shared" si="6"/>
        <v>3934.7712821398368</v>
      </c>
      <c r="F32" s="77">
        <f t="shared" si="6"/>
        <v>8052.6033186095701</v>
      </c>
      <c r="G32" s="77">
        <f t="shared" si="6"/>
        <v>2976.1470963062857</v>
      </c>
      <c r="H32" s="77">
        <f t="shared" si="6"/>
        <v>2091.6848275535945</v>
      </c>
      <c r="I32" s="77">
        <f t="shared" si="6"/>
        <v>80.919848466364243</v>
      </c>
      <c r="J32" s="77">
        <f t="shared" si="6"/>
        <v>8.0816756777850163</v>
      </c>
      <c r="K32" s="77">
        <f t="shared" si="6"/>
        <v>2616.2064465577241</v>
      </c>
      <c r="L32" s="77">
        <f t="shared" si="6"/>
        <v>107.00361999696025</v>
      </c>
      <c r="M32" s="77">
        <f t="shared" si="6"/>
        <v>879.93178120380662</v>
      </c>
      <c r="N32" s="77">
        <f t="shared" si="6"/>
        <v>371.08671831567199</v>
      </c>
      <c r="O32" s="77">
        <f>SUM(C32:N32)</f>
        <v>21210.10683486937</v>
      </c>
      <c r="P32" s="85"/>
      <c r="Q32" s="85"/>
      <c r="R32" s="85"/>
      <c r="S32" s="85"/>
      <c r="T32" s="85"/>
      <c r="U32" s="85"/>
      <c r="V32" s="85"/>
      <c r="W32" s="85"/>
      <c r="X32" s="85"/>
      <c r="Y32" s="110"/>
    </row>
    <row r="33" spans="1:25" s="70" customFormat="1" x14ac:dyDescent="0.3">
      <c r="A33" s="1"/>
      <c r="B33" s="886" t="s">
        <v>564</v>
      </c>
      <c r="C33" s="329">
        <v>0</v>
      </c>
      <c r="D33" s="329">
        <v>0</v>
      </c>
      <c r="E33" s="329">
        <v>0</v>
      </c>
      <c r="F33" s="329">
        <v>0</v>
      </c>
      <c r="G33" s="329">
        <v>8.7046137599999991</v>
      </c>
      <c r="H33" s="329">
        <v>0</v>
      </c>
      <c r="I33" s="329">
        <v>0</v>
      </c>
      <c r="J33" s="329">
        <v>0</v>
      </c>
      <c r="K33" s="329">
        <v>0</v>
      </c>
      <c r="L33" s="329">
        <v>0</v>
      </c>
      <c r="M33" s="329">
        <v>0</v>
      </c>
      <c r="N33" s="329">
        <v>0</v>
      </c>
      <c r="O33" s="883">
        <f t="shared" ref="O33:O57" si="7">SUM(C33:N33)</f>
        <v>8.7046137599999991</v>
      </c>
      <c r="P33" s="85"/>
      <c r="Q33" s="85"/>
      <c r="R33" s="85"/>
      <c r="S33" s="85"/>
      <c r="T33" s="85"/>
      <c r="U33" s="85"/>
      <c r="V33" s="85"/>
      <c r="W33" s="85"/>
      <c r="X33" s="85"/>
      <c r="Y33" s="110"/>
    </row>
    <row r="34" spans="1:25" s="70" customFormat="1" x14ac:dyDescent="0.3">
      <c r="A34" s="1"/>
      <c r="B34" s="886" t="s">
        <v>562</v>
      </c>
      <c r="C34" s="329">
        <v>0</v>
      </c>
      <c r="D34" s="329">
        <v>0</v>
      </c>
      <c r="E34" s="329">
        <v>0</v>
      </c>
      <c r="F34" s="329">
        <v>637.29446564858279</v>
      </c>
      <c r="G34" s="329">
        <v>0</v>
      </c>
      <c r="H34" s="329">
        <v>0</v>
      </c>
      <c r="I34" s="329">
        <v>0</v>
      </c>
      <c r="J34" s="329">
        <v>0</v>
      </c>
      <c r="K34" s="329">
        <v>0</v>
      </c>
      <c r="L34" s="329">
        <v>0</v>
      </c>
      <c r="M34" s="329">
        <v>0</v>
      </c>
      <c r="N34" s="329">
        <v>0</v>
      </c>
      <c r="O34" s="883">
        <f t="shared" si="7"/>
        <v>637.29446564858279</v>
      </c>
      <c r="P34" s="85"/>
      <c r="Q34" s="85"/>
      <c r="R34" s="85"/>
      <c r="S34" s="85"/>
      <c r="T34" s="85"/>
      <c r="U34" s="85"/>
      <c r="V34" s="85"/>
      <c r="W34" s="85"/>
      <c r="X34" s="85"/>
      <c r="Y34" s="110"/>
    </row>
    <row r="35" spans="1:25" s="70" customFormat="1" x14ac:dyDescent="0.3">
      <c r="A35" s="1"/>
      <c r="B35" s="886" t="s">
        <v>600</v>
      </c>
      <c r="C35" s="329">
        <v>3.880434210945392</v>
      </c>
      <c r="D35" s="329">
        <v>4.0559346740745141</v>
      </c>
      <c r="E35" s="329">
        <v>3.8488137058648761</v>
      </c>
      <c r="F35" s="329">
        <v>3.9465062602650187</v>
      </c>
      <c r="G35" s="329">
        <v>3.9686318195971242</v>
      </c>
      <c r="H35" s="329">
        <v>3.9908814229009448</v>
      </c>
      <c r="I35" s="329">
        <v>4.0132557656426409</v>
      </c>
      <c r="J35" s="329">
        <v>4.0357555470913304</v>
      </c>
      <c r="K35" s="329">
        <v>4.0583814705567773</v>
      </c>
      <c r="L35" s="329">
        <v>4.0811342432705446</v>
      </c>
      <c r="M35" s="329">
        <v>4.1040145763859996</v>
      </c>
      <c r="N35" s="329">
        <v>4.1270231849783112</v>
      </c>
      <c r="O35" s="883">
        <f t="shared" si="7"/>
        <v>48.110766881573475</v>
      </c>
      <c r="P35" s="85"/>
      <c r="Q35" s="85"/>
      <c r="R35" s="85"/>
      <c r="S35" s="85"/>
      <c r="T35" s="85"/>
      <c r="U35" s="85"/>
      <c r="V35" s="85"/>
      <c r="W35" s="85"/>
      <c r="X35" s="85"/>
      <c r="Y35" s="110"/>
    </row>
    <row r="36" spans="1:25" s="70" customFormat="1" x14ac:dyDescent="0.3">
      <c r="A36" s="1"/>
      <c r="B36" s="886" t="s">
        <v>765</v>
      </c>
      <c r="C36" s="329">
        <v>0</v>
      </c>
      <c r="D36" s="329">
        <v>0</v>
      </c>
      <c r="E36" s="329">
        <v>0</v>
      </c>
      <c r="F36" s="329">
        <v>0</v>
      </c>
      <c r="G36" s="329">
        <v>2959.4279305959949</v>
      </c>
      <c r="H36" s="329">
        <v>0</v>
      </c>
      <c r="I36" s="329">
        <v>0</v>
      </c>
      <c r="J36" s="329">
        <v>0</v>
      </c>
      <c r="K36" s="329">
        <v>0</v>
      </c>
      <c r="L36" s="329">
        <v>0</v>
      </c>
      <c r="M36" s="329">
        <v>0</v>
      </c>
      <c r="N36" s="329">
        <v>0</v>
      </c>
      <c r="O36" s="883">
        <f t="shared" si="7"/>
        <v>2959.4279305959949</v>
      </c>
      <c r="P36" s="85"/>
      <c r="Q36" s="85"/>
      <c r="R36" s="85"/>
      <c r="S36" s="85"/>
      <c r="T36" s="85"/>
      <c r="U36" s="85"/>
      <c r="V36" s="85"/>
      <c r="W36" s="85"/>
      <c r="X36" s="85"/>
      <c r="Y36" s="110"/>
    </row>
    <row r="37" spans="1:25" s="70" customFormat="1" x14ac:dyDescent="0.3">
      <c r="A37" s="1"/>
      <c r="B37" s="886" t="s">
        <v>912</v>
      </c>
      <c r="C37" s="329">
        <v>0</v>
      </c>
      <c r="D37" s="329">
        <v>0</v>
      </c>
      <c r="E37" s="329">
        <v>0</v>
      </c>
      <c r="F37" s="329">
        <v>1659.750432</v>
      </c>
      <c r="G37" s="329">
        <v>0</v>
      </c>
      <c r="H37" s="329">
        <v>0</v>
      </c>
      <c r="I37" s="329">
        <v>0</v>
      </c>
      <c r="J37" s="329">
        <v>0</v>
      </c>
      <c r="K37" s="329">
        <v>0</v>
      </c>
      <c r="L37" s="329">
        <v>0</v>
      </c>
      <c r="M37" s="329">
        <v>0</v>
      </c>
      <c r="N37" s="329">
        <v>0</v>
      </c>
      <c r="O37" s="883">
        <f t="shared" si="7"/>
        <v>1659.750432</v>
      </c>
      <c r="P37" s="85"/>
      <c r="Q37" s="85"/>
      <c r="R37" s="85"/>
      <c r="S37" s="85"/>
      <c r="T37" s="85"/>
      <c r="U37" s="85"/>
      <c r="V37" s="85"/>
      <c r="W37" s="85"/>
      <c r="X37" s="85"/>
      <c r="Y37" s="110"/>
    </row>
    <row r="38" spans="1:25" x14ac:dyDescent="0.3">
      <c r="B38" s="886" t="s">
        <v>716</v>
      </c>
      <c r="C38" s="329">
        <v>0</v>
      </c>
      <c r="D38" s="329">
        <v>0</v>
      </c>
      <c r="E38" s="329">
        <v>3926.8765483032785</v>
      </c>
      <c r="F38" s="329">
        <v>0</v>
      </c>
      <c r="G38" s="329">
        <v>0</v>
      </c>
      <c r="H38" s="329">
        <v>0</v>
      </c>
      <c r="I38" s="329">
        <v>0</v>
      </c>
      <c r="J38" s="329">
        <v>0</v>
      </c>
      <c r="K38" s="329">
        <v>0</v>
      </c>
      <c r="L38" s="329">
        <v>0</v>
      </c>
      <c r="M38" s="329">
        <v>0</v>
      </c>
      <c r="N38" s="329">
        <v>0</v>
      </c>
      <c r="O38" s="883">
        <f t="shared" si="7"/>
        <v>3926.8765483032785</v>
      </c>
      <c r="P38" s="85"/>
      <c r="Q38" s="85"/>
      <c r="R38" s="85"/>
      <c r="S38" s="85"/>
      <c r="T38" s="85"/>
      <c r="U38" s="85"/>
      <c r="V38" s="85"/>
      <c r="W38" s="85"/>
      <c r="X38" s="85"/>
    </row>
    <row r="39" spans="1:25" s="70" customFormat="1" x14ac:dyDescent="0.3">
      <c r="A39" s="1"/>
      <c r="B39" s="886" t="s">
        <v>840</v>
      </c>
      <c r="C39" s="329">
        <v>0</v>
      </c>
      <c r="D39" s="329">
        <v>0</v>
      </c>
      <c r="E39" s="329">
        <v>0</v>
      </c>
      <c r="F39" s="329">
        <v>0</v>
      </c>
      <c r="G39" s="329">
        <v>0</v>
      </c>
      <c r="H39" s="329">
        <v>0</v>
      </c>
      <c r="I39" s="329">
        <v>0</v>
      </c>
      <c r="J39" s="329">
        <v>0</v>
      </c>
      <c r="K39" s="329">
        <v>2449.7963517264739</v>
      </c>
      <c r="L39" s="329">
        <v>0</v>
      </c>
      <c r="M39" s="329">
        <v>0</v>
      </c>
      <c r="N39" s="329">
        <v>0</v>
      </c>
      <c r="O39" s="883">
        <f t="shared" si="7"/>
        <v>2449.7963517264739</v>
      </c>
      <c r="P39" s="85"/>
      <c r="Q39" s="85"/>
      <c r="R39" s="85"/>
      <c r="S39" s="85"/>
      <c r="T39" s="85"/>
      <c r="U39" s="85"/>
      <c r="V39" s="85"/>
      <c r="W39" s="85"/>
      <c r="X39" s="85"/>
      <c r="Y39" s="110"/>
    </row>
    <row r="40" spans="1:25" s="70" customFormat="1" x14ac:dyDescent="0.3">
      <c r="A40" s="1"/>
      <c r="B40" s="886" t="s">
        <v>605</v>
      </c>
      <c r="C40" s="329">
        <v>0</v>
      </c>
      <c r="D40" s="329">
        <v>0</v>
      </c>
      <c r="E40" s="329">
        <v>0</v>
      </c>
      <c r="F40" s="329">
        <v>0</v>
      </c>
      <c r="G40" s="329">
        <v>0</v>
      </c>
      <c r="H40" s="329">
        <v>0</v>
      </c>
      <c r="I40" s="329">
        <v>0</v>
      </c>
      <c r="J40" s="329">
        <v>0</v>
      </c>
      <c r="K40" s="329">
        <v>0</v>
      </c>
      <c r="L40" s="329">
        <v>0</v>
      </c>
      <c r="M40" s="329">
        <v>871.78184649672687</v>
      </c>
      <c r="N40" s="329">
        <v>0</v>
      </c>
      <c r="O40" s="883">
        <f t="shared" si="7"/>
        <v>871.78184649672687</v>
      </c>
      <c r="P40" s="85"/>
      <c r="Q40" s="85"/>
      <c r="R40" s="85"/>
      <c r="S40" s="85"/>
      <c r="T40" s="85"/>
      <c r="U40" s="85"/>
      <c r="V40" s="85"/>
      <c r="W40" s="85"/>
      <c r="X40" s="85"/>
      <c r="Y40" s="110"/>
    </row>
    <row r="41" spans="1:25" s="70" customFormat="1" x14ac:dyDescent="0.3">
      <c r="A41" s="1"/>
      <c r="B41" s="886" t="s">
        <v>78</v>
      </c>
      <c r="C41" s="329">
        <v>0</v>
      </c>
      <c r="D41" s="329">
        <v>0</v>
      </c>
      <c r="E41" s="329">
        <v>0</v>
      </c>
      <c r="F41" s="329">
        <v>5674</v>
      </c>
      <c r="G41" s="329">
        <v>0</v>
      </c>
      <c r="H41" s="329">
        <v>2083.6480259999998</v>
      </c>
      <c r="I41" s="329">
        <v>0</v>
      </c>
      <c r="J41" s="329">
        <v>0</v>
      </c>
      <c r="K41" s="329">
        <v>0</v>
      </c>
      <c r="L41" s="329">
        <v>0</v>
      </c>
      <c r="M41" s="329">
        <v>0</v>
      </c>
      <c r="N41" s="329">
        <v>0</v>
      </c>
      <c r="O41" s="883">
        <f t="shared" si="7"/>
        <v>7757.6480259999998</v>
      </c>
      <c r="P41" s="85"/>
      <c r="Q41" s="85"/>
      <c r="R41" s="85"/>
      <c r="S41" s="85"/>
      <c r="T41" s="85"/>
      <c r="U41" s="85"/>
      <c r="V41" s="85"/>
      <c r="W41" s="85"/>
      <c r="X41" s="85"/>
      <c r="Y41" s="110"/>
    </row>
    <row r="42" spans="1:25" s="70" customFormat="1" x14ac:dyDescent="0.3">
      <c r="A42" s="1"/>
      <c r="B42" s="886" t="s">
        <v>524</v>
      </c>
      <c r="C42" s="329">
        <v>0</v>
      </c>
      <c r="D42" s="329">
        <v>0</v>
      </c>
      <c r="E42" s="329">
        <v>0</v>
      </c>
      <c r="F42" s="329">
        <v>0</v>
      </c>
      <c r="G42" s="329">
        <v>0</v>
      </c>
      <c r="H42" s="329">
        <v>0</v>
      </c>
      <c r="I42" s="329">
        <v>0</v>
      </c>
      <c r="J42" s="329">
        <v>0</v>
      </c>
      <c r="K42" s="329">
        <v>0</v>
      </c>
      <c r="L42" s="329">
        <v>0</v>
      </c>
      <c r="M42" s="329">
        <v>0</v>
      </c>
      <c r="N42" s="329">
        <v>362.91377499999999</v>
      </c>
      <c r="O42" s="883">
        <f t="shared" si="7"/>
        <v>362.91377499999999</v>
      </c>
      <c r="P42" s="85"/>
      <c r="Q42" s="85"/>
      <c r="R42" s="85"/>
      <c r="S42" s="85"/>
      <c r="T42" s="85"/>
      <c r="U42" s="85"/>
      <c r="V42" s="85"/>
      <c r="W42" s="85"/>
      <c r="X42" s="85"/>
      <c r="Y42" s="110"/>
    </row>
    <row r="43" spans="1:25" s="70" customFormat="1" x14ac:dyDescent="0.3">
      <c r="A43" s="1"/>
      <c r="B43" s="884" t="s">
        <v>217</v>
      </c>
      <c r="C43" s="887">
        <f>+C44+C45</f>
        <v>52.759045999999998</v>
      </c>
      <c r="D43" s="887">
        <f t="shared" ref="D43:O43" si="8">+D44+D45</f>
        <v>0</v>
      </c>
      <c r="E43" s="887">
        <f t="shared" si="8"/>
        <v>0</v>
      </c>
      <c r="F43" s="887">
        <f t="shared" si="8"/>
        <v>50.787785</v>
      </c>
      <c r="G43" s="887">
        <f t="shared" si="8"/>
        <v>0</v>
      </c>
      <c r="H43" s="887">
        <f t="shared" si="8"/>
        <v>0</v>
      </c>
      <c r="I43" s="887">
        <f t="shared" si="8"/>
        <v>50.082462999999997</v>
      </c>
      <c r="J43" s="887">
        <f t="shared" si="8"/>
        <v>0</v>
      </c>
      <c r="K43" s="887">
        <f t="shared" si="8"/>
        <v>158.30579322999998</v>
      </c>
      <c r="L43" s="887">
        <f t="shared" si="8"/>
        <v>57.594189999999998</v>
      </c>
      <c r="M43" s="887">
        <f t="shared" si="8"/>
        <v>0</v>
      </c>
      <c r="N43" s="887">
        <f t="shared" si="8"/>
        <v>0</v>
      </c>
      <c r="O43" s="887">
        <f t="shared" si="8"/>
        <v>369.52927722999993</v>
      </c>
      <c r="P43" s="85"/>
      <c r="Q43" s="85"/>
      <c r="R43" s="85"/>
      <c r="S43" s="85"/>
      <c r="T43" s="85"/>
      <c r="U43" s="85"/>
      <c r="V43" s="85"/>
      <c r="W43" s="85"/>
      <c r="X43" s="85"/>
      <c r="Y43" s="110"/>
    </row>
    <row r="44" spans="1:25" s="70" customFormat="1" x14ac:dyDescent="0.3">
      <c r="A44" s="1"/>
      <c r="B44" s="319" t="s">
        <v>71</v>
      </c>
      <c r="C44" s="880">
        <v>0</v>
      </c>
      <c r="D44" s="880">
        <v>0</v>
      </c>
      <c r="E44" s="880">
        <v>0</v>
      </c>
      <c r="F44" s="880">
        <v>0</v>
      </c>
      <c r="G44" s="880">
        <v>0</v>
      </c>
      <c r="H44" s="880">
        <v>0</v>
      </c>
      <c r="I44" s="880">
        <v>0</v>
      </c>
      <c r="J44" s="880">
        <v>0</v>
      </c>
      <c r="K44" s="880">
        <v>158.30579322999998</v>
      </c>
      <c r="L44" s="880">
        <v>0</v>
      </c>
      <c r="M44" s="880">
        <v>0</v>
      </c>
      <c r="N44" s="880">
        <v>0</v>
      </c>
      <c r="O44" s="885">
        <f t="shared" si="7"/>
        <v>158.30579322999998</v>
      </c>
      <c r="P44" s="85"/>
      <c r="Q44" s="85"/>
      <c r="R44" s="85"/>
      <c r="S44" s="85"/>
      <c r="T44" s="85"/>
      <c r="U44" s="85"/>
      <c r="V44" s="85"/>
      <c r="W44" s="85"/>
      <c r="X44" s="85"/>
      <c r="Y44" s="110"/>
    </row>
    <row r="45" spans="1:25" s="70" customFormat="1" x14ac:dyDescent="0.3">
      <c r="A45" s="1"/>
      <c r="B45" s="319" t="s">
        <v>69</v>
      </c>
      <c r="C45" s="880">
        <v>52.759045999999998</v>
      </c>
      <c r="D45" s="880">
        <v>0</v>
      </c>
      <c r="E45" s="880">
        <v>0</v>
      </c>
      <c r="F45" s="880">
        <v>50.787785</v>
      </c>
      <c r="G45" s="880">
        <v>0</v>
      </c>
      <c r="H45" s="880">
        <v>0</v>
      </c>
      <c r="I45" s="880">
        <v>50.082462999999997</v>
      </c>
      <c r="J45" s="880">
        <v>0</v>
      </c>
      <c r="K45" s="880">
        <v>0</v>
      </c>
      <c r="L45" s="880">
        <v>57.594189999999998</v>
      </c>
      <c r="M45" s="880">
        <v>0</v>
      </c>
      <c r="N45" s="880">
        <v>0</v>
      </c>
      <c r="O45" s="885">
        <f t="shared" si="7"/>
        <v>211.22348399999998</v>
      </c>
      <c r="P45" s="85"/>
      <c r="Q45" s="85"/>
      <c r="R45" s="85"/>
      <c r="S45" s="85"/>
      <c r="T45" s="85"/>
      <c r="U45" s="85"/>
      <c r="V45" s="85"/>
      <c r="W45" s="85"/>
      <c r="X45" s="85"/>
      <c r="Y45" s="110"/>
    </row>
    <row r="46" spans="1:25" s="70" customFormat="1" x14ac:dyDescent="0.3">
      <c r="A46" s="1"/>
      <c r="B46" s="884" t="s">
        <v>335</v>
      </c>
      <c r="C46" s="887">
        <f>+C47</f>
        <v>26.928885026052889</v>
      </c>
      <c r="D46" s="887">
        <f t="shared" ref="D46:N46" si="9">+D47</f>
        <v>4.0459201306936858</v>
      </c>
      <c r="E46" s="887">
        <f t="shared" si="9"/>
        <v>4.0459201306936858</v>
      </c>
      <c r="F46" s="887">
        <f t="shared" si="9"/>
        <v>26.824129700721613</v>
      </c>
      <c r="G46" s="887">
        <f t="shared" si="9"/>
        <v>4.0459201306936858</v>
      </c>
      <c r="H46" s="887">
        <f t="shared" si="9"/>
        <v>4.0459201306936858</v>
      </c>
      <c r="I46" s="887">
        <f t="shared" si="9"/>
        <v>26.824129700721613</v>
      </c>
      <c r="J46" s="887">
        <f t="shared" si="9"/>
        <v>4.0459201306936858</v>
      </c>
      <c r="K46" s="887">
        <f t="shared" si="9"/>
        <v>4.0459201306936858</v>
      </c>
      <c r="L46" s="887">
        <f t="shared" si="9"/>
        <v>45.328295753689702</v>
      </c>
      <c r="M46" s="887">
        <f t="shared" si="9"/>
        <v>4.0459201306936858</v>
      </c>
      <c r="N46" s="887">
        <f t="shared" si="9"/>
        <v>4.0459201306936858</v>
      </c>
      <c r="O46" s="883">
        <f t="shared" si="7"/>
        <v>158.27280122673528</v>
      </c>
      <c r="P46" s="85"/>
      <c r="Q46" s="85"/>
      <c r="R46" s="85"/>
      <c r="S46" s="85"/>
      <c r="T46" s="85"/>
      <c r="U46" s="85"/>
      <c r="V46" s="85"/>
      <c r="W46" s="85"/>
      <c r="X46" s="85"/>
      <c r="Y46" s="110"/>
    </row>
    <row r="47" spans="1:25" s="70" customFormat="1" x14ac:dyDescent="0.3">
      <c r="A47" s="1"/>
      <c r="B47" s="335" t="s">
        <v>79</v>
      </c>
      <c r="C47" s="336">
        <f t="shared" ref="C47:N47" si="10">+C48+C50</f>
        <v>26.928885026052889</v>
      </c>
      <c r="D47" s="336">
        <f t="shared" si="10"/>
        <v>4.0459201306936858</v>
      </c>
      <c r="E47" s="336">
        <f t="shared" si="10"/>
        <v>4.0459201306936858</v>
      </c>
      <c r="F47" s="336">
        <f t="shared" si="10"/>
        <v>26.824129700721613</v>
      </c>
      <c r="G47" s="336">
        <f t="shared" si="10"/>
        <v>4.0459201306936858</v>
      </c>
      <c r="H47" s="336">
        <f t="shared" si="10"/>
        <v>4.0459201306936858</v>
      </c>
      <c r="I47" s="336">
        <f t="shared" si="10"/>
        <v>26.824129700721613</v>
      </c>
      <c r="J47" s="336">
        <f t="shared" si="10"/>
        <v>4.0459201306936858</v>
      </c>
      <c r="K47" s="336">
        <f t="shared" si="10"/>
        <v>4.0459201306936858</v>
      </c>
      <c r="L47" s="336">
        <f t="shared" si="10"/>
        <v>45.328295753689702</v>
      </c>
      <c r="M47" s="336">
        <f t="shared" si="10"/>
        <v>4.0459201306936858</v>
      </c>
      <c r="N47" s="336">
        <f t="shared" si="10"/>
        <v>4.0459201306936858</v>
      </c>
      <c r="O47" s="121">
        <f t="shared" si="7"/>
        <v>158.27280122673528</v>
      </c>
      <c r="P47" s="85"/>
      <c r="Q47" s="85"/>
      <c r="R47" s="85"/>
      <c r="S47" s="85"/>
      <c r="T47" s="85"/>
      <c r="U47" s="85"/>
      <c r="V47" s="85"/>
      <c r="W47" s="85"/>
      <c r="X47" s="85"/>
      <c r="Y47" s="110"/>
    </row>
    <row r="48" spans="1:25" s="70" customFormat="1" x14ac:dyDescent="0.3">
      <c r="A48" s="1"/>
      <c r="B48" s="319" t="s">
        <v>81</v>
      </c>
      <c r="C48" s="880">
        <f>+C49</f>
        <v>4.0459201306936858</v>
      </c>
      <c r="D48" s="880">
        <f t="shared" ref="D48:N48" si="11">+D49</f>
        <v>4.0459201306936858</v>
      </c>
      <c r="E48" s="880">
        <f t="shared" si="11"/>
        <v>4.0459201306936858</v>
      </c>
      <c r="F48" s="880">
        <f t="shared" si="11"/>
        <v>4.0459201306936858</v>
      </c>
      <c r="G48" s="880">
        <f t="shared" si="11"/>
        <v>4.0459201306936858</v>
      </c>
      <c r="H48" s="880">
        <f t="shared" si="11"/>
        <v>4.0459201306936858</v>
      </c>
      <c r="I48" s="880">
        <f t="shared" si="11"/>
        <v>4.0459201306936858</v>
      </c>
      <c r="J48" s="880">
        <f t="shared" si="11"/>
        <v>4.0459201306936858</v>
      </c>
      <c r="K48" s="880">
        <f t="shared" si="11"/>
        <v>4.0459201306936858</v>
      </c>
      <c r="L48" s="880">
        <f t="shared" si="11"/>
        <v>4.0459201306936858</v>
      </c>
      <c r="M48" s="880">
        <f t="shared" si="11"/>
        <v>4.0459201306936858</v>
      </c>
      <c r="N48" s="880">
        <f t="shared" si="11"/>
        <v>4.0459201306936858</v>
      </c>
      <c r="O48" s="885">
        <f t="shared" si="7"/>
        <v>48.551041568324244</v>
      </c>
      <c r="P48" s="85"/>
      <c r="Q48" s="85"/>
      <c r="R48" s="85"/>
      <c r="S48" s="85"/>
      <c r="T48" s="85"/>
      <c r="U48" s="85"/>
      <c r="V48" s="85"/>
      <c r="W48" s="85"/>
      <c r="X48" s="85"/>
      <c r="Y48" s="110"/>
    </row>
    <row r="49" spans="1:25" s="70" customFormat="1" x14ac:dyDescent="0.3">
      <c r="A49" s="1"/>
      <c r="B49" s="319" t="s">
        <v>677</v>
      </c>
      <c r="C49" s="880">
        <v>4.0459201306936858</v>
      </c>
      <c r="D49" s="880">
        <v>4.0459201306936858</v>
      </c>
      <c r="E49" s="880">
        <v>4.0459201306936858</v>
      </c>
      <c r="F49" s="880">
        <v>4.0459201306936858</v>
      </c>
      <c r="G49" s="880">
        <v>4.0459201306936858</v>
      </c>
      <c r="H49" s="880">
        <v>4.0459201306936858</v>
      </c>
      <c r="I49" s="880">
        <v>4.0459201306936858</v>
      </c>
      <c r="J49" s="880">
        <v>4.0459201306936858</v>
      </c>
      <c r="K49" s="880">
        <v>4.0459201306936858</v>
      </c>
      <c r="L49" s="880">
        <v>4.0459201306936858</v>
      </c>
      <c r="M49" s="880">
        <v>4.0459201306936858</v>
      </c>
      <c r="N49" s="880">
        <v>4.0459201306936858</v>
      </c>
      <c r="O49" s="885">
        <f t="shared" si="7"/>
        <v>48.551041568324244</v>
      </c>
      <c r="P49" s="85"/>
      <c r="Q49" s="85"/>
      <c r="R49" s="85"/>
      <c r="S49" s="85"/>
      <c r="T49" s="85"/>
      <c r="U49" s="85"/>
      <c r="V49" s="85"/>
      <c r="W49" s="85"/>
      <c r="X49" s="85"/>
      <c r="Y49" s="110"/>
    </row>
    <row r="50" spans="1:25" s="70" customFormat="1" x14ac:dyDescent="0.3">
      <c r="A50" s="1"/>
      <c r="B50" s="334" t="s">
        <v>85</v>
      </c>
      <c r="C50" s="880">
        <f>+C51+C52</f>
        <v>22.882964895359201</v>
      </c>
      <c r="D50" s="880">
        <f t="shared" ref="D50:N50" si="12">+D51+D52</f>
        <v>0</v>
      </c>
      <c r="E50" s="880">
        <f t="shared" si="12"/>
        <v>0</v>
      </c>
      <c r="F50" s="880">
        <f t="shared" si="12"/>
        <v>22.778209570027929</v>
      </c>
      <c r="G50" s="880">
        <f t="shared" si="12"/>
        <v>0</v>
      </c>
      <c r="H50" s="880">
        <f t="shared" si="12"/>
        <v>0</v>
      </c>
      <c r="I50" s="880">
        <f t="shared" si="12"/>
        <v>22.778209570027929</v>
      </c>
      <c r="J50" s="880">
        <f t="shared" si="12"/>
        <v>0</v>
      </c>
      <c r="K50" s="880">
        <f t="shared" si="12"/>
        <v>0</v>
      </c>
      <c r="L50" s="880">
        <f t="shared" si="12"/>
        <v>41.282375622996014</v>
      </c>
      <c r="M50" s="880">
        <f t="shared" si="12"/>
        <v>0</v>
      </c>
      <c r="N50" s="880">
        <f t="shared" si="12"/>
        <v>0</v>
      </c>
      <c r="O50" s="885">
        <f t="shared" si="7"/>
        <v>109.72175965841107</v>
      </c>
      <c r="P50" s="85"/>
      <c r="Q50" s="85"/>
      <c r="R50" s="85"/>
      <c r="S50" s="85"/>
      <c r="T50" s="85"/>
      <c r="U50" s="85"/>
      <c r="V50" s="85"/>
      <c r="W50" s="85"/>
      <c r="X50" s="85"/>
      <c r="Y50" s="110"/>
    </row>
    <row r="51" spans="1:25" s="70" customFormat="1" x14ac:dyDescent="0.3">
      <c r="A51" s="5"/>
      <c r="B51" s="319" t="s">
        <v>677</v>
      </c>
      <c r="C51" s="880">
        <v>22.778209570027929</v>
      </c>
      <c r="D51" s="880">
        <v>0</v>
      </c>
      <c r="E51" s="880">
        <v>0</v>
      </c>
      <c r="F51" s="880">
        <v>22.778209570027929</v>
      </c>
      <c r="G51" s="880">
        <v>0</v>
      </c>
      <c r="H51" s="880">
        <v>0</v>
      </c>
      <c r="I51" s="880">
        <v>22.778209570027929</v>
      </c>
      <c r="J51" s="880">
        <v>0</v>
      </c>
      <c r="K51" s="880">
        <v>0</v>
      </c>
      <c r="L51" s="880">
        <v>41.282375622996014</v>
      </c>
      <c r="M51" s="880">
        <v>0</v>
      </c>
      <c r="N51" s="880">
        <v>0</v>
      </c>
      <c r="O51" s="885">
        <f t="shared" si="7"/>
        <v>109.61700433307981</v>
      </c>
      <c r="P51" s="85"/>
      <c r="Q51" s="85"/>
      <c r="R51" s="85"/>
      <c r="S51" s="85"/>
      <c r="T51" s="85"/>
      <c r="U51" s="85"/>
      <c r="V51" s="85"/>
      <c r="W51" s="85"/>
      <c r="X51" s="85"/>
      <c r="Y51" s="110"/>
    </row>
    <row r="52" spans="1:25" s="70" customFormat="1" x14ac:dyDescent="0.3">
      <c r="A52" s="5"/>
      <c r="B52" s="1116" t="s">
        <v>793</v>
      </c>
      <c r="C52" s="880">
        <v>0.10475532533127341</v>
      </c>
      <c r="D52" s="880">
        <v>0</v>
      </c>
      <c r="E52" s="880">
        <v>0</v>
      </c>
      <c r="F52" s="880">
        <v>0</v>
      </c>
      <c r="G52" s="880">
        <v>0</v>
      </c>
      <c r="H52" s="880">
        <v>0</v>
      </c>
      <c r="I52" s="880">
        <v>0</v>
      </c>
      <c r="J52" s="880">
        <v>0</v>
      </c>
      <c r="K52" s="880">
        <v>0</v>
      </c>
      <c r="L52" s="880">
        <v>0</v>
      </c>
      <c r="M52" s="880">
        <v>0</v>
      </c>
      <c r="N52" s="880">
        <v>0</v>
      </c>
      <c r="O52" s="885">
        <f t="shared" si="7"/>
        <v>0.10475532533127341</v>
      </c>
      <c r="P52" s="85"/>
      <c r="Q52" s="85"/>
      <c r="R52" s="85"/>
      <c r="S52" s="85"/>
      <c r="T52" s="85"/>
      <c r="U52" s="85"/>
      <c r="V52" s="85"/>
      <c r="W52" s="85"/>
      <c r="X52" s="85"/>
      <c r="Y52" s="110"/>
    </row>
    <row r="53" spans="1:25" s="70" customFormat="1" x14ac:dyDescent="0.3">
      <c r="A53" s="5"/>
      <c r="B53" s="319"/>
      <c r="C53" s="880"/>
      <c r="D53" s="880"/>
      <c r="E53" s="880"/>
      <c r="F53" s="880"/>
      <c r="G53" s="880"/>
      <c r="H53" s="880"/>
      <c r="I53" s="880"/>
      <c r="J53" s="880"/>
      <c r="K53" s="880"/>
      <c r="L53" s="880"/>
      <c r="M53" s="880"/>
      <c r="N53" s="880"/>
      <c r="O53" s="885"/>
      <c r="P53" s="85"/>
      <c r="Q53" s="85"/>
      <c r="R53" s="85"/>
      <c r="S53" s="85"/>
      <c r="T53" s="85"/>
      <c r="U53" s="85"/>
      <c r="V53" s="85"/>
      <c r="W53" s="85"/>
      <c r="X53" s="85"/>
      <c r="Y53" s="110"/>
    </row>
    <row r="54" spans="1:25" s="70" customFormat="1" x14ac:dyDescent="0.3">
      <c r="A54" s="5"/>
      <c r="B54" s="311" t="s">
        <v>104</v>
      </c>
      <c r="C54" s="312">
        <f t="shared" ref="C54:N54" si="13">+C55+C56</f>
        <v>31.692783661503597</v>
      </c>
      <c r="D54" s="312">
        <f t="shared" si="13"/>
        <v>484.37202695997649</v>
      </c>
      <c r="E54" s="312">
        <f t="shared" si="13"/>
        <v>4470.4841450193899</v>
      </c>
      <c r="F54" s="312">
        <f t="shared" si="13"/>
        <v>2328.750230038353</v>
      </c>
      <c r="G54" s="312">
        <f t="shared" si="13"/>
        <v>2968.3963041518473</v>
      </c>
      <c r="H54" s="312">
        <f t="shared" si="13"/>
        <v>9.0074444913805962</v>
      </c>
      <c r="I54" s="312">
        <f t="shared" si="13"/>
        <v>31.827639373310596</v>
      </c>
      <c r="J54" s="312">
        <f t="shared" si="13"/>
        <v>9.0896378383411989</v>
      </c>
      <c r="K54" s="312">
        <f t="shared" si="13"/>
        <v>2617.2336517392559</v>
      </c>
      <c r="L54" s="312">
        <f t="shared" si="13"/>
        <v>50.457093339999048</v>
      </c>
      <c r="M54" s="312">
        <f t="shared" si="13"/>
        <v>880.99853163461057</v>
      </c>
      <c r="N54" s="312">
        <f t="shared" si="13"/>
        <v>9.2607348303193326</v>
      </c>
      <c r="O54" s="116">
        <f t="shared" si="7"/>
        <v>13891.570223078286</v>
      </c>
      <c r="P54" s="85"/>
      <c r="Q54" s="85"/>
      <c r="R54" s="85"/>
      <c r="S54" s="85"/>
      <c r="T54" s="85"/>
      <c r="U54" s="85"/>
      <c r="V54" s="85"/>
      <c r="W54" s="85"/>
      <c r="X54" s="85"/>
      <c r="Y54" s="110"/>
    </row>
    <row r="55" spans="1:25" s="70" customFormat="1" x14ac:dyDescent="0.3">
      <c r="A55" s="5"/>
      <c r="B55" s="884" t="s">
        <v>105</v>
      </c>
      <c r="C55" s="887">
        <v>4.0459201306936858</v>
      </c>
      <c r="D55" s="887">
        <v>4.0459201306936858</v>
      </c>
      <c r="E55" s="887">
        <v>3930.922468433972</v>
      </c>
      <c r="F55" s="887">
        <v>4.0459201306936858</v>
      </c>
      <c r="G55" s="887">
        <v>4.0459201306936858</v>
      </c>
      <c r="H55" s="887">
        <v>4.0459201306936858</v>
      </c>
      <c r="I55" s="887">
        <v>4.0459201306936858</v>
      </c>
      <c r="J55" s="887">
        <v>4.0459201306936858</v>
      </c>
      <c r="K55" s="887">
        <v>2453.8422718571674</v>
      </c>
      <c r="L55" s="887">
        <v>4.0459201306936858</v>
      </c>
      <c r="M55" s="887">
        <v>875.8277666274206</v>
      </c>
      <c r="N55" s="887">
        <v>4.0459201306936858</v>
      </c>
      <c r="O55" s="883">
        <f t="shared" si="7"/>
        <v>7297.0057880948025</v>
      </c>
      <c r="P55" s="85"/>
      <c r="Q55" s="85"/>
      <c r="R55" s="85"/>
      <c r="S55" s="85"/>
      <c r="T55" s="85"/>
      <c r="U55" s="85"/>
      <c r="V55" s="85"/>
      <c r="W55" s="85"/>
      <c r="X55" s="85"/>
      <c r="Y55" s="110"/>
    </row>
    <row r="56" spans="1:25" s="70" customFormat="1" x14ac:dyDescent="0.3">
      <c r="A56" s="5"/>
      <c r="B56" s="884" t="s">
        <v>501</v>
      </c>
      <c r="C56" s="887">
        <v>27.646863530809913</v>
      </c>
      <c r="D56" s="887">
        <v>480.32610682928282</v>
      </c>
      <c r="E56" s="887">
        <v>539.56167658541813</v>
      </c>
      <c r="F56" s="887">
        <v>2324.7043099076595</v>
      </c>
      <c r="G56" s="887">
        <v>2964.3503840211538</v>
      </c>
      <c r="H56" s="887">
        <v>4.9615243606869095</v>
      </c>
      <c r="I56" s="887">
        <v>27.781719242616912</v>
      </c>
      <c r="J56" s="887">
        <v>5.043717707647513</v>
      </c>
      <c r="K56" s="887">
        <v>163.39137988208864</v>
      </c>
      <c r="L56" s="887">
        <v>46.41117320930536</v>
      </c>
      <c r="M56" s="887">
        <v>5.1707650071899689</v>
      </c>
      <c r="N56" s="887">
        <v>5.2148146996256459</v>
      </c>
      <c r="O56" s="883">
        <f t="shared" si="7"/>
        <v>6594.5644349834856</v>
      </c>
      <c r="P56" s="85"/>
      <c r="Q56" s="85"/>
      <c r="R56" s="85"/>
      <c r="S56" s="85"/>
      <c r="T56" s="85"/>
      <c r="U56" s="85"/>
      <c r="V56" s="85"/>
      <c r="W56" s="85"/>
      <c r="X56" s="85"/>
      <c r="Y56" s="110"/>
    </row>
    <row r="57" spans="1:25" s="70" customFormat="1" x14ac:dyDescent="0.3">
      <c r="A57" s="5"/>
      <c r="B57" s="311" t="s">
        <v>106</v>
      </c>
      <c r="C57" s="312">
        <v>1055.4758283553924</v>
      </c>
      <c r="D57" s="312">
        <v>145.31358123429584</v>
      </c>
      <c r="E57" s="312">
        <v>3139.6276967754557</v>
      </c>
      <c r="F57" s="312">
        <v>6570.4162355476392</v>
      </c>
      <c r="G57" s="312">
        <v>176.821412406109</v>
      </c>
      <c r="H57" s="312">
        <v>5139.7252852773236</v>
      </c>
      <c r="I57" s="312">
        <v>2443.5326529542504</v>
      </c>
      <c r="J57" s="312">
        <v>141.62536087953924</v>
      </c>
      <c r="K57" s="312">
        <v>3136.1247043108042</v>
      </c>
      <c r="L57" s="312">
        <v>3013.0102131068197</v>
      </c>
      <c r="M57" s="312">
        <v>166.30250785193471</v>
      </c>
      <c r="N57" s="312">
        <v>3395.4341973091109</v>
      </c>
      <c r="O57" s="116">
        <f t="shared" si="7"/>
        <v>28523.409676008672</v>
      </c>
      <c r="P57" s="85"/>
      <c r="Q57" s="85"/>
      <c r="R57" s="85"/>
      <c r="S57" s="85"/>
      <c r="T57" s="85"/>
      <c r="U57" s="85"/>
      <c r="V57" s="85"/>
      <c r="W57" s="85"/>
      <c r="X57" s="85"/>
      <c r="Y57" s="110"/>
    </row>
    <row r="58" spans="1:25" s="876" customFormat="1" x14ac:dyDescent="0.3">
      <c r="A58" s="5"/>
      <c r="B58" s="418"/>
      <c r="C58" s="418"/>
      <c r="D58" s="418"/>
      <c r="E58" s="418"/>
      <c r="F58" s="418"/>
      <c r="G58" s="418"/>
      <c r="H58" s="418"/>
      <c r="I58" s="418"/>
      <c r="J58" s="418"/>
      <c r="K58" s="418"/>
      <c r="L58" s="418"/>
      <c r="M58" s="418"/>
      <c r="N58" s="418"/>
      <c r="O58" s="418"/>
      <c r="P58" s="85"/>
      <c r="Q58" s="85"/>
      <c r="R58" s="85"/>
      <c r="S58" s="85"/>
      <c r="T58" s="85"/>
      <c r="U58" s="85"/>
      <c r="V58" s="85"/>
      <c r="W58" s="85"/>
      <c r="X58" s="85"/>
      <c r="Y58" s="110"/>
    </row>
    <row r="59" spans="1:25" s="70" customFormat="1" x14ac:dyDescent="0.3">
      <c r="A59" s="5"/>
      <c r="B59" s="91" t="s">
        <v>336</v>
      </c>
      <c r="C59" s="1050"/>
      <c r="D59" s="888"/>
      <c r="E59" s="888"/>
      <c r="F59" s="888"/>
      <c r="G59" s="888"/>
      <c r="H59" s="888"/>
      <c r="I59" s="888"/>
      <c r="J59" s="888"/>
      <c r="K59" s="888"/>
      <c r="L59" s="888"/>
      <c r="M59" s="888"/>
      <c r="N59" s="888"/>
      <c r="O59" s="418"/>
      <c r="P59" s="85"/>
      <c r="Q59" s="85"/>
      <c r="R59" s="85"/>
      <c r="S59" s="85"/>
      <c r="T59" s="85"/>
      <c r="U59" s="85"/>
      <c r="V59" s="85"/>
      <c r="W59" s="85"/>
      <c r="X59" s="85"/>
      <c r="Y59" s="110"/>
    </row>
    <row r="60" spans="1:25" s="70" customFormat="1" x14ac:dyDescent="0.3">
      <c r="A60" s="1"/>
      <c r="B60" s="110"/>
      <c r="C60" s="1051"/>
      <c r="D60" s="1051"/>
      <c r="E60" s="1051"/>
      <c r="F60" s="1051"/>
      <c r="G60" s="1051"/>
      <c r="H60" s="1051"/>
      <c r="I60" s="1051"/>
      <c r="J60" s="1051"/>
      <c r="K60" s="1051"/>
      <c r="L60" s="1051"/>
      <c r="M60" s="1051"/>
      <c r="N60" s="1051"/>
      <c r="O60" s="1051"/>
      <c r="P60" s="85"/>
      <c r="Q60" s="85"/>
      <c r="R60" s="85"/>
      <c r="S60" s="85"/>
      <c r="T60" s="85"/>
      <c r="U60" s="85"/>
      <c r="V60" s="85"/>
      <c r="W60" s="85"/>
      <c r="X60" s="85"/>
      <c r="Y60" s="110"/>
    </row>
    <row r="61" spans="1:25" s="70" customFormat="1" x14ac:dyDescent="0.3">
      <c r="A61" s="1"/>
      <c r="B61" s="110"/>
      <c r="C61" s="1051"/>
      <c r="D61" s="1051"/>
      <c r="E61" s="1051"/>
      <c r="F61" s="1051"/>
      <c r="G61" s="1051"/>
      <c r="H61" s="1051"/>
      <c r="I61" s="1051"/>
      <c r="J61" s="1051"/>
      <c r="K61" s="1051"/>
      <c r="L61" s="1051"/>
      <c r="M61" s="1051"/>
      <c r="N61" s="1051"/>
      <c r="O61" s="1051"/>
      <c r="P61" s="85"/>
      <c r="Q61" s="85"/>
      <c r="R61" s="85"/>
      <c r="S61" s="85"/>
      <c r="T61" s="85"/>
      <c r="U61" s="85"/>
      <c r="V61" s="85"/>
      <c r="W61" s="85"/>
      <c r="X61" s="85"/>
      <c r="Y61" s="110"/>
    </row>
    <row r="62" spans="1:25" s="70" customFormat="1" x14ac:dyDescent="0.3">
      <c r="A62" s="1"/>
      <c r="B62" s="110"/>
      <c r="C62" s="85"/>
      <c r="D62" s="85"/>
      <c r="E62" s="85"/>
      <c r="F62" s="85"/>
      <c r="G62" s="85"/>
      <c r="H62" s="85"/>
      <c r="I62" s="85"/>
      <c r="J62" s="85"/>
      <c r="K62" s="85"/>
      <c r="L62" s="85"/>
      <c r="M62" s="85"/>
      <c r="N62" s="85"/>
      <c r="O62" s="85"/>
      <c r="P62" s="85"/>
      <c r="Q62" s="85"/>
      <c r="R62" s="85"/>
      <c r="S62" s="85"/>
      <c r="T62" s="85"/>
      <c r="U62" s="85"/>
      <c r="V62" s="85"/>
      <c r="W62" s="85"/>
      <c r="X62" s="85"/>
      <c r="Y62" s="110"/>
    </row>
    <row r="63" spans="1:25" s="70" customFormat="1" x14ac:dyDescent="0.3">
      <c r="A63" s="1"/>
      <c r="B63" s="110"/>
      <c r="C63" s="85"/>
      <c r="D63" s="85"/>
      <c r="E63" s="85"/>
      <c r="F63" s="85"/>
      <c r="G63" s="85"/>
      <c r="H63" s="85"/>
      <c r="I63" s="85"/>
      <c r="J63" s="85"/>
      <c r="K63" s="85"/>
      <c r="L63" s="85"/>
      <c r="M63" s="85"/>
      <c r="N63" s="85"/>
      <c r="O63" s="85"/>
      <c r="P63" s="85"/>
      <c r="Q63" s="85"/>
      <c r="R63" s="85"/>
      <c r="S63" s="85"/>
      <c r="T63" s="85"/>
      <c r="U63" s="85"/>
      <c r="V63" s="85"/>
      <c r="W63" s="85"/>
      <c r="X63" s="85"/>
      <c r="Y63" s="110"/>
    </row>
    <row r="64" spans="1:25" s="70" customFormat="1" x14ac:dyDescent="0.3">
      <c r="A64" s="1"/>
      <c r="B64" s="110"/>
      <c r="C64" s="1051"/>
      <c r="D64" s="110"/>
      <c r="E64" s="110"/>
      <c r="F64" s="110"/>
      <c r="G64" s="110"/>
      <c r="H64" s="110"/>
      <c r="I64" s="110"/>
      <c r="J64" s="110"/>
      <c r="K64" s="110"/>
      <c r="L64" s="110"/>
      <c r="M64" s="110"/>
      <c r="N64" s="110"/>
      <c r="O64" s="110"/>
      <c r="P64" s="85"/>
      <c r="Q64" s="85"/>
      <c r="R64" s="85"/>
      <c r="S64" s="85"/>
      <c r="T64" s="85"/>
      <c r="U64" s="85"/>
      <c r="V64" s="85"/>
      <c r="W64" s="85"/>
      <c r="X64" s="85"/>
      <c r="Y64" s="110"/>
    </row>
    <row r="65" spans="1:25" s="70" customFormat="1" x14ac:dyDescent="0.3">
      <c r="A65" s="1"/>
      <c r="B65" s="110"/>
      <c r="C65" s="1051"/>
      <c r="D65" s="110"/>
      <c r="E65" s="110"/>
      <c r="F65" s="110"/>
      <c r="G65" s="110"/>
      <c r="H65" s="110"/>
      <c r="I65" s="110"/>
      <c r="J65" s="110"/>
      <c r="K65" s="110"/>
      <c r="L65" s="110"/>
      <c r="M65" s="110"/>
      <c r="N65" s="110"/>
      <c r="O65" s="110"/>
      <c r="P65" s="85"/>
      <c r="Q65" s="85"/>
      <c r="R65" s="85"/>
      <c r="S65" s="85"/>
      <c r="T65" s="85"/>
      <c r="U65" s="85"/>
      <c r="V65" s="85"/>
      <c r="W65" s="85"/>
      <c r="X65" s="85"/>
      <c r="Y65" s="110"/>
    </row>
    <row r="66" spans="1:25" s="70" customFormat="1" x14ac:dyDescent="0.3">
      <c r="A66" s="1"/>
      <c r="B66" s="110"/>
      <c r="C66" s="1051"/>
      <c r="D66" s="110"/>
      <c r="E66" s="110"/>
      <c r="F66" s="110"/>
      <c r="G66" s="110"/>
      <c r="H66" s="110"/>
      <c r="I66" s="110"/>
      <c r="J66" s="110"/>
      <c r="K66" s="110"/>
      <c r="L66" s="110"/>
      <c r="M66" s="110"/>
      <c r="N66" s="110"/>
      <c r="O66" s="110"/>
      <c r="P66" s="85"/>
      <c r="Q66" s="85"/>
      <c r="R66" s="85"/>
      <c r="S66" s="85"/>
      <c r="T66" s="85"/>
      <c r="U66" s="85"/>
      <c r="V66" s="85"/>
      <c r="W66" s="85"/>
      <c r="X66" s="85"/>
      <c r="Y66" s="110"/>
    </row>
    <row r="67" spans="1:25" s="70" customFormat="1" x14ac:dyDescent="0.3">
      <c r="A67" s="1"/>
      <c r="B67" s="110"/>
      <c r="C67" s="110"/>
      <c r="D67" s="110"/>
      <c r="E67" s="110"/>
      <c r="F67" s="110"/>
      <c r="G67" s="110"/>
      <c r="H67" s="110"/>
      <c r="I67" s="110"/>
      <c r="J67" s="110"/>
      <c r="K67" s="110"/>
      <c r="L67" s="110"/>
      <c r="M67" s="110"/>
      <c r="N67" s="110"/>
      <c r="O67" s="110"/>
      <c r="P67" s="85"/>
      <c r="Q67" s="85"/>
      <c r="R67" s="85"/>
      <c r="S67" s="85"/>
      <c r="T67" s="85"/>
      <c r="U67" s="85"/>
      <c r="V67" s="85"/>
      <c r="W67" s="85"/>
      <c r="X67" s="85"/>
      <c r="Y67" s="110"/>
    </row>
    <row r="68" spans="1:25" s="70" customFormat="1" x14ac:dyDescent="0.3">
      <c r="A68" s="1"/>
      <c r="B68" s="110"/>
      <c r="C68" s="110"/>
      <c r="D68" s="110"/>
      <c r="E68" s="110"/>
      <c r="F68" s="110"/>
      <c r="G68" s="110"/>
      <c r="H68" s="110"/>
      <c r="I68" s="110"/>
      <c r="J68" s="110"/>
      <c r="K68" s="110"/>
      <c r="L68" s="110"/>
      <c r="M68" s="110"/>
      <c r="N68" s="110"/>
      <c r="O68" s="110"/>
      <c r="P68" s="85"/>
      <c r="Q68" s="85"/>
      <c r="R68" s="85"/>
      <c r="S68" s="85"/>
      <c r="T68" s="85"/>
      <c r="U68" s="85"/>
      <c r="V68" s="85"/>
      <c r="W68" s="85"/>
      <c r="X68" s="85"/>
      <c r="Y68" s="110"/>
    </row>
    <row r="69" spans="1:25" s="70" customFormat="1" x14ac:dyDescent="0.3">
      <c r="A69" s="1"/>
      <c r="B69" s="110"/>
      <c r="C69" s="110"/>
      <c r="D69" s="110"/>
      <c r="E69" s="110"/>
      <c r="F69" s="110"/>
      <c r="G69" s="110"/>
      <c r="H69" s="110"/>
      <c r="I69" s="110"/>
      <c r="J69" s="110"/>
      <c r="K69" s="110"/>
      <c r="L69" s="110"/>
      <c r="M69" s="110"/>
      <c r="N69" s="110"/>
      <c r="O69" s="110"/>
      <c r="P69" s="85"/>
      <c r="Q69" s="85"/>
      <c r="R69" s="85"/>
      <c r="S69" s="85"/>
      <c r="T69" s="85"/>
      <c r="U69" s="85"/>
      <c r="V69" s="85"/>
      <c r="W69" s="85"/>
      <c r="X69" s="85"/>
      <c r="Y69" s="110"/>
    </row>
    <row r="70" spans="1:25" s="70" customFormat="1" x14ac:dyDescent="0.3">
      <c r="A70" s="1"/>
      <c r="B70" s="110"/>
      <c r="C70" s="110"/>
      <c r="D70" s="110"/>
      <c r="E70" s="110"/>
      <c r="F70" s="110"/>
      <c r="G70" s="110"/>
      <c r="H70" s="110"/>
      <c r="I70" s="110"/>
      <c r="J70" s="110"/>
      <c r="K70" s="110"/>
      <c r="L70" s="110"/>
      <c r="M70" s="110"/>
      <c r="N70" s="110"/>
      <c r="O70" s="110"/>
      <c r="P70" s="85"/>
      <c r="Q70" s="85"/>
      <c r="R70" s="85"/>
      <c r="S70" s="85"/>
      <c r="T70" s="85"/>
      <c r="U70" s="85"/>
      <c r="V70" s="85"/>
      <c r="W70" s="85"/>
      <c r="X70" s="85"/>
      <c r="Y70" s="110"/>
    </row>
    <row r="71" spans="1:25" s="70" customFormat="1" x14ac:dyDescent="0.3">
      <c r="A71" s="1"/>
      <c r="B71" s="110"/>
      <c r="C71" s="110"/>
      <c r="D71" s="110"/>
      <c r="E71" s="110"/>
      <c r="F71" s="110"/>
      <c r="G71" s="110"/>
      <c r="H71" s="110"/>
      <c r="I71" s="110"/>
      <c r="J71" s="110"/>
      <c r="K71" s="110"/>
      <c r="L71" s="110"/>
      <c r="M71" s="110"/>
      <c r="N71" s="110"/>
      <c r="O71" s="110"/>
      <c r="P71" s="85"/>
      <c r="Q71" s="85"/>
      <c r="R71" s="85"/>
      <c r="S71" s="85"/>
      <c r="T71" s="85"/>
      <c r="U71" s="85"/>
      <c r="V71" s="85"/>
      <c r="W71" s="85"/>
      <c r="X71" s="85"/>
      <c r="Y71" s="110"/>
    </row>
    <row r="72" spans="1:25" s="70" customFormat="1" x14ac:dyDescent="0.3">
      <c r="A72" s="1"/>
      <c r="B72" s="110"/>
      <c r="C72" s="110"/>
      <c r="D72" s="110"/>
      <c r="E72" s="110"/>
      <c r="F72" s="110"/>
      <c r="G72" s="110"/>
      <c r="H72" s="110"/>
      <c r="I72" s="110"/>
      <c r="J72" s="110"/>
      <c r="K72" s="110"/>
      <c r="L72" s="110"/>
      <c r="M72" s="110"/>
      <c r="N72" s="110"/>
      <c r="O72" s="110"/>
      <c r="P72" s="85"/>
      <c r="Q72" s="85"/>
      <c r="R72" s="85"/>
      <c r="S72" s="85"/>
      <c r="T72" s="85"/>
      <c r="U72" s="85"/>
      <c r="V72" s="85"/>
      <c r="W72" s="85"/>
      <c r="X72" s="85"/>
      <c r="Y72" s="110"/>
    </row>
    <row r="73" spans="1:25" s="70" customFormat="1" x14ac:dyDescent="0.3">
      <c r="A73" s="1"/>
      <c r="B73" s="110"/>
      <c r="C73" s="110"/>
      <c r="D73" s="110"/>
      <c r="E73" s="110"/>
      <c r="F73" s="110"/>
      <c r="G73" s="110"/>
      <c r="H73" s="110"/>
      <c r="I73" s="110"/>
      <c r="J73" s="110"/>
      <c r="K73" s="110"/>
      <c r="L73" s="110"/>
      <c r="M73" s="110"/>
      <c r="N73" s="110"/>
      <c r="O73" s="110"/>
      <c r="P73" s="85"/>
      <c r="Q73" s="85"/>
      <c r="R73" s="85"/>
      <c r="S73" s="85"/>
      <c r="T73" s="85"/>
      <c r="U73" s="85"/>
      <c r="V73" s="85"/>
      <c r="W73" s="85"/>
      <c r="X73" s="85"/>
      <c r="Y73" s="110"/>
    </row>
    <row r="74" spans="1:25" s="70" customFormat="1" x14ac:dyDescent="0.3">
      <c r="A74" s="1"/>
      <c r="B74" s="110"/>
      <c r="P74" s="85"/>
      <c r="Q74" s="85"/>
      <c r="R74" s="85"/>
      <c r="S74" s="85"/>
      <c r="T74" s="85"/>
      <c r="U74" s="85"/>
      <c r="V74" s="85"/>
      <c r="W74" s="85"/>
      <c r="X74" s="85"/>
      <c r="Y74" s="110"/>
    </row>
    <row r="75" spans="1:25" s="70" customFormat="1" x14ac:dyDescent="0.3">
      <c r="A75" s="1"/>
      <c r="B75" s="110"/>
      <c r="D75" s="870"/>
      <c r="P75" s="85"/>
      <c r="Q75" s="85"/>
      <c r="R75" s="85"/>
      <c r="S75" s="85"/>
      <c r="T75" s="85"/>
      <c r="U75" s="85"/>
      <c r="V75" s="85"/>
      <c r="W75" s="85"/>
      <c r="X75" s="85"/>
      <c r="Y75" s="110"/>
    </row>
    <row r="76" spans="1:25" s="70" customFormat="1" x14ac:dyDescent="0.3">
      <c r="A76" s="1"/>
      <c r="B76" s="110"/>
      <c r="P76" s="85"/>
      <c r="Q76" s="85"/>
      <c r="R76" s="85"/>
      <c r="S76" s="85"/>
      <c r="T76" s="85"/>
      <c r="U76" s="85"/>
      <c r="V76" s="85"/>
      <c r="W76" s="85"/>
      <c r="X76" s="85"/>
      <c r="Y76" s="110"/>
    </row>
    <row r="77" spans="1:25" s="70" customFormat="1" x14ac:dyDescent="0.3">
      <c r="A77" s="1"/>
      <c r="B77" s="110"/>
      <c r="P77" s="85"/>
      <c r="Q77" s="85"/>
      <c r="R77" s="85"/>
      <c r="S77" s="85"/>
      <c r="T77" s="85"/>
      <c r="U77" s="85"/>
      <c r="V77" s="85"/>
      <c r="W77" s="85"/>
      <c r="X77" s="85"/>
      <c r="Y77" s="110"/>
    </row>
    <row r="78" spans="1:25" s="70" customFormat="1" x14ac:dyDescent="0.3">
      <c r="A78" s="1"/>
      <c r="B78" s="110"/>
      <c r="P78" s="85"/>
      <c r="Q78" s="85"/>
      <c r="R78" s="85"/>
      <c r="S78" s="85"/>
      <c r="T78" s="85"/>
      <c r="U78" s="85"/>
      <c r="V78" s="85"/>
      <c r="W78" s="85"/>
      <c r="X78" s="85"/>
      <c r="Y78" s="110"/>
    </row>
    <row r="79" spans="1:25" s="70" customFormat="1" hidden="1" x14ac:dyDescent="0.3">
      <c r="A79" s="1"/>
      <c r="B79" s="110"/>
      <c r="P79" s="85"/>
      <c r="Q79" s="85"/>
      <c r="R79" s="85"/>
      <c r="S79" s="85"/>
      <c r="T79" s="85"/>
      <c r="U79" s="85"/>
      <c r="V79" s="85"/>
      <c r="W79" s="85"/>
      <c r="X79" s="85"/>
      <c r="Y79" s="110"/>
    </row>
    <row r="80" spans="1:25" s="70" customFormat="1" x14ac:dyDescent="0.3">
      <c r="A80" s="1"/>
      <c r="B80" s="110"/>
      <c r="P80" s="85"/>
      <c r="Q80" s="85"/>
      <c r="R80" s="85"/>
      <c r="S80" s="85"/>
      <c r="T80" s="85"/>
      <c r="U80" s="85"/>
      <c r="V80" s="85"/>
      <c r="W80" s="85"/>
      <c r="X80" s="85"/>
      <c r="Y80" s="110"/>
    </row>
    <row r="81" spans="1:25" s="70" customFormat="1" x14ac:dyDescent="0.3">
      <c r="A81" s="1"/>
      <c r="B81" s="110"/>
      <c r="P81" s="85"/>
      <c r="Q81" s="85"/>
      <c r="R81" s="85"/>
      <c r="S81" s="85"/>
      <c r="T81" s="85"/>
      <c r="U81" s="85"/>
      <c r="V81" s="85"/>
      <c r="W81" s="85"/>
      <c r="X81" s="85"/>
      <c r="Y81" s="110"/>
    </row>
    <row r="82" spans="1:25" s="70" customFormat="1" x14ac:dyDescent="0.3">
      <c r="A82" s="1"/>
      <c r="B82" s="110"/>
      <c r="P82" s="85"/>
      <c r="Q82" s="85"/>
      <c r="R82" s="85"/>
      <c r="S82" s="85"/>
      <c r="T82" s="85"/>
      <c r="U82" s="85"/>
      <c r="V82" s="85"/>
      <c r="W82" s="85"/>
      <c r="X82" s="85"/>
      <c r="Y82" s="110"/>
    </row>
    <row r="83" spans="1:25" s="70" customFormat="1" x14ac:dyDescent="0.3">
      <c r="A83" s="1"/>
      <c r="B83" s="110"/>
      <c r="P83" s="85"/>
      <c r="Q83" s="85"/>
      <c r="R83" s="85"/>
      <c r="S83" s="85"/>
      <c r="T83" s="85"/>
      <c r="U83" s="85"/>
      <c r="V83" s="85"/>
      <c r="W83" s="85"/>
      <c r="X83" s="85"/>
      <c r="Y83" s="110"/>
    </row>
    <row r="84" spans="1:25" s="70" customFormat="1" x14ac:dyDescent="0.3">
      <c r="A84" s="1"/>
      <c r="B84" s="110"/>
      <c r="P84" s="85"/>
      <c r="Q84" s="85"/>
      <c r="R84" s="85"/>
      <c r="S84" s="85"/>
      <c r="T84" s="85"/>
      <c r="U84" s="85"/>
      <c r="V84" s="85"/>
      <c r="W84" s="85"/>
      <c r="X84" s="85"/>
      <c r="Y84" s="110"/>
    </row>
    <row r="85" spans="1:25" s="70" customFormat="1" x14ac:dyDescent="0.3">
      <c r="A85" s="1"/>
      <c r="B85" s="110"/>
      <c r="P85" s="85"/>
      <c r="Q85" s="85"/>
      <c r="R85" s="85"/>
      <c r="S85" s="85"/>
      <c r="T85" s="85"/>
      <c r="U85" s="85"/>
      <c r="V85" s="85"/>
      <c r="W85" s="85"/>
      <c r="X85" s="85"/>
      <c r="Y85" s="110"/>
    </row>
    <row r="86" spans="1:25" s="70" customFormat="1" x14ac:dyDescent="0.3">
      <c r="A86" s="1"/>
      <c r="B86" s="110"/>
      <c r="P86" s="85"/>
      <c r="Q86" s="85"/>
      <c r="R86" s="85"/>
      <c r="S86" s="85"/>
      <c r="T86" s="85"/>
      <c r="U86" s="85"/>
      <c r="V86" s="85"/>
      <c r="W86" s="85"/>
      <c r="X86" s="85"/>
      <c r="Y86" s="110"/>
    </row>
    <row r="87" spans="1:25" s="70" customFormat="1" x14ac:dyDescent="0.3">
      <c r="A87" s="1"/>
      <c r="B87" s="110"/>
      <c r="P87" s="85"/>
      <c r="Q87" s="85"/>
      <c r="R87" s="85"/>
      <c r="S87" s="85"/>
      <c r="T87" s="85"/>
      <c r="U87" s="85"/>
      <c r="V87" s="85"/>
      <c r="W87" s="85"/>
      <c r="X87" s="85"/>
      <c r="Y87" s="110"/>
    </row>
    <row r="88" spans="1:25" s="70" customFormat="1" x14ac:dyDescent="0.3">
      <c r="A88" s="1"/>
      <c r="B88" s="110"/>
      <c r="P88" s="85"/>
      <c r="Q88" s="85"/>
      <c r="R88" s="85"/>
      <c r="S88" s="85"/>
      <c r="T88" s="85"/>
      <c r="U88" s="85"/>
      <c r="V88" s="85"/>
      <c r="W88" s="85"/>
      <c r="X88" s="85"/>
      <c r="Y88" s="110"/>
    </row>
    <row r="89" spans="1:25" s="70" customFormat="1" x14ac:dyDescent="0.3">
      <c r="A89" s="1"/>
      <c r="B89" s="110"/>
      <c r="P89" s="85"/>
      <c r="Q89" s="85"/>
      <c r="R89" s="85"/>
      <c r="S89" s="85"/>
      <c r="T89" s="85"/>
      <c r="U89" s="85"/>
      <c r="V89" s="85"/>
      <c r="W89" s="85"/>
      <c r="X89" s="85"/>
      <c r="Y89" s="110"/>
    </row>
    <row r="90" spans="1:25" s="70" customFormat="1" x14ac:dyDescent="0.3">
      <c r="A90" s="1"/>
      <c r="B90" s="110"/>
      <c r="P90" s="85"/>
      <c r="Q90" s="85"/>
      <c r="R90" s="85"/>
      <c r="S90" s="85"/>
      <c r="T90" s="85"/>
      <c r="U90" s="85"/>
      <c r="V90" s="85"/>
      <c r="W90" s="85"/>
      <c r="X90" s="85"/>
      <c r="Y90" s="110"/>
    </row>
    <row r="91" spans="1:25" s="70" customFormat="1" x14ac:dyDescent="0.3">
      <c r="A91" s="1"/>
      <c r="B91" s="110"/>
      <c r="P91" s="85"/>
      <c r="Q91" s="85"/>
      <c r="R91" s="85"/>
      <c r="S91" s="85"/>
      <c r="T91" s="85"/>
      <c r="U91" s="85"/>
      <c r="V91" s="85"/>
      <c r="W91" s="85"/>
      <c r="X91" s="85"/>
      <c r="Y91" s="110"/>
    </row>
    <row r="92" spans="1:25" s="70" customFormat="1" x14ac:dyDescent="0.3">
      <c r="A92" s="1"/>
      <c r="B92" s="110"/>
      <c r="P92" s="85"/>
      <c r="Q92" s="85"/>
      <c r="R92" s="85"/>
      <c r="S92" s="85"/>
      <c r="T92" s="85"/>
      <c r="U92" s="85"/>
      <c r="V92" s="85"/>
      <c r="W92" s="85"/>
      <c r="X92" s="85"/>
      <c r="Y92" s="110"/>
    </row>
    <row r="93" spans="1:25" s="70" customFormat="1" x14ac:dyDescent="0.3">
      <c r="A93" s="1"/>
      <c r="B93" s="110"/>
      <c r="P93" s="85"/>
      <c r="Q93" s="85"/>
      <c r="R93" s="85"/>
      <c r="S93" s="85"/>
      <c r="T93" s="85"/>
      <c r="U93" s="85"/>
      <c r="V93" s="85"/>
      <c r="W93" s="85"/>
      <c r="X93" s="85"/>
      <c r="Y93" s="110"/>
    </row>
    <row r="94" spans="1:25" s="70" customFormat="1" x14ac:dyDescent="0.3">
      <c r="A94" s="1"/>
      <c r="B94" s="110"/>
      <c r="P94" s="85"/>
      <c r="Q94" s="85"/>
      <c r="R94" s="85"/>
      <c r="S94" s="85"/>
      <c r="T94" s="85"/>
      <c r="U94" s="85"/>
      <c r="V94" s="85"/>
      <c r="W94" s="85"/>
      <c r="X94" s="85"/>
      <c r="Y94" s="110"/>
    </row>
    <row r="95" spans="1:25" x14ac:dyDescent="0.3">
      <c r="P95" s="85"/>
      <c r="Q95" s="85"/>
      <c r="R95" s="85"/>
      <c r="S95" s="85"/>
      <c r="T95" s="85"/>
      <c r="U95" s="85"/>
      <c r="V95" s="85"/>
      <c r="W95" s="85"/>
      <c r="X95" s="85"/>
    </row>
    <row r="96" spans="1:25" x14ac:dyDescent="0.3">
      <c r="P96" s="85"/>
      <c r="Q96" s="85"/>
      <c r="R96" s="85"/>
      <c r="S96" s="85"/>
      <c r="T96" s="85"/>
      <c r="U96" s="85"/>
      <c r="V96" s="85"/>
      <c r="W96" s="85"/>
      <c r="X96" s="85"/>
    </row>
    <row r="97" spans="1:25" s="70" customFormat="1" x14ac:dyDescent="0.3">
      <c r="A97" s="1"/>
      <c r="B97" s="110"/>
      <c r="P97" s="85"/>
      <c r="Q97" s="85"/>
      <c r="R97" s="85"/>
      <c r="S97" s="85"/>
      <c r="T97" s="85"/>
      <c r="U97" s="85"/>
      <c r="V97" s="85"/>
      <c r="W97" s="85"/>
      <c r="X97" s="85"/>
      <c r="Y97" s="110"/>
    </row>
    <row r="98" spans="1:25" s="70" customFormat="1" x14ac:dyDescent="0.3">
      <c r="A98" s="1"/>
      <c r="B98" s="110"/>
      <c r="P98" s="85"/>
      <c r="Q98" s="85"/>
      <c r="R98" s="85"/>
      <c r="S98" s="85"/>
      <c r="T98" s="85"/>
      <c r="U98" s="85"/>
      <c r="V98" s="85"/>
      <c r="W98" s="85"/>
      <c r="X98" s="85"/>
      <c r="Y98" s="110"/>
    </row>
    <row r="99" spans="1:25" s="70" customFormat="1" x14ac:dyDescent="0.3">
      <c r="A99" s="1"/>
      <c r="B99" s="110"/>
      <c r="P99" s="85"/>
      <c r="Q99" s="85"/>
      <c r="R99" s="85"/>
      <c r="S99" s="85"/>
      <c r="T99" s="85"/>
      <c r="U99" s="85"/>
      <c r="V99" s="85"/>
      <c r="W99" s="85"/>
      <c r="X99" s="85"/>
      <c r="Y99" s="110"/>
    </row>
    <row r="100" spans="1:25" s="70" customFormat="1" x14ac:dyDescent="0.3">
      <c r="A100" s="1"/>
      <c r="B100" s="110"/>
      <c r="P100" s="85"/>
      <c r="Q100" s="85"/>
      <c r="R100" s="85"/>
      <c r="S100" s="85"/>
      <c r="T100" s="85"/>
      <c r="U100" s="85"/>
      <c r="V100" s="85"/>
      <c r="W100" s="85"/>
      <c r="X100" s="85"/>
      <c r="Y100" s="110"/>
    </row>
    <row r="101" spans="1:25" s="70" customFormat="1" x14ac:dyDescent="0.3">
      <c r="A101" s="1"/>
      <c r="B101" s="110"/>
      <c r="P101" s="85"/>
      <c r="Q101" s="85"/>
      <c r="R101" s="85"/>
      <c r="S101" s="85"/>
      <c r="T101" s="85"/>
      <c r="U101" s="85"/>
      <c r="V101" s="85"/>
      <c r="W101" s="85"/>
      <c r="X101" s="85"/>
      <c r="Y101" s="110"/>
    </row>
    <row r="102" spans="1:25" s="70" customFormat="1" x14ac:dyDescent="0.3">
      <c r="A102" s="1"/>
      <c r="B102" s="110"/>
      <c r="P102" s="85"/>
      <c r="Q102" s="85"/>
      <c r="R102" s="85"/>
      <c r="S102" s="85"/>
      <c r="T102" s="85"/>
      <c r="U102" s="85"/>
      <c r="V102" s="85"/>
      <c r="W102" s="85"/>
      <c r="X102" s="85"/>
      <c r="Y102" s="110"/>
    </row>
    <row r="103" spans="1:25" s="70" customFormat="1" x14ac:dyDescent="0.3">
      <c r="A103" s="1"/>
      <c r="B103" s="110"/>
      <c r="P103" s="85"/>
      <c r="Q103" s="85"/>
      <c r="R103" s="85"/>
      <c r="S103" s="85"/>
      <c r="T103" s="85"/>
      <c r="U103" s="85"/>
      <c r="V103" s="85"/>
      <c r="W103" s="85"/>
      <c r="X103" s="85"/>
      <c r="Y103" s="110"/>
    </row>
    <row r="106" spans="1:25" ht="12.75" customHeight="1" x14ac:dyDescent="0.3"/>
    <row r="107" spans="1:25" ht="28.5" customHeight="1" x14ac:dyDescent="0.3"/>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26" orientation="portrait" r:id="rId1"/>
  <headerFooter scaleWithDoc="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134"/>
  <sheetViews>
    <sheetView showGridLines="0" zoomScale="85" zoomScaleNormal="85" zoomScaleSheetLayoutView="86" workbookViewId="0"/>
  </sheetViews>
  <sheetFormatPr baseColWidth="10" defaultColWidth="11.44140625" defaultRowHeight="13.8" x14ac:dyDescent="0.3"/>
  <cols>
    <col min="1" max="1" width="10.33203125" style="86" bestFit="1" customWidth="1"/>
    <col min="2" max="2" width="49.88671875" style="110" customWidth="1"/>
    <col min="3" max="14" width="11.44140625" style="70" customWidth="1"/>
    <col min="15" max="15" width="12.44140625" style="70" bestFit="1" customWidth="1"/>
    <col min="16" max="16" width="16.44140625" style="110" bestFit="1" customWidth="1"/>
    <col min="17" max="16384" width="11.44140625" style="110"/>
  </cols>
  <sheetData>
    <row r="1" spans="1:33" ht="14.4" x14ac:dyDescent="0.3">
      <c r="A1" s="1167" t="s">
        <v>216</v>
      </c>
      <c r="B1" s="669"/>
    </row>
    <row r="2" spans="1:33" ht="15" customHeight="1" x14ac:dyDescent="0.3">
      <c r="A2" s="1168"/>
      <c r="B2" s="351" t="s">
        <v>705</v>
      </c>
      <c r="C2" s="1162"/>
      <c r="D2" s="3"/>
      <c r="E2" s="3"/>
      <c r="F2" s="3"/>
      <c r="G2" s="3"/>
      <c r="H2" s="3"/>
      <c r="I2" s="3"/>
      <c r="J2" s="3"/>
      <c r="K2" s="3"/>
      <c r="L2" s="3"/>
      <c r="M2" s="3"/>
      <c r="N2" s="3"/>
      <c r="O2" s="83"/>
    </row>
    <row r="3" spans="1:33" ht="15" customHeight="1" x14ac:dyDescent="0.3">
      <c r="A3" s="1168"/>
      <c r="B3" s="351" t="s">
        <v>299</v>
      </c>
      <c r="C3" s="1162"/>
      <c r="D3" s="1072"/>
      <c r="E3" s="1072"/>
      <c r="F3" s="1072"/>
      <c r="G3" s="1072"/>
      <c r="H3" s="1072"/>
      <c r="I3" s="1072"/>
      <c r="J3" s="1072"/>
      <c r="K3" s="1072"/>
      <c r="L3" s="1072"/>
      <c r="M3" s="1072"/>
      <c r="N3" s="1072"/>
      <c r="O3" s="1072"/>
    </row>
    <row r="4" spans="1:33" s="84" customFormat="1" x14ac:dyDescent="0.3">
      <c r="A4" s="88"/>
      <c r="B4" s="83"/>
      <c r="C4" s="75"/>
      <c r="D4" s="75"/>
      <c r="E4" s="75"/>
      <c r="F4" s="75"/>
      <c r="G4" s="75"/>
      <c r="H4" s="75"/>
      <c r="I4" s="75"/>
      <c r="J4" s="75"/>
      <c r="K4" s="75"/>
      <c r="L4" s="75"/>
      <c r="M4" s="75"/>
      <c r="N4" s="75"/>
      <c r="O4" s="75"/>
    </row>
    <row r="5" spans="1:33" s="84" customFormat="1" ht="14.4" thickBot="1" x14ac:dyDescent="0.35">
      <c r="A5" s="88"/>
      <c r="B5" s="83"/>
      <c r="C5" s="83"/>
      <c r="D5" s="83"/>
      <c r="E5" s="83"/>
      <c r="F5" s="83"/>
      <c r="G5" s="83"/>
      <c r="H5" s="83"/>
      <c r="I5" s="83"/>
      <c r="J5" s="83"/>
      <c r="K5" s="83"/>
      <c r="L5" s="83"/>
      <c r="M5" s="83"/>
      <c r="N5" s="83"/>
      <c r="O5" s="83"/>
    </row>
    <row r="6" spans="1:33" s="84" customFormat="1" ht="22.5" customHeight="1" thickBot="1" x14ac:dyDescent="0.35">
      <c r="A6" s="88"/>
      <c r="B6" s="1426" t="s">
        <v>662</v>
      </c>
      <c r="C6" s="1427"/>
      <c r="D6" s="1427"/>
      <c r="E6" s="1427"/>
      <c r="F6" s="1427"/>
      <c r="G6" s="1427"/>
      <c r="H6" s="1427"/>
      <c r="I6" s="1427"/>
      <c r="J6" s="1427"/>
      <c r="K6" s="1427"/>
      <c r="L6" s="1427"/>
      <c r="M6" s="1427"/>
      <c r="N6" s="1427"/>
      <c r="O6" s="1428"/>
    </row>
    <row r="7" spans="1:33" s="84" customFormat="1" x14ac:dyDescent="0.3">
      <c r="A7" s="88"/>
      <c r="B7" s="436"/>
      <c r="C7" s="436"/>
      <c r="D7" s="436"/>
      <c r="E7" s="436"/>
      <c r="F7" s="436"/>
      <c r="G7" s="436"/>
      <c r="H7" s="436"/>
      <c r="I7" s="436"/>
      <c r="J7" s="436"/>
      <c r="K7" s="436"/>
      <c r="L7" s="436"/>
      <c r="M7" s="436"/>
      <c r="N7" s="436"/>
      <c r="O7" s="436"/>
    </row>
    <row r="8" spans="1:33" s="84" customFormat="1" ht="14.4" thickBot="1" x14ac:dyDescent="0.35">
      <c r="A8" s="88"/>
      <c r="B8" s="421" t="s">
        <v>893</v>
      </c>
      <c r="C8" s="5"/>
      <c r="D8" s="5"/>
      <c r="E8" s="5"/>
      <c r="F8" s="5"/>
      <c r="G8" s="5"/>
      <c r="H8" s="5"/>
      <c r="I8" s="5"/>
      <c r="J8" s="5"/>
      <c r="K8" s="5"/>
      <c r="L8" s="5"/>
      <c r="M8" s="5"/>
      <c r="N8" s="5"/>
      <c r="O8" s="74"/>
    </row>
    <row r="9" spans="1:33" s="84" customFormat="1" ht="15" thickTop="1" thickBot="1" x14ac:dyDescent="0.35">
      <c r="A9" s="88"/>
      <c r="B9" s="111"/>
      <c r="C9" s="422">
        <v>44562</v>
      </c>
      <c r="D9" s="422">
        <v>44593</v>
      </c>
      <c r="E9" s="422">
        <v>44621</v>
      </c>
      <c r="F9" s="422">
        <v>44652</v>
      </c>
      <c r="G9" s="422">
        <v>44682</v>
      </c>
      <c r="H9" s="422">
        <v>44713</v>
      </c>
      <c r="I9" s="422">
        <v>44743</v>
      </c>
      <c r="J9" s="422">
        <v>44774</v>
      </c>
      <c r="K9" s="422">
        <v>44805</v>
      </c>
      <c r="L9" s="422">
        <v>44835</v>
      </c>
      <c r="M9" s="422">
        <v>44866</v>
      </c>
      <c r="N9" s="422">
        <v>44896</v>
      </c>
      <c r="O9" s="423">
        <v>2022</v>
      </c>
    </row>
    <row r="10" spans="1:33" s="84" customFormat="1" ht="15" thickTop="1" thickBot="1" x14ac:dyDescent="0.35">
      <c r="A10" s="88"/>
      <c r="B10" s="5"/>
      <c r="C10" s="5"/>
      <c r="D10" s="5"/>
      <c r="E10" s="5"/>
      <c r="F10" s="88"/>
      <c r="G10" s="88"/>
      <c r="H10" s="88"/>
      <c r="I10" s="88"/>
      <c r="J10" s="88"/>
      <c r="K10" s="88"/>
      <c r="L10" s="88"/>
      <c r="M10" s="88"/>
      <c r="N10" s="88"/>
      <c r="O10" s="88"/>
    </row>
    <row r="11" spans="1:33" s="84" customFormat="1" ht="14.4" thickBot="1" x14ac:dyDescent="0.35">
      <c r="A11" s="88"/>
      <c r="B11" s="1423" t="s">
        <v>631</v>
      </c>
      <c r="C11" s="1424"/>
      <c r="D11" s="1424"/>
      <c r="E11" s="1424"/>
      <c r="F11" s="1424"/>
      <c r="G11" s="1424"/>
      <c r="H11" s="1424"/>
      <c r="I11" s="1424"/>
      <c r="J11" s="1424"/>
      <c r="K11" s="1424"/>
      <c r="L11" s="1424"/>
      <c r="M11" s="1424"/>
      <c r="N11" s="1424"/>
      <c r="O11" s="1424"/>
    </row>
    <row r="12" spans="1:33" s="876" customFormat="1" ht="14.4" thickBot="1" x14ac:dyDescent="0.35">
      <c r="A12" s="88"/>
      <c r="B12" s="113"/>
      <c r="C12" s="88"/>
      <c r="D12" s="88"/>
      <c r="E12" s="88"/>
      <c r="F12" s="88"/>
      <c r="G12" s="88"/>
      <c r="H12" s="88"/>
      <c r="I12" s="88"/>
      <c r="J12" s="88"/>
      <c r="K12" s="88"/>
      <c r="L12" s="88"/>
      <c r="M12" s="88"/>
      <c r="N12" s="88"/>
      <c r="O12" s="88"/>
      <c r="P12" s="715"/>
    </row>
    <row r="13" spans="1:33" ht="15" thickBot="1" x14ac:dyDescent="0.35">
      <c r="B13" s="307" t="s">
        <v>59</v>
      </c>
      <c r="C13" s="308">
        <f>SUM(C14:C15)</f>
        <v>811.83333117601842</v>
      </c>
      <c r="D13" s="308">
        <f t="shared" ref="D13:N13" si="0">SUM(D14:D15)</f>
        <v>421.0695629670418</v>
      </c>
      <c r="E13" s="308">
        <f t="shared" si="0"/>
        <v>218.3270439643959</v>
      </c>
      <c r="F13" s="308">
        <f t="shared" si="0"/>
        <v>276.03318749145899</v>
      </c>
      <c r="G13" s="308">
        <f t="shared" si="0"/>
        <v>768.40589316962496</v>
      </c>
      <c r="H13" s="308">
        <f t="shared" si="0"/>
        <v>287.3170681002245</v>
      </c>
      <c r="I13" s="308">
        <f t="shared" si="0"/>
        <v>762.06770963731003</v>
      </c>
      <c r="J13" s="308">
        <f t="shared" si="0"/>
        <v>346.72067033382064</v>
      </c>
      <c r="K13" s="308">
        <f t="shared" si="0"/>
        <v>193.01279895665462</v>
      </c>
      <c r="L13" s="308">
        <f t="shared" si="0"/>
        <v>209.85253521417269</v>
      </c>
      <c r="M13" s="308">
        <f t="shared" si="0"/>
        <v>358.22066535998943</v>
      </c>
      <c r="N13" s="308">
        <f t="shared" si="0"/>
        <v>279.69878536438222</v>
      </c>
      <c r="O13" s="308">
        <f>SUM(C13:N13)</f>
        <v>4932.5592517350942</v>
      </c>
      <c r="P13" s="85"/>
      <c r="Q13" s="85"/>
      <c r="R13" s="85"/>
      <c r="S13" s="85"/>
      <c r="T13" s="85"/>
      <c r="U13" s="85"/>
      <c r="V13" s="85"/>
      <c r="W13" s="85"/>
      <c r="X13" s="85"/>
      <c r="Y13" s="85"/>
      <c r="Z13" s="85"/>
      <c r="AA13" s="85"/>
      <c r="AB13" s="85"/>
      <c r="AC13" s="85"/>
      <c r="AD13" s="85"/>
      <c r="AE13" s="85"/>
      <c r="AF13" s="85"/>
      <c r="AG13" s="85"/>
    </row>
    <row r="14" spans="1:33" x14ac:dyDescent="0.3">
      <c r="B14" s="313" t="s">
        <v>588</v>
      </c>
      <c r="C14" s="889">
        <v>0</v>
      </c>
      <c r="D14" s="889">
        <v>0</v>
      </c>
      <c r="E14" s="889">
        <v>0</v>
      </c>
      <c r="F14" s="889">
        <v>0</v>
      </c>
      <c r="G14" s="889">
        <v>0</v>
      </c>
      <c r="H14" s="889">
        <v>0</v>
      </c>
      <c r="I14" s="889">
        <v>0</v>
      </c>
      <c r="J14" s="889">
        <v>0</v>
      </c>
      <c r="K14" s="889">
        <v>0</v>
      </c>
      <c r="L14" s="889">
        <v>0</v>
      </c>
      <c r="M14" s="889">
        <v>0</v>
      </c>
      <c r="N14" s="889">
        <v>0</v>
      </c>
      <c r="O14" s="889">
        <f>SUM(C14:N14)</f>
        <v>0</v>
      </c>
      <c r="P14" s="85"/>
      <c r="Q14" s="85"/>
      <c r="R14" s="85"/>
      <c r="S14" s="85"/>
      <c r="T14" s="85"/>
      <c r="U14" s="85"/>
      <c r="V14" s="85"/>
      <c r="W14" s="85"/>
      <c r="X14" s="85"/>
      <c r="Y14" s="85"/>
      <c r="Z14" s="85"/>
      <c r="AA14" s="85"/>
      <c r="AB14" s="85"/>
      <c r="AC14" s="85"/>
      <c r="AD14" s="85"/>
      <c r="AE14" s="85"/>
      <c r="AF14" s="85"/>
      <c r="AG14" s="85"/>
    </row>
    <row r="15" spans="1:33" x14ac:dyDescent="0.3">
      <c r="B15" s="313" t="s">
        <v>589</v>
      </c>
      <c r="C15" s="889">
        <v>811.83333117601842</v>
      </c>
      <c r="D15" s="889">
        <v>421.0695629670418</v>
      </c>
      <c r="E15" s="889">
        <v>218.3270439643959</v>
      </c>
      <c r="F15" s="889">
        <v>276.03318749145899</v>
      </c>
      <c r="G15" s="889">
        <v>768.40589316962496</v>
      </c>
      <c r="H15" s="889">
        <v>287.3170681002245</v>
      </c>
      <c r="I15" s="889">
        <v>762.06770963731003</v>
      </c>
      <c r="J15" s="889">
        <v>346.72067033382064</v>
      </c>
      <c r="K15" s="889">
        <v>193.01279895665462</v>
      </c>
      <c r="L15" s="889">
        <v>209.85253521417269</v>
      </c>
      <c r="M15" s="889">
        <v>358.22066535998943</v>
      </c>
      <c r="N15" s="889">
        <v>279.69878536438222</v>
      </c>
      <c r="O15" s="889">
        <f>SUM(C15:N15)</f>
        <v>4932.5592517350942</v>
      </c>
      <c r="P15" s="1164"/>
      <c r="Q15" s="85"/>
      <c r="R15" s="85"/>
      <c r="S15" s="85"/>
      <c r="T15" s="85"/>
      <c r="U15" s="85"/>
      <c r="V15" s="85"/>
      <c r="W15" s="85"/>
      <c r="X15" s="85"/>
      <c r="Y15" s="85"/>
      <c r="Z15" s="85"/>
      <c r="AA15" s="85"/>
      <c r="AB15" s="85"/>
      <c r="AC15" s="85"/>
      <c r="AD15" s="85"/>
      <c r="AE15" s="85"/>
      <c r="AF15" s="85"/>
      <c r="AG15" s="85"/>
    </row>
    <row r="16" spans="1:33" s="876" customFormat="1" ht="14.4" thickBot="1" x14ac:dyDescent="0.35">
      <c r="A16" s="86"/>
      <c r="B16" s="877"/>
      <c r="C16" s="314"/>
      <c r="D16" s="314"/>
      <c r="E16" s="314"/>
      <c r="F16" s="314"/>
      <c r="G16" s="314"/>
      <c r="H16" s="314"/>
      <c r="I16" s="314"/>
      <c r="J16" s="314"/>
      <c r="K16" s="314"/>
      <c r="L16" s="314"/>
      <c r="M16" s="314"/>
      <c r="N16" s="1165"/>
      <c r="O16" s="314"/>
      <c r="P16" s="85"/>
      <c r="Q16" s="85"/>
      <c r="R16" s="85"/>
      <c r="S16" s="85"/>
      <c r="T16" s="85"/>
      <c r="U16" s="85"/>
      <c r="V16" s="85"/>
      <c r="W16" s="85"/>
      <c r="X16" s="85"/>
      <c r="Y16" s="85"/>
      <c r="Z16" s="85"/>
      <c r="AA16" s="85"/>
      <c r="AB16" s="85"/>
      <c r="AC16" s="85"/>
      <c r="AD16" s="85"/>
      <c r="AE16" s="85"/>
      <c r="AF16" s="85"/>
      <c r="AG16" s="85"/>
    </row>
    <row r="17" spans="1:33" s="70" customFormat="1" ht="14.4" thickBot="1" x14ac:dyDescent="0.35">
      <c r="A17" s="86"/>
      <c r="B17" s="721" t="s">
        <v>52</v>
      </c>
      <c r="C17" s="77">
        <f t="shared" ref="C17:N17" si="1">+C18+C23+C25+C27+C28+C31</f>
        <v>59.78906478836786</v>
      </c>
      <c r="D17" s="77">
        <f t="shared" si="1"/>
        <v>401.95143303332878</v>
      </c>
      <c r="E17" s="77">
        <f t="shared" si="1"/>
        <v>82.695586363557922</v>
      </c>
      <c r="F17" s="77">
        <f t="shared" si="1"/>
        <v>34.088516584503608</v>
      </c>
      <c r="G17" s="77">
        <f t="shared" si="1"/>
        <v>394.75539273474294</v>
      </c>
      <c r="H17" s="77">
        <f t="shared" si="1"/>
        <v>52.621689893212519</v>
      </c>
      <c r="I17" s="77">
        <f t="shared" si="1"/>
        <v>56.208803670855573</v>
      </c>
      <c r="J17" s="77">
        <f t="shared" si="1"/>
        <v>328.02396409246012</v>
      </c>
      <c r="K17" s="77">
        <f t="shared" si="1"/>
        <v>81.116512926691911</v>
      </c>
      <c r="L17" s="77">
        <f t="shared" si="1"/>
        <v>33.375131321176319</v>
      </c>
      <c r="M17" s="77">
        <f t="shared" si="1"/>
        <v>310.32723983908318</v>
      </c>
      <c r="N17" s="77">
        <f t="shared" si="1"/>
        <v>49.769768674104824</v>
      </c>
      <c r="O17" s="120">
        <f t="shared" ref="O17:O25" si="2">SUM(C17:N17)</f>
        <v>1884.7231039220856</v>
      </c>
      <c r="P17" s="85"/>
      <c r="Q17" s="85"/>
      <c r="R17" s="85"/>
      <c r="S17" s="85"/>
      <c r="T17" s="85"/>
      <c r="U17" s="85"/>
      <c r="V17" s="85"/>
      <c r="W17" s="85"/>
      <c r="X17" s="85"/>
      <c r="Y17" s="85"/>
      <c r="Z17" s="85"/>
      <c r="AA17" s="85"/>
      <c r="AB17" s="85"/>
      <c r="AC17" s="85"/>
      <c r="AD17" s="85"/>
      <c r="AE17" s="85"/>
      <c r="AF17" s="85"/>
      <c r="AG17" s="85"/>
    </row>
    <row r="18" spans="1:33" s="70" customFormat="1" x14ac:dyDescent="0.3">
      <c r="A18" s="86"/>
      <c r="B18" s="857" t="s">
        <v>62</v>
      </c>
      <c r="C18" s="858">
        <f>+SUM(C19:C22)</f>
        <v>27.472158170000004</v>
      </c>
      <c r="D18" s="858">
        <f t="shared" ref="D18:N18" si="3">+SUM(D19:D22)</f>
        <v>398.83444151908822</v>
      </c>
      <c r="E18" s="858">
        <f t="shared" si="3"/>
        <v>77.185442545425559</v>
      </c>
      <c r="F18" s="858">
        <f t="shared" si="3"/>
        <v>29.498044756348378</v>
      </c>
      <c r="G18" s="858">
        <f t="shared" si="3"/>
        <v>389.68702926059922</v>
      </c>
      <c r="H18" s="858">
        <f t="shared" si="3"/>
        <v>28.444922588409081</v>
      </c>
      <c r="I18" s="858">
        <f t="shared" si="3"/>
        <v>26.106445870000002</v>
      </c>
      <c r="J18" s="858">
        <f t="shared" si="3"/>
        <v>325.0999887901109</v>
      </c>
      <c r="K18" s="858">
        <f t="shared" si="3"/>
        <v>75.587826288624967</v>
      </c>
      <c r="L18" s="858">
        <f t="shared" si="3"/>
        <v>29.078879609706593</v>
      </c>
      <c r="M18" s="858">
        <f t="shared" si="3"/>
        <v>305.50962541560563</v>
      </c>
      <c r="N18" s="858">
        <f t="shared" si="3"/>
        <v>27.112773964122589</v>
      </c>
      <c r="O18" s="858">
        <f t="shared" si="2"/>
        <v>1739.617578778041</v>
      </c>
      <c r="P18" s="85"/>
      <c r="Q18" s="85"/>
      <c r="R18" s="85"/>
      <c r="S18" s="85"/>
      <c r="T18" s="85"/>
      <c r="U18" s="85"/>
      <c r="V18" s="85"/>
      <c r="W18" s="85"/>
      <c r="X18" s="85"/>
      <c r="Y18" s="85"/>
      <c r="Z18" s="85"/>
      <c r="AA18" s="85"/>
      <c r="AB18" s="85"/>
      <c r="AC18" s="85"/>
      <c r="AD18" s="85"/>
      <c r="AE18" s="85"/>
      <c r="AF18" s="85"/>
      <c r="AG18" s="85"/>
    </row>
    <row r="19" spans="1:33" s="70" customFormat="1" x14ac:dyDescent="0.3">
      <c r="A19" s="86"/>
      <c r="B19" s="429" t="s">
        <v>63</v>
      </c>
      <c r="C19" s="881">
        <v>2.1516480000000002</v>
      </c>
      <c r="D19" s="881">
        <v>1.3156292200000002</v>
      </c>
      <c r="E19" s="881">
        <v>17.953462600000002</v>
      </c>
      <c r="F19" s="881">
        <v>9.86379831</v>
      </c>
      <c r="G19" s="881">
        <v>6.5411322199999997</v>
      </c>
      <c r="H19" s="881">
        <v>15.736904270000002</v>
      </c>
      <c r="I19" s="881">
        <v>1.9895785500000001</v>
      </c>
      <c r="J19" s="881">
        <v>1.2789316799999999</v>
      </c>
      <c r="K19" s="881">
        <v>17.745066709999996</v>
      </c>
      <c r="L19" s="881">
        <v>9.7978623699999989</v>
      </c>
      <c r="M19" s="881">
        <v>6.5789574700000006</v>
      </c>
      <c r="N19" s="881">
        <v>15.36892538</v>
      </c>
      <c r="O19" s="881">
        <f t="shared" si="2"/>
        <v>106.32189678</v>
      </c>
      <c r="P19" s="85"/>
      <c r="Q19" s="85"/>
      <c r="R19" s="85"/>
      <c r="S19" s="85"/>
      <c r="T19" s="85"/>
      <c r="U19" s="85"/>
      <c r="V19" s="85"/>
      <c r="W19" s="85"/>
      <c r="X19" s="85"/>
      <c r="Y19" s="85"/>
      <c r="Z19" s="85"/>
      <c r="AA19" s="85"/>
      <c r="AB19" s="85"/>
      <c r="AC19" s="85"/>
      <c r="AD19" s="85"/>
      <c r="AE19" s="85"/>
      <c r="AF19" s="85"/>
      <c r="AG19" s="85"/>
    </row>
    <row r="20" spans="1:33" s="70" customFormat="1" x14ac:dyDescent="0.3">
      <c r="A20" s="86"/>
      <c r="B20" s="430" t="s">
        <v>64</v>
      </c>
      <c r="C20" s="879">
        <v>18.671723440000001</v>
      </c>
      <c r="D20" s="879">
        <v>10.53420111</v>
      </c>
      <c r="E20" s="879">
        <v>50.717838545425565</v>
      </c>
      <c r="F20" s="879">
        <v>17.218914574077026</v>
      </c>
      <c r="G20" s="879">
        <v>41.624186070000007</v>
      </c>
      <c r="H20" s="879">
        <v>4.5412733372826519</v>
      </c>
      <c r="I20" s="879">
        <v>17.732572610000002</v>
      </c>
      <c r="J20" s="879">
        <v>9.7719430999999997</v>
      </c>
      <c r="K20" s="879">
        <v>49.605980348624975</v>
      </c>
      <c r="L20" s="879">
        <v>16.599584365704001</v>
      </c>
      <c r="M20" s="879">
        <v>40.550905150000006</v>
      </c>
      <c r="N20" s="879">
        <v>4.2689275012383945</v>
      </c>
      <c r="O20" s="882">
        <f t="shared" si="2"/>
        <v>281.83805015235259</v>
      </c>
      <c r="P20" s="85"/>
      <c r="Q20" s="85"/>
      <c r="R20" s="85"/>
      <c r="S20" s="85"/>
      <c r="T20" s="85"/>
      <c r="U20" s="85"/>
      <c r="V20" s="85"/>
      <c r="W20" s="85"/>
      <c r="X20" s="85"/>
      <c r="Y20" s="85"/>
      <c r="Z20" s="85"/>
      <c r="AA20" s="85"/>
      <c r="AB20" s="85"/>
      <c r="AC20" s="85"/>
      <c r="AD20" s="85"/>
      <c r="AE20" s="85"/>
      <c r="AF20" s="85"/>
      <c r="AG20" s="85"/>
    </row>
    <row r="21" spans="1:33" s="70" customFormat="1" x14ac:dyDescent="0.3">
      <c r="A21" s="86"/>
      <c r="B21" s="342" t="s">
        <v>586</v>
      </c>
      <c r="C21" s="879">
        <v>0</v>
      </c>
      <c r="D21" s="879">
        <v>378.87417830908822</v>
      </c>
      <c r="E21" s="879">
        <v>0</v>
      </c>
      <c r="F21" s="879">
        <v>0</v>
      </c>
      <c r="G21" s="879">
        <v>335.71000288059918</v>
      </c>
      <c r="H21" s="879">
        <v>0</v>
      </c>
      <c r="I21" s="879">
        <v>0</v>
      </c>
      <c r="J21" s="879">
        <v>306.19754861011086</v>
      </c>
      <c r="K21" s="879">
        <v>0</v>
      </c>
      <c r="L21" s="879">
        <v>0</v>
      </c>
      <c r="M21" s="879">
        <v>252.67861156560565</v>
      </c>
      <c r="N21" s="879">
        <v>0</v>
      </c>
      <c r="O21" s="882">
        <f t="shared" si="2"/>
        <v>1273.4603413654038</v>
      </c>
      <c r="P21" s="85"/>
      <c r="Q21" s="85"/>
      <c r="R21" s="85"/>
      <c r="S21" s="85"/>
      <c r="T21" s="85"/>
      <c r="U21" s="85"/>
      <c r="V21" s="85"/>
      <c r="W21" s="85"/>
      <c r="X21" s="85"/>
      <c r="Y21" s="85"/>
      <c r="Z21" s="85"/>
      <c r="AA21" s="85"/>
      <c r="AB21" s="85"/>
      <c r="AC21" s="85"/>
      <c r="AD21" s="85"/>
      <c r="AE21" s="85"/>
      <c r="AF21" s="85"/>
      <c r="AG21" s="85"/>
    </row>
    <row r="22" spans="1:33" s="114" customFormat="1" x14ac:dyDescent="0.3">
      <c r="A22" s="86"/>
      <c r="B22" s="431" t="s">
        <v>65</v>
      </c>
      <c r="C22" s="872">
        <v>6.6487867300000012</v>
      </c>
      <c r="D22" s="872">
        <v>8.1104328799999994</v>
      </c>
      <c r="E22" s="872">
        <v>8.514141399999998</v>
      </c>
      <c r="F22" s="872">
        <v>2.415331872271353</v>
      </c>
      <c r="G22" s="872">
        <v>5.8117080899999998</v>
      </c>
      <c r="H22" s="872">
        <v>8.1667449811264277</v>
      </c>
      <c r="I22" s="872">
        <v>6.3842947100000007</v>
      </c>
      <c r="J22" s="872">
        <v>7.8515654000000001</v>
      </c>
      <c r="K22" s="872">
        <v>8.236779229999998</v>
      </c>
      <c r="L22" s="872">
        <v>2.6814328740025921</v>
      </c>
      <c r="M22" s="872">
        <v>5.7011512299999998</v>
      </c>
      <c r="N22" s="872">
        <v>7.474921082884193</v>
      </c>
      <c r="O22" s="882">
        <f t="shared" si="2"/>
        <v>77.997290480284548</v>
      </c>
      <c r="P22" s="85"/>
      <c r="Q22" s="85"/>
      <c r="R22" s="85"/>
      <c r="S22" s="85"/>
      <c r="T22" s="85"/>
      <c r="U22" s="85"/>
      <c r="V22" s="85"/>
      <c r="W22" s="85"/>
      <c r="X22" s="85"/>
      <c r="Y22" s="85"/>
      <c r="Z22" s="85"/>
      <c r="AA22" s="85"/>
      <c r="AB22" s="85"/>
      <c r="AC22" s="85"/>
      <c r="AD22" s="85"/>
      <c r="AE22" s="85"/>
      <c r="AF22" s="85"/>
      <c r="AG22" s="85"/>
    </row>
    <row r="23" spans="1:33" s="114" customFormat="1" x14ac:dyDescent="0.3">
      <c r="A23" s="86"/>
      <c r="B23" s="859" t="s">
        <v>66</v>
      </c>
      <c r="C23" s="860">
        <f t="shared" ref="C23:N23" si="4">SUM(C24:C24)</f>
        <v>2.5832904807755819</v>
      </c>
      <c r="D23" s="860">
        <f t="shared" si="4"/>
        <v>2.5832904807755819</v>
      </c>
      <c r="E23" s="860">
        <f t="shared" si="4"/>
        <v>2.3964678770941257</v>
      </c>
      <c r="F23" s="860">
        <f t="shared" si="4"/>
        <v>2.5832904807755819</v>
      </c>
      <c r="G23" s="860">
        <f t="shared" si="4"/>
        <v>2.5210162815683002</v>
      </c>
      <c r="H23" s="860">
        <f t="shared" si="4"/>
        <v>2.5832904807755819</v>
      </c>
      <c r="I23" s="860">
        <f t="shared" si="4"/>
        <v>2.5210162815683002</v>
      </c>
      <c r="J23" s="860">
        <f t="shared" si="4"/>
        <v>2.5832904807755819</v>
      </c>
      <c r="K23" s="860">
        <f t="shared" si="4"/>
        <v>2.5832904807755819</v>
      </c>
      <c r="L23" s="860">
        <f t="shared" si="4"/>
        <v>2.5210162815683002</v>
      </c>
      <c r="M23" s="860">
        <f t="shared" si="4"/>
        <v>2.5832904807755819</v>
      </c>
      <c r="N23" s="860">
        <f t="shared" si="4"/>
        <v>2.5210162815683002</v>
      </c>
      <c r="O23" s="861">
        <f t="shared" si="2"/>
        <v>30.563566368796398</v>
      </c>
      <c r="P23" s="85"/>
      <c r="Q23" s="85"/>
      <c r="R23" s="85"/>
      <c r="S23" s="85"/>
      <c r="T23" s="85"/>
      <c r="U23" s="85"/>
      <c r="V23" s="85"/>
      <c r="W23" s="85"/>
      <c r="X23" s="85"/>
      <c r="Y23" s="85"/>
      <c r="Z23" s="85"/>
      <c r="AA23" s="85"/>
      <c r="AB23" s="85"/>
      <c r="AC23" s="85"/>
      <c r="AD23" s="85"/>
      <c r="AE23" s="85"/>
      <c r="AF23" s="85"/>
      <c r="AG23" s="85"/>
    </row>
    <row r="24" spans="1:33" s="70" customFormat="1" x14ac:dyDescent="0.3">
      <c r="A24" s="86"/>
      <c r="B24" s="429" t="s">
        <v>67</v>
      </c>
      <c r="C24" s="874">
        <v>2.5832904807755819</v>
      </c>
      <c r="D24" s="874">
        <v>2.5832904807755819</v>
      </c>
      <c r="E24" s="874">
        <v>2.3964678770941257</v>
      </c>
      <c r="F24" s="874">
        <v>2.5832904807755819</v>
      </c>
      <c r="G24" s="874">
        <v>2.5210162815683002</v>
      </c>
      <c r="H24" s="874">
        <v>2.5832904807755819</v>
      </c>
      <c r="I24" s="874">
        <v>2.5210162815683002</v>
      </c>
      <c r="J24" s="874">
        <v>2.5832904807755819</v>
      </c>
      <c r="K24" s="874">
        <v>2.5832904807755819</v>
      </c>
      <c r="L24" s="881">
        <v>2.5210162815683002</v>
      </c>
      <c r="M24" s="874">
        <v>2.5832904807755819</v>
      </c>
      <c r="N24" s="874">
        <v>2.5210162815683002</v>
      </c>
      <c r="O24" s="881">
        <f t="shared" si="2"/>
        <v>30.563566368796398</v>
      </c>
      <c r="P24" s="85"/>
      <c r="Q24" s="85"/>
      <c r="R24" s="85"/>
      <c r="S24" s="85"/>
      <c r="T24" s="85"/>
      <c r="U24" s="85"/>
      <c r="V24" s="85"/>
      <c r="W24" s="85"/>
      <c r="X24" s="85"/>
      <c r="Y24" s="85"/>
      <c r="Z24" s="85"/>
      <c r="AA24" s="85"/>
      <c r="AB24" s="85"/>
      <c r="AC24" s="85"/>
      <c r="AD24" s="85"/>
      <c r="AE24" s="85"/>
      <c r="AF24" s="85"/>
      <c r="AG24" s="85"/>
    </row>
    <row r="25" spans="1:33" s="114" customFormat="1" x14ac:dyDescent="0.3">
      <c r="A25" s="86"/>
      <c r="B25" s="859" t="s">
        <v>68</v>
      </c>
      <c r="C25" s="860">
        <f>+C26</f>
        <v>0.20483168315885719</v>
      </c>
      <c r="D25" s="860">
        <f t="shared" ref="D25:N25" si="5">+D26</f>
        <v>0.10671931850628866</v>
      </c>
      <c r="E25" s="860">
        <f t="shared" si="5"/>
        <v>1.6741739085942911E-3</v>
      </c>
      <c r="F25" s="860">
        <f t="shared" si="5"/>
        <v>0.4276146311928381</v>
      </c>
      <c r="G25" s="860">
        <f t="shared" si="5"/>
        <v>1.748035897750428</v>
      </c>
      <c r="H25" s="860">
        <f t="shared" si="5"/>
        <v>1.5280663268446564E-3</v>
      </c>
      <c r="I25" s="860">
        <f t="shared" si="5"/>
        <v>0.18149488580816009</v>
      </c>
      <c r="J25" s="860">
        <f t="shared" si="5"/>
        <v>9.4209520288273299E-2</v>
      </c>
      <c r="K25" s="860">
        <f t="shared" si="5"/>
        <v>1.282868560437024E-3</v>
      </c>
      <c r="L25" s="860">
        <f t="shared" si="5"/>
        <v>0.40535876496281037</v>
      </c>
      <c r="M25" s="860">
        <f t="shared" si="5"/>
        <v>1.6616266236233854</v>
      </c>
      <c r="N25" s="860">
        <f t="shared" si="5"/>
        <v>1.0207952212048933E-3</v>
      </c>
      <c r="O25" s="861">
        <f t="shared" si="2"/>
        <v>4.8353972293081213</v>
      </c>
      <c r="P25" s="85"/>
      <c r="Q25" s="85"/>
      <c r="R25" s="85"/>
      <c r="S25" s="85"/>
      <c r="T25" s="85"/>
      <c r="U25" s="85"/>
      <c r="V25" s="85"/>
      <c r="W25" s="85"/>
      <c r="X25" s="85"/>
      <c r="Y25" s="85"/>
      <c r="Z25" s="85"/>
      <c r="AA25" s="85"/>
      <c r="AB25" s="85"/>
      <c r="AC25" s="85"/>
      <c r="AD25" s="85"/>
      <c r="AE25" s="85"/>
      <c r="AF25" s="85"/>
      <c r="AG25" s="85"/>
    </row>
    <row r="26" spans="1:33" s="114" customFormat="1" x14ac:dyDescent="0.3">
      <c r="A26" s="86"/>
      <c r="B26" s="430" t="s">
        <v>69</v>
      </c>
      <c r="C26" s="879">
        <v>0.20483168315885719</v>
      </c>
      <c r="D26" s="879">
        <v>0.10671931850628866</v>
      </c>
      <c r="E26" s="879">
        <v>1.6741739085942911E-3</v>
      </c>
      <c r="F26" s="879">
        <v>0.4276146311928381</v>
      </c>
      <c r="G26" s="879">
        <v>1.748035897750428</v>
      </c>
      <c r="H26" s="879">
        <v>1.5280663268446564E-3</v>
      </c>
      <c r="I26" s="879">
        <v>0.18149488580816009</v>
      </c>
      <c r="J26" s="879">
        <v>9.4209520288273299E-2</v>
      </c>
      <c r="K26" s="879">
        <v>1.282868560437024E-3</v>
      </c>
      <c r="L26" s="879">
        <v>0.40535876496281037</v>
      </c>
      <c r="M26" s="879">
        <v>1.6616266236233854</v>
      </c>
      <c r="N26" s="879">
        <v>1.0207952212048933E-3</v>
      </c>
      <c r="O26" s="882">
        <f>SUM(C26:N26)</f>
        <v>4.8353972293081213</v>
      </c>
      <c r="P26" s="85"/>
      <c r="Q26" s="85"/>
      <c r="R26" s="85"/>
      <c r="S26" s="85"/>
      <c r="T26" s="85"/>
      <c r="U26" s="85"/>
      <c r="V26" s="85"/>
      <c r="W26" s="85"/>
      <c r="X26" s="85"/>
      <c r="Y26" s="85"/>
      <c r="Z26" s="85"/>
      <c r="AA26" s="85"/>
      <c r="AB26" s="85"/>
      <c r="AC26" s="85"/>
      <c r="AD26" s="85"/>
      <c r="AE26" s="85"/>
      <c r="AF26" s="85"/>
      <c r="AG26" s="85"/>
    </row>
    <row r="27" spans="1:33" s="5" customFormat="1" x14ac:dyDescent="0.3">
      <c r="A27" s="86"/>
      <c r="B27" s="859" t="s">
        <v>70</v>
      </c>
      <c r="C27" s="860">
        <v>29.149197909999998</v>
      </c>
      <c r="D27" s="860">
        <v>6.8708775772162931E-2</v>
      </c>
      <c r="E27" s="860">
        <v>8.7261400118538029E-2</v>
      </c>
      <c r="F27" s="860">
        <v>1.2820394405560551</v>
      </c>
      <c r="G27" s="860">
        <v>0.53201042458378056</v>
      </c>
      <c r="H27" s="860">
        <v>21.350777317440155</v>
      </c>
      <c r="I27" s="860">
        <v>27.190846120000003</v>
      </c>
      <c r="J27" s="860">
        <v>6.7518961672838163E-2</v>
      </c>
      <c r="K27" s="860">
        <v>8.793275137635824E-2</v>
      </c>
      <c r="L27" s="861">
        <v>1.2332338671021461</v>
      </c>
      <c r="M27" s="860">
        <v>0.45415849303011913</v>
      </c>
      <c r="N27" s="860">
        <v>20.032933397440157</v>
      </c>
      <c r="O27" s="861">
        <f t="shared" ref="O27:O31" si="6">SUM(C27:N27)</f>
        <v>101.5366188590923</v>
      </c>
      <c r="P27" s="85"/>
      <c r="Q27" s="85"/>
      <c r="R27" s="85"/>
      <c r="S27" s="85"/>
      <c r="T27" s="85"/>
      <c r="U27" s="85"/>
      <c r="V27" s="85"/>
      <c r="W27" s="85"/>
      <c r="X27" s="85"/>
      <c r="Y27" s="85"/>
      <c r="Z27" s="85"/>
      <c r="AA27" s="85"/>
      <c r="AB27" s="85"/>
      <c r="AC27" s="85"/>
      <c r="AD27" s="85"/>
      <c r="AE27" s="85"/>
      <c r="AF27" s="85"/>
      <c r="AG27" s="85"/>
    </row>
    <row r="28" spans="1:33" s="5" customFormat="1" x14ac:dyDescent="0.3">
      <c r="A28" s="86"/>
      <c r="B28" s="859" t="s">
        <v>360</v>
      </c>
      <c r="C28" s="860">
        <f>+C29</f>
        <v>0</v>
      </c>
      <c r="D28" s="860">
        <f t="shared" ref="D28:N29" si="7">+D29</f>
        <v>0</v>
      </c>
      <c r="E28" s="860">
        <f t="shared" si="7"/>
        <v>2.6993714547489471</v>
      </c>
      <c r="F28" s="860">
        <f t="shared" si="7"/>
        <v>0</v>
      </c>
      <c r="G28" s="860">
        <f t="shared" si="7"/>
        <v>0</v>
      </c>
      <c r="H28" s="860">
        <f t="shared" si="7"/>
        <v>0</v>
      </c>
      <c r="I28" s="860">
        <f t="shared" si="7"/>
        <v>0</v>
      </c>
      <c r="J28" s="860">
        <f t="shared" si="7"/>
        <v>0</v>
      </c>
      <c r="K28" s="860">
        <f t="shared" si="7"/>
        <v>2.6993714547489471</v>
      </c>
      <c r="L28" s="860">
        <f t="shared" si="7"/>
        <v>0</v>
      </c>
      <c r="M28" s="860">
        <f t="shared" si="7"/>
        <v>0</v>
      </c>
      <c r="N28" s="860">
        <f t="shared" si="7"/>
        <v>0</v>
      </c>
      <c r="O28" s="861">
        <f t="shared" si="6"/>
        <v>5.3987429094978943</v>
      </c>
      <c r="P28" s="85"/>
      <c r="Q28" s="85"/>
      <c r="R28" s="85"/>
      <c r="S28" s="85"/>
      <c r="T28" s="85"/>
      <c r="U28" s="85"/>
      <c r="V28" s="85"/>
      <c r="W28" s="85"/>
      <c r="X28" s="85"/>
      <c r="Y28" s="85"/>
      <c r="Z28" s="85"/>
      <c r="AA28" s="85"/>
      <c r="AB28" s="85"/>
      <c r="AC28" s="85"/>
      <c r="AD28" s="85"/>
      <c r="AE28" s="85"/>
      <c r="AF28" s="85"/>
      <c r="AG28" s="85"/>
    </row>
    <row r="29" spans="1:33" s="5" customFormat="1" x14ac:dyDescent="0.3">
      <c r="A29" s="86"/>
      <c r="B29" s="335" t="s">
        <v>67</v>
      </c>
      <c r="C29" s="874">
        <f>+C30</f>
        <v>0</v>
      </c>
      <c r="D29" s="874">
        <f t="shared" si="7"/>
        <v>0</v>
      </c>
      <c r="E29" s="874">
        <f t="shared" si="7"/>
        <v>2.6993714547489471</v>
      </c>
      <c r="F29" s="874">
        <f t="shared" si="7"/>
        <v>0</v>
      </c>
      <c r="G29" s="874">
        <f t="shared" si="7"/>
        <v>0</v>
      </c>
      <c r="H29" s="874">
        <f t="shared" si="7"/>
        <v>0</v>
      </c>
      <c r="I29" s="874">
        <f t="shared" si="7"/>
        <v>0</v>
      </c>
      <c r="J29" s="874">
        <f t="shared" si="7"/>
        <v>0</v>
      </c>
      <c r="K29" s="874">
        <f t="shared" si="7"/>
        <v>2.6993714547489471</v>
      </c>
      <c r="L29" s="874">
        <f t="shared" si="7"/>
        <v>0</v>
      </c>
      <c r="M29" s="874">
        <f t="shared" si="7"/>
        <v>0</v>
      </c>
      <c r="N29" s="874">
        <f t="shared" si="7"/>
        <v>0</v>
      </c>
      <c r="O29" s="882">
        <f t="shared" si="6"/>
        <v>5.3987429094978943</v>
      </c>
      <c r="P29" s="85"/>
      <c r="Q29" s="85"/>
      <c r="R29" s="85"/>
      <c r="S29" s="85"/>
      <c r="T29" s="85"/>
      <c r="U29" s="85"/>
      <c r="V29" s="85"/>
      <c r="W29" s="85"/>
      <c r="X29" s="85"/>
      <c r="Y29" s="85"/>
      <c r="Z29" s="85"/>
      <c r="AA29" s="85"/>
      <c r="AB29" s="85"/>
      <c r="AC29" s="85"/>
      <c r="AD29" s="85"/>
      <c r="AE29" s="85"/>
      <c r="AF29" s="85"/>
      <c r="AG29" s="85"/>
    </row>
    <row r="30" spans="1:33" s="5" customFormat="1" x14ac:dyDescent="0.3">
      <c r="A30" s="86"/>
      <c r="B30" s="325" t="s">
        <v>590</v>
      </c>
      <c r="C30" s="879">
        <v>0</v>
      </c>
      <c r="D30" s="879">
        <v>0</v>
      </c>
      <c r="E30" s="879">
        <v>2.6993714547489471</v>
      </c>
      <c r="F30" s="879">
        <v>0</v>
      </c>
      <c r="G30" s="879">
        <v>0</v>
      </c>
      <c r="H30" s="879">
        <v>0</v>
      </c>
      <c r="I30" s="879">
        <v>0</v>
      </c>
      <c r="J30" s="879">
        <v>0</v>
      </c>
      <c r="K30" s="879">
        <v>2.6993714547489471</v>
      </c>
      <c r="L30" s="882">
        <v>0</v>
      </c>
      <c r="M30" s="879">
        <v>0</v>
      </c>
      <c r="N30" s="879">
        <v>0</v>
      </c>
      <c r="O30" s="882">
        <f t="shared" si="6"/>
        <v>5.3987429094978943</v>
      </c>
      <c r="P30" s="85"/>
      <c r="Q30" s="85"/>
      <c r="R30" s="85"/>
      <c r="S30" s="85"/>
      <c r="T30" s="85"/>
      <c r="U30" s="85"/>
      <c r="V30" s="85"/>
      <c r="W30" s="85"/>
      <c r="X30" s="85"/>
      <c r="Y30" s="85"/>
      <c r="Z30" s="85"/>
      <c r="AA30" s="85"/>
      <c r="AB30" s="85"/>
      <c r="AC30" s="85"/>
      <c r="AD30" s="85"/>
      <c r="AE30" s="85"/>
      <c r="AF30" s="85"/>
      <c r="AG30" s="85"/>
    </row>
    <row r="31" spans="1:33" s="70" customFormat="1" x14ac:dyDescent="0.3">
      <c r="A31" s="86"/>
      <c r="B31" s="862" t="s">
        <v>687</v>
      </c>
      <c r="C31" s="863">
        <f>C32+C33</f>
        <v>0.37958654443341855</v>
      </c>
      <c r="D31" s="863">
        <f t="shared" ref="D31:N31" si="8">D32+D33</f>
        <v>0.35827293918652325</v>
      </c>
      <c r="E31" s="863">
        <f t="shared" si="8"/>
        <v>0.32536891226216652</v>
      </c>
      <c r="F31" s="863">
        <f t="shared" si="8"/>
        <v>0.29752727563075643</v>
      </c>
      <c r="G31" s="863">
        <f t="shared" si="8"/>
        <v>0.26730087024125021</v>
      </c>
      <c r="H31" s="863">
        <f t="shared" si="8"/>
        <v>0.24117144026085924</v>
      </c>
      <c r="I31" s="863">
        <f t="shared" si="8"/>
        <v>0.20900051347911341</v>
      </c>
      <c r="J31" s="863">
        <f t="shared" si="8"/>
        <v>0.17895633961257354</v>
      </c>
      <c r="K31" s="863">
        <f t="shared" si="8"/>
        <v>0.15680908260562126</v>
      </c>
      <c r="L31" s="863">
        <f t="shared" si="8"/>
        <v>0.13664279783647276</v>
      </c>
      <c r="M31" s="863">
        <f t="shared" si="8"/>
        <v>0.11853882604848773</v>
      </c>
      <c r="N31" s="863">
        <f t="shared" si="8"/>
        <v>0.10202423575256998</v>
      </c>
      <c r="O31" s="864">
        <f t="shared" si="6"/>
        <v>2.7711997773498132</v>
      </c>
      <c r="P31" s="85"/>
      <c r="Q31" s="85"/>
      <c r="R31" s="85"/>
      <c r="S31" s="85"/>
      <c r="T31" s="85"/>
      <c r="U31" s="85"/>
      <c r="V31" s="85"/>
      <c r="W31" s="85"/>
      <c r="X31" s="85"/>
      <c r="Y31" s="85"/>
      <c r="Z31" s="85"/>
      <c r="AA31" s="85"/>
      <c r="AB31" s="85"/>
      <c r="AC31" s="85"/>
      <c r="AD31" s="85"/>
      <c r="AE31" s="85"/>
      <c r="AF31" s="85"/>
      <c r="AG31" s="85"/>
    </row>
    <row r="32" spans="1:33" s="70" customFormat="1" x14ac:dyDescent="0.3">
      <c r="A32" s="86"/>
      <c r="B32" s="315" t="s">
        <v>71</v>
      </c>
      <c r="C32" s="874">
        <v>0.23337591443341851</v>
      </c>
      <c r="D32" s="874">
        <v>0.22233260918652326</v>
      </c>
      <c r="E32" s="874">
        <v>0.21107917226216655</v>
      </c>
      <c r="F32" s="874">
        <v>0.19955756563075644</v>
      </c>
      <c r="G32" s="874">
        <v>0.18787386024125022</v>
      </c>
      <c r="H32" s="874">
        <v>0.17595109026085926</v>
      </c>
      <c r="I32" s="874">
        <v>0.16381805347911343</v>
      </c>
      <c r="J32" s="874">
        <v>0.15143987961257355</v>
      </c>
      <c r="K32" s="874">
        <v>0.13884035260562128</v>
      </c>
      <c r="L32" s="874">
        <v>0.12600028783647277</v>
      </c>
      <c r="M32" s="874">
        <v>0.11290449604848773</v>
      </c>
      <c r="N32" s="874">
        <v>9.9570115752569979E-2</v>
      </c>
      <c r="O32" s="882">
        <f>SUM(C32:N32)</f>
        <v>2.0227433973498128</v>
      </c>
      <c r="P32" s="85"/>
      <c r="Q32" s="85"/>
      <c r="R32" s="85"/>
      <c r="S32" s="85"/>
      <c r="T32" s="85"/>
      <c r="U32" s="85"/>
      <c r="V32" s="85"/>
      <c r="W32" s="85"/>
      <c r="X32" s="85"/>
      <c r="Y32" s="85"/>
      <c r="Z32" s="85"/>
      <c r="AA32" s="85"/>
      <c r="AB32" s="85"/>
      <c r="AC32" s="85"/>
      <c r="AD32" s="85"/>
      <c r="AE32" s="85"/>
      <c r="AF32" s="85"/>
      <c r="AG32" s="85"/>
    </row>
    <row r="33" spans="1:33" s="70" customFormat="1" x14ac:dyDescent="0.3">
      <c r="A33" s="86"/>
      <c r="B33" s="317" t="s">
        <v>69</v>
      </c>
      <c r="C33" s="318">
        <v>0.14621063000000001</v>
      </c>
      <c r="D33" s="318">
        <v>0.13594033</v>
      </c>
      <c r="E33" s="318">
        <v>0.11428973999999999</v>
      </c>
      <c r="F33" s="318">
        <v>9.7969710000000002E-2</v>
      </c>
      <c r="G33" s="318">
        <v>7.9427009999999992E-2</v>
      </c>
      <c r="H33" s="318">
        <v>6.5220349999999996E-2</v>
      </c>
      <c r="I33" s="318">
        <v>4.5182459999999994E-2</v>
      </c>
      <c r="J33" s="318">
        <v>2.751646E-2</v>
      </c>
      <c r="K33" s="318">
        <v>1.7968729999999999E-2</v>
      </c>
      <c r="L33" s="80">
        <v>1.0642510000000001E-2</v>
      </c>
      <c r="M33" s="318">
        <v>5.6343299999999999E-3</v>
      </c>
      <c r="N33" s="318">
        <v>2.4541199999999997E-3</v>
      </c>
      <c r="O33" s="318">
        <f>SUM(C33:N33)</f>
        <v>0.74845638000000003</v>
      </c>
      <c r="P33" s="85"/>
      <c r="Q33" s="85"/>
      <c r="R33" s="85"/>
      <c r="S33" s="85"/>
      <c r="T33" s="85"/>
      <c r="U33" s="85"/>
      <c r="V33" s="85"/>
      <c r="W33" s="85"/>
      <c r="X33" s="85"/>
      <c r="Y33" s="85"/>
      <c r="Z33" s="85"/>
      <c r="AA33" s="85"/>
      <c r="AB33" s="85"/>
      <c r="AC33" s="85"/>
      <c r="AD33" s="85"/>
      <c r="AE33" s="85"/>
      <c r="AF33" s="85"/>
      <c r="AG33" s="85"/>
    </row>
    <row r="34" spans="1:33" s="70" customFormat="1" ht="14.4" thickBot="1" x14ac:dyDescent="0.35">
      <c r="A34" s="86"/>
      <c r="B34" s="319"/>
      <c r="C34" s="873"/>
      <c r="D34" s="873"/>
      <c r="E34" s="873"/>
      <c r="F34" s="873"/>
      <c r="G34" s="873"/>
      <c r="H34" s="873"/>
      <c r="I34" s="885"/>
      <c r="J34" s="885"/>
      <c r="K34" s="885"/>
      <c r="L34" s="885"/>
      <c r="M34" s="885"/>
      <c r="N34" s="885"/>
      <c r="O34" s="885"/>
      <c r="P34" s="85"/>
      <c r="Q34" s="85"/>
      <c r="R34" s="85"/>
      <c r="S34" s="85"/>
      <c r="T34" s="85"/>
      <c r="U34" s="85"/>
      <c r="V34" s="85"/>
      <c r="W34" s="85"/>
      <c r="X34" s="85"/>
      <c r="Y34" s="85"/>
      <c r="Z34" s="85"/>
      <c r="AA34" s="85"/>
      <c r="AB34" s="85"/>
      <c r="AC34" s="85"/>
      <c r="AD34" s="85"/>
      <c r="AE34" s="85"/>
      <c r="AF34" s="85"/>
      <c r="AG34" s="85"/>
    </row>
    <row r="35" spans="1:33" s="70" customFormat="1" ht="14.4" thickBot="1" x14ac:dyDescent="0.35">
      <c r="A35" s="86"/>
      <c r="B35" s="119" t="s">
        <v>302</v>
      </c>
      <c r="C35" s="77">
        <f t="shared" ref="C35:O35" si="9">+C36+C51+SUM(C64:C112)+C113</f>
        <v>752.0442663876504</v>
      </c>
      <c r="D35" s="77">
        <f t="shared" si="9"/>
        <v>19.118129933712918</v>
      </c>
      <c r="E35" s="77">
        <f t="shared" si="9"/>
        <v>135.63145760083793</v>
      </c>
      <c r="F35" s="77">
        <f t="shared" si="9"/>
        <v>241.94467090695534</v>
      </c>
      <c r="G35" s="77">
        <f t="shared" si="9"/>
        <v>373.65050043488219</v>
      </c>
      <c r="H35" s="77">
        <f t="shared" si="9"/>
        <v>234.69537820701194</v>
      </c>
      <c r="I35" s="77">
        <f t="shared" si="9"/>
        <v>705.85890596645447</v>
      </c>
      <c r="J35" s="77">
        <f t="shared" si="9"/>
        <v>18.696706241360545</v>
      </c>
      <c r="K35" s="77">
        <f t="shared" si="9"/>
        <v>111.89628602996275</v>
      </c>
      <c r="L35" s="77">
        <f t="shared" si="9"/>
        <v>176.47740389299628</v>
      </c>
      <c r="M35" s="77">
        <f t="shared" si="9"/>
        <v>47.893425520906405</v>
      </c>
      <c r="N35" s="77">
        <f t="shared" si="9"/>
        <v>229.92901669027734</v>
      </c>
      <c r="O35" s="77">
        <f t="shared" si="9"/>
        <v>3047.8361478130087</v>
      </c>
      <c r="P35" s="85"/>
      <c r="Q35" s="85"/>
      <c r="R35" s="85"/>
      <c r="S35" s="85"/>
      <c r="T35" s="85"/>
      <c r="U35" s="85"/>
      <c r="V35" s="85"/>
      <c r="W35" s="85"/>
      <c r="X35" s="85"/>
      <c r="Y35" s="85"/>
      <c r="Z35" s="85"/>
      <c r="AA35" s="85"/>
      <c r="AB35" s="85"/>
      <c r="AC35" s="85"/>
      <c r="AD35" s="85"/>
      <c r="AE35" s="85"/>
      <c r="AF35" s="85"/>
      <c r="AG35" s="85"/>
    </row>
    <row r="36" spans="1:33" s="70" customFormat="1" x14ac:dyDescent="0.3">
      <c r="A36" s="86"/>
      <c r="B36" s="323" t="s">
        <v>73</v>
      </c>
      <c r="C36" s="324">
        <f>+C37+C40+C46+C48</f>
        <v>0</v>
      </c>
      <c r="D36" s="324">
        <f t="shared" ref="D36:N36" si="10">+D37+D40+D46+D48</f>
        <v>0</v>
      </c>
      <c r="E36" s="324">
        <f t="shared" si="10"/>
        <v>18.997920959579773</v>
      </c>
      <c r="F36" s="324">
        <f t="shared" si="10"/>
        <v>0</v>
      </c>
      <c r="G36" s="324">
        <f t="shared" si="10"/>
        <v>0</v>
      </c>
      <c r="H36" s="324">
        <f t="shared" si="10"/>
        <v>0</v>
      </c>
      <c r="I36" s="324">
        <f t="shared" si="10"/>
        <v>0</v>
      </c>
      <c r="J36" s="324">
        <f t="shared" si="10"/>
        <v>0</v>
      </c>
      <c r="K36" s="324">
        <f t="shared" si="10"/>
        <v>18.997920959579773</v>
      </c>
      <c r="L36" s="324">
        <f t="shared" si="10"/>
        <v>0</v>
      </c>
      <c r="M36" s="324">
        <f t="shared" si="10"/>
        <v>0</v>
      </c>
      <c r="N36" s="324">
        <f t="shared" si="10"/>
        <v>0</v>
      </c>
      <c r="O36" s="81">
        <f>SUM(C36:N36)</f>
        <v>37.995841919159545</v>
      </c>
      <c r="P36" s="85"/>
      <c r="Q36" s="85"/>
      <c r="R36" s="85"/>
      <c r="S36" s="85"/>
      <c r="T36" s="85"/>
      <c r="U36" s="85"/>
      <c r="V36" s="85"/>
      <c r="W36" s="85"/>
      <c r="X36" s="85"/>
      <c r="Y36" s="85"/>
      <c r="Z36" s="85"/>
      <c r="AA36" s="85"/>
      <c r="AB36" s="85"/>
      <c r="AC36" s="85"/>
      <c r="AD36" s="85"/>
      <c r="AE36" s="85"/>
      <c r="AF36" s="85"/>
      <c r="AG36" s="85"/>
    </row>
    <row r="37" spans="1:33" s="70" customFormat="1" x14ac:dyDescent="0.3">
      <c r="A37" s="86"/>
      <c r="B37" s="877" t="s">
        <v>19</v>
      </c>
      <c r="C37" s="875">
        <f>+C38+C39</f>
        <v>0</v>
      </c>
      <c r="D37" s="875">
        <f t="shared" ref="D37:N37" si="11">+D38+D39</f>
        <v>0</v>
      </c>
      <c r="E37" s="875">
        <f t="shared" si="11"/>
        <v>5.2252307318010196</v>
      </c>
      <c r="F37" s="875">
        <f t="shared" si="11"/>
        <v>0</v>
      </c>
      <c r="G37" s="875">
        <f t="shared" si="11"/>
        <v>0</v>
      </c>
      <c r="H37" s="875">
        <f t="shared" si="11"/>
        <v>0</v>
      </c>
      <c r="I37" s="875">
        <f t="shared" si="11"/>
        <v>0</v>
      </c>
      <c r="J37" s="875">
        <f t="shared" si="11"/>
        <v>0</v>
      </c>
      <c r="K37" s="875">
        <f t="shared" si="11"/>
        <v>5.2252307318010196</v>
      </c>
      <c r="L37" s="875">
        <f t="shared" si="11"/>
        <v>0</v>
      </c>
      <c r="M37" s="875">
        <f t="shared" si="11"/>
        <v>0</v>
      </c>
      <c r="N37" s="875">
        <f t="shared" si="11"/>
        <v>0</v>
      </c>
      <c r="O37" s="885">
        <f>SUM(C37:N37)</f>
        <v>10.450461463602039</v>
      </c>
      <c r="P37" s="85"/>
      <c r="Q37" s="85"/>
      <c r="R37" s="85"/>
      <c r="S37" s="85"/>
      <c r="T37" s="85"/>
      <c r="U37" s="85"/>
      <c r="V37" s="85"/>
      <c r="W37" s="85"/>
      <c r="X37" s="85"/>
      <c r="Y37" s="85"/>
      <c r="Z37" s="85"/>
      <c r="AA37" s="85"/>
      <c r="AB37" s="85"/>
      <c r="AC37" s="85"/>
      <c r="AD37" s="85"/>
      <c r="AE37" s="85"/>
      <c r="AF37" s="85"/>
      <c r="AG37" s="85"/>
    </row>
    <row r="38" spans="1:33" s="70" customFormat="1" x14ac:dyDescent="0.3">
      <c r="A38" s="86"/>
      <c r="B38" s="330" t="s">
        <v>236</v>
      </c>
      <c r="C38" s="875">
        <v>0</v>
      </c>
      <c r="D38" s="875">
        <v>0</v>
      </c>
      <c r="E38" s="875">
        <v>5.2045322949988213</v>
      </c>
      <c r="F38" s="875">
        <v>0</v>
      </c>
      <c r="G38" s="875">
        <v>0</v>
      </c>
      <c r="H38" s="875">
        <v>0</v>
      </c>
      <c r="I38" s="875">
        <v>0</v>
      </c>
      <c r="J38" s="875">
        <v>0</v>
      </c>
      <c r="K38" s="875">
        <v>5.2045322949988213</v>
      </c>
      <c r="L38" s="875">
        <v>0</v>
      </c>
      <c r="M38" s="875">
        <v>0</v>
      </c>
      <c r="N38" s="875">
        <v>0</v>
      </c>
      <c r="O38" s="885">
        <f t="shared" ref="O38:O50" si="12">SUM(C38:N38)</f>
        <v>10.409064589997643</v>
      </c>
      <c r="P38" s="85"/>
      <c r="Q38" s="85"/>
      <c r="R38" s="85"/>
      <c r="S38" s="85"/>
      <c r="T38" s="85"/>
      <c r="U38" s="85"/>
      <c r="V38" s="85"/>
      <c r="W38" s="85"/>
      <c r="X38" s="85"/>
      <c r="Y38" s="85"/>
      <c r="Z38" s="85"/>
      <c r="AA38" s="85"/>
      <c r="AB38" s="85"/>
      <c r="AC38" s="85"/>
      <c r="AD38" s="85"/>
      <c r="AE38" s="85"/>
      <c r="AF38" s="85"/>
      <c r="AG38" s="85"/>
    </row>
    <row r="39" spans="1:33" s="70" customFormat="1" x14ac:dyDescent="0.3">
      <c r="A39" s="86"/>
      <c r="B39" s="330" t="s">
        <v>237</v>
      </c>
      <c r="C39" s="875">
        <v>0</v>
      </c>
      <c r="D39" s="875">
        <v>0</v>
      </c>
      <c r="E39" s="875">
        <v>2.0698436802197944E-2</v>
      </c>
      <c r="F39" s="875">
        <v>0</v>
      </c>
      <c r="G39" s="875">
        <v>0</v>
      </c>
      <c r="H39" s="875">
        <v>0</v>
      </c>
      <c r="I39" s="875">
        <v>0</v>
      </c>
      <c r="J39" s="875">
        <v>0</v>
      </c>
      <c r="K39" s="875">
        <v>2.0698436802197944E-2</v>
      </c>
      <c r="L39" s="875">
        <v>0</v>
      </c>
      <c r="M39" s="875">
        <v>0</v>
      </c>
      <c r="N39" s="875">
        <v>0</v>
      </c>
      <c r="O39" s="1117">
        <f t="shared" si="12"/>
        <v>4.1396873604395888E-2</v>
      </c>
      <c r="P39" s="85"/>
      <c r="Q39" s="85"/>
      <c r="R39" s="85"/>
      <c r="S39" s="85"/>
      <c r="T39" s="85"/>
      <c r="U39" s="85"/>
      <c r="V39" s="85"/>
      <c r="W39" s="85"/>
      <c r="X39" s="85"/>
      <c r="Y39" s="85"/>
      <c r="Z39" s="85"/>
      <c r="AA39" s="85"/>
      <c r="AB39" s="85"/>
      <c r="AC39" s="85"/>
      <c r="AD39" s="85"/>
      <c r="AE39" s="85"/>
      <c r="AF39" s="85"/>
      <c r="AG39" s="85"/>
    </row>
    <row r="40" spans="1:33" s="70" customFormat="1" x14ac:dyDescent="0.3">
      <c r="A40" s="86"/>
      <c r="B40" s="421" t="s">
        <v>20</v>
      </c>
      <c r="C40" s="875">
        <f>+C41+C43</f>
        <v>0</v>
      </c>
      <c r="D40" s="875">
        <f>+D41+D43</f>
        <v>0</v>
      </c>
      <c r="E40" s="875">
        <f>+E41+E43</f>
        <v>1.45746851</v>
      </c>
      <c r="F40" s="875">
        <f t="shared" ref="F40:N40" si="13">+F41+F43</f>
        <v>0</v>
      </c>
      <c r="G40" s="875">
        <f t="shared" si="13"/>
        <v>0</v>
      </c>
      <c r="H40" s="875">
        <f t="shared" si="13"/>
        <v>0</v>
      </c>
      <c r="I40" s="875">
        <f t="shared" si="13"/>
        <v>0</v>
      </c>
      <c r="J40" s="875">
        <f t="shared" si="13"/>
        <v>0</v>
      </c>
      <c r="K40" s="875">
        <f t="shared" si="13"/>
        <v>1.45746851</v>
      </c>
      <c r="L40" s="875">
        <f t="shared" si="13"/>
        <v>0</v>
      </c>
      <c r="M40" s="875">
        <f t="shared" si="13"/>
        <v>0</v>
      </c>
      <c r="N40" s="875">
        <f t="shared" si="13"/>
        <v>0</v>
      </c>
      <c r="O40" s="885">
        <f t="shared" si="12"/>
        <v>2.91493702</v>
      </c>
      <c r="P40" s="85"/>
      <c r="Q40" s="85"/>
      <c r="R40" s="85"/>
      <c r="S40" s="85"/>
      <c r="T40" s="85"/>
      <c r="U40" s="85"/>
      <c r="V40" s="85"/>
      <c r="W40" s="85"/>
      <c r="X40" s="85"/>
      <c r="Y40" s="85"/>
      <c r="Z40" s="85"/>
      <c r="AA40" s="85"/>
      <c r="AB40" s="85"/>
      <c r="AC40" s="85"/>
      <c r="AD40" s="85"/>
      <c r="AE40" s="85"/>
      <c r="AF40" s="85"/>
      <c r="AG40" s="85"/>
    </row>
    <row r="41" spans="1:33" s="70" customFormat="1" x14ac:dyDescent="0.3">
      <c r="A41" s="86"/>
      <c r="B41" s="330" t="s">
        <v>236</v>
      </c>
      <c r="C41" s="875">
        <f>+C42</f>
        <v>0</v>
      </c>
      <c r="D41" s="875">
        <f t="shared" ref="D41:N41" si="14">+D42</f>
        <v>0</v>
      </c>
      <c r="E41" s="875">
        <f t="shared" si="14"/>
        <v>0.66476792000000007</v>
      </c>
      <c r="F41" s="875">
        <f t="shared" si="14"/>
        <v>0</v>
      </c>
      <c r="G41" s="875">
        <f t="shared" si="14"/>
        <v>0</v>
      </c>
      <c r="H41" s="875">
        <f t="shared" si="14"/>
        <v>0</v>
      </c>
      <c r="I41" s="875">
        <f t="shared" si="14"/>
        <v>0</v>
      </c>
      <c r="J41" s="875">
        <f t="shared" si="14"/>
        <v>0</v>
      </c>
      <c r="K41" s="875">
        <f t="shared" si="14"/>
        <v>0.66476792000000007</v>
      </c>
      <c r="L41" s="875">
        <f t="shared" si="14"/>
        <v>0</v>
      </c>
      <c r="M41" s="875">
        <f t="shared" si="14"/>
        <v>0</v>
      </c>
      <c r="N41" s="875">
        <f t="shared" si="14"/>
        <v>0</v>
      </c>
      <c r="O41" s="875">
        <f t="shared" ref="O41" si="15">+O42</f>
        <v>1.3295358400000001</v>
      </c>
      <c r="P41" s="85"/>
      <c r="Q41" s="85"/>
      <c r="R41" s="85"/>
      <c r="S41" s="85"/>
      <c r="T41" s="85"/>
      <c r="U41" s="85"/>
      <c r="V41" s="85"/>
      <c r="W41" s="85"/>
      <c r="X41" s="85"/>
      <c r="Y41" s="85"/>
      <c r="Z41" s="85"/>
      <c r="AA41" s="85"/>
      <c r="AB41" s="85"/>
      <c r="AC41" s="85"/>
      <c r="AD41" s="85"/>
      <c r="AE41" s="85"/>
      <c r="AF41" s="85"/>
      <c r="AG41" s="85"/>
    </row>
    <row r="42" spans="1:33" s="70" customFormat="1" x14ac:dyDescent="0.3">
      <c r="A42" s="86"/>
      <c r="B42" s="723" t="s">
        <v>239</v>
      </c>
      <c r="C42" s="875">
        <v>0</v>
      </c>
      <c r="D42" s="875">
        <v>0</v>
      </c>
      <c r="E42" s="875">
        <v>0.66476792000000007</v>
      </c>
      <c r="F42" s="875">
        <v>0</v>
      </c>
      <c r="G42" s="875">
        <v>0</v>
      </c>
      <c r="H42" s="875">
        <v>0</v>
      </c>
      <c r="I42" s="875">
        <v>0</v>
      </c>
      <c r="J42" s="875">
        <v>0</v>
      </c>
      <c r="K42" s="875">
        <v>0.66476792000000007</v>
      </c>
      <c r="L42" s="885">
        <v>0</v>
      </c>
      <c r="M42" s="875">
        <v>0</v>
      </c>
      <c r="N42" s="875">
        <v>0</v>
      </c>
      <c r="O42" s="885">
        <f t="shared" si="12"/>
        <v>1.3295358400000001</v>
      </c>
      <c r="P42" s="85"/>
      <c r="Q42" s="85"/>
      <c r="R42" s="85"/>
      <c r="S42" s="85"/>
      <c r="T42" s="85"/>
      <c r="U42" s="85"/>
      <c r="V42" s="85"/>
      <c r="W42" s="85"/>
      <c r="X42" s="85"/>
      <c r="Y42" s="85"/>
      <c r="Z42" s="85"/>
      <c r="AA42" s="85"/>
      <c r="AB42" s="85"/>
      <c r="AC42" s="85"/>
      <c r="AD42" s="85"/>
      <c r="AE42" s="85"/>
      <c r="AF42" s="85"/>
      <c r="AG42" s="85"/>
    </row>
    <row r="43" spans="1:33" s="70" customFormat="1" x14ac:dyDescent="0.3">
      <c r="A43" s="86"/>
      <c r="B43" s="330" t="s">
        <v>237</v>
      </c>
      <c r="C43" s="875">
        <f>+C44+C45</f>
        <v>0</v>
      </c>
      <c r="D43" s="875">
        <f t="shared" ref="D43:N43" si="16">+D44+D45</f>
        <v>0</v>
      </c>
      <c r="E43" s="875">
        <f t="shared" si="16"/>
        <v>0.79270058999999993</v>
      </c>
      <c r="F43" s="875">
        <f t="shared" si="16"/>
        <v>0</v>
      </c>
      <c r="G43" s="875">
        <f t="shared" si="16"/>
        <v>0</v>
      </c>
      <c r="H43" s="875">
        <f t="shared" si="16"/>
        <v>0</v>
      </c>
      <c r="I43" s="875">
        <f t="shared" si="16"/>
        <v>0</v>
      </c>
      <c r="J43" s="875">
        <f t="shared" si="16"/>
        <v>0</v>
      </c>
      <c r="K43" s="875">
        <f t="shared" si="16"/>
        <v>0.79270058999999993</v>
      </c>
      <c r="L43" s="875">
        <f t="shared" si="16"/>
        <v>0</v>
      </c>
      <c r="M43" s="875">
        <f t="shared" si="16"/>
        <v>0</v>
      </c>
      <c r="N43" s="875">
        <f t="shared" si="16"/>
        <v>0</v>
      </c>
      <c r="O43" s="885">
        <f t="shared" si="12"/>
        <v>1.5854011799999999</v>
      </c>
      <c r="P43" s="85"/>
      <c r="Q43" s="85"/>
      <c r="R43" s="85"/>
      <c r="S43" s="85"/>
      <c r="T43" s="85"/>
      <c r="U43" s="85"/>
      <c r="V43" s="85"/>
      <c r="W43" s="85"/>
      <c r="X43" s="85"/>
      <c r="Y43" s="85"/>
      <c r="Z43" s="85"/>
      <c r="AA43" s="85"/>
      <c r="AB43" s="85"/>
      <c r="AC43" s="85"/>
      <c r="AD43" s="85"/>
      <c r="AE43" s="85"/>
      <c r="AF43" s="85"/>
      <c r="AG43" s="85"/>
    </row>
    <row r="44" spans="1:33" s="70" customFormat="1" x14ac:dyDescent="0.3">
      <c r="A44" s="86"/>
      <c r="B44" s="722" t="s">
        <v>238</v>
      </c>
      <c r="C44" s="875">
        <v>0</v>
      </c>
      <c r="D44" s="875">
        <v>0</v>
      </c>
      <c r="E44" s="875">
        <v>0.67161674999999998</v>
      </c>
      <c r="F44" s="875">
        <v>0</v>
      </c>
      <c r="G44" s="875">
        <v>0</v>
      </c>
      <c r="H44" s="875">
        <v>0</v>
      </c>
      <c r="I44" s="875">
        <v>0</v>
      </c>
      <c r="J44" s="875">
        <v>0</v>
      </c>
      <c r="K44" s="875">
        <v>0.67161674999999998</v>
      </c>
      <c r="L44" s="885">
        <v>0</v>
      </c>
      <c r="M44" s="875">
        <v>0</v>
      </c>
      <c r="N44" s="875">
        <v>0</v>
      </c>
      <c r="O44" s="885">
        <f t="shared" si="12"/>
        <v>1.3432335</v>
      </c>
      <c r="P44" s="85"/>
      <c r="Q44" s="85"/>
      <c r="R44" s="85"/>
      <c r="S44" s="85"/>
      <c r="T44" s="85"/>
      <c r="U44" s="85"/>
      <c r="V44" s="85"/>
      <c r="W44" s="85"/>
      <c r="X44" s="85"/>
      <c r="Y44" s="85"/>
      <c r="Z44" s="85"/>
      <c r="AA44" s="85"/>
      <c r="AB44" s="85"/>
      <c r="AC44" s="85"/>
      <c r="AD44" s="85"/>
      <c r="AE44" s="85"/>
      <c r="AF44" s="85"/>
      <c r="AG44" s="85"/>
    </row>
    <row r="45" spans="1:33" s="70" customFormat="1" x14ac:dyDescent="0.3">
      <c r="A45" s="86"/>
      <c r="B45" s="723" t="s">
        <v>239</v>
      </c>
      <c r="C45" s="875">
        <v>0</v>
      </c>
      <c r="D45" s="875">
        <v>0</v>
      </c>
      <c r="E45" s="875">
        <v>0.12108384</v>
      </c>
      <c r="F45" s="875">
        <v>0</v>
      </c>
      <c r="G45" s="875">
        <v>0</v>
      </c>
      <c r="H45" s="875">
        <v>0</v>
      </c>
      <c r="I45" s="875">
        <v>0</v>
      </c>
      <c r="J45" s="875">
        <v>0</v>
      </c>
      <c r="K45" s="875">
        <v>0.12108384</v>
      </c>
      <c r="L45" s="885">
        <v>0</v>
      </c>
      <c r="M45" s="875">
        <v>0</v>
      </c>
      <c r="N45" s="875">
        <v>0</v>
      </c>
      <c r="O45" s="885">
        <f t="shared" si="12"/>
        <v>0.24216768</v>
      </c>
      <c r="P45" s="85"/>
      <c r="Q45" s="85"/>
      <c r="R45" s="85"/>
      <c r="S45" s="85"/>
      <c r="T45" s="85"/>
      <c r="U45" s="85"/>
      <c r="V45" s="85"/>
      <c r="W45" s="85"/>
      <c r="X45" s="85"/>
      <c r="Y45" s="85"/>
      <c r="Z45" s="85"/>
      <c r="AA45" s="85"/>
      <c r="AB45" s="85"/>
      <c r="AC45" s="85"/>
      <c r="AD45" s="85"/>
      <c r="AE45" s="85"/>
      <c r="AF45" s="85"/>
      <c r="AG45" s="85"/>
    </row>
    <row r="46" spans="1:33" s="70" customFormat="1" x14ac:dyDescent="0.3">
      <c r="A46" s="86"/>
      <c r="B46" s="421" t="s">
        <v>21</v>
      </c>
      <c r="C46" s="875">
        <f>+C47</f>
        <v>0</v>
      </c>
      <c r="D46" s="875">
        <f t="shared" ref="D46:N46" si="17">+D47</f>
        <v>0</v>
      </c>
      <c r="E46" s="875">
        <f t="shared" si="17"/>
        <v>11.727299767953102</v>
      </c>
      <c r="F46" s="875">
        <f t="shared" si="17"/>
        <v>0</v>
      </c>
      <c r="G46" s="875">
        <f t="shared" si="17"/>
        <v>0</v>
      </c>
      <c r="H46" s="875">
        <f t="shared" si="17"/>
        <v>0</v>
      </c>
      <c r="I46" s="875">
        <f t="shared" si="17"/>
        <v>0</v>
      </c>
      <c r="J46" s="875">
        <f t="shared" si="17"/>
        <v>0</v>
      </c>
      <c r="K46" s="875">
        <f t="shared" si="17"/>
        <v>11.727299767953102</v>
      </c>
      <c r="L46" s="875">
        <f t="shared" si="17"/>
        <v>0</v>
      </c>
      <c r="M46" s="875">
        <f t="shared" si="17"/>
        <v>0</v>
      </c>
      <c r="N46" s="875">
        <f t="shared" si="17"/>
        <v>0</v>
      </c>
      <c r="O46" s="875">
        <f t="shared" ref="O46" si="18">+O47</f>
        <v>23.454599535906205</v>
      </c>
      <c r="P46" s="85"/>
      <c r="Q46" s="85"/>
      <c r="R46" s="85"/>
      <c r="S46" s="85"/>
      <c r="T46" s="85"/>
      <c r="U46" s="85"/>
      <c r="V46" s="85"/>
      <c r="W46" s="85"/>
      <c r="X46" s="85"/>
      <c r="Y46" s="85"/>
      <c r="Z46" s="85"/>
      <c r="AA46" s="85"/>
      <c r="AB46" s="85"/>
      <c r="AC46" s="85"/>
      <c r="AD46" s="85"/>
      <c r="AE46" s="85"/>
      <c r="AF46" s="85"/>
      <c r="AG46" s="85"/>
    </row>
    <row r="47" spans="1:33" s="70" customFormat="1" x14ac:dyDescent="0.3">
      <c r="A47" s="86"/>
      <c r="B47" s="330" t="s">
        <v>237</v>
      </c>
      <c r="C47" s="875">
        <v>0</v>
      </c>
      <c r="D47" s="875">
        <v>0</v>
      </c>
      <c r="E47" s="875">
        <v>11.727299767953102</v>
      </c>
      <c r="F47" s="875">
        <v>0</v>
      </c>
      <c r="G47" s="875">
        <v>0</v>
      </c>
      <c r="H47" s="875">
        <v>0</v>
      </c>
      <c r="I47" s="875">
        <v>0</v>
      </c>
      <c r="J47" s="875">
        <v>0</v>
      </c>
      <c r="K47" s="875">
        <v>11.727299767953102</v>
      </c>
      <c r="L47" s="885">
        <v>0</v>
      </c>
      <c r="M47" s="875">
        <v>0</v>
      </c>
      <c r="N47" s="875">
        <v>0</v>
      </c>
      <c r="O47" s="885">
        <f t="shared" si="12"/>
        <v>23.454599535906205</v>
      </c>
      <c r="P47" s="85"/>
      <c r="Q47" s="85"/>
      <c r="R47" s="85"/>
      <c r="S47" s="85"/>
      <c r="T47" s="85"/>
      <c r="U47" s="85"/>
      <c r="V47" s="85"/>
      <c r="W47" s="85"/>
      <c r="X47" s="85"/>
      <c r="Y47" s="85"/>
      <c r="Z47" s="85"/>
      <c r="AA47" s="85"/>
      <c r="AB47" s="85"/>
      <c r="AC47" s="85"/>
      <c r="AD47" s="85"/>
      <c r="AE47" s="85"/>
      <c r="AF47" s="85"/>
      <c r="AG47" s="85"/>
    </row>
    <row r="48" spans="1:33" s="70" customFormat="1" x14ac:dyDescent="0.3">
      <c r="A48" s="86"/>
      <c r="B48" s="421" t="s">
        <v>22</v>
      </c>
      <c r="C48" s="875">
        <f>+C49+C50</f>
        <v>0</v>
      </c>
      <c r="D48" s="875">
        <f t="shared" ref="D48:N48" si="19">+D49+D50</f>
        <v>0</v>
      </c>
      <c r="E48" s="875">
        <f t="shared" si="19"/>
        <v>0.58792194982564894</v>
      </c>
      <c r="F48" s="875">
        <f t="shared" si="19"/>
        <v>0</v>
      </c>
      <c r="G48" s="875">
        <f t="shared" si="19"/>
        <v>0</v>
      </c>
      <c r="H48" s="875">
        <f t="shared" si="19"/>
        <v>0</v>
      </c>
      <c r="I48" s="875">
        <f t="shared" si="19"/>
        <v>0</v>
      </c>
      <c r="J48" s="875">
        <f t="shared" si="19"/>
        <v>0</v>
      </c>
      <c r="K48" s="875">
        <f t="shared" si="19"/>
        <v>0.58792194982564894</v>
      </c>
      <c r="L48" s="875">
        <f t="shared" si="19"/>
        <v>0</v>
      </c>
      <c r="M48" s="875">
        <f t="shared" si="19"/>
        <v>0</v>
      </c>
      <c r="N48" s="875">
        <f t="shared" si="19"/>
        <v>0</v>
      </c>
      <c r="O48" s="885">
        <f t="shared" si="12"/>
        <v>1.1758438996512979</v>
      </c>
      <c r="P48" s="85"/>
      <c r="Q48" s="85"/>
      <c r="R48" s="85"/>
      <c r="S48" s="85"/>
      <c r="T48" s="85"/>
      <c r="U48" s="85"/>
      <c r="V48" s="85"/>
      <c r="W48" s="85"/>
      <c r="X48" s="85"/>
      <c r="Y48" s="85"/>
      <c r="Z48" s="85"/>
      <c r="AA48" s="85"/>
      <c r="AB48" s="85"/>
      <c r="AC48" s="85"/>
      <c r="AD48" s="85"/>
      <c r="AE48" s="85"/>
      <c r="AF48" s="85"/>
      <c r="AG48" s="85"/>
    </row>
    <row r="49" spans="1:33" s="70" customFormat="1" x14ac:dyDescent="0.3">
      <c r="A49" s="86"/>
      <c r="B49" s="330" t="s">
        <v>236</v>
      </c>
      <c r="C49" s="875">
        <v>0</v>
      </c>
      <c r="D49" s="875">
        <v>0</v>
      </c>
      <c r="E49" s="875">
        <v>0.56021458785354505</v>
      </c>
      <c r="F49" s="875">
        <v>0</v>
      </c>
      <c r="G49" s="875">
        <v>0</v>
      </c>
      <c r="H49" s="875">
        <v>0</v>
      </c>
      <c r="I49" s="875">
        <v>0</v>
      </c>
      <c r="J49" s="875">
        <v>0</v>
      </c>
      <c r="K49" s="875">
        <v>0.56021458785354505</v>
      </c>
      <c r="L49" s="885">
        <v>0</v>
      </c>
      <c r="M49" s="875">
        <v>0</v>
      </c>
      <c r="N49" s="875">
        <v>0</v>
      </c>
      <c r="O49" s="885">
        <f t="shared" si="12"/>
        <v>1.1204291757070901</v>
      </c>
      <c r="P49" s="85"/>
      <c r="Q49" s="85"/>
      <c r="R49" s="85"/>
      <c r="S49" s="85"/>
      <c r="T49" s="85"/>
      <c r="U49" s="85"/>
      <c r="V49" s="85"/>
      <c r="W49" s="85"/>
      <c r="X49" s="85"/>
      <c r="Y49" s="85"/>
      <c r="Z49" s="85"/>
      <c r="AA49" s="85"/>
      <c r="AB49" s="85"/>
      <c r="AC49" s="85"/>
      <c r="AD49" s="85"/>
      <c r="AE49" s="85"/>
      <c r="AF49" s="85"/>
      <c r="AG49" s="85"/>
    </row>
    <row r="50" spans="1:33" s="70" customFormat="1" x14ac:dyDescent="0.3">
      <c r="A50" s="86"/>
      <c r="B50" s="330" t="s">
        <v>237</v>
      </c>
      <c r="C50" s="875">
        <v>0</v>
      </c>
      <c r="D50" s="875">
        <v>0</v>
      </c>
      <c r="E50" s="875">
        <v>2.7707361972103838E-2</v>
      </c>
      <c r="F50" s="875">
        <v>0</v>
      </c>
      <c r="G50" s="875">
        <v>0</v>
      </c>
      <c r="H50" s="875">
        <v>0</v>
      </c>
      <c r="I50" s="875">
        <v>0</v>
      </c>
      <c r="J50" s="875">
        <v>0</v>
      </c>
      <c r="K50" s="875">
        <v>2.7707361972103838E-2</v>
      </c>
      <c r="L50" s="885">
        <v>0</v>
      </c>
      <c r="M50" s="875">
        <v>0</v>
      </c>
      <c r="N50" s="875">
        <v>0</v>
      </c>
      <c r="O50" s="885">
        <f t="shared" si="12"/>
        <v>5.5414723944207676E-2</v>
      </c>
      <c r="P50" s="85"/>
      <c r="Q50" s="85"/>
      <c r="R50" s="85"/>
      <c r="S50" s="85"/>
      <c r="T50" s="85"/>
      <c r="U50" s="85"/>
      <c r="V50" s="85"/>
      <c r="W50" s="85"/>
      <c r="X50" s="85"/>
      <c r="Y50" s="85"/>
      <c r="Z50" s="85"/>
      <c r="AA50" s="85"/>
      <c r="AB50" s="85"/>
      <c r="AC50" s="85"/>
      <c r="AD50" s="85"/>
      <c r="AE50" s="85"/>
      <c r="AF50" s="85"/>
      <c r="AG50" s="85"/>
    </row>
    <row r="51" spans="1:33" s="70" customFormat="1" x14ac:dyDescent="0.3">
      <c r="A51" s="86"/>
      <c r="B51" s="884" t="s">
        <v>74</v>
      </c>
      <c r="C51" s="329">
        <f>+C52+C55+C61</f>
        <v>0</v>
      </c>
      <c r="D51" s="329">
        <f t="shared" ref="D51:N51" si="20">+D52+D55+D61</f>
        <v>0</v>
      </c>
      <c r="E51" s="329">
        <f t="shared" si="20"/>
        <v>0</v>
      </c>
      <c r="F51" s="329">
        <f t="shared" si="20"/>
        <v>0</v>
      </c>
      <c r="G51" s="329">
        <f t="shared" si="20"/>
        <v>0</v>
      </c>
      <c r="H51" s="329">
        <f t="shared" si="20"/>
        <v>84.176227465930182</v>
      </c>
      <c r="I51" s="329">
        <f t="shared" si="20"/>
        <v>0</v>
      </c>
      <c r="J51" s="329">
        <f t="shared" si="20"/>
        <v>0</v>
      </c>
      <c r="K51" s="329">
        <f t="shared" si="20"/>
        <v>0</v>
      </c>
      <c r="L51" s="329">
        <f t="shared" si="20"/>
        <v>0</v>
      </c>
      <c r="M51" s="329">
        <f t="shared" si="20"/>
        <v>0</v>
      </c>
      <c r="N51" s="329">
        <f t="shared" si="20"/>
        <v>84.176227465930182</v>
      </c>
      <c r="O51" s="329">
        <f t="shared" ref="O51" si="21">+O52+O55+O61</f>
        <v>168.35245493186036</v>
      </c>
      <c r="P51" s="85"/>
      <c r="Q51" s="85"/>
      <c r="R51" s="85"/>
      <c r="S51" s="85"/>
      <c r="T51" s="85"/>
      <c r="U51" s="85"/>
      <c r="V51" s="85"/>
      <c r="W51" s="85"/>
      <c r="X51" s="85"/>
      <c r="Y51" s="85"/>
      <c r="Z51" s="85"/>
      <c r="AA51" s="85"/>
      <c r="AB51" s="85"/>
      <c r="AC51" s="85"/>
      <c r="AD51" s="85"/>
      <c r="AE51" s="85"/>
      <c r="AF51" s="85"/>
      <c r="AG51" s="85"/>
    </row>
    <row r="52" spans="1:33" s="70" customFormat="1" x14ac:dyDescent="0.3">
      <c r="A52" s="86"/>
      <c r="B52" s="421" t="s">
        <v>23</v>
      </c>
      <c r="C52" s="875">
        <f>+C53+C54</f>
        <v>0</v>
      </c>
      <c r="D52" s="875">
        <f t="shared" ref="D52:N52" si="22">+D53+D54</f>
        <v>0</v>
      </c>
      <c r="E52" s="875">
        <f t="shared" si="22"/>
        <v>0</v>
      </c>
      <c r="F52" s="875">
        <f t="shared" si="22"/>
        <v>0</v>
      </c>
      <c r="G52" s="875">
        <f t="shared" si="22"/>
        <v>0</v>
      </c>
      <c r="H52" s="875">
        <f t="shared" si="22"/>
        <v>81.352964025302512</v>
      </c>
      <c r="I52" s="875">
        <f t="shared" si="22"/>
        <v>0</v>
      </c>
      <c r="J52" s="875">
        <f t="shared" si="22"/>
        <v>0</v>
      </c>
      <c r="K52" s="875">
        <f t="shared" si="22"/>
        <v>0</v>
      </c>
      <c r="L52" s="875">
        <f t="shared" si="22"/>
        <v>0</v>
      </c>
      <c r="M52" s="875">
        <f t="shared" si="22"/>
        <v>0</v>
      </c>
      <c r="N52" s="875">
        <f t="shared" si="22"/>
        <v>81.352964025302512</v>
      </c>
      <c r="O52" s="89">
        <f>SUM(C52:N52)</f>
        <v>162.70592805060502</v>
      </c>
      <c r="P52" s="85"/>
      <c r="Q52" s="85"/>
      <c r="R52" s="85"/>
      <c r="S52" s="85"/>
      <c r="T52" s="85"/>
      <c r="U52" s="85"/>
      <c r="V52" s="85"/>
      <c r="W52" s="85"/>
      <c r="X52" s="85"/>
      <c r="Y52" s="85"/>
      <c r="Z52" s="85"/>
      <c r="AA52" s="85"/>
      <c r="AB52" s="85"/>
      <c r="AC52" s="85"/>
      <c r="AD52" s="85"/>
      <c r="AE52" s="85"/>
      <c r="AF52" s="85"/>
      <c r="AG52" s="85"/>
    </row>
    <row r="53" spans="1:33" s="70" customFormat="1" x14ac:dyDescent="0.3">
      <c r="A53" s="86"/>
      <c r="B53" s="330" t="s">
        <v>236</v>
      </c>
      <c r="C53" s="875">
        <v>0</v>
      </c>
      <c r="D53" s="875">
        <v>0</v>
      </c>
      <c r="E53" s="875">
        <v>0</v>
      </c>
      <c r="F53" s="875">
        <v>0</v>
      </c>
      <c r="G53" s="875">
        <v>0</v>
      </c>
      <c r="H53" s="875">
        <v>80.386656861206433</v>
      </c>
      <c r="I53" s="875">
        <v>0</v>
      </c>
      <c r="J53" s="875">
        <v>0</v>
      </c>
      <c r="K53" s="875">
        <v>0</v>
      </c>
      <c r="L53" s="885">
        <v>0</v>
      </c>
      <c r="M53" s="875">
        <v>0</v>
      </c>
      <c r="N53" s="875">
        <v>80.386656861206433</v>
      </c>
      <c r="O53" s="885">
        <f t="shared" ref="O53:O63" si="23">SUM(C53:N53)</f>
        <v>160.77331372241287</v>
      </c>
      <c r="P53" s="85"/>
      <c r="Q53" s="85"/>
      <c r="R53" s="85"/>
      <c r="S53" s="85"/>
      <c r="T53" s="85"/>
      <c r="U53" s="85"/>
      <c r="V53" s="85"/>
      <c r="W53" s="85"/>
      <c r="X53" s="85"/>
      <c r="Y53" s="85"/>
      <c r="Z53" s="85"/>
      <c r="AA53" s="85"/>
      <c r="AB53" s="85"/>
      <c r="AC53" s="85"/>
      <c r="AD53" s="85"/>
      <c r="AE53" s="85"/>
      <c r="AF53" s="85"/>
      <c r="AG53" s="85"/>
    </row>
    <row r="54" spans="1:33" s="70" customFormat="1" x14ac:dyDescent="0.3">
      <c r="A54" s="86"/>
      <c r="B54" s="330" t="s">
        <v>237</v>
      </c>
      <c r="C54" s="875">
        <v>0</v>
      </c>
      <c r="D54" s="875">
        <v>0</v>
      </c>
      <c r="E54" s="875">
        <v>0</v>
      </c>
      <c r="F54" s="875">
        <v>0</v>
      </c>
      <c r="G54" s="875">
        <v>0</v>
      </c>
      <c r="H54" s="875">
        <v>0.96630716409607875</v>
      </c>
      <c r="I54" s="875">
        <v>0</v>
      </c>
      <c r="J54" s="875">
        <v>0</v>
      </c>
      <c r="K54" s="875">
        <v>0</v>
      </c>
      <c r="L54" s="885">
        <v>0</v>
      </c>
      <c r="M54" s="875">
        <v>0</v>
      </c>
      <c r="N54" s="875">
        <v>0.96630716409607875</v>
      </c>
      <c r="O54" s="885">
        <f t="shared" si="23"/>
        <v>1.9326143281921575</v>
      </c>
      <c r="P54" s="85"/>
      <c r="Q54" s="85"/>
      <c r="R54" s="85"/>
      <c r="S54" s="85"/>
      <c r="T54" s="85"/>
      <c r="U54" s="85"/>
      <c r="V54" s="85"/>
      <c r="W54" s="85"/>
      <c r="X54" s="85"/>
      <c r="Y54" s="85"/>
      <c r="Z54" s="85"/>
      <c r="AA54" s="85"/>
      <c r="AB54" s="85"/>
      <c r="AC54" s="85"/>
      <c r="AD54" s="85"/>
      <c r="AE54" s="85"/>
      <c r="AF54" s="85"/>
      <c r="AG54" s="85"/>
    </row>
    <row r="55" spans="1:33" s="70" customFormat="1" x14ac:dyDescent="0.3">
      <c r="A55" s="86"/>
      <c r="B55" s="421" t="s">
        <v>24</v>
      </c>
      <c r="C55" s="875">
        <f>+C56+C59</f>
        <v>0</v>
      </c>
      <c r="D55" s="875">
        <f t="shared" ref="D55:N55" si="24">+D56+D59</f>
        <v>0</v>
      </c>
      <c r="E55" s="875">
        <f t="shared" si="24"/>
        <v>0</v>
      </c>
      <c r="F55" s="875">
        <f t="shared" si="24"/>
        <v>0</v>
      </c>
      <c r="G55" s="875">
        <f t="shared" si="24"/>
        <v>0</v>
      </c>
      <c r="H55" s="875">
        <f t="shared" si="24"/>
        <v>0.76298371000000009</v>
      </c>
      <c r="I55" s="875">
        <f t="shared" si="24"/>
        <v>0</v>
      </c>
      <c r="J55" s="875">
        <f t="shared" si="24"/>
        <v>0</v>
      </c>
      <c r="K55" s="875">
        <f t="shared" si="24"/>
        <v>0</v>
      </c>
      <c r="L55" s="875">
        <f t="shared" si="24"/>
        <v>0</v>
      </c>
      <c r="M55" s="875">
        <f t="shared" si="24"/>
        <v>0</v>
      </c>
      <c r="N55" s="875">
        <f t="shared" si="24"/>
        <v>0.76298371000000009</v>
      </c>
      <c r="O55" s="885">
        <f t="shared" si="23"/>
        <v>1.5259674200000002</v>
      </c>
      <c r="P55" s="85"/>
      <c r="Q55" s="85"/>
      <c r="R55" s="85"/>
      <c r="S55" s="85"/>
      <c r="T55" s="85"/>
      <c r="U55" s="85"/>
      <c r="V55" s="85"/>
      <c r="W55" s="85"/>
      <c r="X55" s="85"/>
      <c r="Y55" s="85"/>
      <c r="Z55" s="85"/>
      <c r="AA55" s="85"/>
      <c r="AB55" s="85"/>
      <c r="AC55" s="85"/>
      <c r="AD55" s="85"/>
      <c r="AE55" s="85"/>
      <c r="AF55" s="85"/>
      <c r="AG55" s="85"/>
    </row>
    <row r="56" spans="1:33" s="70" customFormat="1" x14ac:dyDescent="0.3">
      <c r="A56" s="86"/>
      <c r="B56" s="330" t="s">
        <v>236</v>
      </c>
      <c r="C56" s="875">
        <f>+C57+C58</f>
        <v>0</v>
      </c>
      <c r="D56" s="875">
        <f t="shared" ref="D56:N56" si="25">+D57+D58</f>
        <v>0</v>
      </c>
      <c r="E56" s="875">
        <f t="shared" si="25"/>
        <v>0</v>
      </c>
      <c r="F56" s="875">
        <f t="shared" si="25"/>
        <v>0</v>
      </c>
      <c r="G56" s="875">
        <f t="shared" si="25"/>
        <v>0</v>
      </c>
      <c r="H56" s="875">
        <f t="shared" si="25"/>
        <v>0.58354528000000006</v>
      </c>
      <c r="I56" s="875">
        <f t="shared" si="25"/>
        <v>0</v>
      </c>
      <c r="J56" s="875">
        <f t="shared" si="25"/>
        <v>0</v>
      </c>
      <c r="K56" s="875">
        <f t="shared" si="25"/>
        <v>0</v>
      </c>
      <c r="L56" s="875">
        <f t="shared" si="25"/>
        <v>0</v>
      </c>
      <c r="M56" s="875">
        <f t="shared" si="25"/>
        <v>0</v>
      </c>
      <c r="N56" s="875">
        <f t="shared" si="25"/>
        <v>0.58354528000000006</v>
      </c>
      <c r="O56" s="885">
        <f t="shared" si="23"/>
        <v>1.1670905600000001</v>
      </c>
      <c r="P56" s="85"/>
      <c r="Q56" s="85"/>
      <c r="R56" s="85"/>
      <c r="S56" s="85"/>
      <c r="T56" s="85"/>
      <c r="U56" s="85"/>
      <c r="V56" s="85"/>
      <c r="W56" s="85"/>
      <c r="X56" s="85"/>
      <c r="Y56" s="85"/>
      <c r="Z56" s="85"/>
      <c r="AA56" s="85"/>
      <c r="AB56" s="85"/>
      <c r="AC56" s="85"/>
      <c r="AD56" s="85"/>
      <c r="AE56" s="85"/>
      <c r="AF56" s="85"/>
      <c r="AG56" s="85"/>
    </row>
    <row r="57" spans="1:33" s="70" customFormat="1" x14ac:dyDescent="0.3">
      <c r="A57" s="86"/>
      <c r="B57" s="722" t="s">
        <v>238</v>
      </c>
      <c r="C57" s="875">
        <v>0</v>
      </c>
      <c r="D57" s="875">
        <v>0</v>
      </c>
      <c r="E57" s="875">
        <v>0</v>
      </c>
      <c r="F57" s="875">
        <v>0</v>
      </c>
      <c r="G57" s="875">
        <v>0</v>
      </c>
      <c r="H57" s="875">
        <v>0</v>
      </c>
      <c r="I57" s="875">
        <v>0</v>
      </c>
      <c r="J57" s="875">
        <v>0</v>
      </c>
      <c r="K57" s="875">
        <v>0</v>
      </c>
      <c r="L57" s="885">
        <v>0</v>
      </c>
      <c r="M57" s="875">
        <v>0</v>
      </c>
      <c r="N57" s="875">
        <v>0</v>
      </c>
      <c r="O57" s="885">
        <f t="shared" si="23"/>
        <v>0</v>
      </c>
      <c r="P57" s="85"/>
      <c r="Q57" s="85"/>
      <c r="R57" s="85"/>
      <c r="S57" s="85"/>
      <c r="T57" s="85"/>
      <c r="U57" s="85"/>
      <c r="V57" s="85"/>
      <c r="W57" s="85"/>
      <c r="X57" s="85"/>
      <c r="Y57" s="85"/>
      <c r="Z57" s="85"/>
      <c r="AA57" s="85"/>
      <c r="AB57" s="85"/>
      <c r="AC57" s="85"/>
      <c r="AD57" s="85"/>
      <c r="AE57" s="85"/>
      <c r="AF57" s="85"/>
      <c r="AG57" s="85"/>
    </row>
    <row r="58" spans="1:33" s="70" customFormat="1" x14ac:dyDescent="0.3">
      <c r="A58" s="86"/>
      <c r="B58" s="723" t="s">
        <v>239</v>
      </c>
      <c r="C58" s="875">
        <v>0</v>
      </c>
      <c r="D58" s="875">
        <v>0</v>
      </c>
      <c r="E58" s="875">
        <v>0</v>
      </c>
      <c r="F58" s="875">
        <v>0</v>
      </c>
      <c r="G58" s="875">
        <v>0</v>
      </c>
      <c r="H58" s="875">
        <v>0.58354528000000006</v>
      </c>
      <c r="I58" s="875">
        <v>0</v>
      </c>
      <c r="J58" s="875">
        <v>0</v>
      </c>
      <c r="K58" s="875">
        <v>0</v>
      </c>
      <c r="L58" s="885">
        <v>0</v>
      </c>
      <c r="M58" s="875">
        <v>0</v>
      </c>
      <c r="N58" s="875">
        <v>0.58354528000000006</v>
      </c>
      <c r="O58" s="885">
        <f t="shared" si="23"/>
        <v>1.1670905600000001</v>
      </c>
      <c r="P58" s="85"/>
      <c r="Q58" s="85"/>
      <c r="R58" s="85"/>
      <c r="S58" s="85"/>
      <c r="T58" s="85"/>
      <c r="U58" s="85"/>
      <c r="V58" s="85"/>
      <c r="W58" s="85"/>
      <c r="X58" s="85"/>
      <c r="Y58" s="85"/>
      <c r="Z58" s="85"/>
      <c r="AA58" s="85"/>
      <c r="AB58" s="85"/>
      <c r="AC58" s="85"/>
      <c r="AD58" s="85"/>
      <c r="AE58" s="85"/>
      <c r="AF58" s="85"/>
      <c r="AG58" s="85"/>
    </row>
    <row r="59" spans="1:33" s="70" customFormat="1" x14ac:dyDescent="0.3">
      <c r="A59" s="86"/>
      <c r="B59" s="330" t="s">
        <v>237</v>
      </c>
      <c r="C59" s="875">
        <f>+C60</f>
        <v>0</v>
      </c>
      <c r="D59" s="875">
        <f t="shared" ref="D59:N59" si="26">+D60</f>
        <v>0</v>
      </c>
      <c r="E59" s="875">
        <f t="shared" si="26"/>
        <v>0</v>
      </c>
      <c r="F59" s="875">
        <f t="shared" si="26"/>
        <v>0</v>
      </c>
      <c r="G59" s="875">
        <f t="shared" si="26"/>
        <v>0</v>
      </c>
      <c r="H59" s="875">
        <f t="shared" si="26"/>
        <v>0.17943842999999998</v>
      </c>
      <c r="I59" s="875">
        <f t="shared" si="26"/>
        <v>0</v>
      </c>
      <c r="J59" s="875">
        <f t="shared" si="26"/>
        <v>0</v>
      </c>
      <c r="K59" s="875">
        <f t="shared" si="26"/>
        <v>0</v>
      </c>
      <c r="L59" s="875">
        <f t="shared" si="26"/>
        <v>0</v>
      </c>
      <c r="M59" s="875">
        <f t="shared" si="26"/>
        <v>0</v>
      </c>
      <c r="N59" s="875">
        <f t="shared" si="26"/>
        <v>0.17943842999999998</v>
      </c>
      <c r="O59" s="875">
        <f t="shared" ref="O59" si="27">+O60</f>
        <v>0.35887685999999996</v>
      </c>
      <c r="P59" s="85"/>
      <c r="Q59" s="85"/>
      <c r="R59" s="85"/>
      <c r="S59" s="85"/>
      <c r="T59" s="85"/>
      <c r="U59" s="85"/>
      <c r="V59" s="85"/>
      <c r="W59" s="85"/>
      <c r="X59" s="85"/>
      <c r="Y59" s="85"/>
      <c r="Z59" s="85"/>
      <c r="AA59" s="85"/>
      <c r="AB59" s="85"/>
      <c r="AC59" s="85"/>
      <c r="AD59" s="85"/>
      <c r="AE59" s="85"/>
      <c r="AF59" s="85"/>
      <c r="AG59" s="85"/>
    </row>
    <row r="60" spans="1:33" s="70" customFormat="1" x14ac:dyDescent="0.3">
      <c r="A60" s="86"/>
      <c r="B60" s="723" t="s">
        <v>239</v>
      </c>
      <c r="C60" s="875">
        <v>0</v>
      </c>
      <c r="D60" s="875">
        <v>0</v>
      </c>
      <c r="E60" s="875">
        <v>0</v>
      </c>
      <c r="F60" s="875">
        <v>0</v>
      </c>
      <c r="G60" s="875">
        <v>0</v>
      </c>
      <c r="H60" s="875">
        <v>0.17943842999999998</v>
      </c>
      <c r="I60" s="875">
        <v>0</v>
      </c>
      <c r="J60" s="875">
        <v>0</v>
      </c>
      <c r="K60" s="875">
        <v>0</v>
      </c>
      <c r="L60" s="885">
        <v>0</v>
      </c>
      <c r="M60" s="875">
        <v>0</v>
      </c>
      <c r="N60" s="875">
        <v>0.17943842999999998</v>
      </c>
      <c r="O60" s="885">
        <f t="shared" si="23"/>
        <v>0.35887685999999996</v>
      </c>
      <c r="P60" s="85"/>
      <c r="Q60" s="85"/>
      <c r="R60" s="85"/>
      <c r="S60" s="85"/>
      <c r="T60" s="85"/>
      <c r="U60" s="85"/>
      <c r="V60" s="85"/>
      <c r="W60" s="85"/>
      <c r="X60" s="85"/>
      <c r="Y60" s="85"/>
      <c r="Z60" s="85"/>
      <c r="AA60" s="85"/>
      <c r="AB60" s="85"/>
      <c r="AC60" s="85"/>
      <c r="AD60" s="85"/>
      <c r="AE60" s="85"/>
      <c r="AF60" s="85"/>
      <c r="AG60" s="85"/>
    </row>
    <row r="61" spans="1:33" s="70" customFormat="1" x14ac:dyDescent="0.3">
      <c r="A61" s="86"/>
      <c r="B61" s="421" t="s">
        <v>25</v>
      </c>
      <c r="C61" s="875">
        <f>+C62+C63</f>
        <v>0</v>
      </c>
      <c r="D61" s="875">
        <f t="shared" ref="D61:N61" si="28">+D62+D63</f>
        <v>0</v>
      </c>
      <c r="E61" s="875">
        <f t="shared" si="28"/>
        <v>0</v>
      </c>
      <c r="F61" s="875">
        <f t="shared" si="28"/>
        <v>0</v>
      </c>
      <c r="G61" s="875">
        <f t="shared" si="28"/>
        <v>0</v>
      </c>
      <c r="H61" s="875">
        <f t="shared" si="28"/>
        <v>2.0602797306276637</v>
      </c>
      <c r="I61" s="875">
        <f t="shared" si="28"/>
        <v>0</v>
      </c>
      <c r="J61" s="875">
        <f t="shared" si="28"/>
        <v>0</v>
      </c>
      <c r="K61" s="875">
        <f t="shared" si="28"/>
        <v>0</v>
      </c>
      <c r="L61" s="875">
        <f t="shared" si="28"/>
        <v>0</v>
      </c>
      <c r="M61" s="875">
        <f t="shared" si="28"/>
        <v>0</v>
      </c>
      <c r="N61" s="875">
        <f t="shared" si="28"/>
        <v>2.0602797306276637</v>
      </c>
      <c r="O61" s="885">
        <f t="shared" si="23"/>
        <v>4.1205594612553273</v>
      </c>
      <c r="P61" s="85"/>
      <c r="Q61" s="85"/>
      <c r="R61" s="85"/>
      <c r="S61" s="85"/>
      <c r="T61" s="85"/>
      <c r="U61" s="85"/>
      <c r="V61" s="85"/>
      <c r="W61" s="85"/>
      <c r="X61" s="85"/>
      <c r="Y61" s="85"/>
      <c r="Z61" s="85"/>
      <c r="AA61" s="85"/>
      <c r="AB61" s="85"/>
      <c r="AC61" s="85"/>
      <c r="AD61" s="85"/>
      <c r="AE61" s="85"/>
      <c r="AF61" s="85"/>
      <c r="AG61" s="85"/>
    </row>
    <row r="62" spans="1:33" s="70" customFormat="1" x14ac:dyDescent="0.3">
      <c r="A62" s="86"/>
      <c r="B62" s="330" t="s">
        <v>236</v>
      </c>
      <c r="C62" s="875">
        <v>0</v>
      </c>
      <c r="D62" s="875">
        <v>0</v>
      </c>
      <c r="E62" s="875">
        <v>0</v>
      </c>
      <c r="F62" s="875">
        <v>0</v>
      </c>
      <c r="G62" s="875">
        <v>0</v>
      </c>
      <c r="H62" s="875">
        <v>1.4215228950987988</v>
      </c>
      <c r="I62" s="875">
        <v>0</v>
      </c>
      <c r="J62" s="875">
        <v>0</v>
      </c>
      <c r="K62" s="875">
        <v>0</v>
      </c>
      <c r="L62" s="885">
        <v>0</v>
      </c>
      <c r="M62" s="875">
        <v>0</v>
      </c>
      <c r="N62" s="875">
        <v>1.4215228950987988</v>
      </c>
      <c r="O62" s="885">
        <f t="shared" si="23"/>
        <v>2.8430457901975976</v>
      </c>
      <c r="P62" s="85"/>
      <c r="Q62" s="85"/>
      <c r="R62" s="85"/>
      <c r="S62" s="85"/>
      <c r="T62" s="85"/>
      <c r="U62" s="85"/>
      <c r="V62" s="85"/>
      <c r="W62" s="85"/>
      <c r="X62" s="85"/>
      <c r="Y62" s="85"/>
      <c r="Z62" s="85"/>
      <c r="AA62" s="85"/>
      <c r="AB62" s="85"/>
      <c r="AC62" s="85"/>
      <c r="AD62" s="85"/>
      <c r="AE62" s="85"/>
      <c r="AF62" s="85"/>
      <c r="AG62" s="85"/>
    </row>
    <row r="63" spans="1:33" s="70" customFormat="1" x14ac:dyDescent="0.3">
      <c r="A63" s="86"/>
      <c r="B63" s="330" t="s">
        <v>237</v>
      </c>
      <c r="C63" s="875">
        <v>0</v>
      </c>
      <c r="D63" s="875">
        <v>0</v>
      </c>
      <c r="E63" s="875">
        <v>0</v>
      </c>
      <c r="F63" s="875">
        <v>0</v>
      </c>
      <c r="G63" s="875">
        <v>0</v>
      </c>
      <c r="H63" s="875">
        <v>0.63875683552886486</v>
      </c>
      <c r="I63" s="875">
        <v>0</v>
      </c>
      <c r="J63" s="875">
        <v>0</v>
      </c>
      <c r="K63" s="875">
        <v>0</v>
      </c>
      <c r="L63" s="81">
        <v>0</v>
      </c>
      <c r="M63" s="875">
        <v>0</v>
      </c>
      <c r="N63" s="875">
        <v>0.63875683552886486</v>
      </c>
      <c r="O63" s="885">
        <f t="shared" si="23"/>
        <v>1.2775136710577297</v>
      </c>
      <c r="P63" s="85"/>
      <c r="Q63" s="85"/>
      <c r="R63" s="85"/>
      <c r="S63" s="85"/>
      <c r="T63" s="85"/>
      <c r="U63" s="85"/>
      <c r="V63" s="85"/>
      <c r="W63" s="85"/>
      <c r="X63" s="85"/>
      <c r="Y63" s="85"/>
      <c r="Z63" s="85"/>
      <c r="AA63" s="85"/>
      <c r="AB63" s="85"/>
      <c r="AC63" s="85"/>
      <c r="AD63" s="85"/>
      <c r="AE63" s="85"/>
      <c r="AF63" s="85"/>
      <c r="AG63" s="85"/>
    </row>
    <row r="64" spans="1:33" s="70" customFormat="1" x14ac:dyDescent="0.3">
      <c r="A64" s="86"/>
      <c r="B64" s="886" t="s">
        <v>26</v>
      </c>
      <c r="C64" s="887">
        <v>0</v>
      </c>
      <c r="D64" s="887">
        <v>0</v>
      </c>
      <c r="E64" s="887">
        <v>0</v>
      </c>
      <c r="F64" s="887">
        <v>0</v>
      </c>
      <c r="G64" s="887">
        <v>0</v>
      </c>
      <c r="H64" s="887">
        <v>112.00430109357796</v>
      </c>
      <c r="I64" s="887">
        <v>0</v>
      </c>
      <c r="J64" s="887">
        <v>0</v>
      </c>
      <c r="K64" s="887">
        <v>0</v>
      </c>
      <c r="L64" s="883">
        <v>0</v>
      </c>
      <c r="M64" s="887">
        <v>0</v>
      </c>
      <c r="N64" s="887">
        <v>112.00430109357796</v>
      </c>
      <c r="O64" s="883">
        <f>SUM(C64:N64)</f>
        <v>224.00860218715593</v>
      </c>
      <c r="P64" s="85"/>
      <c r="Q64" s="85"/>
      <c r="R64" s="85"/>
      <c r="S64" s="85"/>
      <c r="T64" s="85"/>
      <c r="U64" s="85"/>
      <c r="V64" s="85"/>
      <c r="W64" s="85"/>
      <c r="X64" s="85"/>
      <c r="Y64" s="85"/>
      <c r="Z64" s="85"/>
      <c r="AA64" s="85"/>
      <c r="AB64" s="85"/>
      <c r="AC64" s="85"/>
      <c r="AD64" s="85"/>
      <c r="AE64" s="85"/>
      <c r="AF64" s="85"/>
      <c r="AG64" s="85"/>
    </row>
    <row r="65" spans="1:33" s="70" customFormat="1" x14ac:dyDescent="0.3">
      <c r="A65" s="86"/>
      <c r="B65" s="886" t="s">
        <v>608</v>
      </c>
      <c r="C65" s="89">
        <v>0</v>
      </c>
      <c r="D65" s="89">
        <v>0</v>
      </c>
      <c r="E65" s="89">
        <v>0</v>
      </c>
      <c r="F65" s="89">
        <v>0</v>
      </c>
      <c r="G65" s="89">
        <v>0</v>
      </c>
      <c r="H65" s="89">
        <v>0</v>
      </c>
      <c r="I65" s="89">
        <v>0</v>
      </c>
      <c r="J65" s="89">
        <v>0</v>
      </c>
      <c r="K65" s="89">
        <v>0</v>
      </c>
      <c r="L65" s="883">
        <v>0</v>
      </c>
      <c r="M65" s="89">
        <v>0</v>
      </c>
      <c r="N65" s="887">
        <v>0</v>
      </c>
      <c r="O65" s="883">
        <f>SUM(C65:N65)</f>
        <v>0</v>
      </c>
      <c r="P65" s="85"/>
      <c r="Q65" s="85"/>
      <c r="R65" s="85"/>
      <c r="S65" s="85"/>
      <c r="T65" s="85"/>
      <c r="U65" s="85"/>
      <c r="V65" s="85"/>
      <c r="W65" s="85"/>
      <c r="X65" s="85"/>
      <c r="Y65" s="85"/>
      <c r="Z65" s="85"/>
      <c r="AA65" s="85"/>
      <c r="AB65" s="85"/>
      <c r="AC65" s="85"/>
      <c r="AD65" s="85"/>
      <c r="AE65" s="85"/>
      <c r="AF65" s="85"/>
      <c r="AG65" s="85"/>
    </row>
    <row r="66" spans="1:33" s="70" customFormat="1" x14ac:dyDescent="0.3">
      <c r="A66" s="86"/>
      <c r="B66" s="884" t="s">
        <v>499</v>
      </c>
      <c r="C66" s="89">
        <v>0</v>
      </c>
      <c r="D66" s="89">
        <v>0</v>
      </c>
      <c r="E66" s="89">
        <v>0</v>
      </c>
      <c r="F66" s="89">
        <v>0.14242658</v>
      </c>
      <c r="G66" s="89">
        <v>0</v>
      </c>
      <c r="H66" s="89">
        <v>0</v>
      </c>
      <c r="I66" s="89">
        <v>0</v>
      </c>
      <c r="J66" s="89">
        <v>0</v>
      </c>
      <c r="K66" s="89">
        <v>0</v>
      </c>
      <c r="L66" s="883">
        <v>8.1739210000000007E-2</v>
      </c>
      <c r="M66" s="89">
        <v>0</v>
      </c>
      <c r="N66" s="887">
        <v>0</v>
      </c>
      <c r="O66" s="883">
        <f t="shared" ref="O66:O120" si="29">SUM(C66:N66)</f>
        <v>0.22416579</v>
      </c>
      <c r="P66" s="85"/>
      <c r="Q66" s="85"/>
      <c r="R66" s="85"/>
      <c r="S66" s="85"/>
      <c r="T66" s="85"/>
      <c r="U66" s="85"/>
      <c r="V66" s="85"/>
      <c r="W66" s="85"/>
      <c r="X66" s="85"/>
      <c r="Y66" s="85"/>
      <c r="Z66" s="85"/>
      <c r="AA66" s="85"/>
      <c r="AB66" s="85"/>
      <c r="AC66" s="85"/>
      <c r="AD66" s="85"/>
      <c r="AE66" s="85"/>
      <c r="AF66" s="85"/>
      <c r="AG66" s="85"/>
    </row>
    <row r="67" spans="1:33" s="70" customFormat="1" x14ac:dyDescent="0.3">
      <c r="A67" s="86"/>
      <c r="B67" s="884" t="s">
        <v>500</v>
      </c>
      <c r="C67" s="89">
        <v>0</v>
      </c>
      <c r="D67" s="89">
        <v>0</v>
      </c>
      <c r="E67" s="89">
        <v>0</v>
      </c>
      <c r="F67" s="89">
        <v>0.22589734</v>
      </c>
      <c r="G67" s="89">
        <v>0</v>
      </c>
      <c r="H67" s="89">
        <v>0</v>
      </c>
      <c r="I67" s="89">
        <v>0</v>
      </c>
      <c r="J67" s="89">
        <v>0</v>
      </c>
      <c r="K67" s="89">
        <v>0</v>
      </c>
      <c r="L67" s="883">
        <v>0.22589734</v>
      </c>
      <c r="M67" s="89">
        <v>0</v>
      </c>
      <c r="N67" s="887">
        <v>0</v>
      </c>
      <c r="O67" s="883">
        <f t="shared" si="29"/>
        <v>0.45179468</v>
      </c>
      <c r="P67" s="85"/>
      <c r="Q67" s="85"/>
      <c r="R67" s="85"/>
      <c r="S67" s="85"/>
      <c r="T67" s="85"/>
      <c r="U67" s="85"/>
      <c r="V67" s="85"/>
      <c r="W67" s="85"/>
      <c r="X67" s="85"/>
      <c r="Y67" s="85"/>
      <c r="Z67" s="85"/>
      <c r="AA67" s="85"/>
      <c r="AB67" s="85"/>
      <c r="AC67" s="85"/>
      <c r="AD67" s="85"/>
      <c r="AE67" s="85"/>
      <c r="AF67" s="85"/>
      <c r="AG67" s="85"/>
    </row>
    <row r="68" spans="1:33" s="70" customFormat="1" x14ac:dyDescent="0.3">
      <c r="A68" s="86"/>
      <c r="B68" s="884" t="s">
        <v>564</v>
      </c>
      <c r="C68" s="89">
        <v>0</v>
      </c>
      <c r="D68" s="89">
        <v>0</v>
      </c>
      <c r="E68" s="89">
        <v>0</v>
      </c>
      <c r="F68" s="89">
        <v>0</v>
      </c>
      <c r="G68" s="89">
        <v>0.80672863000000006</v>
      </c>
      <c r="H68" s="89">
        <v>0</v>
      </c>
      <c r="I68" s="89">
        <v>0</v>
      </c>
      <c r="J68" s="89">
        <v>0</v>
      </c>
      <c r="K68" s="89">
        <v>0</v>
      </c>
      <c r="L68" s="883">
        <v>0</v>
      </c>
      <c r="M68" s="89">
        <v>0.76256805000000005</v>
      </c>
      <c r="N68" s="887">
        <v>0</v>
      </c>
      <c r="O68" s="883">
        <f t="shared" si="29"/>
        <v>1.5692966800000001</v>
      </c>
      <c r="P68" s="85"/>
      <c r="Q68" s="85"/>
      <c r="R68" s="85"/>
      <c r="S68" s="85"/>
      <c r="T68" s="85"/>
      <c r="U68" s="85"/>
      <c r="V68" s="85"/>
      <c r="W68" s="85"/>
      <c r="X68" s="85"/>
      <c r="Y68" s="85"/>
      <c r="Z68" s="85"/>
      <c r="AA68" s="85"/>
      <c r="AB68" s="85"/>
      <c r="AC68" s="85"/>
      <c r="AD68" s="85"/>
      <c r="AE68" s="85"/>
      <c r="AF68" s="85"/>
      <c r="AG68" s="85"/>
    </row>
    <row r="69" spans="1:33" s="70" customFormat="1" x14ac:dyDescent="0.3">
      <c r="A69" s="86"/>
      <c r="B69" s="884" t="s">
        <v>600</v>
      </c>
      <c r="C69" s="89">
        <v>2.3279352471329253</v>
      </c>
      <c r="D69" s="89">
        <v>2.3061801101669741</v>
      </c>
      <c r="E69" s="89">
        <v>2.2834410531820071</v>
      </c>
      <c r="F69" s="89">
        <v>2.2618631923465444</v>
      </c>
      <c r="G69" s="89">
        <v>2.2397376312318023</v>
      </c>
      <c r="H69" s="89">
        <v>2.2174880260265017</v>
      </c>
      <c r="I69" s="89">
        <v>2.195113681502169</v>
      </c>
      <c r="J69" s="89">
        <v>2.172613898152</v>
      </c>
      <c r="K69" s="89">
        <v>2.1499879727850733</v>
      </c>
      <c r="L69" s="883">
        <v>2.1272351981698261</v>
      </c>
      <c r="M69" s="89">
        <v>2.1043548631528908</v>
      </c>
      <c r="N69" s="887">
        <v>2.0813462526591007</v>
      </c>
      <c r="O69" s="883">
        <f t="shared" si="29"/>
        <v>26.467297126507816</v>
      </c>
      <c r="P69" s="85"/>
      <c r="Q69" s="85"/>
      <c r="R69" s="85"/>
      <c r="S69" s="85"/>
      <c r="T69" s="85"/>
      <c r="U69" s="85"/>
      <c r="V69" s="85"/>
      <c r="W69" s="85"/>
      <c r="X69" s="85"/>
      <c r="Y69" s="85"/>
      <c r="Z69" s="85"/>
      <c r="AA69" s="85"/>
      <c r="AB69" s="85"/>
      <c r="AC69" s="85"/>
      <c r="AD69" s="85"/>
      <c r="AE69" s="85"/>
      <c r="AF69" s="85"/>
      <c r="AG69" s="85"/>
    </row>
    <row r="70" spans="1:33" s="70" customFormat="1" x14ac:dyDescent="0.3">
      <c r="A70" s="86"/>
      <c r="B70" s="886" t="s">
        <v>562</v>
      </c>
      <c r="C70" s="89">
        <v>42.431175870818237</v>
      </c>
      <c r="D70" s="89">
        <v>0</v>
      </c>
      <c r="E70" s="89">
        <v>0</v>
      </c>
      <c r="F70" s="89">
        <v>41.508759004100071</v>
      </c>
      <c r="G70" s="89">
        <v>0</v>
      </c>
      <c r="H70" s="89">
        <v>0</v>
      </c>
      <c r="I70" s="89">
        <v>0</v>
      </c>
      <c r="J70" s="89">
        <v>0</v>
      </c>
      <c r="K70" s="89">
        <v>0</v>
      </c>
      <c r="L70" s="883">
        <v>0</v>
      </c>
      <c r="M70" s="89">
        <v>0</v>
      </c>
      <c r="N70" s="887">
        <v>0</v>
      </c>
      <c r="O70" s="883">
        <f t="shared" si="29"/>
        <v>83.939934874918308</v>
      </c>
      <c r="P70" s="85"/>
      <c r="Q70" s="85"/>
      <c r="R70" s="85"/>
      <c r="S70" s="85"/>
      <c r="T70" s="85"/>
      <c r="U70" s="85"/>
      <c r="V70" s="85"/>
      <c r="W70" s="85"/>
      <c r="X70" s="85"/>
      <c r="Y70" s="85"/>
      <c r="Z70" s="85"/>
      <c r="AA70" s="85"/>
      <c r="AB70" s="85"/>
      <c r="AC70" s="85"/>
      <c r="AD70" s="85"/>
      <c r="AE70" s="85"/>
      <c r="AF70" s="85"/>
      <c r="AG70" s="85"/>
    </row>
    <row r="71" spans="1:33" s="70" customFormat="1" x14ac:dyDescent="0.3">
      <c r="A71" s="86"/>
      <c r="B71" s="884" t="s">
        <v>767</v>
      </c>
      <c r="C71" s="89">
        <v>0</v>
      </c>
      <c r="D71" s="89">
        <v>0.18538621</v>
      </c>
      <c r="E71" s="89">
        <v>0</v>
      </c>
      <c r="F71" s="89">
        <v>0</v>
      </c>
      <c r="G71" s="89">
        <v>0</v>
      </c>
      <c r="H71" s="89">
        <v>0</v>
      </c>
      <c r="I71" s="89">
        <v>0</v>
      </c>
      <c r="J71" s="89">
        <v>0.18538621</v>
      </c>
      <c r="K71" s="89">
        <v>0</v>
      </c>
      <c r="L71" s="883">
        <v>0</v>
      </c>
      <c r="M71" s="89">
        <v>0</v>
      </c>
      <c r="N71" s="887">
        <v>0</v>
      </c>
      <c r="O71" s="883">
        <f t="shared" si="29"/>
        <v>0.37077241999999999</v>
      </c>
      <c r="P71" s="85"/>
      <c r="Q71" s="85"/>
      <c r="R71" s="85"/>
      <c r="S71" s="85"/>
      <c r="T71" s="85"/>
      <c r="U71" s="85"/>
      <c r="V71" s="85"/>
      <c r="W71" s="85"/>
      <c r="X71" s="85"/>
      <c r="Y71" s="85"/>
      <c r="Z71" s="85"/>
      <c r="AA71" s="85"/>
      <c r="AB71" s="85"/>
      <c r="AC71" s="85"/>
      <c r="AD71" s="85"/>
      <c r="AE71" s="85"/>
      <c r="AF71" s="85"/>
      <c r="AG71" s="85"/>
    </row>
    <row r="72" spans="1:33" s="70" customFormat="1" x14ac:dyDescent="0.3">
      <c r="A72" s="86"/>
      <c r="B72" s="886" t="s">
        <v>766</v>
      </c>
      <c r="C72" s="89">
        <v>0</v>
      </c>
      <c r="D72" s="89">
        <v>0</v>
      </c>
      <c r="E72" s="89">
        <v>0</v>
      </c>
      <c r="F72" s="89">
        <v>0</v>
      </c>
      <c r="G72" s="89">
        <v>0</v>
      </c>
      <c r="H72" s="89">
        <v>0</v>
      </c>
      <c r="I72" s="89">
        <v>0</v>
      </c>
      <c r="J72" s="89">
        <v>0</v>
      </c>
      <c r="K72" s="89">
        <v>0</v>
      </c>
      <c r="L72" s="883">
        <v>0</v>
      </c>
      <c r="M72" s="89">
        <v>0</v>
      </c>
      <c r="N72" s="887">
        <v>0</v>
      </c>
      <c r="O72" s="883">
        <f t="shared" si="29"/>
        <v>0</v>
      </c>
      <c r="P72" s="85"/>
      <c r="Q72" s="85"/>
      <c r="R72" s="85"/>
      <c r="S72" s="85"/>
      <c r="T72" s="85"/>
      <c r="U72" s="85"/>
      <c r="V72" s="85"/>
      <c r="W72" s="85"/>
      <c r="X72" s="85"/>
      <c r="Y72" s="85"/>
      <c r="Z72" s="85"/>
      <c r="AA72" s="85"/>
      <c r="AB72" s="85"/>
      <c r="AC72" s="85"/>
      <c r="AD72" s="85"/>
      <c r="AE72" s="85"/>
      <c r="AF72" s="85"/>
      <c r="AG72" s="85"/>
    </row>
    <row r="73" spans="1:33" s="70" customFormat="1" x14ac:dyDescent="0.3">
      <c r="A73" s="86"/>
      <c r="B73" s="886" t="s">
        <v>797</v>
      </c>
      <c r="C73" s="89">
        <v>0</v>
      </c>
      <c r="D73" s="89">
        <v>0</v>
      </c>
      <c r="E73" s="89">
        <v>0</v>
      </c>
      <c r="F73" s="89">
        <v>0</v>
      </c>
      <c r="G73" s="89">
        <v>0</v>
      </c>
      <c r="H73" s="89">
        <v>0</v>
      </c>
      <c r="I73" s="89">
        <v>0</v>
      </c>
      <c r="J73" s="89">
        <v>0</v>
      </c>
      <c r="K73" s="89">
        <v>0</v>
      </c>
      <c r="L73" s="883">
        <v>0</v>
      </c>
      <c r="M73" s="89">
        <v>0</v>
      </c>
      <c r="N73" s="887">
        <v>0</v>
      </c>
      <c r="O73" s="883">
        <f t="shared" si="29"/>
        <v>0</v>
      </c>
      <c r="P73" s="85"/>
      <c r="Q73" s="85"/>
      <c r="R73" s="85"/>
      <c r="S73" s="85"/>
      <c r="T73" s="85"/>
      <c r="U73" s="85"/>
      <c r="V73" s="85"/>
      <c r="W73" s="85"/>
      <c r="X73" s="85"/>
      <c r="Y73" s="85"/>
      <c r="Z73" s="85"/>
      <c r="AA73" s="85"/>
      <c r="AB73" s="85"/>
      <c r="AC73" s="85"/>
      <c r="AD73" s="85"/>
      <c r="AE73" s="85"/>
      <c r="AF73" s="85"/>
      <c r="AG73" s="85"/>
    </row>
    <row r="74" spans="1:33" s="70" customFormat="1" x14ac:dyDescent="0.3">
      <c r="A74" s="86"/>
      <c r="B74" s="886" t="s">
        <v>796</v>
      </c>
      <c r="C74" s="89">
        <v>0</v>
      </c>
      <c r="D74" s="89">
        <v>0</v>
      </c>
      <c r="E74" s="89">
        <v>0</v>
      </c>
      <c r="F74" s="89">
        <v>0</v>
      </c>
      <c r="G74" s="89">
        <v>0</v>
      </c>
      <c r="H74" s="89">
        <v>0</v>
      </c>
      <c r="I74" s="89">
        <v>0</v>
      </c>
      <c r="J74" s="89">
        <v>0</v>
      </c>
      <c r="K74" s="89">
        <v>0</v>
      </c>
      <c r="L74" s="883">
        <v>0</v>
      </c>
      <c r="M74" s="89">
        <v>0</v>
      </c>
      <c r="N74" s="887">
        <v>0</v>
      </c>
      <c r="O74" s="883">
        <f t="shared" si="29"/>
        <v>0</v>
      </c>
      <c r="P74" s="85"/>
      <c r="Q74" s="85"/>
      <c r="R74" s="85"/>
      <c r="S74" s="85"/>
      <c r="T74" s="85"/>
      <c r="U74" s="85"/>
      <c r="V74" s="85"/>
      <c r="W74" s="85"/>
      <c r="X74" s="85"/>
      <c r="Y74" s="85"/>
      <c r="Z74" s="85"/>
      <c r="AA74" s="85"/>
      <c r="AB74" s="85"/>
      <c r="AC74" s="85"/>
      <c r="AD74" s="85"/>
      <c r="AE74" s="85"/>
      <c r="AF74" s="85"/>
      <c r="AG74" s="85"/>
    </row>
    <row r="75" spans="1:33" s="70" customFormat="1" x14ac:dyDescent="0.3">
      <c r="A75" s="86"/>
      <c r="B75" s="884" t="s">
        <v>909</v>
      </c>
      <c r="C75" s="887">
        <v>0</v>
      </c>
      <c r="D75" s="887">
        <v>0</v>
      </c>
      <c r="E75" s="887">
        <v>0</v>
      </c>
      <c r="F75" s="887">
        <v>0</v>
      </c>
      <c r="G75" s="887">
        <v>0</v>
      </c>
      <c r="H75" s="887">
        <v>0</v>
      </c>
      <c r="I75" s="887">
        <v>0</v>
      </c>
      <c r="J75" s="887">
        <v>0</v>
      </c>
      <c r="K75" s="887">
        <v>0</v>
      </c>
      <c r="L75" s="883">
        <v>0</v>
      </c>
      <c r="M75" s="887">
        <v>0</v>
      </c>
      <c r="N75" s="887">
        <v>0</v>
      </c>
      <c r="O75" s="883">
        <f t="shared" si="29"/>
        <v>0</v>
      </c>
      <c r="P75" s="85"/>
      <c r="Q75" s="85"/>
      <c r="R75" s="85"/>
      <c r="S75" s="85"/>
      <c r="T75" s="85"/>
      <c r="U75" s="85"/>
      <c r="V75" s="85"/>
      <c r="W75" s="85"/>
      <c r="X75" s="85"/>
      <c r="Y75" s="85"/>
      <c r="Z75" s="85"/>
      <c r="AA75" s="85"/>
      <c r="AB75" s="85"/>
      <c r="AC75" s="85"/>
      <c r="AD75" s="85"/>
      <c r="AE75" s="85"/>
      <c r="AF75" s="85"/>
      <c r="AG75" s="85"/>
    </row>
    <row r="76" spans="1:33" s="70" customFormat="1" x14ac:dyDescent="0.3">
      <c r="A76" s="86"/>
      <c r="B76" s="886" t="s">
        <v>910</v>
      </c>
      <c r="C76" s="887">
        <v>0</v>
      </c>
      <c r="D76" s="887">
        <v>0</v>
      </c>
      <c r="E76" s="887">
        <v>0</v>
      </c>
      <c r="F76" s="887">
        <v>0</v>
      </c>
      <c r="G76" s="887">
        <v>0</v>
      </c>
      <c r="H76" s="887">
        <v>0</v>
      </c>
      <c r="I76" s="887">
        <v>0</v>
      </c>
      <c r="J76" s="887">
        <v>0</v>
      </c>
      <c r="K76" s="887">
        <v>0</v>
      </c>
      <c r="L76" s="883">
        <v>0</v>
      </c>
      <c r="M76" s="887">
        <v>0</v>
      </c>
      <c r="N76" s="887">
        <v>0</v>
      </c>
      <c r="O76" s="883">
        <f t="shared" si="29"/>
        <v>0</v>
      </c>
      <c r="P76" s="85"/>
      <c r="Q76" s="85"/>
      <c r="R76" s="85"/>
      <c r="S76" s="85"/>
      <c r="T76" s="85"/>
      <c r="U76" s="85"/>
      <c r="V76" s="85"/>
      <c r="W76" s="85"/>
      <c r="X76" s="85"/>
      <c r="Y76" s="85"/>
      <c r="Z76" s="85"/>
      <c r="AA76" s="85"/>
      <c r="AB76" s="85"/>
      <c r="AC76" s="85"/>
      <c r="AD76" s="85"/>
      <c r="AE76" s="85"/>
      <c r="AF76" s="85"/>
      <c r="AG76" s="85"/>
    </row>
    <row r="77" spans="1:33" s="70" customFormat="1" x14ac:dyDescent="0.3">
      <c r="A77" s="86"/>
      <c r="B77" s="884" t="s">
        <v>912</v>
      </c>
      <c r="C77" s="887">
        <v>0</v>
      </c>
      <c r="D77" s="887">
        <v>0</v>
      </c>
      <c r="E77" s="887">
        <v>0</v>
      </c>
      <c r="F77" s="887">
        <v>0.82987522000000002</v>
      </c>
      <c r="G77" s="887">
        <v>0</v>
      </c>
      <c r="H77" s="887">
        <v>0</v>
      </c>
      <c r="I77" s="887">
        <v>0</v>
      </c>
      <c r="J77" s="887">
        <v>0</v>
      </c>
      <c r="K77" s="887">
        <v>0</v>
      </c>
      <c r="L77" s="883">
        <v>0</v>
      </c>
      <c r="M77" s="887">
        <v>0</v>
      </c>
      <c r="N77" s="887">
        <v>0</v>
      </c>
      <c r="O77" s="883">
        <f t="shared" si="29"/>
        <v>0.82987522000000002</v>
      </c>
      <c r="P77" s="85"/>
      <c r="Q77" s="85"/>
      <c r="R77" s="85"/>
      <c r="S77" s="85"/>
      <c r="T77" s="85"/>
      <c r="U77" s="85"/>
      <c r="V77" s="85"/>
      <c r="W77" s="85"/>
      <c r="X77" s="85"/>
      <c r="Y77" s="85"/>
      <c r="Z77" s="85"/>
      <c r="AA77" s="85"/>
      <c r="AB77" s="85"/>
      <c r="AC77" s="85"/>
      <c r="AD77" s="85"/>
      <c r="AE77" s="85"/>
      <c r="AF77" s="85"/>
      <c r="AG77" s="85"/>
    </row>
    <row r="78" spans="1:33" s="70" customFormat="1" x14ac:dyDescent="0.3">
      <c r="A78" s="86"/>
      <c r="B78" s="886" t="s">
        <v>765</v>
      </c>
      <c r="C78" s="887">
        <v>0</v>
      </c>
      <c r="D78" s="887">
        <v>0</v>
      </c>
      <c r="E78" s="887">
        <v>0</v>
      </c>
      <c r="F78" s="887">
        <v>0</v>
      </c>
      <c r="G78" s="887">
        <v>325.53707236555948</v>
      </c>
      <c r="H78" s="887">
        <v>0</v>
      </c>
      <c r="I78" s="887">
        <v>0</v>
      </c>
      <c r="J78" s="887">
        <v>0</v>
      </c>
      <c r="K78" s="887">
        <v>0</v>
      </c>
      <c r="L78" s="883">
        <v>0</v>
      </c>
      <c r="M78" s="887">
        <v>0</v>
      </c>
      <c r="N78" s="887">
        <v>0</v>
      </c>
      <c r="O78" s="883">
        <f t="shared" si="29"/>
        <v>325.53707236555948</v>
      </c>
      <c r="P78" s="85"/>
      <c r="Q78" s="85"/>
      <c r="R78" s="85"/>
      <c r="S78" s="85"/>
      <c r="T78" s="85"/>
      <c r="U78" s="85"/>
      <c r="V78" s="85"/>
      <c r="W78" s="85"/>
      <c r="X78" s="85"/>
      <c r="Y78" s="85"/>
      <c r="Z78" s="85"/>
      <c r="AA78" s="85"/>
      <c r="AB78" s="85"/>
      <c r="AC78" s="85"/>
      <c r="AD78" s="85"/>
      <c r="AE78" s="85"/>
      <c r="AF78" s="85"/>
      <c r="AG78" s="85"/>
    </row>
    <row r="79" spans="1:33" s="876" customFormat="1" x14ac:dyDescent="0.3">
      <c r="A79" s="86"/>
      <c r="B79" s="886" t="s">
        <v>478</v>
      </c>
      <c r="C79" s="887">
        <v>0</v>
      </c>
      <c r="D79" s="887">
        <v>0</v>
      </c>
      <c r="E79" s="887">
        <v>0</v>
      </c>
      <c r="F79" s="887">
        <v>88.943523855844077</v>
      </c>
      <c r="G79" s="887">
        <v>0</v>
      </c>
      <c r="H79" s="887">
        <v>0</v>
      </c>
      <c r="I79" s="887">
        <v>0</v>
      </c>
      <c r="J79" s="887">
        <v>0</v>
      </c>
      <c r="K79" s="887">
        <v>0</v>
      </c>
      <c r="L79" s="883">
        <v>88.943523855844077</v>
      </c>
      <c r="M79" s="887">
        <v>0</v>
      </c>
      <c r="N79" s="887">
        <v>0</v>
      </c>
      <c r="O79" s="883">
        <f t="shared" si="29"/>
        <v>177.88704771168815</v>
      </c>
      <c r="P79" s="85"/>
      <c r="Q79" s="85"/>
      <c r="R79" s="85"/>
      <c r="S79" s="85"/>
      <c r="T79" s="85"/>
      <c r="U79" s="85"/>
      <c r="V79" s="85"/>
      <c r="W79" s="85"/>
      <c r="X79" s="85"/>
      <c r="Y79" s="85"/>
      <c r="Z79" s="85"/>
      <c r="AA79" s="85"/>
      <c r="AB79" s="85"/>
      <c r="AC79" s="85"/>
      <c r="AD79" s="85"/>
      <c r="AE79" s="85"/>
      <c r="AF79" s="85"/>
      <c r="AG79" s="85"/>
    </row>
    <row r="80" spans="1:33" s="876" customFormat="1" x14ac:dyDescent="0.3">
      <c r="A80" s="86"/>
      <c r="B80" s="886" t="s">
        <v>479</v>
      </c>
      <c r="C80" s="887">
        <v>0</v>
      </c>
      <c r="D80" s="887">
        <v>0</v>
      </c>
      <c r="E80" s="887">
        <v>0</v>
      </c>
      <c r="F80" s="887">
        <v>60.990293475310473</v>
      </c>
      <c r="G80" s="887">
        <v>0</v>
      </c>
      <c r="H80" s="887">
        <v>0</v>
      </c>
      <c r="I80" s="887">
        <v>0</v>
      </c>
      <c r="J80" s="887">
        <v>0</v>
      </c>
      <c r="K80" s="887">
        <v>0</v>
      </c>
      <c r="L80" s="883">
        <v>60.990293475310473</v>
      </c>
      <c r="M80" s="887">
        <v>0</v>
      </c>
      <c r="N80" s="887">
        <v>0</v>
      </c>
      <c r="O80" s="883">
        <f t="shared" si="29"/>
        <v>121.98058695062095</v>
      </c>
      <c r="P80" s="85"/>
      <c r="Q80" s="85"/>
      <c r="R80" s="85"/>
      <c r="S80" s="85"/>
      <c r="T80" s="85"/>
      <c r="U80" s="85"/>
      <c r="V80" s="85"/>
      <c r="W80" s="85"/>
      <c r="X80" s="85"/>
      <c r="Y80" s="85"/>
      <c r="Z80" s="85"/>
      <c r="AA80" s="85"/>
      <c r="AB80" s="85"/>
      <c r="AC80" s="85"/>
      <c r="AD80" s="85"/>
      <c r="AE80" s="85"/>
      <c r="AF80" s="85"/>
      <c r="AG80" s="85"/>
    </row>
    <row r="81" spans="1:33" s="876" customFormat="1" x14ac:dyDescent="0.3">
      <c r="A81" s="86"/>
      <c r="B81" s="886" t="s">
        <v>480</v>
      </c>
      <c r="C81" s="887">
        <v>0</v>
      </c>
      <c r="D81" s="887">
        <v>0</v>
      </c>
      <c r="E81" s="887">
        <v>0</v>
      </c>
      <c r="F81" s="887">
        <v>0</v>
      </c>
      <c r="G81" s="887">
        <v>0</v>
      </c>
      <c r="H81" s="887">
        <v>0</v>
      </c>
      <c r="I81" s="887">
        <v>0</v>
      </c>
      <c r="J81" s="887">
        <v>0</v>
      </c>
      <c r="K81" s="887">
        <v>0</v>
      </c>
      <c r="L81" s="883">
        <v>0</v>
      </c>
      <c r="M81" s="887">
        <v>0</v>
      </c>
      <c r="N81" s="887">
        <v>0</v>
      </c>
      <c r="O81" s="883">
        <f t="shared" si="29"/>
        <v>0</v>
      </c>
      <c r="P81" s="85"/>
      <c r="Q81" s="85"/>
      <c r="R81" s="85"/>
      <c r="S81" s="85"/>
      <c r="T81" s="85"/>
      <c r="U81" s="85"/>
      <c r="V81" s="85"/>
      <c r="W81" s="85"/>
      <c r="X81" s="85"/>
      <c r="Y81" s="85"/>
      <c r="Z81" s="85"/>
      <c r="AA81" s="85"/>
      <c r="AB81" s="85"/>
      <c r="AC81" s="85"/>
      <c r="AD81" s="85"/>
      <c r="AE81" s="85"/>
      <c r="AF81" s="85"/>
      <c r="AG81" s="85"/>
    </row>
    <row r="82" spans="1:33" s="876" customFormat="1" x14ac:dyDescent="0.3">
      <c r="A82" s="86"/>
      <c r="B82" s="886" t="s">
        <v>716</v>
      </c>
      <c r="C82" s="887">
        <v>0</v>
      </c>
      <c r="D82" s="887">
        <v>0</v>
      </c>
      <c r="E82" s="887">
        <v>23.561259290140828</v>
      </c>
      <c r="F82" s="887">
        <v>0</v>
      </c>
      <c r="G82" s="887">
        <v>0</v>
      </c>
      <c r="H82" s="887">
        <v>0</v>
      </c>
      <c r="I82" s="887">
        <v>0</v>
      </c>
      <c r="J82" s="887">
        <v>0</v>
      </c>
      <c r="K82" s="887">
        <v>0</v>
      </c>
      <c r="L82" s="883">
        <v>0</v>
      </c>
      <c r="M82" s="887">
        <v>0</v>
      </c>
      <c r="N82" s="887">
        <v>0</v>
      </c>
      <c r="O82" s="883">
        <f>SUM(C82:N82)</f>
        <v>23.561259290140828</v>
      </c>
      <c r="P82" s="85"/>
      <c r="Q82" s="85"/>
      <c r="R82" s="85"/>
      <c r="S82" s="85"/>
      <c r="T82" s="85"/>
      <c r="U82" s="85"/>
      <c r="V82" s="85"/>
      <c r="W82" s="85"/>
      <c r="X82" s="85"/>
      <c r="Y82" s="85"/>
      <c r="Z82" s="85"/>
      <c r="AA82" s="85"/>
      <c r="AB82" s="85"/>
      <c r="AC82" s="85"/>
      <c r="AD82" s="85"/>
      <c r="AE82" s="85"/>
      <c r="AF82" s="85"/>
      <c r="AG82" s="85"/>
    </row>
    <row r="83" spans="1:33" s="70" customFormat="1" x14ac:dyDescent="0.3">
      <c r="A83" s="86"/>
      <c r="B83" s="884" t="s">
        <v>841</v>
      </c>
      <c r="C83" s="887">
        <v>0</v>
      </c>
      <c r="D83" s="887">
        <v>1.2742304718437156</v>
      </c>
      <c r="E83" s="887">
        <v>0</v>
      </c>
      <c r="F83" s="887">
        <v>0</v>
      </c>
      <c r="G83" s="887">
        <v>0</v>
      </c>
      <c r="H83" s="887">
        <v>0</v>
      </c>
      <c r="I83" s="887">
        <v>0</v>
      </c>
      <c r="J83" s="887">
        <v>1.2742304718437156</v>
      </c>
      <c r="K83" s="887">
        <v>0</v>
      </c>
      <c r="L83" s="883">
        <v>0</v>
      </c>
      <c r="M83" s="887">
        <v>0</v>
      </c>
      <c r="N83" s="887">
        <v>0</v>
      </c>
      <c r="O83" s="883">
        <f t="shared" si="29"/>
        <v>2.5484609436874313</v>
      </c>
      <c r="P83" s="85"/>
      <c r="Q83" s="85"/>
      <c r="R83" s="85"/>
      <c r="S83" s="85"/>
      <c r="T83" s="85"/>
      <c r="U83" s="85"/>
      <c r="V83" s="85"/>
      <c r="W83" s="85"/>
      <c r="X83" s="85"/>
      <c r="Y83" s="85"/>
      <c r="Z83" s="85"/>
      <c r="AA83" s="85"/>
      <c r="AB83" s="85"/>
      <c r="AC83" s="85"/>
      <c r="AD83" s="85"/>
      <c r="AE83" s="85"/>
      <c r="AF83" s="85"/>
      <c r="AG83" s="85"/>
    </row>
    <row r="84" spans="1:33" s="70" customFormat="1" x14ac:dyDescent="0.3">
      <c r="A84" s="86"/>
      <c r="B84" s="884" t="s">
        <v>838</v>
      </c>
      <c r="C84" s="887">
        <v>0</v>
      </c>
      <c r="D84" s="887">
        <v>0</v>
      </c>
      <c r="E84" s="887">
        <v>0</v>
      </c>
      <c r="F84" s="887">
        <v>0</v>
      </c>
      <c r="G84" s="887">
        <v>0</v>
      </c>
      <c r="H84" s="887">
        <v>0</v>
      </c>
      <c r="I84" s="887">
        <v>0</v>
      </c>
      <c r="J84" s="887">
        <v>0</v>
      </c>
      <c r="K84" s="887">
        <v>0</v>
      </c>
      <c r="L84" s="883">
        <v>0</v>
      </c>
      <c r="M84" s="887">
        <v>0</v>
      </c>
      <c r="N84" s="887">
        <v>0</v>
      </c>
      <c r="O84" s="883">
        <f t="shared" si="29"/>
        <v>0</v>
      </c>
      <c r="P84" s="85"/>
      <c r="Q84" s="85"/>
      <c r="R84" s="85"/>
      <c r="S84" s="85"/>
      <c r="T84" s="85"/>
      <c r="U84" s="85"/>
      <c r="V84" s="85"/>
      <c r="W84" s="85"/>
      <c r="X84" s="85"/>
      <c r="Y84" s="85"/>
      <c r="Z84" s="85"/>
      <c r="AA84" s="85"/>
      <c r="AB84" s="85"/>
      <c r="AC84" s="85"/>
      <c r="AD84" s="85"/>
      <c r="AE84" s="85"/>
      <c r="AF84" s="85"/>
      <c r="AG84" s="85"/>
    </row>
    <row r="85" spans="1:33" s="70" customFormat="1" x14ac:dyDescent="0.3">
      <c r="A85" s="86"/>
      <c r="B85" s="886" t="s">
        <v>839</v>
      </c>
      <c r="C85" s="887">
        <v>0</v>
      </c>
      <c r="D85" s="887">
        <v>0</v>
      </c>
      <c r="E85" s="887">
        <v>0</v>
      </c>
      <c r="F85" s="887">
        <v>0</v>
      </c>
      <c r="G85" s="887">
        <v>0</v>
      </c>
      <c r="H85" s="887">
        <v>0</v>
      </c>
      <c r="I85" s="887">
        <v>0</v>
      </c>
      <c r="J85" s="887">
        <v>0</v>
      </c>
      <c r="K85" s="887">
        <v>0</v>
      </c>
      <c r="L85" s="883">
        <v>0</v>
      </c>
      <c r="M85" s="887">
        <v>0</v>
      </c>
      <c r="N85" s="887">
        <v>0</v>
      </c>
      <c r="O85" s="883">
        <f t="shared" si="29"/>
        <v>0</v>
      </c>
      <c r="P85" s="85"/>
      <c r="Q85" s="85"/>
      <c r="R85" s="85"/>
      <c r="S85" s="85"/>
      <c r="T85" s="85"/>
      <c r="U85" s="85"/>
      <c r="V85" s="85"/>
      <c r="W85" s="85"/>
      <c r="X85" s="85"/>
      <c r="Y85" s="85"/>
      <c r="Z85" s="85"/>
      <c r="AA85" s="85"/>
      <c r="AB85" s="85"/>
      <c r="AC85" s="85"/>
      <c r="AD85" s="85"/>
      <c r="AE85" s="85"/>
      <c r="AF85" s="85"/>
      <c r="AG85" s="85"/>
    </row>
    <row r="86" spans="1:33" s="70" customFormat="1" x14ac:dyDescent="0.3">
      <c r="A86" s="86"/>
      <c r="B86" s="884" t="s">
        <v>840</v>
      </c>
      <c r="C86" s="887">
        <v>0</v>
      </c>
      <c r="D86" s="887">
        <v>0</v>
      </c>
      <c r="E86" s="887">
        <v>15.923676287106783</v>
      </c>
      <c r="F86" s="887">
        <v>0</v>
      </c>
      <c r="G86" s="887">
        <v>0</v>
      </c>
      <c r="H86" s="887">
        <v>0</v>
      </c>
      <c r="I86" s="887">
        <v>0</v>
      </c>
      <c r="J86" s="887">
        <v>0</v>
      </c>
      <c r="K86" s="887">
        <v>15.923676287106783</v>
      </c>
      <c r="L86" s="883">
        <v>0</v>
      </c>
      <c r="M86" s="887">
        <v>0</v>
      </c>
      <c r="N86" s="887">
        <v>0</v>
      </c>
      <c r="O86" s="883">
        <f t="shared" si="29"/>
        <v>31.847352574213566</v>
      </c>
      <c r="P86" s="85"/>
      <c r="Q86" s="85"/>
      <c r="R86" s="85"/>
      <c r="S86" s="85"/>
      <c r="T86" s="85"/>
      <c r="U86" s="85"/>
      <c r="V86" s="85"/>
      <c r="W86" s="85"/>
      <c r="X86" s="85"/>
      <c r="Y86" s="85"/>
      <c r="Z86" s="85"/>
      <c r="AA86" s="85"/>
      <c r="AB86" s="85"/>
      <c r="AC86" s="85"/>
      <c r="AD86" s="85"/>
      <c r="AE86" s="85"/>
      <c r="AF86" s="85"/>
      <c r="AG86" s="85"/>
    </row>
    <row r="87" spans="1:33" s="70" customFormat="1" x14ac:dyDescent="0.3">
      <c r="A87" s="86"/>
      <c r="B87" s="884" t="s">
        <v>836</v>
      </c>
      <c r="C87" s="887">
        <v>0</v>
      </c>
      <c r="D87" s="887">
        <v>0</v>
      </c>
      <c r="E87" s="887">
        <v>18.048051626066265</v>
      </c>
      <c r="F87" s="887">
        <v>0</v>
      </c>
      <c r="G87" s="887">
        <v>0</v>
      </c>
      <c r="H87" s="887">
        <v>0</v>
      </c>
      <c r="I87" s="887">
        <v>0</v>
      </c>
      <c r="J87" s="887">
        <v>0</v>
      </c>
      <c r="K87" s="887">
        <v>18.048051626066265</v>
      </c>
      <c r="L87" s="883">
        <v>0</v>
      </c>
      <c r="M87" s="887">
        <v>0</v>
      </c>
      <c r="N87" s="887">
        <v>0</v>
      </c>
      <c r="O87" s="883">
        <f t="shared" si="29"/>
        <v>36.096103252132529</v>
      </c>
      <c r="P87" s="85"/>
      <c r="Q87" s="85"/>
      <c r="R87" s="85"/>
      <c r="S87" s="85"/>
      <c r="T87" s="85"/>
      <c r="U87" s="85"/>
      <c r="V87" s="85"/>
      <c r="W87" s="85"/>
      <c r="X87" s="85"/>
      <c r="Y87" s="85"/>
      <c r="Z87" s="85"/>
      <c r="AA87" s="85"/>
      <c r="AB87" s="85"/>
      <c r="AC87" s="85"/>
      <c r="AD87" s="85"/>
      <c r="AE87" s="85"/>
      <c r="AF87" s="85"/>
      <c r="AG87" s="85"/>
    </row>
    <row r="88" spans="1:33" s="70" customFormat="1" x14ac:dyDescent="0.3">
      <c r="A88" s="86"/>
      <c r="B88" s="886" t="s">
        <v>837</v>
      </c>
      <c r="C88" s="887">
        <v>0</v>
      </c>
      <c r="D88" s="887">
        <v>0</v>
      </c>
      <c r="E88" s="887">
        <v>37.163253086917237</v>
      </c>
      <c r="F88" s="887">
        <v>0</v>
      </c>
      <c r="G88" s="887">
        <v>0</v>
      </c>
      <c r="H88" s="887">
        <v>0</v>
      </c>
      <c r="I88" s="887">
        <v>0</v>
      </c>
      <c r="J88" s="887">
        <v>0</v>
      </c>
      <c r="K88" s="887">
        <v>37.163253086917237</v>
      </c>
      <c r="L88" s="883">
        <v>0</v>
      </c>
      <c r="M88" s="887">
        <v>0</v>
      </c>
      <c r="N88" s="887">
        <v>0</v>
      </c>
      <c r="O88" s="883">
        <f t="shared" si="29"/>
        <v>74.326506173834474</v>
      </c>
      <c r="P88" s="85"/>
      <c r="Q88" s="85"/>
      <c r="R88" s="85"/>
      <c r="S88" s="85"/>
      <c r="T88" s="85"/>
      <c r="U88" s="85"/>
      <c r="V88" s="85"/>
      <c r="W88" s="85"/>
      <c r="X88" s="85"/>
      <c r="Y88" s="85"/>
      <c r="Z88" s="85"/>
      <c r="AA88" s="85"/>
      <c r="AB88" s="85"/>
      <c r="AC88" s="85"/>
      <c r="AD88" s="85"/>
      <c r="AE88" s="85"/>
      <c r="AF88" s="85"/>
      <c r="AG88" s="85"/>
    </row>
    <row r="89" spans="1:33" s="70" customFormat="1" x14ac:dyDescent="0.3">
      <c r="A89" s="86"/>
      <c r="B89" s="886" t="s">
        <v>842</v>
      </c>
      <c r="C89" s="887">
        <v>0</v>
      </c>
      <c r="D89" s="887">
        <v>0</v>
      </c>
      <c r="E89" s="887">
        <v>0</v>
      </c>
      <c r="F89" s="887">
        <v>0</v>
      </c>
      <c r="G89" s="887">
        <v>7.5716574520184867</v>
      </c>
      <c r="H89" s="887">
        <v>0</v>
      </c>
      <c r="I89" s="887">
        <v>0</v>
      </c>
      <c r="J89" s="887">
        <v>0</v>
      </c>
      <c r="K89" s="887">
        <v>0</v>
      </c>
      <c r="L89" s="883">
        <v>0</v>
      </c>
      <c r="M89" s="887">
        <v>7.5716574520184867</v>
      </c>
      <c r="N89" s="887">
        <v>0</v>
      </c>
      <c r="O89" s="883">
        <f t="shared" si="29"/>
        <v>15.143314904036973</v>
      </c>
      <c r="P89" s="85"/>
      <c r="Q89" s="85"/>
      <c r="R89" s="85"/>
      <c r="S89" s="85"/>
      <c r="T89" s="85"/>
      <c r="U89" s="85"/>
      <c r="V89" s="85"/>
      <c r="W89" s="85"/>
      <c r="X89" s="85"/>
      <c r="Y89" s="85"/>
      <c r="Z89" s="85"/>
      <c r="AA89" s="85"/>
      <c r="AB89" s="85"/>
      <c r="AC89" s="85"/>
      <c r="AD89" s="85"/>
      <c r="AE89" s="85"/>
      <c r="AF89" s="85"/>
      <c r="AG89" s="85"/>
    </row>
    <row r="90" spans="1:33" s="70" customFormat="1" x14ac:dyDescent="0.3">
      <c r="A90" s="86"/>
      <c r="B90" s="886" t="s">
        <v>843</v>
      </c>
      <c r="C90" s="887">
        <v>0</v>
      </c>
      <c r="D90" s="887">
        <v>0</v>
      </c>
      <c r="E90" s="887">
        <v>0</v>
      </c>
      <c r="F90" s="887">
        <v>0</v>
      </c>
      <c r="G90" s="887">
        <v>0.28623281873098416</v>
      </c>
      <c r="H90" s="887">
        <v>0</v>
      </c>
      <c r="I90" s="887">
        <v>0</v>
      </c>
      <c r="J90" s="887">
        <v>0</v>
      </c>
      <c r="K90" s="887">
        <v>0</v>
      </c>
      <c r="L90" s="883">
        <v>0</v>
      </c>
      <c r="M90" s="887">
        <v>0.28623281873098416</v>
      </c>
      <c r="N90" s="887">
        <v>0</v>
      </c>
      <c r="O90" s="883">
        <f t="shared" si="29"/>
        <v>0.57246563746196832</v>
      </c>
      <c r="P90" s="85"/>
      <c r="Q90" s="85"/>
      <c r="R90" s="85"/>
      <c r="S90" s="85"/>
      <c r="T90" s="85"/>
      <c r="U90" s="85"/>
      <c r="V90" s="85"/>
      <c r="W90" s="85"/>
      <c r="X90" s="85"/>
      <c r="Y90" s="85"/>
      <c r="Z90" s="85"/>
      <c r="AA90" s="85"/>
      <c r="AB90" s="85"/>
      <c r="AC90" s="85"/>
      <c r="AD90" s="85"/>
      <c r="AE90" s="85"/>
      <c r="AF90" s="85"/>
      <c r="AG90" s="85"/>
    </row>
    <row r="91" spans="1:33" s="70" customFormat="1" x14ac:dyDescent="0.3">
      <c r="A91" s="86"/>
      <c r="B91" s="884" t="s">
        <v>565</v>
      </c>
      <c r="C91" s="887">
        <v>0</v>
      </c>
      <c r="D91" s="887">
        <v>0</v>
      </c>
      <c r="E91" s="887">
        <v>0</v>
      </c>
      <c r="F91" s="887">
        <v>0</v>
      </c>
      <c r="G91" s="887">
        <v>0</v>
      </c>
      <c r="H91" s="887">
        <v>0</v>
      </c>
      <c r="I91" s="887">
        <v>0</v>
      </c>
      <c r="J91" s="887">
        <v>0</v>
      </c>
      <c r="K91" s="887">
        <v>0</v>
      </c>
      <c r="L91" s="883">
        <v>0</v>
      </c>
      <c r="M91" s="887">
        <v>0</v>
      </c>
      <c r="N91" s="887">
        <v>0</v>
      </c>
      <c r="O91" s="883">
        <f t="shared" si="29"/>
        <v>0</v>
      </c>
      <c r="P91" s="85"/>
      <c r="Q91" s="85"/>
      <c r="R91" s="85"/>
      <c r="S91" s="85"/>
      <c r="T91" s="85"/>
      <c r="U91" s="85"/>
      <c r="V91" s="85"/>
      <c r="W91" s="85"/>
      <c r="X91" s="85"/>
      <c r="Y91" s="85"/>
      <c r="Z91" s="85"/>
      <c r="AA91" s="85"/>
      <c r="AB91" s="85"/>
      <c r="AC91" s="85"/>
      <c r="AD91" s="85"/>
      <c r="AE91" s="85"/>
      <c r="AF91" s="85"/>
      <c r="AG91" s="85"/>
    </row>
    <row r="92" spans="1:33" s="70" customFormat="1" x14ac:dyDescent="0.3">
      <c r="A92" s="86"/>
      <c r="B92" s="884" t="s">
        <v>593</v>
      </c>
      <c r="C92" s="887">
        <v>0</v>
      </c>
      <c r="D92" s="887">
        <v>0</v>
      </c>
      <c r="E92" s="887">
        <v>19.455895837713928</v>
      </c>
      <c r="F92" s="887">
        <v>0</v>
      </c>
      <c r="G92" s="887">
        <v>0</v>
      </c>
      <c r="H92" s="887">
        <v>0</v>
      </c>
      <c r="I92" s="887">
        <v>0</v>
      </c>
      <c r="J92" s="887">
        <v>0</v>
      </c>
      <c r="K92" s="887">
        <v>19.455895837713928</v>
      </c>
      <c r="L92" s="883">
        <v>0</v>
      </c>
      <c r="M92" s="887">
        <v>0</v>
      </c>
      <c r="N92" s="887">
        <v>0</v>
      </c>
      <c r="O92" s="883">
        <f t="shared" si="29"/>
        <v>38.911791675427857</v>
      </c>
      <c r="P92" s="85"/>
      <c r="Q92" s="85"/>
      <c r="R92" s="85"/>
      <c r="S92" s="85"/>
      <c r="T92" s="85"/>
      <c r="U92" s="85"/>
      <c r="V92" s="85"/>
      <c r="W92" s="85"/>
      <c r="X92" s="85"/>
      <c r="Y92" s="85"/>
      <c r="Z92" s="85"/>
      <c r="AA92" s="85"/>
      <c r="AB92" s="85"/>
      <c r="AC92" s="85"/>
      <c r="AD92" s="85"/>
      <c r="AE92" s="85"/>
      <c r="AF92" s="85"/>
      <c r="AG92" s="85"/>
    </row>
    <row r="93" spans="1:33" s="70" customFormat="1" x14ac:dyDescent="0.3">
      <c r="A93" s="86"/>
      <c r="B93" s="884" t="s">
        <v>594</v>
      </c>
      <c r="C93" s="887">
        <v>0</v>
      </c>
      <c r="D93" s="887">
        <v>0</v>
      </c>
      <c r="E93" s="887">
        <v>0</v>
      </c>
      <c r="F93" s="887">
        <v>19.251365387866599</v>
      </c>
      <c r="G93" s="887">
        <v>0</v>
      </c>
      <c r="H93" s="887">
        <v>0</v>
      </c>
      <c r="I93" s="887">
        <v>0</v>
      </c>
      <c r="J93" s="887">
        <v>0</v>
      </c>
      <c r="K93" s="887">
        <v>0</v>
      </c>
      <c r="L93" s="883">
        <v>19.251365387866599</v>
      </c>
      <c r="M93" s="887">
        <v>0</v>
      </c>
      <c r="N93" s="887">
        <v>0</v>
      </c>
      <c r="O93" s="883">
        <f t="shared" si="29"/>
        <v>38.502730775733198</v>
      </c>
      <c r="P93" s="85"/>
      <c r="Q93" s="85"/>
      <c r="R93" s="85"/>
      <c r="S93" s="85"/>
      <c r="T93" s="85"/>
      <c r="U93" s="85"/>
      <c r="V93" s="85"/>
      <c r="W93" s="85"/>
      <c r="X93" s="85"/>
      <c r="Y93" s="85"/>
      <c r="Z93" s="85"/>
      <c r="AA93" s="85"/>
      <c r="AB93" s="85"/>
      <c r="AC93" s="85"/>
      <c r="AD93" s="85"/>
      <c r="AE93" s="85"/>
      <c r="AF93" s="85"/>
      <c r="AG93" s="85"/>
    </row>
    <row r="94" spans="1:33" s="70" customFormat="1" x14ac:dyDescent="0.3">
      <c r="A94" s="86"/>
      <c r="B94" s="886" t="s">
        <v>605</v>
      </c>
      <c r="C94" s="887">
        <v>0</v>
      </c>
      <c r="D94" s="887">
        <v>0</v>
      </c>
      <c r="E94" s="887">
        <v>0</v>
      </c>
      <c r="F94" s="887">
        <v>0</v>
      </c>
      <c r="G94" s="887">
        <v>37.050728477322814</v>
      </c>
      <c r="H94" s="887">
        <v>0</v>
      </c>
      <c r="I94" s="887">
        <v>0</v>
      </c>
      <c r="J94" s="887">
        <v>0</v>
      </c>
      <c r="K94" s="887">
        <v>0</v>
      </c>
      <c r="L94" s="883">
        <v>0</v>
      </c>
      <c r="M94" s="887">
        <v>37.050728477322814</v>
      </c>
      <c r="N94" s="887">
        <v>0</v>
      </c>
      <c r="O94" s="883">
        <f t="shared" si="29"/>
        <v>74.101456954645627</v>
      </c>
      <c r="P94" s="85"/>
      <c r="Q94" s="85"/>
      <c r="R94" s="85"/>
      <c r="S94" s="85"/>
      <c r="T94" s="85"/>
      <c r="U94" s="85"/>
      <c r="V94" s="85"/>
      <c r="W94" s="85"/>
      <c r="X94" s="85"/>
      <c r="Y94" s="85"/>
      <c r="Z94" s="85"/>
      <c r="AA94" s="85"/>
      <c r="AB94" s="85"/>
      <c r="AC94" s="85"/>
      <c r="AD94" s="85"/>
      <c r="AE94" s="85"/>
      <c r="AF94" s="85"/>
      <c r="AG94" s="85"/>
    </row>
    <row r="95" spans="1:33" s="70" customFormat="1" x14ac:dyDescent="0.3">
      <c r="A95" s="86"/>
      <c r="B95" s="886" t="s">
        <v>821</v>
      </c>
      <c r="C95" s="887">
        <v>0.88970966047874944</v>
      </c>
      <c r="D95" s="887">
        <v>0</v>
      </c>
      <c r="E95" s="887">
        <v>0</v>
      </c>
      <c r="F95" s="887">
        <v>0</v>
      </c>
      <c r="G95" s="887">
        <v>0</v>
      </c>
      <c r="H95" s="887">
        <v>0</v>
      </c>
      <c r="I95" s="887">
        <v>0.88970966047874944</v>
      </c>
      <c r="J95" s="887">
        <v>0</v>
      </c>
      <c r="K95" s="887">
        <v>0</v>
      </c>
      <c r="L95" s="883">
        <v>0</v>
      </c>
      <c r="M95" s="887">
        <v>0</v>
      </c>
      <c r="N95" s="887">
        <v>0</v>
      </c>
      <c r="O95" s="883">
        <f t="shared" si="29"/>
        <v>1.7794193209574989</v>
      </c>
      <c r="P95" s="85"/>
      <c r="Q95" s="85"/>
      <c r="R95" s="85"/>
      <c r="S95" s="85"/>
      <c r="T95" s="85"/>
      <c r="U95" s="85"/>
      <c r="V95" s="85"/>
      <c r="W95" s="85"/>
      <c r="X95" s="85"/>
      <c r="Y95" s="85"/>
      <c r="Z95" s="85"/>
      <c r="AA95" s="85"/>
      <c r="AB95" s="85"/>
      <c r="AC95" s="85"/>
      <c r="AD95" s="85"/>
      <c r="AE95" s="85"/>
      <c r="AF95" s="85"/>
      <c r="AG95" s="85"/>
    </row>
    <row r="96" spans="1:33" s="70" customFormat="1" x14ac:dyDescent="0.3">
      <c r="A96" s="86"/>
      <c r="B96" s="886" t="s">
        <v>825</v>
      </c>
      <c r="C96" s="887">
        <v>0.2759823400097704</v>
      </c>
      <c r="D96" s="887">
        <v>0</v>
      </c>
      <c r="E96" s="887">
        <v>0</v>
      </c>
      <c r="F96" s="887">
        <v>0</v>
      </c>
      <c r="G96" s="887">
        <v>0</v>
      </c>
      <c r="H96" s="887">
        <v>0</v>
      </c>
      <c r="I96" s="887">
        <v>0.2759823400097704</v>
      </c>
      <c r="J96" s="887">
        <v>0</v>
      </c>
      <c r="K96" s="887">
        <v>0</v>
      </c>
      <c r="L96" s="883">
        <v>0</v>
      </c>
      <c r="M96" s="887">
        <v>0</v>
      </c>
      <c r="N96" s="887">
        <v>0</v>
      </c>
      <c r="O96" s="883">
        <f t="shared" si="29"/>
        <v>0.5519646800195408</v>
      </c>
      <c r="P96" s="85"/>
      <c r="Q96" s="85"/>
      <c r="R96" s="85"/>
      <c r="S96" s="85"/>
      <c r="T96" s="85"/>
      <c r="U96" s="85"/>
      <c r="V96" s="85"/>
      <c r="W96" s="85"/>
      <c r="X96" s="85"/>
      <c r="Y96" s="85"/>
      <c r="Z96" s="85"/>
      <c r="AA96" s="85"/>
      <c r="AB96" s="85"/>
      <c r="AC96" s="85"/>
      <c r="AD96" s="85"/>
      <c r="AE96" s="85"/>
      <c r="AF96" s="85"/>
      <c r="AG96" s="85"/>
    </row>
    <row r="97" spans="1:33" s="70" customFormat="1" x14ac:dyDescent="0.3">
      <c r="A97" s="86"/>
      <c r="B97" s="884" t="s">
        <v>823</v>
      </c>
      <c r="C97" s="887">
        <v>7.4133195407914023</v>
      </c>
      <c r="D97" s="887">
        <v>0</v>
      </c>
      <c r="E97" s="887">
        <v>0</v>
      </c>
      <c r="F97" s="887">
        <v>0</v>
      </c>
      <c r="G97" s="887">
        <v>0</v>
      </c>
      <c r="H97" s="887">
        <v>0</v>
      </c>
      <c r="I97" s="887">
        <v>7.4133195407914023</v>
      </c>
      <c r="J97" s="887">
        <v>0</v>
      </c>
      <c r="K97" s="887">
        <v>0</v>
      </c>
      <c r="L97" s="883">
        <v>0</v>
      </c>
      <c r="M97" s="887">
        <v>0</v>
      </c>
      <c r="N97" s="887">
        <v>0</v>
      </c>
      <c r="O97" s="883">
        <f t="shared" si="29"/>
        <v>14.826639081582805</v>
      </c>
      <c r="P97" s="85"/>
      <c r="Q97" s="85"/>
      <c r="R97" s="85"/>
      <c r="S97" s="85"/>
      <c r="T97" s="85"/>
      <c r="U97" s="85"/>
      <c r="V97" s="85"/>
      <c r="W97" s="85"/>
      <c r="X97" s="85"/>
      <c r="Y97" s="85"/>
      <c r="Z97" s="85"/>
      <c r="AA97" s="85"/>
      <c r="AB97" s="85"/>
      <c r="AC97" s="85"/>
      <c r="AD97" s="85"/>
      <c r="AE97" s="85"/>
      <c r="AF97" s="85"/>
      <c r="AG97" s="85"/>
    </row>
    <row r="98" spans="1:33" s="70" customFormat="1" x14ac:dyDescent="0.3">
      <c r="A98" s="86"/>
      <c r="B98" s="884" t="s">
        <v>822</v>
      </c>
      <c r="C98" s="887">
        <v>1.368444345383488</v>
      </c>
      <c r="D98" s="887">
        <v>0</v>
      </c>
      <c r="E98" s="887">
        <v>0</v>
      </c>
      <c r="F98" s="887">
        <v>0</v>
      </c>
      <c r="G98" s="887">
        <v>0</v>
      </c>
      <c r="H98" s="887">
        <v>0</v>
      </c>
      <c r="I98" s="887">
        <v>1.368444345383488</v>
      </c>
      <c r="J98" s="887">
        <v>0</v>
      </c>
      <c r="K98" s="887">
        <v>0</v>
      </c>
      <c r="L98" s="883">
        <v>0</v>
      </c>
      <c r="M98" s="887">
        <v>0</v>
      </c>
      <c r="N98" s="887">
        <v>0</v>
      </c>
      <c r="O98" s="883">
        <f t="shared" si="29"/>
        <v>2.7368886907669761</v>
      </c>
      <c r="P98" s="85"/>
      <c r="Q98" s="85"/>
      <c r="R98" s="85"/>
      <c r="S98" s="85"/>
      <c r="T98" s="85"/>
      <c r="U98" s="85"/>
      <c r="V98" s="85"/>
      <c r="W98" s="85"/>
      <c r="X98" s="85"/>
      <c r="Y98" s="85"/>
      <c r="Z98" s="85"/>
      <c r="AA98" s="85"/>
      <c r="AB98" s="85"/>
      <c r="AC98" s="85"/>
      <c r="AD98" s="85"/>
      <c r="AE98" s="85"/>
      <c r="AF98" s="85"/>
      <c r="AG98" s="85"/>
    </row>
    <row r="99" spans="1:33" s="70" customFormat="1" x14ac:dyDescent="0.3">
      <c r="A99" s="86"/>
      <c r="B99" s="886" t="s">
        <v>824</v>
      </c>
      <c r="C99" s="887">
        <v>14.404634294088911</v>
      </c>
      <c r="D99" s="887">
        <v>0</v>
      </c>
      <c r="E99" s="887">
        <v>0</v>
      </c>
      <c r="F99" s="887">
        <v>0</v>
      </c>
      <c r="G99" s="887">
        <v>0</v>
      </c>
      <c r="H99" s="887">
        <v>0</v>
      </c>
      <c r="I99" s="887">
        <v>14.404634294088911</v>
      </c>
      <c r="J99" s="887">
        <v>0</v>
      </c>
      <c r="K99" s="887">
        <v>0</v>
      </c>
      <c r="L99" s="883">
        <v>0</v>
      </c>
      <c r="M99" s="887">
        <v>0</v>
      </c>
      <c r="N99" s="887">
        <v>0</v>
      </c>
      <c r="O99" s="883">
        <f t="shared" si="29"/>
        <v>28.809268588177822</v>
      </c>
      <c r="P99" s="85"/>
      <c r="Q99" s="85"/>
      <c r="R99" s="85"/>
      <c r="S99" s="85"/>
      <c r="T99" s="85"/>
      <c r="U99" s="85"/>
      <c r="V99" s="85"/>
      <c r="W99" s="85"/>
      <c r="X99" s="85"/>
      <c r="Y99" s="85"/>
      <c r="Z99" s="85"/>
      <c r="AA99" s="85"/>
      <c r="AB99" s="85"/>
      <c r="AC99" s="85"/>
      <c r="AD99" s="85"/>
      <c r="AE99" s="85"/>
      <c r="AF99" s="85"/>
      <c r="AG99" s="85"/>
    </row>
    <row r="100" spans="1:33" s="70" customFormat="1" x14ac:dyDescent="0.3">
      <c r="A100" s="86"/>
      <c r="B100" s="884" t="s">
        <v>826</v>
      </c>
      <c r="C100" s="887">
        <v>1.1363859550561797</v>
      </c>
      <c r="D100" s="887">
        <v>0</v>
      </c>
      <c r="E100" s="887">
        <v>0</v>
      </c>
      <c r="F100" s="887">
        <v>0</v>
      </c>
      <c r="G100" s="887">
        <v>0</v>
      </c>
      <c r="H100" s="887">
        <v>0</v>
      </c>
      <c r="I100" s="887">
        <v>1.1363859550561797</v>
      </c>
      <c r="J100" s="887">
        <v>0</v>
      </c>
      <c r="K100" s="887">
        <v>0</v>
      </c>
      <c r="L100" s="883">
        <v>0</v>
      </c>
      <c r="M100" s="887">
        <v>0</v>
      </c>
      <c r="N100" s="887">
        <v>0</v>
      </c>
      <c r="O100" s="883">
        <f t="shared" si="29"/>
        <v>2.2727719101123594</v>
      </c>
      <c r="P100" s="85"/>
      <c r="Q100" s="85"/>
      <c r="R100" s="85"/>
      <c r="S100" s="85"/>
      <c r="T100" s="85"/>
      <c r="U100" s="85"/>
      <c r="V100" s="85"/>
      <c r="W100" s="85"/>
      <c r="X100" s="85"/>
      <c r="Y100" s="85"/>
      <c r="Z100" s="85"/>
      <c r="AA100" s="85"/>
      <c r="AB100" s="85"/>
      <c r="AC100" s="85"/>
      <c r="AD100" s="85"/>
      <c r="AE100" s="85"/>
      <c r="AF100" s="85"/>
      <c r="AG100" s="85"/>
    </row>
    <row r="101" spans="1:33" s="70" customFormat="1" x14ac:dyDescent="0.3">
      <c r="A101" s="86"/>
      <c r="B101" s="884" t="s">
        <v>814</v>
      </c>
      <c r="C101" s="887">
        <v>13.175143550000001</v>
      </c>
      <c r="D101" s="887">
        <v>0</v>
      </c>
      <c r="E101" s="887">
        <v>0</v>
      </c>
      <c r="F101" s="887">
        <v>0</v>
      </c>
      <c r="G101" s="887">
        <v>0</v>
      </c>
      <c r="H101" s="887">
        <v>0</v>
      </c>
      <c r="I101" s="887">
        <v>13.175143550000001</v>
      </c>
      <c r="J101" s="887">
        <v>0</v>
      </c>
      <c r="K101" s="887">
        <v>0</v>
      </c>
      <c r="L101" s="883">
        <v>0</v>
      </c>
      <c r="M101" s="887">
        <v>0</v>
      </c>
      <c r="N101" s="887">
        <v>0</v>
      </c>
      <c r="O101" s="883">
        <f t="shared" si="29"/>
        <v>26.350287100000003</v>
      </c>
      <c r="P101" s="85"/>
      <c r="Q101" s="85"/>
      <c r="R101" s="85"/>
      <c r="S101" s="85"/>
      <c r="T101" s="85"/>
      <c r="U101" s="85"/>
      <c r="V101" s="85"/>
      <c r="W101" s="85"/>
      <c r="X101" s="85"/>
      <c r="Y101" s="85"/>
      <c r="Z101" s="85"/>
      <c r="AA101" s="85"/>
      <c r="AB101" s="85"/>
      <c r="AC101" s="85"/>
      <c r="AD101" s="85"/>
      <c r="AE101" s="85"/>
      <c r="AF101" s="85"/>
      <c r="AG101" s="85"/>
    </row>
    <row r="102" spans="1:33" s="70" customFormat="1" x14ac:dyDescent="0.3">
      <c r="A102" s="86"/>
      <c r="B102" s="884" t="s">
        <v>812</v>
      </c>
      <c r="C102" s="887">
        <v>114.05065267000001</v>
      </c>
      <c r="D102" s="887">
        <v>0</v>
      </c>
      <c r="E102" s="887">
        <v>0</v>
      </c>
      <c r="F102" s="887">
        <v>0</v>
      </c>
      <c r="G102" s="887">
        <v>0</v>
      </c>
      <c r="H102" s="887">
        <v>0</v>
      </c>
      <c r="I102" s="887">
        <v>114.05065267000001</v>
      </c>
      <c r="J102" s="887">
        <v>0</v>
      </c>
      <c r="K102" s="887">
        <v>0</v>
      </c>
      <c r="L102" s="883">
        <v>0</v>
      </c>
      <c r="M102" s="887">
        <v>0</v>
      </c>
      <c r="N102" s="887">
        <v>0</v>
      </c>
      <c r="O102" s="883">
        <f t="shared" si="29"/>
        <v>228.10130534000001</v>
      </c>
      <c r="P102" s="85"/>
      <c r="Q102" s="85"/>
      <c r="R102" s="85"/>
      <c r="S102" s="85"/>
      <c r="T102" s="85"/>
      <c r="U102" s="85"/>
      <c r="V102" s="85"/>
      <c r="W102" s="85"/>
      <c r="X102" s="85"/>
      <c r="Y102" s="85"/>
      <c r="Z102" s="85"/>
      <c r="AA102" s="85"/>
      <c r="AB102" s="85"/>
      <c r="AC102" s="85"/>
      <c r="AD102" s="85"/>
      <c r="AE102" s="85"/>
      <c r="AF102" s="85"/>
      <c r="AG102" s="85"/>
    </row>
    <row r="103" spans="1:33" s="70" customFormat="1" x14ac:dyDescent="0.3">
      <c r="A103" s="86"/>
      <c r="B103" s="886" t="s">
        <v>810</v>
      </c>
      <c r="C103" s="887">
        <v>40.22653013</v>
      </c>
      <c r="D103" s="887">
        <v>0</v>
      </c>
      <c r="E103" s="887">
        <v>0</v>
      </c>
      <c r="F103" s="887">
        <v>0</v>
      </c>
      <c r="G103" s="887">
        <v>0</v>
      </c>
      <c r="H103" s="887">
        <v>0</v>
      </c>
      <c r="I103" s="887">
        <v>40.22653013</v>
      </c>
      <c r="J103" s="887">
        <v>0</v>
      </c>
      <c r="K103" s="887">
        <v>0</v>
      </c>
      <c r="L103" s="883">
        <v>0</v>
      </c>
      <c r="M103" s="887">
        <v>0</v>
      </c>
      <c r="N103" s="887">
        <v>0</v>
      </c>
      <c r="O103" s="883">
        <f t="shared" si="29"/>
        <v>80.453060260000001</v>
      </c>
      <c r="P103" s="85"/>
      <c r="Q103" s="85"/>
      <c r="R103" s="85"/>
      <c r="S103" s="85"/>
      <c r="T103" s="85"/>
      <c r="U103" s="85"/>
      <c r="V103" s="85"/>
      <c r="W103" s="85"/>
      <c r="X103" s="85"/>
      <c r="Y103" s="85"/>
      <c r="Z103" s="85"/>
      <c r="AA103" s="85"/>
      <c r="AB103" s="85"/>
      <c r="AC103" s="85"/>
      <c r="AD103" s="85"/>
      <c r="AE103" s="85"/>
      <c r="AF103" s="85"/>
      <c r="AG103" s="85"/>
    </row>
    <row r="104" spans="1:33" s="70" customFormat="1" x14ac:dyDescent="0.3">
      <c r="A104" s="86"/>
      <c r="B104" s="884" t="s">
        <v>811</v>
      </c>
      <c r="C104" s="887">
        <v>115.32216260999999</v>
      </c>
      <c r="D104" s="887">
        <v>0</v>
      </c>
      <c r="E104" s="887">
        <v>0</v>
      </c>
      <c r="F104" s="887">
        <v>0</v>
      </c>
      <c r="G104" s="887">
        <v>0</v>
      </c>
      <c r="H104" s="887">
        <v>0</v>
      </c>
      <c r="I104" s="887">
        <v>115.32216260999999</v>
      </c>
      <c r="J104" s="887">
        <v>0</v>
      </c>
      <c r="K104" s="887">
        <v>0</v>
      </c>
      <c r="L104" s="883">
        <v>0</v>
      </c>
      <c r="M104" s="887">
        <v>0</v>
      </c>
      <c r="N104" s="887">
        <v>0</v>
      </c>
      <c r="O104" s="883">
        <f t="shared" si="29"/>
        <v>230.64432521999998</v>
      </c>
      <c r="P104" s="85"/>
      <c r="Q104" s="85"/>
      <c r="R104" s="85"/>
      <c r="S104" s="85"/>
      <c r="T104" s="85"/>
      <c r="U104" s="85"/>
      <c r="V104" s="85"/>
      <c r="W104" s="85"/>
      <c r="X104" s="85"/>
      <c r="Y104" s="85"/>
      <c r="Z104" s="85"/>
      <c r="AA104" s="85"/>
      <c r="AB104" s="85"/>
      <c r="AC104" s="85"/>
      <c r="AD104" s="85"/>
      <c r="AE104" s="85"/>
      <c r="AF104" s="85"/>
      <c r="AG104" s="85"/>
    </row>
    <row r="105" spans="1:33" s="70" customFormat="1" x14ac:dyDescent="0.3">
      <c r="A105" s="86"/>
      <c r="B105" s="884" t="s">
        <v>813</v>
      </c>
      <c r="C105" s="887">
        <v>131.02639098999998</v>
      </c>
      <c r="D105" s="887">
        <v>0</v>
      </c>
      <c r="E105" s="887">
        <v>0</v>
      </c>
      <c r="F105" s="887">
        <v>0</v>
      </c>
      <c r="G105" s="887">
        <v>0</v>
      </c>
      <c r="H105" s="887">
        <v>0</v>
      </c>
      <c r="I105" s="887">
        <v>131.02639098999998</v>
      </c>
      <c r="J105" s="887">
        <v>0</v>
      </c>
      <c r="K105" s="887">
        <v>0</v>
      </c>
      <c r="L105" s="883">
        <v>0</v>
      </c>
      <c r="M105" s="887">
        <v>0</v>
      </c>
      <c r="N105" s="887">
        <v>0</v>
      </c>
      <c r="O105" s="883">
        <f t="shared" si="29"/>
        <v>262.05278197999996</v>
      </c>
      <c r="P105" s="85"/>
      <c r="Q105" s="85"/>
      <c r="R105" s="85"/>
      <c r="S105" s="85"/>
      <c r="T105" s="85"/>
      <c r="U105" s="85"/>
      <c r="V105" s="85"/>
      <c r="W105" s="85"/>
      <c r="X105" s="85"/>
      <c r="Y105" s="85"/>
      <c r="Z105" s="85"/>
      <c r="AA105" s="85"/>
      <c r="AB105" s="85"/>
      <c r="AC105" s="85"/>
      <c r="AD105" s="85"/>
      <c r="AE105" s="85"/>
      <c r="AF105" s="85"/>
      <c r="AG105" s="85"/>
    </row>
    <row r="106" spans="1:33" s="70" customFormat="1" x14ac:dyDescent="0.3">
      <c r="A106" s="86"/>
      <c r="B106" s="886" t="s">
        <v>815</v>
      </c>
      <c r="C106" s="887">
        <v>11.767483820000001</v>
      </c>
      <c r="D106" s="887">
        <v>0</v>
      </c>
      <c r="E106" s="887">
        <v>0</v>
      </c>
      <c r="F106" s="887">
        <v>0</v>
      </c>
      <c r="G106" s="887">
        <v>0</v>
      </c>
      <c r="H106" s="887">
        <v>0</v>
      </c>
      <c r="I106" s="887">
        <v>11.767483820000001</v>
      </c>
      <c r="J106" s="887">
        <v>0</v>
      </c>
      <c r="K106" s="887">
        <v>0</v>
      </c>
      <c r="L106" s="883">
        <v>0</v>
      </c>
      <c r="M106" s="887">
        <v>0</v>
      </c>
      <c r="N106" s="887">
        <v>0</v>
      </c>
      <c r="O106" s="883">
        <f t="shared" si="29"/>
        <v>23.534967640000001</v>
      </c>
      <c r="P106" s="85"/>
      <c r="Q106" s="85"/>
      <c r="R106" s="85"/>
      <c r="S106" s="85"/>
      <c r="T106" s="85"/>
      <c r="U106" s="85"/>
      <c r="V106" s="85"/>
      <c r="W106" s="85"/>
      <c r="X106" s="85"/>
      <c r="Y106" s="85"/>
      <c r="Z106" s="85"/>
      <c r="AA106" s="85"/>
      <c r="AB106" s="85"/>
      <c r="AC106" s="85"/>
      <c r="AD106" s="85"/>
      <c r="AE106" s="85"/>
      <c r="AF106" s="85"/>
      <c r="AG106" s="85"/>
    </row>
    <row r="107" spans="1:33" s="70" customFormat="1" x14ac:dyDescent="0.3">
      <c r="A107" s="86"/>
      <c r="B107" s="886" t="s">
        <v>820</v>
      </c>
      <c r="C107" s="1115">
        <v>10.96910864</v>
      </c>
      <c r="D107" s="1115">
        <v>0</v>
      </c>
      <c r="E107" s="1115">
        <v>0</v>
      </c>
      <c r="F107" s="1115">
        <v>0</v>
      </c>
      <c r="G107" s="1115">
        <v>0</v>
      </c>
      <c r="H107" s="1115">
        <v>0</v>
      </c>
      <c r="I107" s="1115">
        <v>10.96910864</v>
      </c>
      <c r="J107" s="1115">
        <v>0</v>
      </c>
      <c r="K107" s="1115">
        <v>0</v>
      </c>
      <c r="L107" s="883">
        <v>0</v>
      </c>
      <c r="M107" s="1115">
        <v>0</v>
      </c>
      <c r="N107" s="887">
        <v>0</v>
      </c>
      <c r="O107" s="883">
        <f t="shared" si="29"/>
        <v>21.93821728</v>
      </c>
      <c r="P107" s="85"/>
      <c r="Q107" s="85"/>
      <c r="R107" s="85"/>
      <c r="S107" s="85"/>
      <c r="T107" s="85"/>
      <c r="U107" s="85"/>
      <c r="V107" s="85"/>
      <c r="W107" s="85"/>
      <c r="X107" s="85"/>
      <c r="Y107" s="85"/>
      <c r="Z107" s="85"/>
      <c r="AA107" s="85"/>
      <c r="AB107" s="85"/>
      <c r="AC107" s="85"/>
      <c r="AD107" s="85"/>
      <c r="AE107" s="85"/>
      <c r="AF107" s="85"/>
      <c r="AG107" s="85"/>
    </row>
    <row r="108" spans="1:33" s="70" customFormat="1" x14ac:dyDescent="0.3">
      <c r="A108" s="86"/>
      <c r="B108" s="886" t="s">
        <v>818</v>
      </c>
      <c r="C108" s="1115">
        <v>72.136967280000007</v>
      </c>
      <c r="D108" s="1115">
        <v>0</v>
      </c>
      <c r="E108" s="1115">
        <v>0</v>
      </c>
      <c r="F108" s="1115">
        <v>0</v>
      </c>
      <c r="G108" s="1115">
        <v>0</v>
      </c>
      <c r="H108" s="1115">
        <v>0</v>
      </c>
      <c r="I108" s="1115">
        <v>72.136967280000007</v>
      </c>
      <c r="J108" s="1115">
        <v>0</v>
      </c>
      <c r="K108" s="1115">
        <v>0</v>
      </c>
      <c r="L108" s="883">
        <v>0</v>
      </c>
      <c r="M108" s="1115">
        <v>0</v>
      </c>
      <c r="N108" s="887">
        <v>0</v>
      </c>
      <c r="O108" s="883">
        <f t="shared" si="29"/>
        <v>144.27393456000001</v>
      </c>
      <c r="P108" s="85"/>
      <c r="Q108" s="85"/>
      <c r="R108" s="85"/>
      <c r="S108" s="85"/>
      <c r="T108" s="85"/>
      <c r="U108" s="85"/>
      <c r="V108" s="85"/>
      <c r="W108" s="85"/>
      <c r="X108" s="85"/>
      <c r="Y108" s="85"/>
      <c r="Z108" s="85"/>
      <c r="AA108" s="85"/>
      <c r="AB108" s="85"/>
      <c r="AC108" s="85"/>
      <c r="AD108" s="85"/>
      <c r="AE108" s="85"/>
      <c r="AF108" s="85"/>
      <c r="AG108" s="85"/>
    </row>
    <row r="109" spans="1:33" s="70" customFormat="1" x14ac:dyDescent="0.3">
      <c r="A109" s="86"/>
      <c r="B109" s="886" t="s">
        <v>816</v>
      </c>
      <c r="C109" s="1115">
        <v>33.75283262</v>
      </c>
      <c r="D109" s="1115">
        <v>0</v>
      </c>
      <c r="E109" s="1115">
        <v>0</v>
      </c>
      <c r="F109" s="1115">
        <v>0</v>
      </c>
      <c r="G109" s="1115">
        <v>0</v>
      </c>
      <c r="H109" s="1115">
        <v>0</v>
      </c>
      <c r="I109" s="1115">
        <v>33.75283262</v>
      </c>
      <c r="J109" s="1115">
        <v>0</v>
      </c>
      <c r="K109" s="1115">
        <v>0</v>
      </c>
      <c r="L109" s="883">
        <v>0</v>
      </c>
      <c r="M109" s="1115">
        <v>0</v>
      </c>
      <c r="N109" s="887">
        <v>0</v>
      </c>
      <c r="O109" s="883">
        <f t="shared" si="29"/>
        <v>67.505665239999999</v>
      </c>
      <c r="P109" s="85"/>
      <c r="Q109" s="85"/>
      <c r="R109" s="85"/>
      <c r="S109" s="85"/>
      <c r="T109" s="85"/>
      <c r="U109" s="85"/>
      <c r="V109" s="85"/>
      <c r="W109" s="85"/>
      <c r="X109" s="85"/>
      <c r="Y109" s="85"/>
      <c r="Z109" s="85"/>
      <c r="AA109" s="85"/>
      <c r="AB109" s="85"/>
      <c r="AC109" s="85"/>
      <c r="AD109" s="85"/>
      <c r="AE109" s="85"/>
      <c r="AF109" s="85"/>
      <c r="AG109" s="85"/>
    </row>
    <row r="110" spans="1:33" s="70" customFormat="1" x14ac:dyDescent="0.3">
      <c r="A110" s="86"/>
      <c r="B110" s="886" t="s">
        <v>817</v>
      </c>
      <c r="C110" s="1115">
        <v>107.26147449</v>
      </c>
      <c r="D110" s="1115">
        <v>0</v>
      </c>
      <c r="E110" s="1115">
        <v>0</v>
      </c>
      <c r="F110" s="1115">
        <v>0</v>
      </c>
      <c r="G110" s="1115">
        <v>0</v>
      </c>
      <c r="H110" s="1115">
        <v>0</v>
      </c>
      <c r="I110" s="1115">
        <v>107.26147449</v>
      </c>
      <c r="J110" s="1115">
        <v>0</v>
      </c>
      <c r="K110" s="1115">
        <v>0</v>
      </c>
      <c r="L110" s="883">
        <v>0</v>
      </c>
      <c r="M110" s="1115">
        <v>0</v>
      </c>
      <c r="N110" s="887">
        <v>0</v>
      </c>
      <c r="O110" s="883">
        <f t="shared" si="29"/>
        <v>214.52294898</v>
      </c>
      <c r="P110" s="85"/>
      <c r="Q110" s="85"/>
      <c r="R110" s="85"/>
      <c r="S110" s="85"/>
      <c r="T110" s="85"/>
      <c r="U110" s="85"/>
      <c r="V110" s="85"/>
      <c r="W110" s="85"/>
      <c r="X110" s="85"/>
      <c r="Y110" s="85"/>
      <c r="Z110" s="85"/>
      <c r="AA110" s="85"/>
      <c r="AB110" s="85"/>
      <c r="AC110" s="85"/>
      <c r="AD110" s="85"/>
      <c r="AE110" s="85"/>
      <c r="AF110" s="85"/>
      <c r="AG110" s="85"/>
    </row>
    <row r="111" spans="1:33" s="70" customFormat="1" x14ac:dyDescent="0.3">
      <c r="A111" s="86"/>
      <c r="B111" s="886" t="s">
        <v>819</v>
      </c>
      <c r="C111" s="1115">
        <v>18.666698839999999</v>
      </c>
      <c r="D111" s="1115">
        <v>0</v>
      </c>
      <c r="E111" s="1115">
        <v>0</v>
      </c>
      <c r="F111" s="1115">
        <v>0</v>
      </c>
      <c r="G111" s="1115">
        <v>0</v>
      </c>
      <c r="H111" s="1115">
        <v>0</v>
      </c>
      <c r="I111" s="1115">
        <v>18.666698839999999</v>
      </c>
      <c r="J111" s="1115">
        <v>0</v>
      </c>
      <c r="K111" s="1115">
        <v>0</v>
      </c>
      <c r="L111" s="883">
        <v>0</v>
      </c>
      <c r="M111" s="1115">
        <v>0</v>
      </c>
      <c r="N111" s="887">
        <v>0</v>
      </c>
      <c r="O111" s="883">
        <f t="shared" si="29"/>
        <v>37.333397679999997</v>
      </c>
      <c r="P111" s="85"/>
      <c r="Q111" s="85"/>
      <c r="R111" s="85"/>
      <c r="S111" s="85"/>
      <c r="T111" s="85"/>
      <c r="U111" s="85"/>
      <c r="V111" s="85"/>
      <c r="W111" s="85"/>
      <c r="X111" s="85"/>
      <c r="Y111" s="85"/>
      <c r="Z111" s="85"/>
      <c r="AA111" s="85"/>
      <c r="AB111" s="85"/>
      <c r="AC111" s="85"/>
      <c r="AD111" s="85"/>
      <c r="AE111" s="85"/>
      <c r="AF111" s="85"/>
      <c r="AG111" s="85"/>
    </row>
    <row r="112" spans="1:33" s="70" customFormat="1" x14ac:dyDescent="0.3">
      <c r="A112" s="86"/>
      <c r="B112" s="886" t="s">
        <v>78</v>
      </c>
      <c r="C112" s="1115">
        <v>4.9610248500000003</v>
      </c>
      <c r="D112" s="1115">
        <v>15.17376048</v>
      </c>
      <c r="E112" s="1115">
        <v>0</v>
      </c>
      <c r="F112" s="1115">
        <v>21.197203909999999</v>
      </c>
      <c r="G112" s="1115">
        <v>0</v>
      </c>
      <c r="H112" s="1115">
        <v>36.145761759999999</v>
      </c>
      <c r="I112" s="1115">
        <v>4.8801385800000006</v>
      </c>
      <c r="J112" s="1115">
        <v>14.9263622</v>
      </c>
      <c r="K112" s="1115">
        <v>0</v>
      </c>
      <c r="L112" s="883">
        <v>1.6088194499999999</v>
      </c>
      <c r="M112" s="1115">
        <v>0</v>
      </c>
      <c r="N112" s="887">
        <v>31.556001219999999</v>
      </c>
      <c r="O112" s="883">
        <f t="shared" si="29"/>
        <v>130.44907245000002</v>
      </c>
      <c r="P112" s="85"/>
      <c r="Q112" s="85"/>
      <c r="R112" s="85"/>
      <c r="S112" s="85"/>
      <c r="T112" s="85"/>
      <c r="U112" s="85"/>
      <c r="V112" s="85"/>
      <c r="W112" s="85"/>
      <c r="X112" s="85"/>
      <c r="Y112" s="85"/>
      <c r="Z112" s="85"/>
      <c r="AA112" s="85"/>
      <c r="AB112" s="85"/>
      <c r="AC112" s="85"/>
      <c r="AD112" s="85"/>
      <c r="AE112" s="85"/>
      <c r="AF112" s="85"/>
      <c r="AG112" s="85"/>
    </row>
    <row r="113" spans="1:33" s="70" customFormat="1" x14ac:dyDescent="0.3">
      <c r="A113" s="86"/>
      <c r="B113" s="859" t="s">
        <v>335</v>
      </c>
      <c r="C113" s="865">
        <f>+C114+C119</f>
        <v>8.4802086438908351</v>
      </c>
      <c r="D113" s="865">
        <f t="shared" ref="D113:N113" si="30">+D114+D119</f>
        <v>0.17857266170222949</v>
      </c>
      <c r="E113" s="865">
        <f t="shared" si="30"/>
        <v>0.19795946013109361</v>
      </c>
      <c r="F113" s="865">
        <f t="shared" si="30"/>
        <v>6.5934629414875587</v>
      </c>
      <c r="G113" s="865">
        <f t="shared" si="30"/>
        <v>0.15834306001862725</v>
      </c>
      <c r="H113" s="865">
        <f t="shared" si="30"/>
        <v>0.15159986147729676</v>
      </c>
      <c r="I113" s="865">
        <f t="shared" si="30"/>
        <v>4.939731929143786</v>
      </c>
      <c r="J113" s="865">
        <f t="shared" si="30"/>
        <v>0.13811346136483038</v>
      </c>
      <c r="K113" s="865">
        <f t="shared" si="30"/>
        <v>0.15750025979369447</v>
      </c>
      <c r="L113" s="865">
        <f t="shared" si="30"/>
        <v>3.2485299758053028</v>
      </c>
      <c r="M113" s="865">
        <f t="shared" si="30"/>
        <v>0.11788385968122812</v>
      </c>
      <c r="N113" s="865">
        <f t="shared" si="30"/>
        <v>0.1111406581100922</v>
      </c>
      <c r="O113" s="861">
        <f t="shared" si="29"/>
        <v>24.473046772606576</v>
      </c>
      <c r="P113" s="1122"/>
      <c r="Q113" s="85"/>
      <c r="R113" s="85"/>
      <c r="S113" s="85"/>
      <c r="T113" s="85"/>
      <c r="U113" s="85"/>
      <c r="V113" s="85"/>
      <c r="W113" s="85"/>
      <c r="X113" s="85"/>
      <c r="Y113" s="85"/>
      <c r="Z113" s="85"/>
      <c r="AA113" s="85"/>
      <c r="AB113" s="85"/>
      <c r="AC113" s="85"/>
      <c r="AD113" s="85"/>
      <c r="AE113" s="85"/>
      <c r="AF113" s="85"/>
      <c r="AG113" s="85"/>
    </row>
    <row r="114" spans="1:33" s="70" customFormat="1" x14ac:dyDescent="0.3">
      <c r="A114" s="86"/>
      <c r="B114" s="315" t="s">
        <v>71</v>
      </c>
      <c r="C114" s="333">
        <f>+C115+C117</f>
        <v>8.4802086438908351</v>
      </c>
      <c r="D114" s="333">
        <f t="shared" ref="D114:N114" si="31">+D115+D117</f>
        <v>0.17857266170222949</v>
      </c>
      <c r="E114" s="333">
        <f t="shared" si="31"/>
        <v>0.1718294601310936</v>
      </c>
      <c r="F114" s="333">
        <f t="shared" si="31"/>
        <v>6.5934629414875587</v>
      </c>
      <c r="G114" s="333">
        <f t="shared" si="31"/>
        <v>0.15834306001862725</v>
      </c>
      <c r="H114" s="333">
        <f t="shared" si="31"/>
        <v>0.15159986147729676</v>
      </c>
      <c r="I114" s="333">
        <f t="shared" si="31"/>
        <v>4.939731929143786</v>
      </c>
      <c r="J114" s="333">
        <f t="shared" si="31"/>
        <v>0.13811346136483038</v>
      </c>
      <c r="K114" s="333">
        <f t="shared" si="31"/>
        <v>0.13137025979369449</v>
      </c>
      <c r="L114" s="333">
        <f t="shared" si="31"/>
        <v>3.2485299758053028</v>
      </c>
      <c r="M114" s="333">
        <f t="shared" si="31"/>
        <v>0.11788385968122812</v>
      </c>
      <c r="N114" s="333">
        <f t="shared" si="31"/>
        <v>0.1111406581100922</v>
      </c>
      <c r="O114" s="333">
        <f t="shared" ref="O114" si="32">+O115+O117</f>
        <v>24.420786772606576</v>
      </c>
      <c r="P114" s="85"/>
      <c r="Q114" s="85"/>
      <c r="R114" s="85"/>
      <c r="S114" s="85"/>
      <c r="T114" s="85"/>
      <c r="U114" s="85"/>
      <c r="V114" s="85"/>
      <c r="W114" s="85"/>
      <c r="X114" s="85"/>
      <c r="Y114" s="85"/>
      <c r="Z114" s="85"/>
      <c r="AA114" s="85"/>
      <c r="AB114" s="85"/>
      <c r="AC114" s="85"/>
      <c r="AD114" s="85"/>
      <c r="AE114" s="85"/>
      <c r="AF114" s="85"/>
      <c r="AG114" s="85"/>
    </row>
    <row r="115" spans="1:33" x14ac:dyDescent="0.3">
      <c r="B115" s="963" t="s">
        <v>591</v>
      </c>
      <c r="C115" s="880">
        <f>+C116</f>
        <v>0.18531586024355998</v>
      </c>
      <c r="D115" s="880">
        <f t="shared" ref="D115:N115" si="33">+D116</f>
        <v>0.17857266170222949</v>
      </c>
      <c r="E115" s="880">
        <f t="shared" si="33"/>
        <v>0.1718294601310936</v>
      </c>
      <c r="F115" s="880">
        <f t="shared" si="33"/>
        <v>0.16508626158976314</v>
      </c>
      <c r="G115" s="880">
        <f t="shared" si="33"/>
        <v>0.15834306001862725</v>
      </c>
      <c r="H115" s="880">
        <f t="shared" si="33"/>
        <v>0.15159986147729676</v>
      </c>
      <c r="I115" s="880">
        <f t="shared" si="33"/>
        <v>0.14485665990616087</v>
      </c>
      <c r="J115" s="880">
        <f t="shared" si="33"/>
        <v>0.13811346136483038</v>
      </c>
      <c r="K115" s="880">
        <f t="shared" si="33"/>
        <v>0.13137025979369449</v>
      </c>
      <c r="L115" s="880">
        <f t="shared" si="33"/>
        <v>0.1246270582225586</v>
      </c>
      <c r="M115" s="880">
        <f t="shared" si="33"/>
        <v>0.11788385968122812</v>
      </c>
      <c r="N115" s="880">
        <f t="shared" si="33"/>
        <v>0.1111406581100922</v>
      </c>
      <c r="O115" s="885">
        <f t="shared" si="29"/>
        <v>1.7787391222411348</v>
      </c>
      <c r="P115" s="85"/>
      <c r="Q115" s="85"/>
      <c r="R115" s="85"/>
      <c r="S115" s="85"/>
      <c r="T115" s="85"/>
      <c r="U115" s="85"/>
      <c r="V115" s="85"/>
      <c r="W115" s="85"/>
      <c r="X115" s="85"/>
      <c r="Y115" s="85"/>
      <c r="Z115" s="85"/>
      <c r="AA115" s="85"/>
      <c r="AB115" s="85"/>
      <c r="AC115" s="85"/>
      <c r="AD115" s="85"/>
      <c r="AE115" s="85"/>
      <c r="AF115" s="85"/>
      <c r="AG115" s="85"/>
    </row>
    <row r="116" spans="1:33" s="70" customFormat="1" x14ac:dyDescent="0.3">
      <c r="A116" s="86"/>
      <c r="B116" s="710" t="s">
        <v>679</v>
      </c>
      <c r="C116" s="880">
        <v>0.18531586024355998</v>
      </c>
      <c r="D116" s="880">
        <v>0.17857266170222949</v>
      </c>
      <c r="E116" s="880">
        <v>0.1718294601310936</v>
      </c>
      <c r="F116" s="880">
        <v>0.16508626158976314</v>
      </c>
      <c r="G116" s="880">
        <v>0.15834306001862725</v>
      </c>
      <c r="H116" s="880">
        <v>0.15159986147729676</v>
      </c>
      <c r="I116" s="880">
        <v>0.14485665990616087</v>
      </c>
      <c r="J116" s="880">
        <v>0.13811346136483038</v>
      </c>
      <c r="K116" s="880">
        <v>0.13137025979369449</v>
      </c>
      <c r="L116" s="885">
        <v>0.1246270582225586</v>
      </c>
      <c r="M116" s="880">
        <v>0.11788385968122812</v>
      </c>
      <c r="N116" s="880">
        <v>0.1111406581100922</v>
      </c>
      <c r="O116" s="885">
        <f t="shared" si="29"/>
        <v>1.7787391222411348</v>
      </c>
      <c r="P116" s="85"/>
      <c r="Q116" s="85"/>
      <c r="R116" s="85"/>
      <c r="S116" s="85"/>
      <c r="T116" s="85"/>
      <c r="U116" s="85"/>
      <c r="V116" s="85"/>
      <c r="W116" s="85"/>
      <c r="X116" s="85"/>
      <c r="Y116" s="85"/>
      <c r="Z116" s="85"/>
      <c r="AA116" s="85"/>
      <c r="AB116" s="85"/>
      <c r="AC116" s="85"/>
      <c r="AD116" s="85"/>
      <c r="AE116" s="85"/>
      <c r="AF116" s="85"/>
      <c r="AG116" s="85"/>
    </row>
    <row r="117" spans="1:33" s="70" customFormat="1" x14ac:dyDescent="0.3">
      <c r="A117" s="86"/>
      <c r="B117" s="711" t="s">
        <v>592</v>
      </c>
      <c r="C117" s="880">
        <f>+C118</f>
        <v>8.2948927836472759</v>
      </c>
      <c r="D117" s="880">
        <f t="shared" ref="D117:N117" si="34">+D118</f>
        <v>0</v>
      </c>
      <c r="E117" s="880">
        <f t="shared" si="34"/>
        <v>0</v>
      </c>
      <c r="F117" s="880">
        <f t="shared" si="34"/>
        <v>6.4283766798977959</v>
      </c>
      <c r="G117" s="880">
        <f t="shared" si="34"/>
        <v>0</v>
      </c>
      <c r="H117" s="880">
        <f t="shared" si="34"/>
        <v>0</v>
      </c>
      <c r="I117" s="880">
        <f t="shared" si="34"/>
        <v>4.7948752692376253</v>
      </c>
      <c r="J117" s="880">
        <f t="shared" si="34"/>
        <v>0</v>
      </c>
      <c r="K117" s="880">
        <f t="shared" si="34"/>
        <v>0</v>
      </c>
      <c r="L117" s="880">
        <f t="shared" si="34"/>
        <v>3.1239029175827442</v>
      </c>
      <c r="M117" s="880">
        <f t="shared" si="34"/>
        <v>0</v>
      </c>
      <c r="N117" s="880">
        <f t="shared" si="34"/>
        <v>0</v>
      </c>
      <c r="O117" s="885">
        <f t="shared" si="29"/>
        <v>22.642047650365441</v>
      </c>
      <c r="P117" s="85"/>
      <c r="Q117" s="85"/>
      <c r="R117" s="85"/>
      <c r="S117" s="85"/>
      <c r="T117" s="85"/>
      <c r="U117" s="85"/>
      <c r="V117" s="85"/>
      <c r="W117" s="85"/>
      <c r="X117" s="85"/>
      <c r="Y117" s="85"/>
      <c r="Z117" s="85"/>
      <c r="AA117" s="85"/>
      <c r="AB117" s="85"/>
      <c r="AC117" s="85"/>
      <c r="AD117" s="85"/>
      <c r="AE117" s="85"/>
      <c r="AF117" s="85"/>
      <c r="AG117" s="85"/>
    </row>
    <row r="118" spans="1:33" s="70" customFormat="1" x14ac:dyDescent="0.3">
      <c r="A118" s="86"/>
      <c r="B118" s="710" t="s">
        <v>679</v>
      </c>
      <c r="C118" s="880">
        <v>8.2948927836472759</v>
      </c>
      <c r="D118" s="880">
        <v>0</v>
      </c>
      <c r="E118" s="880">
        <v>0</v>
      </c>
      <c r="F118" s="880">
        <v>6.4283766798977959</v>
      </c>
      <c r="G118" s="880">
        <v>0</v>
      </c>
      <c r="H118" s="880">
        <v>0</v>
      </c>
      <c r="I118" s="880">
        <v>4.7948752692376253</v>
      </c>
      <c r="J118" s="880">
        <v>0</v>
      </c>
      <c r="K118" s="880">
        <v>0</v>
      </c>
      <c r="L118" s="885">
        <v>3.1239029175827442</v>
      </c>
      <c r="M118" s="880">
        <v>0</v>
      </c>
      <c r="N118" s="880">
        <v>0</v>
      </c>
      <c r="O118" s="885">
        <f t="shared" si="29"/>
        <v>22.642047650365441</v>
      </c>
      <c r="P118" s="85"/>
      <c r="Q118" s="85"/>
      <c r="R118" s="85"/>
      <c r="S118" s="85"/>
      <c r="T118" s="85"/>
      <c r="U118" s="85"/>
      <c r="V118" s="85"/>
      <c r="W118" s="85"/>
      <c r="X118" s="85"/>
      <c r="Y118" s="85"/>
      <c r="Z118" s="85"/>
      <c r="AA118" s="85"/>
      <c r="AB118" s="85"/>
      <c r="AC118" s="85"/>
      <c r="AD118" s="85"/>
      <c r="AE118" s="85"/>
      <c r="AF118" s="85"/>
      <c r="AG118" s="85"/>
    </row>
    <row r="119" spans="1:33" s="70" customFormat="1" x14ac:dyDescent="0.3">
      <c r="A119" s="86"/>
      <c r="B119" s="315" t="s">
        <v>69</v>
      </c>
      <c r="C119" s="333">
        <f>+C120</f>
        <v>0</v>
      </c>
      <c r="D119" s="333">
        <f t="shared" ref="D119:N119" si="35">+D120</f>
        <v>0</v>
      </c>
      <c r="E119" s="333">
        <f t="shared" si="35"/>
        <v>2.613E-2</v>
      </c>
      <c r="F119" s="333">
        <f t="shared" si="35"/>
        <v>0</v>
      </c>
      <c r="G119" s="333">
        <f t="shared" si="35"/>
        <v>0</v>
      </c>
      <c r="H119" s="333">
        <f t="shared" si="35"/>
        <v>0</v>
      </c>
      <c r="I119" s="333">
        <f t="shared" si="35"/>
        <v>0</v>
      </c>
      <c r="J119" s="333">
        <f t="shared" si="35"/>
        <v>0</v>
      </c>
      <c r="K119" s="333">
        <f t="shared" si="35"/>
        <v>2.613E-2</v>
      </c>
      <c r="L119" s="333">
        <f t="shared" si="35"/>
        <v>0</v>
      </c>
      <c r="M119" s="333">
        <f t="shared" si="35"/>
        <v>0</v>
      </c>
      <c r="N119" s="333">
        <f t="shared" si="35"/>
        <v>0</v>
      </c>
      <c r="O119" s="1125">
        <f t="shared" si="29"/>
        <v>5.2260000000000001E-2</v>
      </c>
      <c r="P119" s="85"/>
      <c r="Q119" s="85"/>
      <c r="R119" s="85"/>
      <c r="S119" s="85"/>
      <c r="T119" s="85"/>
      <c r="U119" s="85"/>
      <c r="V119" s="85"/>
      <c r="W119" s="85"/>
      <c r="X119" s="85"/>
      <c r="Y119" s="85"/>
      <c r="Z119" s="85"/>
      <c r="AA119" s="85"/>
      <c r="AB119" s="85"/>
      <c r="AC119" s="85"/>
      <c r="AD119" s="85"/>
      <c r="AE119" s="85"/>
      <c r="AF119" s="85"/>
      <c r="AG119" s="85"/>
    </row>
    <row r="120" spans="1:33" s="70" customFormat="1" x14ac:dyDescent="0.3">
      <c r="A120" s="86"/>
      <c r="B120" s="710" t="s">
        <v>792</v>
      </c>
      <c r="C120" s="880">
        <v>0</v>
      </c>
      <c r="D120" s="880">
        <v>0</v>
      </c>
      <c r="E120" s="880">
        <v>2.613E-2</v>
      </c>
      <c r="F120" s="880">
        <v>0</v>
      </c>
      <c r="G120" s="880">
        <v>0</v>
      </c>
      <c r="H120" s="880">
        <v>0</v>
      </c>
      <c r="I120" s="880">
        <v>0</v>
      </c>
      <c r="J120" s="880">
        <v>0</v>
      </c>
      <c r="K120" s="880">
        <v>2.613E-2</v>
      </c>
      <c r="L120" s="885">
        <v>0</v>
      </c>
      <c r="M120" s="880">
        <v>0</v>
      </c>
      <c r="N120" s="880">
        <v>0</v>
      </c>
      <c r="O120" s="1055">
        <f t="shared" si="29"/>
        <v>5.2260000000000001E-2</v>
      </c>
      <c r="P120" s="85"/>
      <c r="Q120" s="85"/>
      <c r="R120" s="85"/>
      <c r="S120" s="85"/>
      <c r="T120" s="85"/>
      <c r="U120" s="85"/>
      <c r="V120" s="85"/>
      <c r="W120" s="85"/>
      <c r="X120" s="85"/>
      <c r="Y120" s="85"/>
      <c r="Z120" s="85"/>
      <c r="AA120" s="85"/>
      <c r="AB120" s="85"/>
      <c r="AC120" s="85"/>
      <c r="AD120" s="85"/>
      <c r="AE120" s="85"/>
      <c r="AF120" s="85"/>
      <c r="AG120" s="85"/>
    </row>
    <row r="121" spans="1:33" s="70" customFormat="1" x14ac:dyDescent="0.3">
      <c r="A121" s="86"/>
      <c r="B121" s="338"/>
      <c r="C121" s="82"/>
      <c r="D121" s="82"/>
      <c r="E121" s="82"/>
      <c r="F121" s="82"/>
      <c r="G121" s="82"/>
      <c r="H121" s="82"/>
      <c r="I121" s="82"/>
      <c r="J121" s="82"/>
      <c r="K121" s="82"/>
      <c r="L121" s="82"/>
      <c r="M121" s="82"/>
      <c r="N121" s="82"/>
      <c r="O121" s="82"/>
      <c r="P121" s="85"/>
      <c r="Q121" s="85"/>
      <c r="R121" s="85"/>
      <c r="S121" s="85"/>
      <c r="T121" s="85"/>
      <c r="U121" s="85"/>
      <c r="V121" s="85"/>
      <c r="W121" s="85"/>
      <c r="X121" s="85"/>
      <c r="Y121" s="85"/>
      <c r="Z121" s="85"/>
      <c r="AA121" s="85"/>
      <c r="AB121" s="85"/>
      <c r="AC121" s="85"/>
      <c r="AD121" s="85"/>
      <c r="AE121" s="85"/>
      <c r="AF121" s="85"/>
      <c r="AG121" s="85"/>
    </row>
    <row r="122" spans="1:33" x14ac:dyDescent="0.3">
      <c r="B122" s="311" t="s">
        <v>104</v>
      </c>
      <c r="C122" s="116">
        <f>+C123+C124</f>
        <v>56.055986157051002</v>
      </c>
      <c r="D122" s="116">
        <f t="shared" ref="D122:N122" si="36">+D123+D124</f>
        <v>6.5646063336750249</v>
      </c>
      <c r="E122" s="116">
        <f t="shared" si="36"/>
        <v>127.1395558771644</v>
      </c>
      <c r="F122" s="116">
        <f t="shared" si="36"/>
        <v>223.16199112336164</v>
      </c>
      <c r="G122" s="116">
        <f t="shared" si="36"/>
        <v>375.55266194669173</v>
      </c>
      <c r="H122" s="116">
        <f t="shared" si="36"/>
        <v>198.48559457742073</v>
      </c>
      <c r="I122" s="116">
        <f t="shared" si="36"/>
        <v>9.8196799456933697</v>
      </c>
      <c r="J122" s="116">
        <f t="shared" si="36"/>
        <v>6.3196881917487016</v>
      </c>
      <c r="K122" s="116">
        <f t="shared" si="36"/>
        <v>103.51896809031415</v>
      </c>
      <c r="L122" s="116">
        <f t="shared" si="36"/>
        <v>177.20796446240107</v>
      </c>
      <c r="M122" s="116">
        <f t="shared" si="36"/>
        <v>49.827052447730473</v>
      </c>
      <c r="N122" s="116">
        <f t="shared" si="36"/>
        <v>198.17033842697052</v>
      </c>
      <c r="O122" s="116">
        <f>SUM(C122:N122)</f>
        <v>1531.8240875802228</v>
      </c>
      <c r="P122" s="1163"/>
      <c r="Q122" s="85"/>
      <c r="R122" s="85"/>
      <c r="S122" s="85"/>
      <c r="T122" s="85"/>
      <c r="U122" s="85"/>
      <c r="V122" s="85"/>
      <c r="W122" s="85"/>
      <c r="X122" s="85"/>
      <c r="Y122" s="85"/>
      <c r="Z122" s="85"/>
      <c r="AA122" s="85"/>
      <c r="AB122" s="85"/>
      <c r="AC122" s="85"/>
      <c r="AD122" s="85"/>
      <c r="AE122" s="85"/>
      <c r="AF122" s="85"/>
      <c r="AG122" s="85"/>
    </row>
    <row r="123" spans="1:33" x14ac:dyDescent="0.3">
      <c r="B123" s="884" t="s">
        <v>105</v>
      </c>
      <c r="C123" s="880">
        <v>2.7686063410191419</v>
      </c>
      <c r="D123" s="880">
        <v>4.0360936143215271</v>
      </c>
      <c r="E123" s="880">
        <v>124.64503565172022</v>
      </c>
      <c r="F123" s="880">
        <v>21.999742130231944</v>
      </c>
      <c r="G123" s="880">
        <v>47.587978089659217</v>
      </c>
      <c r="H123" s="880">
        <v>196.09215546113336</v>
      </c>
      <c r="I123" s="880">
        <v>2.6658729414744609</v>
      </c>
      <c r="J123" s="880">
        <v>3.9956344139841278</v>
      </c>
      <c r="K123" s="880">
        <v>101.23013976492345</v>
      </c>
      <c r="L123" s="880">
        <v>21.897008727657457</v>
      </c>
      <c r="M123" s="880">
        <v>47.609793088529095</v>
      </c>
      <c r="N123" s="880">
        <v>195.98942205855886</v>
      </c>
      <c r="O123" s="883">
        <f>SUM(C123:N123)</f>
        <v>770.51748228321276</v>
      </c>
      <c r="P123" s="1163"/>
      <c r="Q123" s="85"/>
      <c r="R123" s="85"/>
      <c r="S123" s="85"/>
      <c r="T123" s="85"/>
      <c r="U123" s="85"/>
      <c r="V123" s="85"/>
      <c r="W123" s="85"/>
      <c r="X123" s="85"/>
      <c r="Y123" s="85"/>
      <c r="Z123" s="85"/>
      <c r="AA123" s="85"/>
      <c r="AB123" s="85"/>
      <c r="AC123" s="85"/>
      <c r="AD123" s="85"/>
      <c r="AE123" s="85"/>
      <c r="AF123" s="85"/>
      <c r="AG123" s="85"/>
    </row>
    <row r="124" spans="1:33" x14ac:dyDescent="0.3">
      <c r="B124" s="884" t="s">
        <v>501</v>
      </c>
      <c r="C124" s="883">
        <v>53.287379816031859</v>
      </c>
      <c r="D124" s="883">
        <v>2.5285127193534973</v>
      </c>
      <c r="E124" s="883">
        <v>2.4945202254441736</v>
      </c>
      <c r="F124" s="883">
        <v>201.16224899312971</v>
      </c>
      <c r="G124" s="883">
        <v>327.96468385703253</v>
      </c>
      <c r="H124" s="883">
        <v>2.3934391162873609</v>
      </c>
      <c r="I124" s="883">
        <v>7.1538070042189084</v>
      </c>
      <c r="J124" s="883">
        <v>2.3240537777645738</v>
      </c>
      <c r="K124" s="883">
        <v>2.2888283253906945</v>
      </c>
      <c r="L124" s="883">
        <v>155.3109557347436</v>
      </c>
      <c r="M124" s="883">
        <v>2.2172593592013783</v>
      </c>
      <c r="N124" s="883">
        <v>2.1809163684116708</v>
      </c>
      <c r="O124" s="883">
        <f>SUM(C124:N124)</f>
        <v>761.30660529701004</v>
      </c>
      <c r="P124" s="1163"/>
      <c r="Q124" s="85"/>
      <c r="R124" s="85"/>
      <c r="S124" s="85"/>
      <c r="T124" s="85"/>
      <c r="U124" s="85"/>
      <c r="V124" s="85"/>
      <c r="W124" s="85"/>
      <c r="X124" s="85"/>
      <c r="Y124" s="85"/>
      <c r="Z124" s="85"/>
      <c r="AA124" s="85"/>
      <c r="AB124" s="85"/>
      <c r="AC124" s="85"/>
      <c r="AD124" s="85"/>
      <c r="AE124" s="85"/>
      <c r="AF124" s="85"/>
      <c r="AG124" s="85"/>
    </row>
    <row r="125" spans="1:33" x14ac:dyDescent="0.3">
      <c r="B125" s="311" t="s">
        <v>106</v>
      </c>
      <c r="C125" s="116">
        <v>755.77734501896725</v>
      </c>
      <c r="D125" s="116">
        <v>414.5049566333667</v>
      </c>
      <c r="E125" s="116">
        <v>91.187488087231472</v>
      </c>
      <c r="F125" s="116">
        <v>52.871196368097287</v>
      </c>
      <c r="G125" s="116">
        <v>392.8532312229334</v>
      </c>
      <c r="H125" s="116">
        <v>88.831473522803719</v>
      </c>
      <c r="I125" s="116">
        <v>752.24802969161658</v>
      </c>
      <c r="J125" s="116">
        <v>340.40098214207194</v>
      </c>
      <c r="K125" s="116">
        <v>89.493830866340588</v>
      </c>
      <c r="L125" s="116">
        <v>32.644570751771539</v>
      </c>
      <c r="M125" s="116">
        <v>308.39361291225919</v>
      </c>
      <c r="N125" s="116">
        <v>81.52844693741163</v>
      </c>
      <c r="O125" s="116">
        <f>SUM(C125:N125)</f>
        <v>3400.7351641548707</v>
      </c>
      <c r="P125" s="1163"/>
      <c r="Q125" s="85"/>
      <c r="R125" s="85"/>
      <c r="S125" s="85"/>
      <c r="T125" s="85"/>
      <c r="U125" s="85"/>
      <c r="V125" s="85"/>
      <c r="W125" s="85"/>
      <c r="X125" s="85"/>
      <c r="Y125" s="85"/>
      <c r="Z125" s="85"/>
      <c r="AA125" s="85"/>
      <c r="AB125" s="85"/>
      <c r="AC125" s="85"/>
      <c r="AD125" s="85"/>
      <c r="AE125" s="85"/>
      <c r="AF125" s="85"/>
      <c r="AG125" s="85"/>
    </row>
    <row r="126" spans="1:33" x14ac:dyDescent="0.3">
      <c r="B126" s="866"/>
      <c r="C126" s="1050"/>
      <c r="D126" s="418"/>
      <c r="E126" s="418"/>
      <c r="F126" s="418"/>
      <c r="G126" s="418"/>
      <c r="H126" s="418"/>
      <c r="I126" s="418"/>
      <c r="J126" s="418"/>
      <c r="K126" s="418"/>
      <c r="L126" s="418"/>
      <c r="M126" s="418"/>
      <c r="N126" s="418"/>
      <c r="O126" s="418"/>
    </row>
    <row r="127" spans="1:33" x14ac:dyDescent="0.3">
      <c r="B127" s="92" t="s">
        <v>336</v>
      </c>
      <c r="C127" s="1052"/>
      <c r="D127" s="867"/>
      <c r="E127" s="867"/>
      <c r="F127" s="867"/>
      <c r="G127" s="867"/>
      <c r="H127" s="867"/>
      <c r="I127" s="867"/>
      <c r="J127" s="867"/>
      <c r="K127" s="867"/>
      <c r="L127" s="867"/>
      <c r="M127" s="867"/>
      <c r="N127" s="867"/>
      <c r="O127" s="868"/>
    </row>
    <row r="128" spans="1:33" x14ac:dyDescent="0.3">
      <c r="C128" s="868"/>
      <c r="D128" s="868"/>
      <c r="E128" s="868"/>
      <c r="F128" s="868"/>
      <c r="G128" s="868"/>
      <c r="H128" s="868"/>
      <c r="I128" s="868"/>
      <c r="J128" s="868"/>
      <c r="K128" s="868"/>
      <c r="L128" s="868"/>
      <c r="M128" s="1273"/>
      <c r="N128" s="868"/>
      <c r="O128" s="868"/>
    </row>
    <row r="129" spans="3:15" x14ac:dyDescent="0.3">
      <c r="C129" s="1052"/>
      <c r="D129" s="1052"/>
      <c r="E129" s="1052"/>
      <c r="F129" s="1052"/>
      <c r="G129" s="1052"/>
      <c r="H129" s="1052"/>
      <c r="I129" s="1052"/>
      <c r="J129" s="1052"/>
      <c r="K129" s="1052"/>
      <c r="L129" s="1052"/>
      <c r="M129" s="1052"/>
      <c r="N129" s="1052"/>
      <c r="O129" s="1052"/>
    </row>
    <row r="130" spans="3:15" x14ac:dyDescent="0.3">
      <c r="C130" s="1051"/>
      <c r="D130" s="1051"/>
      <c r="E130" s="1051"/>
      <c r="F130" s="1051"/>
      <c r="G130" s="1051"/>
      <c r="H130" s="1051"/>
      <c r="I130" s="1051"/>
      <c r="J130" s="1051"/>
      <c r="K130" s="1051"/>
      <c r="L130" s="1051"/>
      <c r="M130" s="1051"/>
      <c r="N130" s="1051"/>
      <c r="O130" s="1051"/>
    </row>
    <row r="131" spans="3:15" x14ac:dyDescent="0.3">
      <c r="C131" s="1051"/>
      <c r="D131" s="1051"/>
      <c r="E131" s="1122"/>
      <c r="F131" s="1051"/>
      <c r="G131" s="1051"/>
      <c r="H131" s="1051"/>
      <c r="I131" s="1051"/>
      <c r="J131" s="1122"/>
      <c r="K131" s="1122"/>
      <c r="L131" s="1051"/>
      <c r="M131" s="1051"/>
      <c r="N131" s="1051"/>
      <c r="O131" s="1051"/>
    </row>
    <row r="132" spans="3:15" x14ac:dyDescent="0.3">
      <c r="C132" s="1053"/>
      <c r="D132" s="1053"/>
      <c r="E132" s="1053"/>
      <c r="F132" s="1053"/>
      <c r="G132" s="1053"/>
      <c r="H132" s="1053"/>
      <c r="I132" s="1053"/>
      <c r="J132" s="1053"/>
      <c r="K132" s="1123"/>
      <c r="L132" s="1053"/>
      <c r="M132" s="1053"/>
      <c r="N132" s="1053"/>
      <c r="O132" s="1053"/>
    </row>
    <row r="133" spans="3:15" x14ac:dyDescent="0.3">
      <c r="C133" s="1053"/>
      <c r="D133" s="1053"/>
      <c r="E133" s="1053"/>
      <c r="F133" s="1053"/>
      <c r="G133" s="1053"/>
      <c r="H133" s="1053"/>
      <c r="I133" s="1053"/>
      <c r="J133" s="1053"/>
      <c r="K133" s="1053"/>
      <c r="L133" s="1053"/>
      <c r="M133" s="1053"/>
      <c r="N133" s="1053"/>
      <c r="O133" s="1053"/>
    </row>
    <row r="134" spans="3:15" x14ac:dyDescent="0.3">
      <c r="C134" s="1053"/>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447"/>
  <sheetViews>
    <sheetView showGridLines="0" showRuler="0" zoomScale="85" zoomScaleNormal="85" zoomScaleSheetLayoutView="80" workbookViewId="0"/>
  </sheetViews>
  <sheetFormatPr baseColWidth="10" defaultColWidth="11.44140625" defaultRowHeight="13.8" x14ac:dyDescent="0.3"/>
  <cols>
    <col min="1" max="1" width="6.88671875" style="1" customWidth="1"/>
    <col min="2" max="2" width="40" style="93" customWidth="1"/>
    <col min="3" max="8" width="17.109375" style="93" bestFit="1" customWidth="1"/>
    <col min="9" max="12" width="17.109375" style="93" customWidth="1"/>
    <col min="13" max="13" width="17.109375" style="93" bestFit="1" customWidth="1"/>
    <col min="14" max="14" width="22.109375" style="93" bestFit="1" customWidth="1"/>
    <col min="15" max="15" width="22.109375" style="94" bestFit="1" customWidth="1"/>
    <col min="16" max="16384" width="11.44140625" style="94"/>
  </cols>
  <sheetData>
    <row r="1" spans="1:15" ht="14.4" x14ac:dyDescent="0.3">
      <c r="A1" s="666" t="s">
        <v>216</v>
      </c>
      <c r="B1" s="172"/>
    </row>
    <row r="2" spans="1:15" ht="15" customHeight="1" x14ac:dyDescent="0.3">
      <c r="A2" s="172"/>
      <c r="B2" s="351" t="s">
        <v>705</v>
      </c>
      <c r="C2" s="95"/>
      <c r="D2" s="95"/>
      <c r="E2" s="95"/>
      <c r="F2" s="95"/>
      <c r="G2" s="95"/>
      <c r="H2" s="95"/>
      <c r="I2" s="95"/>
      <c r="J2" s="95"/>
      <c r="K2" s="95"/>
      <c r="L2" s="95"/>
      <c r="M2" s="95"/>
      <c r="N2" s="95"/>
    </row>
    <row r="3" spans="1:15" ht="15" customHeight="1" x14ac:dyDescent="0.3">
      <c r="A3" s="172"/>
      <c r="B3" s="351" t="s">
        <v>299</v>
      </c>
      <c r="C3" s="95"/>
      <c r="D3" s="95"/>
      <c r="E3" s="95"/>
      <c r="F3" s="95"/>
      <c r="G3" s="95"/>
      <c r="H3" s="95"/>
      <c r="I3" s="95"/>
      <c r="J3" s="95"/>
      <c r="K3" s="95"/>
      <c r="L3" s="95"/>
      <c r="M3" s="95"/>
      <c r="N3" s="95"/>
    </row>
    <row r="4" spans="1:15" ht="10.199999999999999" x14ac:dyDescent="0.2">
      <c r="A4" s="93"/>
      <c r="B4" s="96"/>
      <c r="C4" s="95"/>
      <c r="D4" s="95"/>
      <c r="E4" s="95"/>
      <c r="F4" s="95"/>
      <c r="G4" s="95"/>
      <c r="H4" s="95"/>
      <c r="I4" s="95"/>
      <c r="J4" s="95"/>
      <c r="K4" s="95"/>
      <c r="L4" s="95"/>
      <c r="M4" s="95"/>
      <c r="N4" s="95"/>
    </row>
    <row r="5" spans="1:15" ht="10.199999999999999" x14ac:dyDescent="0.2">
      <c r="A5" s="93"/>
      <c r="B5" s="96"/>
      <c r="C5" s="95"/>
      <c r="D5" s="95"/>
      <c r="E5" s="95"/>
      <c r="F5" s="95"/>
      <c r="G5" s="95"/>
      <c r="H5" s="95"/>
      <c r="I5" s="95"/>
      <c r="J5" s="95"/>
      <c r="K5" s="95"/>
      <c r="L5" s="95"/>
      <c r="M5" s="95"/>
      <c r="N5" s="95"/>
    </row>
    <row r="6" spans="1:15" ht="17.399999999999999" x14ac:dyDescent="0.2">
      <c r="A6" s="93"/>
      <c r="B6" s="1429" t="s">
        <v>663</v>
      </c>
      <c r="C6" s="1429"/>
      <c r="D6" s="1429"/>
      <c r="E6" s="1429"/>
      <c r="F6" s="1429"/>
      <c r="G6" s="1429"/>
      <c r="H6" s="1429"/>
      <c r="I6" s="1429"/>
      <c r="J6" s="1429"/>
      <c r="K6" s="1429"/>
      <c r="L6" s="1429"/>
      <c r="M6" s="1429"/>
      <c r="N6" s="1429"/>
    </row>
    <row r="7" spans="1:15" ht="17.399999999999999" x14ac:dyDescent="0.2">
      <c r="A7" s="93"/>
      <c r="B7" s="1429" t="s">
        <v>334</v>
      </c>
      <c r="C7" s="1429"/>
      <c r="D7" s="1429"/>
      <c r="E7" s="1429"/>
      <c r="F7" s="1429"/>
      <c r="G7" s="1429"/>
      <c r="H7" s="1429"/>
      <c r="I7" s="1429"/>
      <c r="J7" s="1429"/>
      <c r="K7" s="1429"/>
      <c r="L7" s="1429"/>
      <c r="M7" s="1429"/>
      <c r="N7" s="1429"/>
    </row>
    <row r="8" spans="1:15" ht="10.199999999999999" x14ac:dyDescent="0.2">
      <c r="A8" s="93"/>
      <c r="B8" s="97"/>
      <c r="C8" s="99"/>
      <c r="D8" s="98"/>
      <c r="E8" s="98"/>
      <c r="F8" s="98"/>
      <c r="G8" s="98"/>
      <c r="H8" s="98"/>
      <c r="I8" s="98"/>
      <c r="J8" s="98"/>
      <c r="K8" s="98"/>
      <c r="L8" s="98"/>
      <c r="M8" s="98"/>
      <c r="N8" s="98"/>
    </row>
    <row r="9" spans="1:15" ht="13.5" customHeight="1" thickBot="1" x14ac:dyDescent="0.25">
      <c r="A9" s="93"/>
      <c r="B9" s="624" t="s">
        <v>883</v>
      </c>
      <c r="C9" s="99"/>
      <c r="D9" s="98"/>
      <c r="E9" s="98"/>
      <c r="F9" s="98"/>
      <c r="G9" s="98"/>
      <c r="H9" s="98"/>
      <c r="I9" s="98"/>
      <c r="J9" s="98"/>
      <c r="K9" s="98"/>
      <c r="L9" s="98"/>
      <c r="M9" s="98"/>
      <c r="N9" s="98"/>
    </row>
    <row r="10" spans="1:15" ht="12" customHeight="1" thickTop="1" x14ac:dyDescent="0.2">
      <c r="A10" s="93"/>
      <c r="B10" s="1430" t="s">
        <v>295</v>
      </c>
      <c r="C10" s="1432">
        <v>2021</v>
      </c>
      <c r="D10" s="1432">
        <v>2022</v>
      </c>
      <c r="E10" s="1432">
        <v>2023</v>
      </c>
      <c r="F10" s="1432">
        <v>2024</v>
      </c>
      <c r="G10" s="1432">
        <v>2025</v>
      </c>
      <c r="H10" s="1432">
        <v>2026</v>
      </c>
      <c r="I10" s="1432">
        <v>2027</v>
      </c>
      <c r="J10" s="1432">
        <v>2028</v>
      </c>
      <c r="K10" s="1432">
        <v>2029</v>
      </c>
      <c r="L10" s="1432">
        <v>2030</v>
      </c>
      <c r="M10" s="1432" t="s">
        <v>925</v>
      </c>
      <c r="N10" s="1432" t="s">
        <v>275</v>
      </c>
    </row>
    <row r="11" spans="1:15" ht="12" customHeight="1" thickBot="1" x14ac:dyDescent="0.25">
      <c r="A11" s="93"/>
      <c r="B11" s="1431"/>
      <c r="C11" s="1433"/>
      <c r="D11" s="1433"/>
      <c r="E11" s="1433"/>
      <c r="F11" s="1433"/>
      <c r="G11" s="1433"/>
      <c r="H11" s="1433"/>
      <c r="I11" s="1433"/>
      <c r="J11" s="1433"/>
      <c r="K11" s="1433"/>
      <c r="L11" s="1433"/>
      <c r="M11" s="1433"/>
      <c r="N11" s="1433"/>
    </row>
    <row r="12" spans="1:15" s="104" customFormat="1" ht="9.75" customHeight="1" thickTop="1" thickBot="1" x14ac:dyDescent="0.35">
      <c r="A12" s="100"/>
      <c r="B12" s="101"/>
      <c r="C12" s="103"/>
      <c r="D12" s="103"/>
      <c r="E12" s="103"/>
      <c r="F12" s="103"/>
      <c r="G12" s="103"/>
      <c r="H12" s="103"/>
      <c r="I12" s="103"/>
      <c r="J12" s="103"/>
      <c r="K12" s="103"/>
      <c r="L12" s="103"/>
      <c r="M12" s="103"/>
      <c r="N12" s="102"/>
    </row>
    <row r="13" spans="1:15" s="104" customFormat="1" ht="15" thickTop="1" x14ac:dyDescent="0.2">
      <c r="A13" s="100"/>
      <c r="B13" s="497" t="s">
        <v>233</v>
      </c>
      <c r="C13" s="659">
        <f t="shared" ref="C13:M13" si="0">+C15+C16</f>
        <v>27260816.746760193</v>
      </c>
      <c r="D13" s="659">
        <f t="shared" si="0"/>
        <v>23525499.930452377</v>
      </c>
      <c r="E13" s="659">
        <f t="shared" si="0"/>
        <v>17142230.321770716</v>
      </c>
      <c r="F13" s="659">
        <f t="shared" si="0"/>
        <v>21575005.809618395</v>
      </c>
      <c r="G13" s="659">
        <f t="shared" si="0"/>
        <v>22357066.371698201</v>
      </c>
      <c r="H13" s="659">
        <f t="shared" si="0"/>
        <v>12232028.085749099</v>
      </c>
      <c r="I13" s="659">
        <f t="shared" si="0"/>
        <v>11046654.679770691</v>
      </c>
      <c r="J13" s="659">
        <f t="shared" si="0"/>
        <v>13170439.380359311</v>
      </c>
      <c r="K13" s="659">
        <f t="shared" si="0"/>
        <v>17618760.060941964</v>
      </c>
      <c r="L13" s="659">
        <f t="shared" ref="L13" si="1">+L15+L16</f>
        <v>12178414.871078866</v>
      </c>
      <c r="M13" s="659">
        <f t="shared" si="0"/>
        <v>89379381.821597606</v>
      </c>
      <c r="N13" s="659">
        <f>+N15+N16</f>
        <v>267486298.07979739</v>
      </c>
    </row>
    <row r="14" spans="1:15" s="104" customFormat="1" ht="14.4" x14ac:dyDescent="0.2">
      <c r="A14" s="100"/>
      <c r="B14" s="495" t="s">
        <v>352</v>
      </c>
      <c r="C14" s="773">
        <f t="shared" ref="C14:N14" si="2">+C13/$N$70</f>
        <v>6.9421053589688142E-2</v>
      </c>
      <c r="D14" s="773">
        <f t="shared" si="2"/>
        <v>5.9908879714333299E-2</v>
      </c>
      <c r="E14" s="773">
        <f t="shared" si="2"/>
        <v>4.3653559644571217E-2</v>
      </c>
      <c r="F14" s="773">
        <f t="shared" si="2"/>
        <v>5.4941847429620855E-2</v>
      </c>
      <c r="G14" s="773">
        <f t="shared" si="2"/>
        <v>5.6933404347921039E-2</v>
      </c>
      <c r="H14" s="773">
        <f t="shared" si="2"/>
        <v>3.1149480411377512E-2</v>
      </c>
      <c r="I14" s="773">
        <f t="shared" si="2"/>
        <v>2.8130866864151421E-2</v>
      </c>
      <c r="J14" s="773">
        <f t="shared" si="2"/>
        <v>3.3539192406343558E-2</v>
      </c>
      <c r="K14" s="773">
        <f t="shared" si="2"/>
        <v>4.4867066813758245E-2</v>
      </c>
      <c r="L14" s="773">
        <f t="shared" ref="L14" si="3">+L13/$N$70</f>
        <v>3.1012951638842476E-2</v>
      </c>
      <c r="M14" s="773">
        <f t="shared" si="2"/>
        <v>0.22760913265695665</v>
      </c>
      <c r="N14" s="504">
        <f t="shared" si="2"/>
        <v>0.68116743551756431</v>
      </c>
    </row>
    <row r="15" spans="1:15" s="104" customFormat="1" ht="14.4" x14ac:dyDescent="0.2">
      <c r="A15" s="100"/>
      <c r="B15" s="498" t="s">
        <v>271</v>
      </c>
      <c r="C15" s="510">
        <v>24464549.872056611</v>
      </c>
      <c r="D15" s="510">
        <v>20477663.782639366</v>
      </c>
      <c r="E15" s="505">
        <v>14060989.747577444</v>
      </c>
      <c r="F15" s="505">
        <v>17661234.63763456</v>
      </c>
      <c r="G15" s="505">
        <v>18242536.151810471</v>
      </c>
      <c r="H15" s="505">
        <v>8244488.2561832275</v>
      </c>
      <c r="I15" s="505">
        <v>7313786.1812500525</v>
      </c>
      <c r="J15" s="505">
        <v>9201700.7036889866</v>
      </c>
      <c r="K15" s="505">
        <v>13772634.649047852</v>
      </c>
      <c r="L15" s="505">
        <v>8404328.3869508933</v>
      </c>
      <c r="M15" s="505">
        <v>74924171.707502976</v>
      </c>
      <c r="N15" s="505">
        <f>SUM(C15:M15)</f>
        <v>216768084.0763424</v>
      </c>
    </row>
    <row r="16" spans="1:15" ht="14.4" x14ac:dyDescent="0.2">
      <c r="A16" s="100"/>
      <c r="B16" s="498" t="s">
        <v>301</v>
      </c>
      <c r="C16" s="510">
        <v>2796266.8747035814</v>
      </c>
      <c r="D16" s="510">
        <v>3047836.1478130096</v>
      </c>
      <c r="E16" s="505">
        <v>3081240.5741932723</v>
      </c>
      <c r="F16" s="505">
        <v>3913771.1719838334</v>
      </c>
      <c r="G16" s="505">
        <v>4114530.2198877316</v>
      </c>
      <c r="H16" s="505">
        <v>3987539.829565871</v>
      </c>
      <c r="I16" s="505">
        <v>3732868.4985206383</v>
      </c>
      <c r="J16" s="505">
        <v>3968738.6766703236</v>
      </c>
      <c r="K16" s="505">
        <v>3846125.4118941114</v>
      </c>
      <c r="L16" s="505">
        <v>3774086.4841279718</v>
      </c>
      <c r="M16" s="505">
        <v>14455210.114094635</v>
      </c>
      <c r="N16" s="505">
        <f>SUM(C16:M16)</f>
        <v>50718214.003454983</v>
      </c>
      <c r="O16" s="104"/>
    </row>
    <row r="17" spans="1:14" ht="9.75" customHeight="1" x14ac:dyDescent="0.2">
      <c r="A17" s="93"/>
      <c r="B17" s="489"/>
      <c r="C17" s="506"/>
      <c r="D17" s="506"/>
      <c r="E17" s="506"/>
      <c r="F17" s="506"/>
      <c r="G17" s="506"/>
      <c r="H17" s="506"/>
      <c r="I17" s="506"/>
      <c r="J17" s="506"/>
      <c r="K17" s="506"/>
      <c r="L17" s="506"/>
      <c r="M17" s="506"/>
      <c r="N17" s="506"/>
    </row>
    <row r="18" spans="1:14" ht="14.4" x14ac:dyDescent="0.2">
      <c r="A18" s="93"/>
      <c r="B18" s="495" t="s">
        <v>234</v>
      </c>
      <c r="C18" s="508">
        <f t="shared" ref="C18:G18" si="4">+C20+C21</f>
        <v>11186044.817792179</v>
      </c>
      <c r="D18" s="761">
        <f t="shared" si="4"/>
        <v>369529.27723000001</v>
      </c>
      <c r="E18" s="761">
        <f t="shared" si="4"/>
        <v>448025.78200000001</v>
      </c>
      <c r="F18" s="761">
        <f t="shared" si="4"/>
        <v>45310.326999999997</v>
      </c>
      <c r="G18" s="761">
        <f t="shared" si="4"/>
        <v>0</v>
      </c>
      <c r="H18" s="761">
        <f>+H20+H21</f>
        <v>0</v>
      </c>
      <c r="I18" s="761">
        <f t="shared" ref="I18:K18" si="5">+I20+I21</f>
        <v>0</v>
      </c>
      <c r="J18" s="761">
        <f t="shared" si="5"/>
        <v>0</v>
      </c>
      <c r="K18" s="761">
        <f t="shared" si="5"/>
        <v>0</v>
      </c>
      <c r="L18" s="761">
        <f t="shared" ref="L18" si="6">+L20+L21</f>
        <v>0</v>
      </c>
      <c r="M18" s="761">
        <f>+M20+M21</f>
        <v>0</v>
      </c>
      <c r="N18" s="508">
        <f>+N20+N21</f>
        <v>12048910.204022178</v>
      </c>
    </row>
    <row r="19" spans="1:14" ht="14.4" x14ac:dyDescent="0.2">
      <c r="A19" s="93"/>
      <c r="B19" s="495" t="s">
        <v>352</v>
      </c>
      <c r="C19" s="773">
        <f t="shared" ref="C19:N19" si="7">+C18/$N$70</f>
        <v>2.8485830925989875E-2</v>
      </c>
      <c r="D19" s="773">
        <f t="shared" si="7"/>
        <v>9.4102506156904843E-4</v>
      </c>
      <c r="E19" s="773">
        <f t="shared" si="7"/>
        <v>1.1409203954052588E-3</v>
      </c>
      <c r="F19" s="773">
        <f t="shared" si="7"/>
        <v>1.1538504763277566E-4</v>
      </c>
      <c r="G19" s="773">
        <f t="shared" si="7"/>
        <v>0</v>
      </c>
      <c r="H19" s="773">
        <f t="shared" si="7"/>
        <v>0</v>
      </c>
      <c r="I19" s="773">
        <f t="shared" si="7"/>
        <v>0</v>
      </c>
      <c r="J19" s="773">
        <f t="shared" si="7"/>
        <v>0</v>
      </c>
      <c r="K19" s="773">
        <f t="shared" si="7"/>
        <v>0</v>
      </c>
      <c r="L19" s="773">
        <f t="shared" ref="L19" si="8">+L18/$N$70</f>
        <v>0</v>
      </c>
      <c r="M19" s="773">
        <f t="shared" si="7"/>
        <v>0</v>
      </c>
      <c r="N19" s="504">
        <f t="shared" si="7"/>
        <v>3.0683161430596958E-2</v>
      </c>
    </row>
    <row r="20" spans="1:14" ht="14.4" x14ac:dyDescent="0.2">
      <c r="A20" s="93"/>
      <c r="B20" s="498" t="s">
        <v>271</v>
      </c>
      <c r="C20" s="661">
        <v>10824685.507917313</v>
      </c>
      <c r="D20" s="661">
        <v>369529.27723000001</v>
      </c>
      <c r="E20" s="661">
        <v>448025.78200000001</v>
      </c>
      <c r="F20" s="661">
        <v>45310.326999999997</v>
      </c>
      <c r="G20" s="661">
        <v>0</v>
      </c>
      <c r="H20" s="661">
        <v>0</v>
      </c>
      <c r="I20" s="661">
        <v>0</v>
      </c>
      <c r="J20" s="661">
        <v>0</v>
      </c>
      <c r="K20" s="661">
        <v>0</v>
      </c>
      <c r="L20" s="661">
        <v>0</v>
      </c>
      <c r="M20" s="661">
        <v>0</v>
      </c>
      <c r="N20" s="510">
        <f>SUM(C20:M20)</f>
        <v>11687550.894147312</v>
      </c>
    </row>
    <row r="21" spans="1:14" ht="14.4" x14ac:dyDescent="0.2">
      <c r="A21" s="93"/>
      <c r="B21" s="498" t="s">
        <v>301</v>
      </c>
      <c r="C21" s="661">
        <v>361359.30987486604</v>
      </c>
      <c r="D21" s="661">
        <v>0</v>
      </c>
      <c r="E21" s="661">
        <v>0</v>
      </c>
      <c r="F21" s="661">
        <v>0</v>
      </c>
      <c r="G21" s="661">
        <v>0</v>
      </c>
      <c r="H21" s="661">
        <v>0</v>
      </c>
      <c r="I21" s="661">
        <v>0</v>
      </c>
      <c r="J21" s="661">
        <v>0</v>
      </c>
      <c r="K21" s="661">
        <v>0</v>
      </c>
      <c r="L21" s="661">
        <v>0</v>
      </c>
      <c r="M21" s="661">
        <v>0</v>
      </c>
      <c r="N21" s="510">
        <f>SUM(C21:M21)</f>
        <v>361359.30987486604</v>
      </c>
    </row>
    <row r="22" spans="1:14" ht="9.75" customHeight="1" x14ac:dyDescent="0.2">
      <c r="A22" s="93"/>
      <c r="B22" s="489"/>
      <c r="C22" s="511"/>
      <c r="D22" s="511"/>
      <c r="E22" s="511"/>
      <c r="F22" s="511"/>
      <c r="G22" s="511"/>
      <c r="H22" s="511"/>
      <c r="I22" s="511"/>
      <c r="J22" s="511"/>
      <c r="K22" s="511"/>
      <c r="L22" s="511"/>
      <c r="M22" s="511"/>
      <c r="N22" s="511"/>
    </row>
    <row r="23" spans="1:14" ht="14.4" x14ac:dyDescent="0.3">
      <c r="A23" s="93"/>
      <c r="B23" s="772" t="s">
        <v>603</v>
      </c>
      <c r="C23" s="508">
        <f t="shared" ref="C23:N23" si="9">+C25+C26</f>
        <v>357075.77500000002</v>
      </c>
      <c r="D23" s="508">
        <f t="shared" si="9"/>
        <v>362913.77500000002</v>
      </c>
      <c r="E23" s="508">
        <f t="shared" si="9"/>
        <v>368538.77500000002</v>
      </c>
      <c r="F23" s="508">
        <f t="shared" si="9"/>
        <v>368538.77500000002</v>
      </c>
      <c r="G23" s="508">
        <f t="shared" si="9"/>
        <v>368538.77500000002</v>
      </c>
      <c r="H23" s="508">
        <f t="shared" si="9"/>
        <v>368538.77500000002</v>
      </c>
      <c r="I23" s="508">
        <f t="shared" si="9"/>
        <v>368538.77500000002</v>
      </c>
      <c r="J23" s="508">
        <f t="shared" si="9"/>
        <v>368538.77500000002</v>
      </c>
      <c r="K23" s="508">
        <f t="shared" si="9"/>
        <v>368538.77500000002</v>
      </c>
      <c r="L23" s="508">
        <f t="shared" ref="L23" si="10">+L25+L26</f>
        <v>368538.77500000002</v>
      </c>
      <c r="M23" s="508">
        <f t="shared" si="9"/>
        <v>3412169.5749999997</v>
      </c>
      <c r="N23" s="508">
        <f t="shared" si="9"/>
        <v>7080469.3249999993</v>
      </c>
    </row>
    <row r="24" spans="1:14" ht="14.4" x14ac:dyDescent="0.2">
      <c r="A24" s="93"/>
      <c r="B24" s="495" t="s">
        <v>352</v>
      </c>
      <c r="C24" s="773">
        <f t="shared" ref="C24:N24" si="11">+C23/$N$70</f>
        <v>9.0931158600743029E-4</v>
      </c>
      <c r="D24" s="773">
        <f t="shared" si="11"/>
        <v>9.2417834934109913E-4</v>
      </c>
      <c r="E24" s="773">
        <f t="shared" si="11"/>
        <v>9.3850269736300515E-4</v>
      </c>
      <c r="F24" s="773">
        <f t="shared" si="11"/>
        <v>9.3850269736300515E-4</v>
      </c>
      <c r="G24" s="773">
        <f t="shared" si="11"/>
        <v>9.3850269736300515E-4</v>
      </c>
      <c r="H24" s="773">
        <f t="shared" si="11"/>
        <v>9.3850269736300515E-4</v>
      </c>
      <c r="I24" s="773">
        <f t="shared" si="11"/>
        <v>9.3850269736300515E-4</v>
      </c>
      <c r="J24" s="773">
        <f t="shared" si="11"/>
        <v>9.3850269736300515E-4</v>
      </c>
      <c r="K24" s="773">
        <f t="shared" si="11"/>
        <v>9.3850269736300515E-4</v>
      </c>
      <c r="L24" s="773">
        <f t="shared" ref="L24" si="12">+L23/$N$70</f>
        <v>9.3850269736300515E-4</v>
      </c>
      <c r="M24" s="773">
        <f t="shared" si="11"/>
        <v>8.6892630225882707E-3</v>
      </c>
      <c r="N24" s="504">
        <f t="shared" si="11"/>
        <v>1.8030774536840839E-2</v>
      </c>
    </row>
    <row r="25" spans="1:14" ht="14.4" x14ac:dyDescent="0.2">
      <c r="A25" s="93"/>
      <c r="B25" s="499" t="s">
        <v>271</v>
      </c>
      <c r="C25" s="509">
        <v>357075.77500000002</v>
      </c>
      <c r="D25" s="509">
        <v>362913.77500000002</v>
      </c>
      <c r="E25" s="509">
        <v>368538.77500000002</v>
      </c>
      <c r="F25" s="509">
        <v>368538.77500000002</v>
      </c>
      <c r="G25" s="509">
        <v>368538.77500000002</v>
      </c>
      <c r="H25" s="509">
        <v>368538.77500000002</v>
      </c>
      <c r="I25" s="509">
        <v>368538.77500000002</v>
      </c>
      <c r="J25" s="509">
        <v>368538.77500000002</v>
      </c>
      <c r="K25" s="509">
        <v>368538.77500000002</v>
      </c>
      <c r="L25" s="509">
        <v>368538.77500000002</v>
      </c>
      <c r="M25" s="509">
        <v>3412169.5749999997</v>
      </c>
      <c r="N25" s="510">
        <f>SUM(C25:M25)</f>
        <v>7080469.3249999993</v>
      </c>
    </row>
    <row r="26" spans="1:14" ht="14.4" x14ac:dyDescent="0.2">
      <c r="A26" s="93"/>
      <c r="B26" s="499" t="s">
        <v>301</v>
      </c>
      <c r="C26" s="760">
        <v>0</v>
      </c>
      <c r="D26" s="760">
        <v>0</v>
      </c>
      <c r="E26" s="760">
        <v>0</v>
      </c>
      <c r="F26" s="760">
        <v>0</v>
      </c>
      <c r="G26" s="760">
        <v>0</v>
      </c>
      <c r="H26" s="760">
        <v>0</v>
      </c>
      <c r="I26" s="760">
        <v>0</v>
      </c>
      <c r="J26" s="760">
        <v>0</v>
      </c>
      <c r="K26" s="760">
        <v>0</v>
      </c>
      <c r="L26" s="760">
        <v>0</v>
      </c>
      <c r="M26" s="760">
        <v>0</v>
      </c>
      <c r="N26" s="762">
        <f>SUM(C26:M26)</f>
        <v>0</v>
      </c>
    </row>
    <row r="27" spans="1:14" ht="9.75" customHeight="1" x14ac:dyDescent="0.2">
      <c r="A27" s="93"/>
      <c r="B27" s="489"/>
      <c r="C27" s="511"/>
      <c r="D27" s="511"/>
      <c r="E27" s="511"/>
      <c r="F27" s="511"/>
      <c r="G27" s="511"/>
      <c r="H27" s="511"/>
      <c r="I27" s="511"/>
      <c r="J27" s="511"/>
      <c r="K27" s="511"/>
      <c r="L27" s="511"/>
      <c r="M27" s="511"/>
      <c r="N27" s="511"/>
    </row>
    <row r="28" spans="1:14" ht="14.4" x14ac:dyDescent="0.2">
      <c r="A28" s="93"/>
      <c r="B28" s="495" t="s">
        <v>519</v>
      </c>
      <c r="C28" s="508">
        <f t="shared" ref="C28:N28" si="13">+C30+C31</f>
        <v>14985999.771935374</v>
      </c>
      <c r="D28" s="508">
        <f t="shared" si="13"/>
        <v>22079435.136587013</v>
      </c>
      <c r="E28" s="508">
        <f t="shared" si="13"/>
        <v>22182409.422990676</v>
      </c>
      <c r="F28" s="508">
        <f t="shared" si="13"/>
        <v>7561413.8620326165</v>
      </c>
      <c r="G28" s="508">
        <f t="shared" si="13"/>
        <v>2500674.1629350712</v>
      </c>
      <c r="H28" s="508">
        <f t="shared" si="13"/>
        <v>2281393.1363657573</v>
      </c>
      <c r="I28" s="508">
        <f t="shared" si="13"/>
        <v>2391645.7880893489</v>
      </c>
      <c r="J28" s="508">
        <f t="shared" si="13"/>
        <v>2042580.9522074233</v>
      </c>
      <c r="K28" s="508">
        <f t="shared" si="13"/>
        <v>1945885.2647774329</v>
      </c>
      <c r="L28" s="508">
        <f t="shared" ref="L28" si="14">+L30+L31</f>
        <v>1704869.0031227812</v>
      </c>
      <c r="M28" s="508">
        <f t="shared" si="13"/>
        <v>11416545.815074611</v>
      </c>
      <c r="N28" s="508">
        <f t="shared" si="13"/>
        <v>91092852.316118091</v>
      </c>
    </row>
    <row r="29" spans="1:14" ht="14.4" x14ac:dyDescent="0.2">
      <c r="A29" s="93"/>
      <c r="B29" s="495" t="s">
        <v>352</v>
      </c>
      <c r="C29" s="773">
        <f t="shared" ref="C29:N29" si="15">+C28/$N$70</f>
        <v>3.8162609100338835E-2</v>
      </c>
      <c r="D29" s="773">
        <f t="shared" si="15"/>
        <v>5.6226402315301613E-2</v>
      </c>
      <c r="E29" s="773">
        <f t="shared" si="15"/>
        <v>5.648863156254668E-2</v>
      </c>
      <c r="F29" s="773">
        <f t="shared" si="15"/>
        <v>1.9255524212874554E-2</v>
      </c>
      <c r="G29" s="773">
        <f t="shared" si="15"/>
        <v>6.368093688759179E-3</v>
      </c>
      <c r="H29" s="773">
        <f t="shared" si="15"/>
        <v>5.8096834240161273E-3</v>
      </c>
      <c r="I29" s="773">
        <f t="shared" si="15"/>
        <v>6.0904473979942111E-3</v>
      </c>
      <c r="J29" s="773">
        <f t="shared" si="15"/>
        <v>5.2015360750818206E-3</v>
      </c>
      <c r="K29" s="773">
        <f t="shared" si="15"/>
        <v>4.9552955988214431E-3</v>
      </c>
      <c r="L29" s="773">
        <f t="shared" ref="L29" si="16">+L28/$N$70</f>
        <v>4.3415354546650015E-3</v>
      </c>
      <c r="M29" s="773">
        <f t="shared" si="15"/>
        <v>2.9072813415673426E-2</v>
      </c>
      <c r="N29" s="504">
        <f t="shared" si="15"/>
        <v>0.23197257224607287</v>
      </c>
    </row>
    <row r="30" spans="1:14" ht="14.4" x14ac:dyDescent="0.2">
      <c r="A30" s="93"/>
      <c r="B30" s="499" t="s">
        <v>271</v>
      </c>
      <c r="C30" s="509">
        <f t="shared" ref="C30:K31" si="17">+C35+C40+C45+C50+C55+C60</f>
        <v>12675749.838007793</v>
      </c>
      <c r="D30" s="509">
        <f t="shared" si="17"/>
        <v>20194712.032664929</v>
      </c>
      <c r="E30" s="509">
        <f t="shared" si="17"/>
        <v>21196841.385524437</v>
      </c>
      <c r="F30" s="509">
        <f t="shared" si="17"/>
        <v>7034184.4172592973</v>
      </c>
      <c r="G30" s="509">
        <f t="shared" si="17"/>
        <v>2048846.1996009971</v>
      </c>
      <c r="H30" s="509">
        <f t="shared" si="17"/>
        <v>1879865.617736636</v>
      </c>
      <c r="I30" s="509">
        <f t="shared" si="17"/>
        <v>2038557.6965648443</v>
      </c>
      <c r="J30" s="509">
        <f t="shared" si="17"/>
        <v>1739905.2406861032</v>
      </c>
      <c r="K30" s="509">
        <f t="shared" si="17"/>
        <v>1686676.55802608</v>
      </c>
      <c r="L30" s="509">
        <f t="shared" ref="L30" si="18">+L35+L40+L45+L50+L55+L60</f>
        <v>1483400.0947759049</v>
      </c>
      <c r="M30" s="509">
        <f>+M35+M40+M45+M50+M55+M60</f>
        <v>10480735.228930237</v>
      </c>
      <c r="N30" s="509">
        <f>SUM(C30:M30)</f>
        <v>82459474.309777245</v>
      </c>
    </row>
    <row r="31" spans="1:14" ht="14.4" x14ac:dyDescent="0.2">
      <c r="A31" s="93"/>
      <c r="B31" s="499" t="s">
        <v>301</v>
      </c>
      <c r="C31" s="509">
        <f t="shared" si="17"/>
        <v>2310249.9339275798</v>
      </c>
      <c r="D31" s="509">
        <f t="shared" si="17"/>
        <v>1884723.1039220849</v>
      </c>
      <c r="E31" s="509">
        <f t="shared" si="17"/>
        <v>985568.03746623942</v>
      </c>
      <c r="F31" s="509">
        <f t="shared" si="17"/>
        <v>527229.44477331883</v>
      </c>
      <c r="G31" s="509">
        <f t="shared" si="17"/>
        <v>451827.96333407419</v>
      </c>
      <c r="H31" s="509">
        <f t="shared" si="17"/>
        <v>401527.51862912159</v>
      </c>
      <c r="I31" s="509">
        <f t="shared" si="17"/>
        <v>353088.09152450482</v>
      </c>
      <c r="J31" s="509">
        <f t="shared" si="17"/>
        <v>302675.71152131999</v>
      </c>
      <c r="K31" s="509">
        <f t="shared" si="17"/>
        <v>259208.70675135279</v>
      </c>
      <c r="L31" s="509">
        <f t="shared" ref="L31" si="19">+L36+L41+L46+L51+L56+L61</f>
        <v>221468.90834687627</v>
      </c>
      <c r="M31" s="509">
        <f>+M36+M41+M46+M51+M56+M61</f>
        <v>935810.58614437515</v>
      </c>
      <c r="N31" s="509">
        <f>SUM(C31:M31)</f>
        <v>8633378.0063408483</v>
      </c>
    </row>
    <row r="32" spans="1:14" ht="9.75" customHeight="1" x14ac:dyDescent="0.2">
      <c r="A32" s="93"/>
      <c r="B32" s="492"/>
      <c r="C32" s="512"/>
      <c r="D32" s="512"/>
      <c r="E32" s="512"/>
      <c r="F32" s="512"/>
      <c r="G32" s="512"/>
      <c r="H32" s="512"/>
      <c r="I32" s="512"/>
      <c r="J32" s="512"/>
      <c r="K32" s="512"/>
      <c r="L32" s="512"/>
      <c r="M32" s="512"/>
      <c r="N32" s="512"/>
    </row>
    <row r="33" spans="1:14" ht="6.75" customHeight="1" x14ac:dyDescent="0.2">
      <c r="A33" s="93"/>
      <c r="B33" s="500"/>
      <c r="C33" s="513"/>
      <c r="D33" s="513"/>
      <c r="E33" s="513"/>
      <c r="F33" s="513"/>
      <c r="G33" s="513"/>
      <c r="H33" s="513"/>
      <c r="I33" s="513"/>
      <c r="J33" s="513"/>
      <c r="K33" s="513"/>
      <c r="L33" s="513"/>
      <c r="M33" s="513"/>
      <c r="N33" s="513"/>
    </row>
    <row r="34" spans="1:14" ht="14.4" x14ac:dyDescent="0.2">
      <c r="A34" s="93"/>
      <c r="B34" s="489" t="s">
        <v>158</v>
      </c>
      <c r="C34" s="514">
        <f t="shared" ref="C34:N34" si="20">+C35+C36</f>
        <v>7564165.0296142055</v>
      </c>
      <c r="D34" s="514">
        <f t="shared" si="20"/>
        <v>21520124.948229991</v>
      </c>
      <c r="E34" s="514">
        <f t="shared" si="20"/>
        <v>21652133.333153915</v>
      </c>
      <c r="F34" s="514">
        <f t="shared" si="20"/>
        <v>7062406.877525622</v>
      </c>
      <c r="G34" s="514">
        <f t="shared" si="20"/>
        <v>2019894.8836717689</v>
      </c>
      <c r="H34" s="514">
        <f t="shared" si="20"/>
        <v>1824988.1351214356</v>
      </c>
      <c r="I34" s="514">
        <f t="shared" si="20"/>
        <v>1741665.0170715756</v>
      </c>
      <c r="J34" s="514">
        <f t="shared" si="20"/>
        <v>1656165.8885343445</v>
      </c>
      <c r="K34" s="514">
        <f t="shared" si="20"/>
        <v>1561772.8800685005</v>
      </c>
      <c r="L34" s="514">
        <f t="shared" ref="L34" si="21">+L35+L36</f>
        <v>1494159.2057174246</v>
      </c>
      <c r="M34" s="514">
        <f t="shared" si="20"/>
        <v>10526477.030580798</v>
      </c>
      <c r="N34" s="514">
        <f t="shared" si="20"/>
        <v>78623953.229289591</v>
      </c>
    </row>
    <row r="35" spans="1:14" ht="14.4" x14ac:dyDescent="0.2">
      <c r="A35" s="93"/>
      <c r="B35" s="489" t="s">
        <v>271</v>
      </c>
      <c r="C35" s="514">
        <v>5688307.7735090209</v>
      </c>
      <c r="D35" s="514">
        <v>19780507.369451951</v>
      </c>
      <c r="E35" s="514">
        <v>20796152.80679531</v>
      </c>
      <c r="F35" s="514">
        <v>6651263.4333371399</v>
      </c>
      <c r="G35" s="514">
        <v>1670641.7377241219</v>
      </c>
      <c r="H35" s="514">
        <v>1512903.2116091223</v>
      </c>
      <c r="I35" s="514">
        <v>1463464.0057031796</v>
      </c>
      <c r="J35" s="514">
        <v>1410018.3099202553</v>
      </c>
      <c r="K35" s="514">
        <v>1347538.6675099032</v>
      </c>
      <c r="L35" s="514">
        <v>1308927.6742299038</v>
      </c>
      <c r="M35" s="514">
        <v>9638428.6006082259</v>
      </c>
      <c r="N35" s="514">
        <f>SUM(C35:M35)</f>
        <v>71268153.590398148</v>
      </c>
    </row>
    <row r="36" spans="1:14" ht="14.4" x14ac:dyDescent="0.2">
      <c r="A36" s="93"/>
      <c r="B36" s="489" t="s">
        <v>301</v>
      </c>
      <c r="C36" s="514">
        <v>1875857.2561051846</v>
      </c>
      <c r="D36" s="514">
        <v>1739617.5787780406</v>
      </c>
      <c r="E36" s="514">
        <v>855980.5263586042</v>
      </c>
      <c r="F36" s="514">
        <v>411143.44418848213</v>
      </c>
      <c r="G36" s="514">
        <v>349253.14594764699</v>
      </c>
      <c r="H36" s="514">
        <v>312084.92351231328</v>
      </c>
      <c r="I36" s="514">
        <v>278201.01136839594</v>
      </c>
      <c r="J36" s="514">
        <v>246147.57861408923</v>
      </c>
      <c r="K36" s="514">
        <v>214234.21255859727</v>
      </c>
      <c r="L36" s="514">
        <v>185231.53148752081</v>
      </c>
      <c r="M36" s="514">
        <v>888048.42997257307</v>
      </c>
      <c r="N36" s="514">
        <f>SUM(C36:M36)</f>
        <v>7355799.6388914492</v>
      </c>
    </row>
    <row r="37" spans="1:14" ht="6.75" customHeight="1" x14ac:dyDescent="0.2">
      <c r="A37" s="93"/>
      <c r="B37" s="492"/>
      <c r="C37" s="512"/>
      <c r="D37" s="512"/>
      <c r="E37" s="512"/>
      <c r="F37" s="512"/>
      <c r="G37" s="512"/>
      <c r="H37" s="512"/>
      <c r="I37" s="512"/>
      <c r="J37" s="512"/>
      <c r="K37" s="512"/>
      <c r="L37" s="512"/>
      <c r="M37" s="512"/>
      <c r="N37" s="512"/>
    </row>
    <row r="38" spans="1:14" ht="6.75" customHeight="1" x14ac:dyDescent="0.2">
      <c r="A38" s="93"/>
      <c r="B38" s="489"/>
      <c r="C38" s="506"/>
      <c r="D38" s="506"/>
      <c r="E38" s="506"/>
      <c r="F38" s="506"/>
      <c r="G38" s="506"/>
      <c r="H38" s="506"/>
      <c r="I38" s="506"/>
      <c r="J38" s="506"/>
      <c r="K38" s="506"/>
      <c r="L38" s="506"/>
      <c r="M38" s="506"/>
      <c r="N38" s="506"/>
    </row>
    <row r="39" spans="1:14" ht="14.4" x14ac:dyDescent="0.2">
      <c r="A39" s="93"/>
      <c r="B39" s="489" t="s">
        <v>160</v>
      </c>
      <c r="C39" s="514">
        <f t="shared" ref="C39:M39" si="22">+C40+C41</f>
        <v>2981696.6128846155</v>
      </c>
      <c r="D39" s="514">
        <f t="shared" si="22"/>
        <v>424495.98550581129</v>
      </c>
      <c r="E39" s="514">
        <f t="shared" si="22"/>
        <v>433576.31658927584</v>
      </c>
      <c r="F39" s="514">
        <f t="shared" si="22"/>
        <v>410123.81933556322</v>
      </c>
      <c r="G39" s="514">
        <f t="shared" si="22"/>
        <v>396138.83485668339</v>
      </c>
      <c r="H39" s="514">
        <f t="shared" si="22"/>
        <v>375016.43332695111</v>
      </c>
      <c r="I39" s="514">
        <f t="shared" si="22"/>
        <v>362439.93482316821</v>
      </c>
      <c r="J39" s="514">
        <f t="shared" si="22"/>
        <v>350022.94317643228</v>
      </c>
      <c r="K39" s="514">
        <f t="shared" si="22"/>
        <v>332122.17387893901</v>
      </c>
      <c r="L39" s="514">
        <f t="shared" ref="L39" si="23">+L40+L41</f>
        <v>112747.04122615086</v>
      </c>
      <c r="M39" s="514">
        <f t="shared" si="22"/>
        <v>140145.71537455791</v>
      </c>
      <c r="N39" s="514">
        <f>+N40+N41</f>
        <v>6318525.8109781491</v>
      </c>
    </row>
    <row r="40" spans="1:14" ht="14.4" x14ac:dyDescent="0.2">
      <c r="A40" s="93"/>
      <c r="B40" s="489" t="s">
        <v>271</v>
      </c>
      <c r="C40" s="515">
        <v>2625244.4235563134</v>
      </c>
      <c r="D40" s="515">
        <v>322959.36664671899</v>
      </c>
      <c r="E40" s="515">
        <v>344406.54167266819</v>
      </c>
      <c r="F40" s="515">
        <v>333549.5325765562</v>
      </c>
      <c r="G40" s="515">
        <v>332348.03438655625</v>
      </c>
      <c r="H40" s="515">
        <v>323772.96453655628</v>
      </c>
      <c r="I40" s="515">
        <v>323679.7447365562</v>
      </c>
      <c r="J40" s="515">
        <v>323679.7447365562</v>
      </c>
      <c r="K40" s="515">
        <v>318236.04897655628</v>
      </c>
      <c r="L40" s="515">
        <v>107314.86197655626</v>
      </c>
      <c r="M40" s="515">
        <v>132578.91601269835</v>
      </c>
      <c r="N40" s="514">
        <f>SUM(C40:M40)</f>
        <v>5487770.179814293</v>
      </c>
    </row>
    <row r="41" spans="1:14" ht="14.4" x14ac:dyDescent="0.2">
      <c r="A41" s="93"/>
      <c r="B41" s="489" t="s">
        <v>301</v>
      </c>
      <c r="C41" s="515">
        <v>356452.1893283024</v>
      </c>
      <c r="D41" s="515">
        <v>101536.6188590923</v>
      </c>
      <c r="E41" s="515">
        <v>89169.774916607625</v>
      </c>
      <c r="F41" s="515">
        <v>76574.286759007038</v>
      </c>
      <c r="G41" s="515">
        <v>63790.800470127113</v>
      </c>
      <c r="H41" s="515">
        <v>51243.468790394807</v>
      </c>
      <c r="I41" s="515">
        <v>38760.19008661202</v>
      </c>
      <c r="J41" s="515">
        <v>26343.198439876101</v>
      </c>
      <c r="K41" s="515">
        <v>13886.124902382699</v>
      </c>
      <c r="L41" s="515">
        <v>5432.1792495945983</v>
      </c>
      <c r="M41" s="515">
        <v>7566.799361859551</v>
      </c>
      <c r="N41" s="514">
        <f>SUM(C41:M41)</f>
        <v>830755.63116385625</v>
      </c>
    </row>
    <row r="42" spans="1:14" ht="6.75" customHeight="1" x14ac:dyDescent="0.2">
      <c r="A42" s="93"/>
      <c r="B42" s="492"/>
      <c r="C42" s="512"/>
      <c r="D42" s="512"/>
      <c r="E42" s="512"/>
      <c r="F42" s="512"/>
      <c r="G42" s="512"/>
      <c r="H42" s="512"/>
      <c r="I42" s="512"/>
      <c r="J42" s="512"/>
      <c r="K42" s="512"/>
      <c r="L42" s="512"/>
      <c r="M42" s="512"/>
      <c r="N42" s="512"/>
    </row>
    <row r="43" spans="1:14" ht="6.75" customHeight="1" x14ac:dyDescent="0.2">
      <c r="A43" s="93"/>
      <c r="B43" s="489"/>
      <c r="C43" s="506"/>
      <c r="D43" s="506"/>
      <c r="E43" s="506"/>
      <c r="F43" s="506"/>
      <c r="G43" s="506"/>
      <c r="H43" s="506"/>
      <c r="I43" s="506"/>
      <c r="J43" s="506"/>
      <c r="K43" s="506"/>
      <c r="L43" s="506"/>
      <c r="M43" s="506"/>
      <c r="N43" s="506"/>
    </row>
    <row r="44" spans="1:14" s="104" customFormat="1" ht="14.4" x14ac:dyDescent="0.2">
      <c r="A44" s="93"/>
      <c r="B44" s="488" t="s">
        <v>509</v>
      </c>
      <c r="C44" s="514">
        <f t="shared" ref="C44:N44" si="24">+C45+C46</f>
        <v>30563.560745477564</v>
      </c>
      <c r="D44" s="514">
        <f t="shared" si="24"/>
        <v>30563.566368796401</v>
      </c>
      <c r="E44" s="514">
        <f t="shared" si="24"/>
        <v>30563.566368796401</v>
      </c>
      <c r="F44" s="514">
        <f t="shared" si="24"/>
        <v>30625.840571033492</v>
      </c>
      <c r="G44" s="514">
        <f t="shared" si="24"/>
        <v>30563.566368796401</v>
      </c>
      <c r="H44" s="514">
        <f t="shared" si="24"/>
        <v>30563.566368796401</v>
      </c>
      <c r="I44" s="514">
        <f t="shared" si="24"/>
        <v>151569.72208503934</v>
      </c>
      <c r="J44" s="514">
        <f t="shared" si="24"/>
        <v>24498.946612404878</v>
      </c>
      <c r="K44" s="514">
        <f t="shared" si="24"/>
        <v>24436.672410167786</v>
      </c>
      <c r="L44" s="514">
        <f t="shared" ref="L44" si="25">+L45+L46</f>
        <v>56978.587062367347</v>
      </c>
      <c r="M44" s="514">
        <f t="shared" si="24"/>
        <v>460611.06605521147</v>
      </c>
      <c r="N44" s="514">
        <f t="shared" si="24"/>
        <v>901538.6610168874</v>
      </c>
    </row>
    <row r="45" spans="1:14" s="104" customFormat="1" ht="14.4" x14ac:dyDescent="0.2">
      <c r="A45" s="100"/>
      <c r="B45" s="489" t="s">
        <v>271</v>
      </c>
      <c r="C45" s="515">
        <v>0</v>
      </c>
      <c r="D45" s="763">
        <v>0</v>
      </c>
      <c r="E45" s="763">
        <v>0</v>
      </c>
      <c r="F45" s="763">
        <v>0</v>
      </c>
      <c r="G45" s="763">
        <v>0</v>
      </c>
      <c r="H45" s="763">
        <v>0</v>
      </c>
      <c r="I45" s="763">
        <v>122537.8792059001</v>
      </c>
      <c r="J45" s="763">
        <v>0</v>
      </c>
      <c r="K45" s="763">
        <v>0</v>
      </c>
      <c r="L45" s="763">
        <v>33234.295812627141</v>
      </c>
      <c r="M45" s="515">
        <v>449273.42174406501</v>
      </c>
      <c r="N45" s="514">
        <f>SUM(C45:M45)</f>
        <v>605045.59676259221</v>
      </c>
    </row>
    <row r="46" spans="1:14" ht="14.4" x14ac:dyDescent="0.2">
      <c r="A46" s="100"/>
      <c r="B46" s="489" t="s">
        <v>301</v>
      </c>
      <c r="C46" s="515">
        <v>30563.560745477564</v>
      </c>
      <c r="D46" s="515">
        <v>30563.566368796401</v>
      </c>
      <c r="E46" s="515">
        <v>30563.566368796401</v>
      </c>
      <c r="F46" s="515">
        <v>30625.840571033492</v>
      </c>
      <c r="G46" s="515">
        <v>30563.566368796401</v>
      </c>
      <c r="H46" s="515">
        <v>30563.566368796401</v>
      </c>
      <c r="I46" s="515">
        <v>29031.842879139247</v>
      </c>
      <c r="J46" s="515">
        <v>24498.946612404878</v>
      </c>
      <c r="K46" s="515">
        <v>24436.672410167786</v>
      </c>
      <c r="L46" s="515">
        <v>23744.291249740207</v>
      </c>
      <c r="M46" s="515">
        <v>11337.644311146474</v>
      </c>
      <c r="N46" s="514">
        <f>SUM(C46:M46)</f>
        <v>296493.0642542952</v>
      </c>
    </row>
    <row r="47" spans="1:14" ht="6.75" customHeight="1" x14ac:dyDescent="0.2">
      <c r="A47" s="93"/>
      <c r="B47" s="492"/>
      <c r="C47" s="512"/>
      <c r="D47" s="512"/>
      <c r="E47" s="512"/>
      <c r="F47" s="512"/>
      <c r="G47" s="512"/>
      <c r="H47" s="512"/>
      <c r="I47" s="512"/>
      <c r="J47" s="512"/>
      <c r="K47" s="512"/>
      <c r="L47" s="512"/>
      <c r="M47" s="512"/>
      <c r="N47" s="512"/>
    </row>
    <row r="48" spans="1:14" ht="6.75" customHeight="1" x14ac:dyDescent="0.2">
      <c r="A48" s="93"/>
      <c r="B48" s="500"/>
      <c r="C48" s="513"/>
      <c r="D48" s="513"/>
      <c r="E48" s="513"/>
      <c r="F48" s="513"/>
      <c r="G48" s="513"/>
      <c r="H48" s="513"/>
      <c r="I48" s="513"/>
      <c r="J48" s="513"/>
      <c r="K48" s="513"/>
      <c r="L48" s="513"/>
      <c r="M48" s="513"/>
      <c r="N48" s="513"/>
    </row>
    <row r="49" spans="1:14" s="104" customFormat="1" ht="14.4" x14ac:dyDescent="0.2">
      <c r="A49" s="93"/>
      <c r="B49" s="494" t="s">
        <v>161</v>
      </c>
      <c r="C49" s="514">
        <f t="shared" ref="C49:K49" si="26">+C50+C51</f>
        <v>1656415.8514195874</v>
      </c>
      <c r="D49" s="514">
        <f t="shared" si="26"/>
        <v>53189.201089322123</v>
      </c>
      <c r="E49" s="514">
        <f t="shared" si="26"/>
        <v>52408.985603083835</v>
      </c>
      <c r="F49" s="514">
        <f t="shared" si="26"/>
        <v>51710.636130899729</v>
      </c>
      <c r="G49" s="514">
        <f t="shared" si="26"/>
        <v>47530.189568324829</v>
      </c>
      <c r="H49" s="514">
        <f t="shared" si="26"/>
        <v>44947.947829076693</v>
      </c>
      <c r="I49" s="514">
        <f t="shared" si="26"/>
        <v>130572.3712000684</v>
      </c>
      <c r="J49" s="514">
        <f t="shared" si="26"/>
        <v>6494.4309747435273</v>
      </c>
      <c r="K49" s="514">
        <f t="shared" si="26"/>
        <v>5821.3106008793357</v>
      </c>
      <c r="L49" s="514">
        <f t="shared" ref="L49" si="27">+L50+L51</f>
        <v>3485.7819125549581</v>
      </c>
      <c r="M49" s="764">
        <f>+M50+M51</f>
        <v>1211.2902296042992</v>
      </c>
      <c r="N49" s="514">
        <f>+N50+N51</f>
        <v>2053787.9965581449</v>
      </c>
    </row>
    <row r="50" spans="1:14" s="104" customFormat="1" ht="14.4" x14ac:dyDescent="0.2">
      <c r="A50" s="100"/>
      <c r="B50" s="494" t="s">
        <v>271</v>
      </c>
      <c r="C50" s="516">
        <v>1650967.4071278693</v>
      </c>
      <c r="D50" s="516">
        <v>48353.803860013999</v>
      </c>
      <c r="E50" s="516">
        <v>48256.273765161939</v>
      </c>
      <c r="F50" s="516">
        <v>48223.505785601381</v>
      </c>
      <c r="G50" s="516">
        <v>44708.481930318972</v>
      </c>
      <c r="H50" s="516">
        <v>42711.130780957494</v>
      </c>
      <c r="I50" s="516">
        <v>128876.06691920861</v>
      </c>
      <c r="J50" s="516">
        <v>6207.1860292916463</v>
      </c>
      <c r="K50" s="516">
        <v>5651.1553492916464</v>
      </c>
      <c r="L50" s="516">
        <v>3421.8903761602342</v>
      </c>
      <c r="M50" s="765">
        <v>1192.6253175378604</v>
      </c>
      <c r="N50" s="514">
        <f>SUM(C50:M50)</f>
        <v>2028569.527241413</v>
      </c>
    </row>
    <row r="51" spans="1:14" s="104" customFormat="1" ht="14.4" x14ac:dyDescent="0.2">
      <c r="A51" s="100"/>
      <c r="B51" s="491" t="s">
        <v>301</v>
      </c>
      <c r="C51" s="517">
        <v>5448.444291718044</v>
      </c>
      <c r="D51" s="517">
        <v>4835.3972293081215</v>
      </c>
      <c r="E51" s="517">
        <v>4152.7118379218928</v>
      </c>
      <c r="F51" s="517">
        <v>3487.130345298352</v>
      </c>
      <c r="G51" s="517">
        <v>2821.7076380058534</v>
      </c>
      <c r="H51" s="517">
        <v>2236.8170481191987</v>
      </c>
      <c r="I51" s="517">
        <v>1696.3042808597947</v>
      </c>
      <c r="J51" s="517">
        <v>287.24494545188082</v>
      </c>
      <c r="K51" s="517">
        <v>170.15525158768929</v>
      </c>
      <c r="L51" s="517">
        <v>63.891536394723992</v>
      </c>
      <c r="M51" s="766">
        <v>18.664912066438688</v>
      </c>
      <c r="N51" s="514">
        <f>SUM(C51:M51)</f>
        <v>25218.469316731986</v>
      </c>
    </row>
    <row r="52" spans="1:14" s="104" customFormat="1" ht="6.75" customHeight="1" x14ac:dyDescent="0.2">
      <c r="A52" s="100"/>
      <c r="B52" s="492"/>
      <c r="C52" s="512"/>
      <c r="D52" s="512"/>
      <c r="E52" s="512"/>
      <c r="F52" s="512"/>
      <c r="G52" s="512"/>
      <c r="H52" s="512"/>
      <c r="I52" s="512"/>
      <c r="J52" s="512"/>
      <c r="K52" s="512"/>
      <c r="L52" s="512"/>
      <c r="M52" s="512"/>
      <c r="N52" s="512"/>
    </row>
    <row r="53" spans="1:14" ht="6.75" customHeight="1" x14ac:dyDescent="0.2">
      <c r="A53" s="100"/>
      <c r="B53" s="489"/>
      <c r="C53" s="511"/>
      <c r="D53" s="511"/>
      <c r="E53" s="511"/>
      <c r="F53" s="511"/>
      <c r="G53" s="511"/>
      <c r="H53" s="511"/>
      <c r="I53" s="511"/>
      <c r="J53" s="511"/>
      <c r="K53" s="511"/>
      <c r="L53" s="511"/>
      <c r="M53" s="511"/>
      <c r="N53" s="511"/>
    </row>
    <row r="54" spans="1:14" ht="14.4" x14ac:dyDescent="0.2">
      <c r="A54" s="93"/>
      <c r="B54" s="493" t="s">
        <v>686</v>
      </c>
      <c r="C54" s="514">
        <f t="shared" ref="C54:N54" si="28">+C55+C56</f>
        <v>1902797.2103197528</v>
      </c>
      <c r="D54" s="514">
        <f t="shared" si="28"/>
        <v>45662.692483595602</v>
      </c>
      <c r="E54" s="514">
        <f t="shared" si="28"/>
        <v>8328.4783661085039</v>
      </c>
      <c r="F54" s="514">
        <f t="shared" si="28"/>
        <v>1147.9455600000001</v>
      </c>
      <c r="G54" s="514">
        <f t="shared" si="28"/>
        <v>1147.9455600000001</v>
      </c>
      <c r="H54" s="514">
        <f t="shared" si="28"/>
        <v>478.31081</v>
      </c>
      <c r="I54" s="764">
        <f t="shared" si="28"/>
        <v>0</v>
      </c>
      <c r="J54" s="764">
        <f t="shared" si="28"/>
        <v>0</v>
      </c>
      <c r="K54" s="764">
        <f t="shared" si="28"/>
        <v>0</v>
      </c>
      <c r="L54" s="764">
        <f t="shared" ref="L54" si="29">+L55+L56</f>
        <v>0</v>
      </c>
      <c r="M54" s="764">
        <f t="shared" si="28"/>
        <v>0</v>
      </c>
      <c r="N54" s="514">
        <f t="shared" si="28"/>
        <v>1959562.5830994567</v>
      </c>
    </row>
    <row r="55" spans="1:14" ht="14.4" x14ac:dyDescent="0.2">
      <c r="A55" s="93"/>
      <c r="B55" s="489" t="s">
        <v>271</v>
      </c>
      <c r="C55" s="514">
        <v>1866267.4697723538</v>
      </c>
      <c r="D55" s="514">
        <v>42891.492706245786</v>
      </c>
      <c r="E55" s="514">
        <v>8025.7632912971658</v>
      </c>
      <c r="F55" s="514">
        <v>1147.9455600000001</v>
      </c>
      <c r="G55" s="514">
        <v>1147.9455600000001</v>
      </c>
      <c r="H55" s="514">
        <v>478.31081</v>
      </c>
      <c r="I55" s="764">
        <v>0</v>
      </c>
      <c r="J55" s="764">
        <v>0</v>
      </c>
      <c r="K55" s="764">
        <v>0</v>
      </c>
      <c r="L55" s="764">
        <v>0</v>
      </c>
      <c r="M55" s="764">
        <v>0</v>
      </c>
      <c r="N55" s="514">
        <f>SUM(C55:M55)</f>
        <v>1919958.9276998965</v>
      </c>
    </row>
    <row r="56" spans="1:14" ht="14.4" x14ac:dyDescent="0.2">
      <c r="A56" s="93"/>
      <c r="B56" s="489" t="s">
        <v>301</v>
      </c>
      <c r="C56" s="514">
        <v>36529.740547399131</v>
      </c>
      <c r="D56" s="514">
        <v>2771.1997773498124</v>
      </c>
      <c r="E56" s="514">
        <v>302.71507481133756</v>
      </c>
      <c r="F56" s="514">
        <v>0</v>
      </c>
      <c r="G56" s="764">
        <v>0</v>
      </c>
      <c r="H56" s="764">
        <v>0</v>
      </c>
      <c r="I56" s="764">
        <v>0</v>
      </c>
      <c r="J56" s="764">
        <v>0</v>
      </c>
      <c r="K56" s="764">
        <v>0</v>
      </c>
      <c r="L56" s="764">
        <v>0</v>
      </c>
      <c r="M56" s="764">
        <v>0</v>
      </c>
      <c r="N56" s="514">
        <f>SUM(C56:M56)</f>
        <v>39603.655399560281</v>
      </c>
    </row>
    <row r="57" spans="1:14" ht="6.75" customHeight="1" x14ac:dyDescent="0.2">
      <c r="A57" s="93"/>
      <c r="B57" s="492"/>
      <c r="C57" s="514"/>
      <c r="D57" s="514"/>
      <c r="E57" s="514"/>
      <c r="F57" s="514"/>
      <c r="G57" s="514"/>
      <c r="H57" s="514"/>
      <c r="I57" s="514"/>
      <c r="J57" s="514"/>
      <c r="K57" s="514"/>
      <c r="L57" s="514"/>
      <c r="M57" s="514"/>
      <c r="N57" s="514"/>
    </row>
    <row r="58" spans="1:14" ht="6.75" customHeight="1" x14ac:dyDescent="0.2">
      <c r="A58" s="93"/>
      <c r="B58" s="490"/>
      <c r="C58" s="518"/>
      <c r="D58" s="518"/>
      <c r="E58" s="518"/>
      <c r="F58" s="518"/>
      <c r="G58" s="518"/>
      <c r="H58" s="518"/>
      <c r="I58" s="518"/>
      <c r="J58" s="518"/>
      <c r="K58" s="518"/>
      <c r="L58" s="518"/>
      <c r="M58" s="518"/>
      <c r="N58" s="518"/>
    </row>
    <row r="59" spans="1:14" ht="14.4" x14ac:dyDescent="0.2">
      <c r="A59" s="93"/>
      <c r="B59" s="493" t="s">
        <v>942</v>
      </c>
      <c r="C59" s="514">
        <f t="shared" ref="C59:N59" si="30">+C60+C61</f>
        <v>850361.50695173396</v>
      </c>
      <c r="D59" s="514">
        <f t="shared" si="30"/>
        <v>5398.7429094978943</v>
      </c>
      <c r="E59" s="514">
        <f t="shared" si="30"/>
        <v>5398.7429094978943</v>
      </c>
      <c r="F59" s="514">
        <f t="shared" si="30"/>
        <v>5398.7429094978943</v>
      </c>
      <c r="G59" s="514">
        <f t="shared" si="30"/>
        <v>5398.7429094978943</v>
      </c>
      <c r="H59" s="514">
        <f t="shared" si="30"/>
        <v>5398.7429094978943</v>
      </c>
      <c r="I59" s="514">
        <f t="shared" si="30"/>
        <v>5398.7429094978943</v>
      </c>
      <c r="J59" s="514">
        <f t="shared" si="30"/>
        <v>5398.7429094978943</v>
      </c>
      <c r="K59" s="514">
        <f t="shared" si="30"/>
        <v>21732.227818946099</v>
      </c>
      <c r="L59" s="514">
        <f t="shared" ref="L59" si="31">+L60+L61</f>
        <v>37498.387204283412</v>
      </c>
      <c r="M59" s="514">
        <f t="shared" si="30"/>
        <v>288100.71283443744</v>
      </c>
      <c r="N59" s="514">
        <f t="shared" si="30"/>
        <v>1235484.0351758862</v>
      </c>
    </row>
    <row r="60" spans="1:14" ht="14.4" x14ac:dyDescent="0.2">
      <c r="A60" s="93"/>
      <c r="B60" s="489" t="s">
        <v>271</v>
      </c>
      <c r="C60" s="514">
        <v>844962.76404223603</v>
      </c>
      <c r="D60" s="764">
        <v>0</v>
      </c>
      <c r="E60" s="764">
        <v>0</v>
      </c>
      <c r="F60" s="764">
        <v>0</v>
      </c>
      <c r="G60" s="764">
        <v>0</v>
      </c>
      <c r="H60" s="764">
        <v>0</v>
      </c>
      <c r="I60" s="764">
        <v>0</v>
      </c>
      <c r="J60" s="764">
        <v>0</v>
      </c>
      <c r="K60" s="514">
        <v>15250.686190328737</v>
      </c>
      <c r="L60" s="514">
        <v>30501.372380657474</v>
      </c>
      <c r="M60" s="514">
        <v>259261.66524770774</v>
      </c>
      <c r="N60" s="514">
        <f>SUM(C60:M60)</f>
        <v>1149976.4878609302</v>
      </c>
    </row>
    <row r="61" spans="1:14" ht="14.4" x14ac:dyDescent="0.2">
      <c r="A61" s="93"/>
      <c r="B61" s="489" t="s">
        <v>301</v>
      </c>
      <c r="C61" s="514">
        <v>5398.7429094978943</v>
      </c>
      <c r="D61" s="514">
        <v>5398.7429094978943</v>
      </c>
      <c r="E61" s="514">
        <v>5398.7429094978943</v>
      </c>
      <c r="F61" s="514">
        <v>5398.7429094978943</v>
      </c>
      <c r="G61" s="514">
        <v>5398.7429094978943</v>
      </c>
      <c r="H61" s="514">
        <v>5398.7429094978943</v>
      </c>
      <c r="I61" s="514">
        <v>5398.7429094978943</v>
      </c>
      <c r="J61" s="514">
        <v>5398.7429094978943</v>
      </c>
      <c r="K61" s="514">
        <v>6481.5416286173604</v>
      </c>
      <c r="L61" s="514">
        <v>6997.0148236259374</v>
      </c>
      <c r="M61" s="514">
        <v>28839.047586729692</v>
      </c>
      <c r="N61" s="514">
        <f>SUM(C61:M61)</f>
        <v>85507.547314956144</v>
      </c>
    </row>
    <row r="62" spans="1:14" ht="6.75" customHeight="1" x14ac:dyDescent="0.2">
      <c r="A62" s="93"/>
      <c r="B62" s="488"/>
      <c r="C62" s="515"/>
      <c r="D62" s="515"/>
      <c r="E62" s="515"/>
      <c r="F62" s="515"/>
      <c r="G62" s="515"/>
      <c r="H62" s="515"/>
      <c r="I62" s="515"/>
      <c r="J62" s="515"/>
      <c r="K62" s="515"/>
      <c r="L62" s="515"/>
      <c r="M62" s="515"/>
      <c r="N62" s="515"/>
    </row>
    <row r="63" spans="1:14" ht="6" customHeight="1" x14ac:dyDescent="0.2">
      <c r="A63" s="93"/>
      <c r="B63" s="488"/>
      <c r="C63" s="515"/>
      <c r="D63" s="515"/>
      <c r="E63" s="515"/>
      <c r="F63" s="515"/>
      <c r="G63" s="515"/>
      <c r="H63" s="515"/>
      <c r="I63" s="515"/>
      <c r="J63" s="515"/>
      <c r="K63" s="515"/>
      <c r="L63" s="515"/>
      <c r="M63" s="515"/>
      <c r="N63" s="515"/>
    </row>
    <row r="64" spans="1:14" ht="14.4" x14ac:dyDescent="0.3">
      <c r="B64" s="495" t="s">
        <v>159</v>
      </c>
      <c r="C64" s="508">
        <f>+C66+C67</f>
        <v>13969338.641630521</v>
      </c>
      <c r="D64" s="761">
        <f t="shared" ref="D64:M64" si="32">+D66+D67</f>
        <v>1010161.0315526769</v>
      </c>
      <c r="E64" s="761">
        <f t="shared" si="32"/>
        <v>0</v>
      </c>
      <c r="F64" s="761">
        <f t="shared" si="32"/>
        <v>0</v>
      </c>
      <c r="G64" s="761">
        <f t="shared" si="32"/>
        <v>0</v>
      </c>
      <c r="H64" s="761">
        <f t="shared" si="32"/>
        <v>0</v>
      </c>
      <c r="I64" s="761">
        <f t="shared" si="32"/>
        <v>0</v>
      </c>
      <c r="J64" s="761">
        <f t="shared" si="32"/>
        <v>0</v>
      </c>
      <c r="K64" s="761">
        <f t="shared" si="32"/>
        <v>0</v>
      </c>
      <c r="L64" s="761">
        <f t="shared" ref="L64" si="33">+L66+L67</f>
        <v>0</v>
      </c>
      <c r="M64" s="761">
        <f t="shared" si="32"/>
        <v>0</v>
      </c>
      <c r="N64" s="508">
        <f>+N66+N67</f>
        <v>14979499.673183197</v>
      </c>
    </row>
    <row r="65" spans="1:16" ht="14.4" x14ac:dyDescent="0.3">
      <c r="B65" s="495" t="s">
        <v>352</v>
      </c>
      <c r="C65" s="773">
        <f t="shared" ref="C65:N65" si="34">+C64/$N$70</f>
        <v>3.5573629926857767E-2</v>
      </c>
      <c r="D65" s="773">
        <f t="shared" si="34"/>
        <v>2.5724263420672166E-3</v>
      </c>
      <c r="E65" s="773">
        <f t="shared" si="34"/>
        <v>0</v>
      </c>
      <c r="F65" s="773">
        <f t="shared" si="34"/>
        <v>0</v>
      </c>
      <c r="G65" s="773">
        <f t="shared" si="34"/>
        <v>0</v>
      </c>
      <c r="H65" s="773">
        <f t="shared" si="34"/>
        <v>0</v>
      </c>
      <c r="I65" s="773">
        <f t="shared" si="34"/>
        <v>0</v>
      </c>
      <c r="J65" s="773">
        <f t="shared" si="34"/>
        <v>0</v>
      </c>
      <c r="K65" s="773">
        <f t="shared" si="34"/>
        <v>0</v>
      </c>
      <c r="L65" s="773">
        <f t="shared" ref="L65" si="35">+L64/$N$70</f>
        <v>0</v>
      </c>
      <c r="M65" s="773">
        <f t="shared" si="34"/>
        <v>0</v>
      </c>
      <c r="N65" s="504">
        <f t="shared" si="34"/>
        <v>3.8146056268924984E-2</v>
      </c>
    </row>
    <row r="66" spans="1:16" ht="14.4" x14ac:dyDescent="0.3">
      <c r="B66" s="499" t="s">
        <v>271</v>
      </c>
      <c r="C66" s="760">
        <v>13969338.641630521</v>
      </c>
      <c r="D66" s="760">
        <v>1010161.0315526769</v>
      </c>
      <c r="E66" s="760">
        <v>0</v>
      </c>
      <c r="F66" s="760">
        <v>0</v>
      </c>
      <c r="G66" s="760">
        <v>0</v>
      </c>
      <c r="H66" s="760">
        <v>0</v>
      </c>
      <c r="I66" s="760">
        <v>0</v>
      </c>
      <c r="J66" s="760">
        <v>0</v>
      </c>
      <c r="K66" s="760">
        <v>0</v>
      </c>
      <c r="L66" s="760">
        <v>0</v>
      </c>
      <c r="M66" s="760">
        <v>0</v>
      </c>
      <c r="N66" s="509">
        <f>SUM(C66:M66)</f>
        <v>14979499.673183197</v>
      </c>
    </row>
    <row r="67" spans="1:16" ht="14.4" x14ac:dyDescent="0.3">
      <c r="B67" s="499" t="s">
        <v>301</v>
      </c>
      <c r="C67" s="760">
        <v>0</v>
      </c>
      <c r="D67" s="760">
        <v>0</v>
      </c>
      <c r="E67" s="760">
        <v>0</v>
      </c>
      <c r="F67" s="760">
        <v>0</v>
      </c>
      <c r="G67" s="760">
        <v>0</v>
      </c>
      <c r="H67" s="760">
        <v>0</v>
      </c>
      <c r="I67" s="760">
        <v>0</v>
      </c>
      <c r="J67" s="760">
        <v>0</v>
      </c>
      <c r="K67" s="760">
        <v>0</v>
      </c>
      <c r="L67" s="760">
        <v>0</v>
      </c>
      <c r="M67" s="760">
        <v>0</v>
      </c>
      <c r="N67" s="760">
        <f>SUM(C67:M67)</f>
        <v>0</v>
      </c>
    </row>
    <row r="68" spans="1:16" ht="9.75" customHeight="1" thickBot="1" x14ac:dyDescent="0.35">
      <c r="B68" s="501"/>
      <c r="C68" s="509"/>
      <c r="D68" s="509"/>
      <c r="E68" s="509"/>
      <c r="F68" s="509"/>
      <c r="G68" s="509"/>
      <c r="H68" s="509"/>
      <c r="I68" s="509"/>
      <c r="J68" s="509"/>
      <c r="K68" s="509"/>
      <c r="L68" s="509"/>
      <c r="M68" s="509"/>
      <c r="N68" s="509"/>
    </row>
    <row r="69" spans="1:16" ht="9.75" customHeight="1" thickTop="1" x14ac:dyDescent="0.3">
      <c r="B69" s="487"/>
      <c r="C69" s="519"/>
      <c r="D69" s="519"/>
      <c r="E69" s="519"/>
      <c r="F69" s="519"/>
      <c r="G69" s="519"/>
      <c r="H69" s="519"/>
      <c r="I69" s="519"/>
      <c r="J69" s="519"/>
      <c r="K69" s="519"/>
      <c r="L69" s="519"/>
      <c r="M69" s="519"/>
      <c r="N69" s="519"/>
    </row>
    <row r="70" spans="1:16" ht="14.4" x14ac:dyDescent="0.3">
      <c r="B70" s="495" t="s">
        <v>632</v>
      </c>
      <c r="C70" s="508">
        <f t="shared" ref="C70:M70" si="36">+C72+C73</f>
        <v>67759275.753118262</v>
      </c>
      <c r="D70" s="508">
        <f t="shared" si="36"/>
        <v>47347539.150822073</v>
      </c>
      <c r="E70" s="508">
        <f t="shared" si="36"/>
        <v>40141204.301761389</v>
      </c>
      <c r="F70" s="508">
        <f t="shared" si="36"/>
        <v>29550268.773651011</v>
      </c>
      <c r="G70" s="508">
        <f t="shared" si="36"/>
        <v>25226279.309633274</v>
      </c>
      <c r="H70" s="508">
        <f t="shared" si="36"/>
        <v>14881959.997114856</v>
      </c>
      <c r="I70" s="508">
        <f t="shared" si="36"/>
        <v>13806839.24286004</v>
      </c>
      <c r="J70" s="508">
        <f t="shared" si="36"/>
        <v>15581559.107566733</v>
      </c>
      <c r="K70" s="508">
        <f t="shared" si="36"/>
        <v>19933184.100719396</v>
      </c>
      <c r="L70" s="508">
        <f t="shared" ref="L70" si="37">+L72+L73</f>
        <v>14251822.649201646</v>
      </c>
      <c r="M70" s="508">
        <f t="shared" si="36"/>
        <v>104208097.21167222</v>
      </c>
      <c r="N70" s="507">
        <f>+N72+N73</f>
        <v>392688029.59812087</v>
      </c>
    </row>
    <row r="71" spans="1:16" ht="14.4" x14ac:dyDescent="0.3">
      <c r="B71" s="495" t="s">
        <v>352</v>
      </c>
      <c r="C71" s="773">
        <f t="shared" ref="C71:N71" si="38">+C70/$N$70</f>
        <v>0.17255243512888205</v>
      </c>
      <c r="D71" s="773">
        <f t="shared" si="38"/>
        <v>0.1205729117826123</v>
      </c>
      <c r="E71" s="773">
        <f t="shared" si="38"/>
        <v>0.10222161429988615</v>
      </c>
      <c r="F71" s="773">
        <f t="shared" si="38"/>
        <v>7.5251259387491193E-2</v>
      </c>
      <c r="G71" s="773">
        <f t="shared" si="38"/>
        <v>6.4240000734043234E-2</v>
      </c>
      <c r="H71" s="773">
        <f t="shared" si="38"/>
        <v>3.7897666532756641E-2</v>
      </c>
      <c r="I71" s="773">
        <f t="shared" si="38"/>
        <v>3.5159816959508636E-2</v>
      </c>
      <c r="J71" s="773">
        <f t="shared" si="38"/>
        <v>3.9679231178788382E-2</v>
      </c>
      <c r="K71" s="773">
        <f t="shared" si="38"/>
        <v>5.0760865109942689E-2</v>
      </c>
      <c r="L71" s="773">
        <f t="shared" ref="L71" si="39">+L70/$N$70</f>
        <v>3.6292989790870485E-2</v>
      </c>
      <c r="M71" s="773">
        <f t="shared" si="38"/>
        <v>0.26537120909521833</v>
      </c>
      <c r="N71" s="504">
        <f t="shared" si="38"/>
        <v>1</v>
      </c>
    </row>
    <row r="72" spans="1:16" ht="14.4" x14ac:dyDescent="0.2">
      <c r="A72" s="94"/>
      <c r="B72" s="502" t="s">
        <v>271</v>
      </c>
      <c r="C72" s="509">
        <f t="shared" ref="C72:M72" si="40">+C15+C20+C25+C30+C66</f>
        <v>62291399.63461224</v>
      </c>
      <c r="D72" s="509">
        <f t="shared" si="40"/>
        <v>42414979.899086975</v>
      </c>
      <c r="E72" s="509">
        <f t="shared" si="40"/>
        <v>36074395.690101877</v>
      </c>
      <c r="F72" s="509">
        <f t="shared" si="40"/>
        <v>25109268.156893857</v>
      </c>
      <c r="G72" s="509">
        <f t="shared" si="40"/>
        <v>20659921.126411468</v>
      </c>
      <c r="H72" s="509">
        <f t="shared" si="40"/>
        <v>10492892.648919864</v>
      </c>
      <c r="I72" s="509">
        <f t="shared" si="40"/>
        <v>9720882.6528148968</v>
      </c>
      <c r="J72" s="509">
        <f t="shared" si="40"/>
        <v>11310144.719375091</v>
      </c>
      <c r="K72" s="509">
        <f t="shared" si="40"/>
        <v>15827849.982073933</v>
      </c>
      <c r="L72" s="509">
        <f t="shared" ref="L72" si="41">+L15+L20+L25+L30+L66</f>
        <v>10256267.256726798</v>
      </c>
      <c r="M72" s="509">
        <f t="shared" si="40"/>
        <v>88817076.511433214</v>
      </c>
      <c r="N72" s="509">
        <f>SUM(C72:M72)</f>
        <v>332975078.27845019</v>
      </c>
    </row>
    <row r="73" spans="1:16" ht="14.4" x14ac:dyDescent="0.2">
      <c r="A73" s="94"/>
      <c r="B73" s="502" t="s">
        <v>301</v>
      </c>
      <c r="C73" s="509">
        <f t="shared" ref="C73:M73" si="42">+C67+C31+C26+C21+C16</f>
        <v>5467876.1185060274</v>
      </c>
      <c r="D73" s="509">
        <f t="shared" si="42"/>
        <v>4932559.2517350949</v>
      </c>
      <c r="E73" s="509">
        <f t="shared" si="42"/>
        <v>4066808.6116595119</v>
      </c>
      <c r="F73" s="509">
        <f t="shared" si="42"/>
        <v>4441000.6167571526</v>
      </c>
      <c r="G73" s="509">
        <f t="shared" si="42"/>
        <v>4566358.1832218058</v>
      </c>
      <c r="H73" s="509">
        <f t="shared" si="42"/>
        <v>4389067.3481949922</v>
      </c>
      <c r="I73" s="509">
        <f t="shared" si="42"/>
        <v>4085956.5900451429</v>
      </c>
      <c r="J73" s="509">
        <f t="shared" si="42"/>
        <v>4271414.3881916432</v>
      </c>
      <c r="K73" s="509">
        <f t="shared" si="42"/>
        <v>4105334.1186454641</v>
      </c>
      <c r="L73" s="509">
        <f t="shared" ref="L73" si="43">+L67+L31+L26+L21+L16</f>
        <v>3995555.3924748478</v>
      </c>
      <c r="M73" s="509">
        <f t="shared" si="42"/>
        <v>15391020.70023901</v>
      </c>
      <c r="N73" s="509">
        <f>SUM(C73:M73)</f>
        <v>59712951.319670692</v>
      </c>
    </row>
    <row r="74" spans="1:16" ht="9.75" customHeight="1" thickBot="1" x14ac:dyDescent="0.25">
      <c r="A74" s="94"/>
      <c r="B74" s="503"/>
      <c r="C74" s="520"/>
      <c r="D74" s="520"/>
      <c r="E74" s="520"/>
      <c r="F74" s="520"/>
      <c r="G74" s="520"/>
      <c r="H74" s="520"/>
      <c r="I74" s="520"/>
      <c r="J74" s="520"/>
      <c r="K74" s="520"/>
      <c r="L74" s="520"/>
      <c r="M74" s="520"/>
      <c r="N74" s="520"/>
    </row>
    <row r="75" spans="1:16" ht="14.4" thickTop="1" x14ac:dyDescent="0.3">
      <c r="A75" s="94"/>
      <c r="B75" s="105"/>
      <c r="C75" s="105"/>
      <c r="D75" s="105"/>
      <c r="E75" s="105"/>
      <c r="F75" s="105"/>
      <c r="G75" s="105"/>
      <c r="H75" s="105"/>
      <c r="I75" s="105"/>
      <c r="J75" s="105"/>
      <c r="K75" s="105"/>
      <c r="L75" s="105"/>
      <c r="M75" s="105"/>
      <c r="N75" s="105"/>
    </row>
    <row r="76" spans="1:16" ht="14.4" x14ac:dyDescent="0.3">
      <c r="A76" s="94"/>
      <c r="B76" s="421" t="s">
        <v>357</v>
      </c>
      <c r="C76" s="107"/>
      <c r="D76" s="107"/>
      <c r="E76" s="107"/>
      <c r="F76" s="107"/>
      <c r="G76" s="107"/>
      <c r="H76" s="107"/>
      <c r="I76" s="107"/>
      <c r="J76" s="107"/>
      <c r="K76" s="107"/>
      <c r="L76" s="107"/>
      <c r="M76" s="107"/>
      <c r="N76" s="108"/>
    </row>
    <row r="77" spans="1:16" ht="14.4" x14ac:dyDescent="0.3">
      <c r="A77" s="94"/>
      <c r="B77" s="421" t="s">
        <v>940</v>
      </c>
      <c r="C77" s="107"/>
      <c r="D77" s="107"/>
      <c r="E77" s="107"/>
      <c r="F77" s="107"/>
      <c r="G77" s="107"/>
      <c r="H77" s="107"/>
      <c r="I77" s="107"/>
      <c r="J77" s="107"/>
      <c r="K77" s="107"/>
      <c r="L77" s="107"/>
      <c r="M77" s="107"/>
      <c r="N77" s="108"/>
    </row>
    <row r="78" spans="1:16" ht="14.4" x14ac:dyDescent="0.3">
      <c r="A78" s="94"/>
      <c r="B78" s="421" t="s">
        <v>830</v>
      </c>
      <c r="C78" s="107"/>
      <c r="D78" s="107"/>
      <c r="E78" s="107"/>
      <c r="F78" s="107"/>
      <c r="G78" s="107"/>
      <c r="H78" s="107"/>
      <c r="I78" s="107"/>
      <c r="J78" s="107"/>
      <c r="K78" s="107"/>
      <c r="L78" s="107"/>
      <c r="M78" s="107"/>
      <c r="N78" s="107"/>
      <c r="O78" s="107"/>
      <c r="P78" s="107"/>
    </row>
    <row r="79" spans="1:16" ht="14.4" x14ac:dyDescent="0.3">
      <c r="A79" s="94"/>
      <c r="B79" s="24"/>
      <c r="C79" s="107"/>
      <c r="D79" s="107"/>
      <c r="E79" s="107"/>
      <c r="F79" s="107"/>
      <c r="G79" s="107"/>
      <c r="H79" s="107"/>
      <c r="I79" s="107"/>
      <c r="J79" s="107"/>
      <c r="K79" s="107"/>
      <c r="L79" s="107"/>
      <c r="M79" s="107"/>
      <c r="N79" s="107"/>
      <c r="O79" s="107"/>
      <c r="P79" s="107"/>
    </row>
    <row r="80" spans="1:16" ht="14.4" x14ac:dyDescent="0.3">
      <c r="C80" s="94"/>
      <c r="D80" s="94"/>
      <c r="E80" s="94"/>
      <c r="F80" s="94"/>
      <c r="G80" s="94"/>
      <c r="H80" s="94"/>
      <c r="I80" s="94"/>
      <c r="J80" s="94"/>
      <c r="K80" s="94"/>
      <c r="L80" s="94"/>
      <c r="M80" s="94"/>
      <c r="N80" s="107"/>
      <c r="O80" s="107"/>
      <c r="P80" s="107"/>
    </row>
    <row r="81" spans="1:16" ht="14.4" x14ac:dyDescent="0.3">
      <c r="A81" s="94"/>
      <c r="C81" s="109"/>
      <c r="D81" s="109"/>
      <c r="E81" s="109"/>
      <c r="F81" s="718"/>
      <c r="G81" s="718"/>
      <c r="H81" s="109"/>
      <c r="I81" s="109"/>
      <c r="J81" s="109"/>
      <c r="K81" s="109"/>
      <c r="L81" s="109"/>
      <c r="M81" s="107"/>
      <c r="N81" s="107"/>
      <c r="O81" s="107"/>
      <c r="P81" s="107"/>
    </row>
    <row r="82" spans="1:16" ht="14.4" x14ac:dyDescent="0.3">
      <c r="C82" s="922"/>
      <c r="D82" s="922"/>
      <c r="E82" s="922"/>
      <c r="F82" s="922"/>
      <c r="G82" s="922"/>
      <c r="H82" s="922"/>
      <c r="I82" s="922"/>
      <c r="J82" s="922"/>
      <c r="K82" s="922"/>
      <c r="L82" s="922"/>
      <c r="M82" s="107"/>
      <c r="N82" s="107"/>
      <c r="O82" s="107"/>
      <c r="P82" s="107"/>
    </row>
    <row r="83" spans="1:16" ht="14.4" x14ac:dyDescent="0.3">
      <c r="C83" s="922"/>
      <c r="D83" s="922"/>
      <c r="E83" s="922"/>
      <c r="F83" s="922"/>
      <c r="G83" s="922"/>
      <c r="H83" s="922"/>
      <c r="I83" s="922"/>
      <c r="J83" s="922"/>
      <c r="K83" s="922"/>
      <c r="L83" s="922"/>
      <c r="M83" s="107"/>
      <c r="N83" s="107"/>
      <c r="O83" s="107"/>
      <c r="P83" s="107"/>
    </row>
    <row r="84" spans="1:16" ht="14.4" x14ac:dyDescent="0.3">
      <c r="M84" s="107"/>
      <c r="N84" s="107"/>
      <c r="O84" s="107"/>
      <c r="P84" s="107"/>
    </row>
    <row r="85" spans="1:16" ht="14.4" x14ac:dyDescent="0.3">
      <c r="M85" s="107"/>
      <c r="N85" s="107"/>
      <c r="O85" s="107"/>
      <c r="P85" s="107"/>
    </row>
    <row r="86" spans="1:16" ht="14.4" x14ac:dyDescent="0.3">
      <c r="M86" s="107"/>
      <c r="N86" s="107"/>
      <c r="O86" s="107"/>
      <c r="P86" s="107"/>
    </row>
    <row r="87" spans="1:16" ht="14.4" x14ac:dyDescent="0.3">
      <c r="M87" s="107"/>
      <c r="N87" s="107"/>
      <c r="O87" s="107"/>
      <c r="P87" s="107"/>
    </row>
    <row r="88" spans="1:16" ht="14.4" x14ac:dyDescent="0.3">
      <c r="M88" s="107"/>
      <c r="N88" s="107"/>
      <c r="O88" s="107"/>
      <c r="P88" s="107"/>
    </row>
    <row r="89" spans="1:16" ht="14.4" x14ac:dyDescent="0.3">
      <c r="M89" s="107"/>
      <c r="N89" s="107"/>
      <c r="O89" s="107"/>
      <c r="P89" s="107"/>
    </row>
    <row r="90" spans="1:16" ht="14.4" x14ac:dyDescent="0.3">
      <c r="M90" s="107"/>
      <c r="N90" s="107"/>
      <c r="O90" s="107"/>
      <c r="P90" s="107"/>
    </row>
    <row r="91" spans="1:16" ht="14.4" x14ac:dyDescent="0.3">
      <c r="M91" s="107"/>
      <c r="N91" s="107"/>
      <c r="O91" s="107"/>
      <c r="P91" s="107"/>
    </row>
    <row r="92" spans="1:16" ht="14.4" x14ac:dyDescent="0.3">
      <c r="M92" s="107"/>
      <c r="N92" s="107"/>
      <c r="O92" s="107"/>
      <c r="P92" s="107"/>
    </row>
    <row r="93" spans="1:16" ht="14.4" x14ac:dyDescent="0.3">
      <c r="M93" s="107"/>
      <c r="N93" s="107"/>
      <c r="O93" s="107"/>
      <c r="P93" s="107"/>
    </row>
    <row r="94" spans="1:16" ht="14.4" x14ac:dyDescent="0.3">
      <c r="M94" s="107"/>
      <c r="N94" s="107"/>
      <c r="O94" s="107"/>
      <c r="P94" s="107"/>
    </row>
    <row r="95" spans="1:16" ht="14.4" x14ac:dyDescent="0.3">
      <c r="M95" s="107"/>
      <c r="N95" s="107"/>
      <c r="O95" s="107"/>
      <c r="P95" s="107"/>
    </row>
    <row r="96" spans="1:16" ht="14.4" x14ac:dyDescent="0.3">
      <c r="M96" s="107"/>
      <c r="N96" s="107"/>
      <c r="O96" s="107"/>
      <c r="P96" s="107"/>
    </row>
    <row r="97" spans="13:16" ht="14.4" x14ac:dyDescent="0.3">
      <c r="M97" s="107"/>
      <c r="N97" s="107"/>
      <c r="O97" s="107"/>
      <c r="P97" s="107"/>
    </row>
    <row r="98" spans="13:16" ht="14.4" x14ac:dyDescent="0.3">
      <c r="M98" s="107"/>
      <c r="N98" s="107"/>
      <c r="O98" s="107"/>
      <c r="P98" s="107"/>
    </row>
    <row r="99" spans="13:16" ht="14.4" x14ac:dyDescent="0.3">
      <c r="M99" s="107"/>
      <c r="N99" s="107"/>
      <c r="O99" s="107"/>
      <c r="P99" s="107"/>
    </row>
    <row r="100" spans="13:16" ht="14.4" x14ac:dyDescent="0.3">
      <c r="M100" s="107"/>
      <c r="N100" s="107"/>
      <c r="O100" s="107"/>
      <c r="P100" s="107"/>
    </row>
    <row r="101" spans="13:16" ht="14.4" x14ac:dyDescent="0.3">
      <c r="M101" s="107"/>
      <c r="N101" s="107"/>
      <c r="O101" s="107"/>
      <c r="P101" s="107"/>
    </row>
    <row r="102" spans="13:16" ht="14.4" x14ac:dyDescent="0.3">
      <c r="M102" s="107"/>
      <c r="N102" s="107"/>
      <c r="O102" s="107"/>
      <c r="P102" s="107"/>
    </row>
    <row r="103" spans="13:16" ht="14.4" x14ac:dyDescent="0.3">
      <c r="M103" s="107"/>
      <c r="N103" s="107"/>
      <c r="O103" s="107"/>
      <c r="P103" s="107"/>
    </row>
    <row r="104" spans="13:16" ht="14.4" x14ac:dyDescent="0.3">
      <c r="M104" s="107"/>
      <c r="N104" s="107"/>
      <c r="O104" s="107"/>
      <c r="P104" s="107"/>
    </row>
    <row r="105" spans="13:16" ht="14.4" x14ac:dyDescent="0.3">
      <c r="M105" s="107"/>
      <c r="N105" s="107"/>
      <c r="O105" s="107"/>
      <c r="P105" s="107"/>
    </row>
    <row r="106" spans="13:16" ht="14.4" x14ac:dyDescent="0.3">
      <c r="M106" s="107"/>
      <c r="N106" s="107"/>
      <c r="O106" s="107"/>
      <c r="P106" s="107"/>
    </row>
    <row r="107" spans="13:16" ht="14.4" x14ac:dyDescent="0.3">
      <c r="M107" s="107"/>
      <c r="N107" s="107"/>
      <c r="O107" s="107"/>
      <c r="P107" s="107"/>
    </row>
    <row r="108" spans="13:16" ht="14.4" x14ac:dyDescent="0.3">
      <c r="M108" s="107"/>
      <c r="N108" s="107"/>
      <c r="O108" s="107"/>
      <c r="P108" s="107"/>
    </row>
    <row r="109" spans="13:16" ht="14.4" x14ac:dyDescent="0.3">
      <c r="M109" s="107"/>
      <c r="N109" s="107"/>
      <c r="O109" s="107"/>
      <c r="P109" s="107"/>
    </row>
    <row r="110" spans="13:16" ht="14.4" x14ac:dyDescent="0.3">
      <c r="M110" s="107"/>
      <c r="N110" s="107"/>
      <c r="O110" s="107"/>
      <c r="P110" s="107"/>
    </row>
    <row r="111" spans="13:16" ht="14.4" x14ac:dyDescent="0.3">
      <c r="M111" s="107"/>
      <c r="N111" s="107"/>
      <c r="O111" s="107"/>
      <c r="P111" s="107"/>
    </row>
    <row r="112" spans="13:16" ht="14.4" x14ac:dyDescent="0.3">
      <c r="M112" s="107"/>
      <c r="N112" s="107"/>
      <c r="O112" s="107"/>
      <c r="P112" s="107"/>
    </row>
    <row r="113" spans="13:16" ht="14.4" x14ac:dyDescent="0.3">
      <c r="M113" s="107"/>
      <c r="N113" s="107"/>
      <c r="O113" s="107"/>
      <c r="P113" s="107"/>
    </row>
    <row r="114" spans="13:16" ht="14.4" x14ac:dyDescent="0.3">
      <c r="M114" s="107"/>
      <c r="N114" s="107"/>
      <c r="O114" s="107"/>
      <c r="P114" s="107"/>
    </row>
    <row r="115" spans="13:16" ht="14.4" x14ac:dyDescent="0.3">
      <c r="M115" s="107"/>
      <c r="N115" s="107"/>
      <c r="O115" s="107"/>
      <c r="P115" s="107"/>
    </row>
    <row r="116" spans="13:16" ht="14.4" x14ac:dyDescent="0.3">
      <c r="M116" s="107"/>
      <c r="N116" s="107"/>
      <c r="O116" s="107"/>
      <c r="P116" s="107"/>
    </row>
    <row r="117" spans="13:16" ht="14.4" x14ac:dyDescent="0.3">
      <c r="M117" s="107"/>
      <c r="N117" s="107"/>
      <c r="O117" s="107"/>
      <c r="P117" s="107"/>
    </row>
    <row r="118" spans="13:16" ht="14.4" x14ac:dyDescent="0.3">
      <c r="M118" s="107"/>
      <c r="N118" s="107"/>
      <c r="O118" s="107"/>
      <c r="P118" s="107"/>
    </row>
    <row r="119" spans="13:16" ht="14.4" x14ac:dyDescent="0.3">
      <c r="M119" s="107"/>
      <c r="N119" s="107"/>
      <c r="O119" s="107"/>
      <c r="P119" s="107"/>
    </row>
    <row r="120" spans="13:16" ht="14.4" x14ac:dyDescent="0.3">
      <c r="M120" s="107"/>
      <c r="N120" s="107"/>
      <c r="O120" s="107"/>
      <c r="P120" s="107"/>
    </row>
    <row r="121" spans="13:16" ht="14.4" x14ac:dyDescent="0.3">
      <c r="M121" s="107"/>
      <c r="N121" s="107"/>
      <c r="O121" s="107"/>
      <c r="P121" s="107"/>
    </row>
    <row r="122" spans="13:16" ht="14.4" x14ac:dyDescent="0.3">
      <c r="M122" s="107"/>
      <c r="N122" s="107"/>
      <c r="O122" s="107"/>
      <c r="P122" s="107"/>
    </row>
    <row r="123" spans="13:16" ht="14.4" x14ac:dyDescent="0.3">
      <c r="M123" s="107"/>
      <c r="N123" s="107"/>
      <c r="O123" s="107"/>
      <c r="P123" s="107"/>
    </row>
    <row r="124" spans="13:16" ht="14.4" x14ac:dyDescent="0.3">
      <c r="M124" s="107"/>
      <c r="N124" s="107"/>
      <c r="O124" s="107"/>
      <c r="P124" s="107"/>
    </row>
    <row r="125" spans="13:16" ht="14.4" x14ac:dyDescent="0.3">
      <c r="M125" s="107"/>
      <c r="N125" s="107"/>
      <c r="O125" s="107"/>
      <c r="P125" s="107"/>
    </row>
    <row r="126" spans="13:16" ht="14.4" x14ac:dyDescent="0.3">
      <c r="M126" s="107"/>
      <c r="N126" s="107"/>
      <c r="O126" s="107"/>
      <c r="P126" s="107"/>
    </row>
    <row r="127" spans="13:16" ht="14.4" x14ac:dyDescent="0.3">
      <c r="M127" s="107"/>
      <c r="N127" s="107"/>
      <c r="O127" s="107"/>
      <c r="P127" s="107"/>
    </row>
    <row r="128" spans="13:16" ht="14.4" x14ac:dyDescent="0.3">
      <c r="M128" s="107"/>
      <c r="N128" s="107"/>
      <c r="O128" s="107"/>
      <c r="P128" s="107"/>
    </row>
    <row r="129" spans="13:16" ht="14.4" x14ac:dyDescent="0.3">
      <c r="M129" s="107"/>
      <c r="N129" s="107"/>
      <c r="O129" s="107"/>
      <c r="P129" s="107"/>
    </row>
    <row r="130" spans="13:16" ht="14.4" x14ac:dyDescent="0.3">
      <c r="M130" s="107"/>
      <c r="N130" s="107"/>
      <c r="O130" s="107"/>
      <c r="P130" s="107"/>
    </row>
    <row r="131" spans="13:16" ht="14.4" x14ac:dyDescent="0.3">
      <c r="M131" s="107"/>
      <c r="N131" s="107"/>
      <c r="O131" s="107"/>
      <c r="P131" s="107"/>
    </row>
    <row r="132" spans="13:16" ht="14.4" x14ac:dyDescent="0.3">
      <c r="M132" s="107"/>
      <c r="N132" s="107"/>
      <c r="O132" s="107"/>
      <c r="P132" s="107"/>
    </row>
    <row r="133" spans="13:16" ht="14.4" x14ac:dyDescent="0.3">
      <c r="M133" s="107"/>
      <c r="N133" s="107"/>
      <c r="O133" s="107"/>
      <c r="P133" s="107"/>
    </row>
    <row r="134" spans="13:16" ht="14.4" x14ac:dyDescent="0.3">
      <c r="M134" s="107"/>
      <c r="N134" s="107"/>
      <c r="O134" s="107"/>
      <c r="P134" s="107"/>
    </row>
    <row r="135" spans="13:16" ht="14.4" x14ac:dyDescent="0.3">
      <c r="M135" s="107"/>
      <c r="N135" s="107"/>
      <c r="O135" s="107"/>
      <c r="P135" s="107"/>
    </row>
    <row r="136" spans="13:16" ht="14.4" x14ac:dyDescent="0.3">
      <c r="M136" s="107"/>
      <c r="N136" s="107"/>
      <c r="O136" s="107"/>
      <c r="P136" s="107"/>
    </row>
    <row r="137" spans="13:16" ht="14.4" x14ac:dyDescent="0.3">
      <c r="M137" s="107"/>
      <c r="N137" s="107"/>
      <c r="O137" s="107"/>
      <c r="P137" s="107"/>
    </row>
    <row r="138" spans="13:16" ht="14.4" x14ac:dyDescent="0.3">
      <c r="M138" s="107"/>
      <c r="N138" s="107"/>
      <c r="O138" s="107"/>
      <c r="P138" s="107"/>
    </row>
    <row r="139" spans="13:16" ht="14.4" x14ac:dyDescent="0.3">
      <c r="M139" s="107"/>
      <c r="N139" s="107"/>
      <c r="O139" s="107"/>
      <c r="P139" s="107"/>
    </row>
    <row r="140" spans="13:16" ht="14.4" x14ac:dyDescent="0.3">
      <c r="M140" s="107"/>
      <c r="N140" s="107"/>
      <c r="O140" s="107"/>
      <c r="P140" s="107"/>
    </row>
    <row r="141" spans="13:16" ht="14.4" x14ac:dyDescent="0.3">
      <c r="M141" s="107"/>
      <c r="N141" s="107"/>
      <c r="O141" s="107"/>
      <c r="P141" s="107"/>
    </row>
    <row r="142" spans="13:16" ht="14.4" x14ac:dyDescent="0.3">
      <c r="M142" s="107"/>
      <c r="N142" s="107"/>
      <c r="O142" s="107"/>
      <c r="P142" s="107"/>
    </row>
    <row r="143" spans="13:16" ht="14.4" x14ac:dyDescent="0.3">
      <c r="M143" s="107"/>
      <c r="N143" s="107"/>
      <c r="O143" s="107"/>
      <c r="P143" s="107"/>
    </row>
    <row r="144" spans="13:16" ht="14.4" x14ac:dyDescent="0.3">
      <c r="M144" s="107"/>
      <c r="N144" s="107"/>
      <c r="O144" s="107"/>
      <c r="P144" s="107"/>
    </row>
    <row r="145" spans="13:16" ht="14.4" x14ac:dyDescent="0.3">
      <c r="M145" s="107"/>
      <c r="N145" s="107"/>
      <c r="O145" s="107"/>
      <c r="P145" s="107"/>
    </row>
    <row r="146" spans="13:16" ht="14.4" x14ac:dyDescent="0.3">
      <c r="M146" s="107"/>
      <c r="N146" s="107"/>
      <c r="O146" s="107"/>
      <c r="P146" s="107"/>
    </row>
    <row r="147" spans="13:16" ht="14.4" x14ac:dyDescent="0.3">
      <c r="M147" s="107"/>
      <c r="N147" s="107"/>
      <c r="O147" s="107"/>
      <c r="P147" s="107"/>
    </row>
    <row r="148" spans="13:16" ht="14.4" x14ac:dyDescent="0.3">
      <c r="M148" s="107"/>
      <c r="N148" s="107"/>
      <c r="O148" s="107"/>
      <c r="P148" s="107"/>
    </row>
    <row r="149" spans="13:16" ht="14.4" x14ac:dyDescent="0.3">
      <c r="M149" s="107"/>
      <c r="N149" s="107"/>
      <c r="O149" s="107"/>
      <c r="P149" s="107"/>
    </row>
    <row r="150" spans="13:16" ht="14.4" x14ac:dyDescent="0.3">
      <c r="M150" s="107"/>
      <c r="N150" s="107"/>
      <c r="O150" s="107"/>
      <c r="P150" s="107"/>
    </row>
    <row r="151" spans="13:16" ht="14.4" x14ac:dyDescent="0.3">
      <c r="M151" s="107"/>
      <c r="N151" s="107"/>
      <c r="O151" s="107"/>
      <c r="P151" s="107"/>
    </row>
    <row r="152" spans="13:16" ht="14.4" x14ac:dyDescent="0.3">
      <c r="M152" s="107"/>
      <c r="N152" s="107"/>
      <c r="O152" s="107"/>
      <c r="P152" s="107"/>
    </row>
    <row r="153" spans="13:16" ht="14.4" x14ac:dyDescent="0.3">
      <c r="M153" s="107"/>
      <c r="N153" s="107"/>
      <c r="O153" s="107"/>
      <c r="P153" s="107"/>
    </row>
    <row r="154" spans="13:16" ht="14.4" x14ac:dyDescent="0.3">
      <c r="M154" s="107"/>
      <c r="N154" s="107"/>
      <c r="O154" s="107"/>
      <c r="P154" s="107"/>
    </row>
    <row r="155" spans="13:16" ht="14.4" x14ac:dyDescent="0.3">
      <c r="M155" s="107"/>
      <c r="N155" s="107"/>
      <c r="O155" s="107"/>
      <c r="P155" s="107"/>
    </row>
    <row r="156" spans="13:16" ht="14.4" x14ac:dyDescent="0.3">
      <c r="M156" s="107"/>
      <c r="N156" s="107"/>
      <c r="O156" s="107"/>
      <c r="P156" s="107"/>
    </row>
    <row r="157" spans="13:16" ht="14.4" x14ac:dyDescent="0.3">
      <c r="M157" s="107"/>
      <c r="N157" s="107"/>
      <c r="O157" s="107"/>
      <c r="P157" s="107"/>
    </row>
    <row r="158" spans="13:16" ht="14.4" x14ac:dyDescent="0.3">
      <c r="M158" s="107"/>
      <c r="N158" s="107"/>
      <c r="O158" s="107"/>
      <c r="P158" s="107"/>
    </row>
    <row r="159" spans="13:16" ht="14.4" x14ac:dyDescent="0.3">
      <c r="M159" s="107"/>
      <c r="N159" s="107"/>
      <c r="O159" s="107"/>
      <c r="P159" s="107"/>
    </row>
    <row r="160" spans="13:16" ht="14.4" x14ac:dyDescent="0.3">
      <c r="M160" s="107"/>
      <c r="N160" s="107"/>
      <c r="O160" s="107"/>
      <c r="P160" s="107"/>
    </row>
    <row r="161" spans="13:16" ht="14.4" x14ac:dyDescent="0.3">
      <c r="M161" s="107"/>
      <c r="N161" s="107"/>
      <c r="O161" s="107"/>
      <c r="P161" s="107"/>
    </row>
    <row r="162" spans="13:16" ht="14.4" x14ac:dyDescent="0.3">
      <c r="M162" s="107"/>
      <c r="N162" s="107"/>
      <c r="O162" s="107"/>
      <c r="P162" s="107"/>
    </row>
    <row r="163" spans="13:16" ht="14.4" x14ac:dyDescent="0.3">
      <c r="M163" s="107"/>
      <c r="N163" s="107"/>
      <c r="O163" s="107"/>
      <c r="P163" s="107"/>
    </row>
    <row r="164" spans="13:16" ht="14.4" x14ac:dyDescent="0.3">
      <c r="M164" s="107"/>
      <c r="N164" s="107"/>
      <c r="O164" s="107"/>
      <c r="P164" s="107"/>
    </row>
    <row r="165" spans="13:16" ht="14.4" x14ac:dyDescent="0.3">
      <c r="M165" s="107"/>
      <c r="N165" s="107"/>
      <c r="O165" s="107"/>
      <c r="P165" s="107"/>
    </row>
    <row r="166" spans="13:16" ht="14.4" x14ac:dyDescent="0.3">
      <c r="M166" s="107"/>
      <c r="N166" s="107"/>
      <c r="O166" s="107"/>
      <c r="P166" s="107"/>
    </row>
    <row r="167" spans="13:16" ht="14.4" x14ac:dyDescent="0.3">
      <c r="M167" s="107"/>
      <c r="N167" s="107"/>
      <c r="O167" s="107"/>
      <c r="P167" s="107"/>
    </row>
    <row r="168" spans="13:16" ht="14.4" x14ac:dyDescent="0.3">
      <c r="M168" s="107"/>
      <c r="N168" s="107"/>
      <c r="O168" s="107"/>
      <c r="P168" s="107"/>
    </row>
    <row r="169" spans="13:16" ht="14.4" x14ac:dyDescent="0.3">
      <c r="M169" s="107"/>
      <c r="N169" s="107"/>
      <c r="O169" s="107"/>
      <c r="P169" s="107"/>
    </row>
    <row r="170" spans="13:16" ht="14.4" x14ac:dyDescent="0.3">
      <c r="M170" s="107"/>
      <c r="N170" s="107"/>
      <c r="O170" s="107"/>
      <c r="P170" s="107"/>
    </row>
    <row r="171" spans="13:16" ht="14.4" x14ac:dyDescent="0.3">
      <c r="M171" s="107"/>
      <c r="N171" s="107"/>
      <c r="O171" s="107"/>
      <c r="P171" s="107"/>
    </row>
    <row r="172" spans="13:16" ht="14.4" x14ac:dyDescent="0.3">
      <c r="M172" s="107"/>
      <c r="N172" s="107"/>
      <c r="O172" s="107"/>
      <c r="P172" s="107"/>
    </row>
    <row r="173" spans="13:16" ht="14.4" x14ac:dyDescent="0.3">
      <c r="M173" s="107"/>
      <c r="N173" s="107"/>
      <c r="O173" s="107"/>
      <c r="P173" s="107"/>
    </row>
    <row r="174" spans="13:16" ht="14.4" x14ac:dyDescent="0.3">
      <c r="M174" s="107"/>
      <c r="N174" s="107"/>
      <c r="O174" s="107"/>
      <c r="P174" s="107"/>
    </row>
    <row r="175" spans="13:16" ht="14.4" x14ac:dyDescent="0.3">
      <c r="M175" s="107"/>
      <c r="N175" s="107"/>
      <c r="O175" s="107"/>
      <c r="P175" s="107"/>
    </row>
    <row r="176" spans="13:16" ht="14.4" x14ac:dyDescent="0.3">
      <c r="M176" s="107"/>
      <c r="N176" s="107"/>
      <c r="O176" s="107"/>
      <c r="P176" s="107"/>
    </row>
    <row r="177" spans="13:16" ht="14.4" x14ac:dyDescent="0.3">
      <c r="M177" s="107"/>
      <c r="N177" s="107"/>
      <c r="O177" s="107"/>
      <c r="P177" s="107"/>
    </row>
    <row r="178" spans="13:16" ht="14.4" x14ac:dyDescent="0.3">
      <c r="M178" s="107"/>
      <c r="N178" s="107"/>
      <c r="O178" s="107"/>
      <c r="P178" s="107"/>
    </row>
    <row r="179" spans="13:16" ht="14.4" x14ac:dyDescent="0.3">
      <c r="M179" s="107"/>
      <c r="N179" s="107"/>
      <c r="O179" s="107"/>
      <c r="P179" s="107"/>
    </row>
    <row r="180" spans="13:16" ht="14.4" x14ac:dyDescent="0.3">
      <c r="M180" s="107"/>
      <c r="N180" s="107"/>
      <c r="O180" s="107"/>
      <c r="P180" s="107"/>
    </row>
    <row r="181" spans="13:16" ht="14.4" x14ac:dyDescent="0.3">
      <c r="M181" s="107"/>
      <c r="N181" s="107"/>
      <c r="O181" s="107"/>
      <c r="P181" s="107"/>
    </row>
    <row r="182" spans="13:16" ht="14.4" x14ac:dyDescent="0.3">
      <c r="M182" s="107"/>
      <c r="N182" s="107"/>
      <c r="O182" s="107"/>
      <c r="P182" s="107"/>
    </row>
    <row r="183" spans="13:16" ht="14.4" x14ac:dyDescent="0.3">
      <c r="M183" s="107"/>
      <c r="N183" s="107"/>
      <c r="O183" s="107"/>
      <c r="P183" s="107"/>
    </row>
    <row r="184" spans="13:16" ht="14.4" x14ac:dyDescent="0.3">
      <c r="M184" s="107"/>
      <c r="N184" s="107"/>
      <c r="O184" s="107"/>
      <c r="P184" s="107"/>
    </row>
    <row r="185" spans="13:16" ht="14.4" x14ac:dyDescent="0.3">
      <c r="M185" s="107"/>
      <c r="N185" s="107"/>
      <c r="O185" s="107"/>
      <c r="P185" s="107"/>
    </row>
    <row r="186" spans="13:16" ht="14.4" x14ac:dyDescent="0.3">
      <c r="M186" s="107"/>
      <c r="N186" s="107"/>
      <c r="O186" s="107"/>
      <c r="P186" s="107"/>
    </row>
    <row r="187" spans="13:16" ht="14.4" x14ac:dyDescent="0.3">
      <c r="M187" s="107"/>
      <c r="N187" s="107"/>
      <c r="O187" s="107"/>
      <c r="P187" s="107"/>
    </row>
    <row r="188" spans="13:16" ht="14.4" x14ac:dyDescent="0.3">
      <c r="M188" s="107"/>
      <c r="N188" s="107"/>
      <c r="O188" s="107"/>
      <c r="P188" s="107"/>
    </row>
    <row r="189" spans="13:16" ht="14.4" x14ac:dyDescent="0.3">
      <c r="M189" s="107"/>
      <c r="N189" s="107"/>
      <c r="O189" s="107"/>
      <c r="P189" s="107"/>
    </row>
    <row r="190" spans="13:16" ht="14.4" x14ac:dyDescent="0.3">
      <c r="M190" s="107"/>
      <c r="N190" s="107"/>
      <c r="O190" s="107"/>
      <c r="P190" s="107"/>
    </row>
    <row r="191" spans="13:16" ht="14.4" x14ac:dyDescent="0.3">
      <c r="M191" s="107"/>
      <c r="N191" s="107"/>
      <c r="O191" s="107"/>
      <c r="P191" s="107"/>
    </row>
    <row r="192" spans="13:16" ht="14.4" x14ac:dyDescent="0.3">
      <c r="M192" s="107"/>
      <c r="N192" s="107"/>
      <c r="O192" s="107"/>
      <c r="P192" s="107"/>
    </row>
    <row r="193" spans="13:16" ht="14.4" x14ac:dyDescent="0.3">
      <c r="M193" s="107"/>
      <c r="N193" s="107"/>
      <c r="O193" s="107"/>
      <c r="P193" s="107"/>
    </row>
    <row r="194" spans="13:16" ht="14.4" x14ac:dyDescent="0.3">
      <c r="M194" s="107"/>
      <c r="N194" s="107"/>
      <c r="O194" s="107"/>
      <c r="P194" s="107"/>
    </row>
    <row r="195" spans="13:16" ht="14.4" x14ac:dyDescent="0.3">
      <c r="M195" s="107"/>
      <c r="N195" s="107"/>
      <c r="O195" s="107"/>
      <c r="P195" s="107"/>
    </row>
    <row r="196" spans="13:16" ht="14.4" x14ac:dyDescent="0.3">
      <c r="M196" s="107"/>
      <c r="N196" s="107"/>
      <c r="O196" s="107"/>
      <c r="P196" s="107"/>
    </row>
    <row r="197" spans="13:16" ht="14.4" x14ac:dyDescent="0.3">
      <c r="M197" s="107"/>
      <c r="N197" s="107"/>
      <c r="O197" s="107"/>
      <c r="P197" s="107"/>
    </row>
    <row r="198" spans="13:16" ht="14.4" x14ac:dyDescent="0.3">
      <c r="M198" s="107"/>
      <c r="N198" s="107"/>
      <c r="O198" s="107"/>
      <c r="P198" s="107"/>
    </row>
    <row r="199" spans="13:16" ht="14.4" x14ac:dyDescent="0.3">
      <c r="M199" s="107"/>
      <c r="N199" s="107"/>
      <c r="O199" s="107"/>
      <c r="P199" s="107"/>
    </row>
    <row r="200" spans="13:16" ht="14.4" x14ac:dyDescent="0.3">
      <c r="M200" s="107"/>
      <c r="N200" s="107"/>
      <c r="O200" s="107"/>
      <c r="P200" s="107"/>
    </row>
    <row r="201" spans="13:16" ht="14.4" x14ac:dyDescent="0.3">
      <c r="M201" s="107"/>
      <c r="N201" s="107"/>
      <c r="O201" s="107"/>
      <c r="P201" s="107"/>
    </row>
    <row r="202" spans="13:16" ht="14.4" x14ac:dyDescent="0.3">
      <c r="M202" s="107"/>
      <c r="N202" s="107"/>
      <c r="O202" s="107"/>
      <c r="P202" s="107"/>
    </row>
    <row r="203" spans="13:16" ht="14.4" x14ac:dyDescent="0.3">
      <c r="M203" s="107"/>
      <c r="N203" s="107"/>
      <c r="O203" s="107"/>
      <c r="P203" s="107"/>
    </row>
    <row r="204" spans="13:16" ht="14.4" x14ac:dyDescent="0.3">
      <c r="M204" s="107"/>
      <c r="N204" s="107"/>
      <c r="O204" s="107"/>
      <c r="P204" s="107"/>
    </row>
    <row r="205" spans="13:16" ht="14.4" x14ac:dyDescent="0.3">
      <c r="M205" s="107"/>
      <c r="N205" s="107"/>
      <c r="O205" s="107"/>
      <c r="P205" s="107"/>
    </row>
    <row r="206" spans="13:16" ht="14.4" x14ac:dyDescent="0.3">
      <c r="M206" s="107"/>
      <c r="N206" s="107"/>
      <c r="O206" s="107"/>
      <c r="P206" s="107"/>
    </row>
    <row r="207" spans="13:16" ht="14.4" x14ac:dyDescent="0.3">
      <c r="M207" s="107"/>
      <c r="N207" s="107"/>
      <c r="O207" s="107"/>
      <c r="P207" s="107"/>
    </row>
    <row r="208" spans="13:16" ht="14.4" x14ac:dyDescent="0.3">
      <c r="M208" s="107"/>
      <c r="N208" s="107"/>
      <c r="O208" s="107"/>
      <c r="P208" s="107"/>
    </row>
    <row r="209" spans="13:16" ht="14.4" x14ac:dyDescent="0.3">
      <c r="M209" s="107"/>
      <c r="N209" s="107"/>
      <c r="O209" s="107"/>
      <c r="P209" s="107"/>
    </row>
    <row r="210" spans="13:16" ht="14.4" x14ac:dyDescent="0.3">
      <c r="M210" s="107"/>
      <c r="N210" s="107"/>
      <c r="O210" s="107"/>
      <c r="P210" s="107"/>
    </row>
    <row r="211" spans="13:16" ht="14.4" x14ac:dyDescent="0.3">
      <c r="M211" s="107"/>
      <c r="N211" s="107"/>
      <c r="O211" s="107"/>
      <c r="P211" s="107"/>
    </row>
    <row r="212" spans="13:16" ht="14.4" x14ac:dyDescent="0.3">
      <c r="M212" s="107"/>
      <c r="N212" s="107"/>
      <c r="O212" s="107"/>
      <c r="P212" s="107"/>
    </row>
    <row r="213" spans="13:16" ht="14.4" x14ac:dyDescent="0.3">
      <c r="M213" s="107"/>
      <c r="N213" s="107"/>
      <c r="O213" s="107"/>
      <c r="P213" s="107"/>
    </row>
    <row r="214" spans="13:16" ht="14.4" x14ac:dyDescent="0.3">
      <c r="M214" s="107"/>
      <c r="N214" s="107"/>
      <c r="O214" s="107"/>
      <c r="P214" s="107"/>
    </row>
    <row r="215" spans="13:16" ht="14.4" x14ac:dyDescent="0.3">
      <c r="M215" s="107"/>
      <c r="N215" s="107"/>
      <c r="O215" s="107"/>
      <c r="P215" s="107"/>
    </row>
    <row r="216" spans="13:16" ht="14.4" x14ac:dyDescent="0.3">
      <c r="M216" s="107"/>
      <c r="N216" s="107"/>
      <c r="O216" s="107"/>
      <c r="P216" s="107"/>
    </row>
    <row r="217" spans="13:16" ht="14.4" x14ac:dyDescent="0.3">
      <c r="M217" s="107"/>
      <c r="N217" s="107"/>
      <c r="O217" s="107"/>
      <c r="P217" s="107"/>
    </row>
    <row r="218" spans="13:16" ht="14.4" x14ac:dyDescent="0.3">
      <c r="M218" s="107"/>
      <c r="N218" s="107"/>
      <c r="O218" s="107"/>
      <c r="P218" s="107"/>
    </row>
    <row r="219" spans="13:16" ht="14.4" x14ac:dyDescent="0.3">
      <c r="M219" s="107"/>
      <c r="N219" s="107"/>
      <c r="O219" s="107"/>
      <c r="P219" s="107"/>
    </row>
    <row r="220" spans="13:16" ht="14.4" x14ac:dyDescent="0.3">
      <c r="M220" s="107"/>
      <c r="N220" s="107"/>
      <c r="O220" s="107"/>
      <c r="P220" s="107"/>
    </row>
    <row r="221" spans="13:16" ht="14.4" x14ac:dyDescent="0.3">
      <c r="M221" s="107"/>
      <c r="N221" s="107"/>
      <c r="O221" s="107"/>
      <c r="P221" s="107"/>
    </row>
    <row r="222" spans="13:16" ht="14.4" x14ac:dyDescent="0.3">
      <c r="M222" s="107"/>
      <c r="N222" s="107"/>
      <c r="O222" s="107"/>
      <c r="P222" s="107"/>
    </row>
    <row r="223" spans="13:16" ht="14.4" x14ac:dyDescent="0.3">
      <c r="M223" s="107"/>
      <c r="N223" s="107"/>
      <c r="O223" s="107"/>
      <c r="P223" s="107"/>
    </row>
    <row r="224" spans="13:16" ht="14.4" x14ac:dyDescent="0.3">
      <c r="M224" s="107"/>
      <c r="N224" s="107"/>
      <c r="O224" s="107"/>
      <c r="P224" s="107"/>
    </row>
    <row r="225" spans="13:16" ht="14.4" x14ac:dyDescent="0.3">
      <c r="M225" s="107"/>
      <c r="N225" s="107"/>
      <c r="O225" s="107"/>
      <c r="P225" s="107"/>
    </row>
    <row r="226" spans="13:16" ht="14.4" x14ac:dyDescent="0.3">
      <c r="M226" s="107"/>
      <c r="N226" s="107"/>
      <c r="O226" s="107"/>
      <c r="P226" s="107"/>
    </row>
    <row r="227" spans="13:16" ht="14.4" x14ac:dyDescent="0.3">
      <c r="M227" s="107"/>
      <c r="N227" s="107"/>
      <c r="O227" s="107"/>
      <c r="P227" s="107"/>
    </row>
    <row r="228" spans="13:16" ht="14.4" x14ac:dyDescent="0.3">
      <c r="M228" s="107"/>
      <c r="N228" s="107"/>
      <c r="O228" s="107"/>
      <c r="P228" s="107"/>
    </row>
    <row r="229" spans="13:16" ht="14.4" x14ac:dyDescent="0.3">
      <c r="M229" s="107"/>
      <c r="N229" s="107"/>
      <c r="O229" s="107"/>
      <c r="P229" s="107"/>
    </row>
    <row r="230" spans="13:16" ht="14.4" x14ac:dyDescent="0.3">
      <c r="M230" s="107"/>
      <c r="N230" s="107"/>
      <c r="O230" s="107"/>
      <c r="P230" s="107"/>
    </row>
    <row r="231" spans="13:16" ht="14.4" x14ac:dyDescent="0.3">
      <c r="M231" s="107"/>
      <c r="N231" s="107"/>
      <c r="O231" s="107"/>
      <c r="P231" s="107"/>
    </row>
    <row r="232" spans="13:16" ht="14.4" x14ac:dyDescent="0.3">
      <c r="M232" s="107"/>
      <c r="N232" s="107"/>
      <c r="O232" s="107"/>
      <c r="P232" s="107"/>
    </row>
    <row r="233" spans="13:16" ht="14.4" x14ac:dyDescent="0.3">
      <c r="M233" s="107"/>
      <c r="N233" s="107"/>
      <c r="O233" s="107"/>
      <c r="P233" s="107"/>
    </row>
    <row r="234" spans="13:16" ht="14.4" x14ac:dyDescent="0.3">
      <c r="M234" s="107"/>
      <c r="N234" s="107"/>
      <c r="O234" s="107"/>
      <c r="P234" s="107"/>
    </row>
    <row r="235" spans="13:16" ht="14.4" x14ac:dyDescent="0.3">
      <c r="M235" s="107"/>
      <c r="N235" s="107"/>
      <c r="O235" s="107"/>
      <c r="P235" s="107"/>
    </row>
    <row r="236" spans="13:16" ht="14.4" x14ac:dyDescent="0.3">
      <c r="M236" s="107"/>
      <c r="N236" s="107"/>
      <c r="O236" s="107"/>
      <c r="P236" s="107"/>
    </row>
    <row r="237" spans="13:16" ht="14.4" x14ac:dyDescent="0.3">
      <c r="M237" s="107"/>
      <c r="N237" s="107"/>
      <c r="O237" s="107"/>
      <c r="P237" s="107"/>
    </row>
    <row r="238" spans="13:16" ht="14.4" x14ac:dyDescent="0.3">
      <c r="M238" s="107"/>
      <c r="N238" s="107"/>
      <c r="O238" s="107"/>
      <c r="P238" s="107"/>
    </row>
    <row r="239" spans="13:16" ht="14.4" x14ac:dyDescent="0.3">
      <c r="M239" s="107"/>
      <c r="N239" s="107"/>
      <c r="O239" s="107"/>
      <c r="P239" s="107"/>
    </row>
    <row r="240" spans="13:16" ht="14.4" x14ac:dyDescent="0.3">
      <c r="M240" s="107"/>
      <c r="N240" s="107"/>
      <c r="O240" s="107"/>
      <c r="P240" s="107"/>
    </row>
    <row r="241" spans="13:16" ht="14.4" x14ac:dyDescent="0.3">
      <c r="M241" s="107"/>
      <c r="N241" s="107"/>
      <c r="O241" s="107"/>
      <c r="P241" s="107"/>
    </row>
    <row r="242" spans="13:16" ht="14.4" x14ac:dyDescent="0.3">
      <c r="M242" s="107"/>
      <c r="N242" s="107"/>
      <c r="O242" s="107"/>
      <c r="P242" s="107"/>
    </row>
    <row r="243" spans="13:16" ht="14.4" x14ac:dyDescent="0.3">
      <c r="M243" s="107"/>
      <c r="N243" s="107"/>
      <c r="O243" s="107"/>
      <c r="P243" s="107"/>
    </row>
    <row r="244" spans="13:16" ht="14.4" x14ac:dyDescent="0.3">
      <c r="M244" s="107"/>
      <c r="N244" s="107"/>
      <c r="O244" s="107"/>
      <c r="P244" s="107"/>
    </row>
    <row r="245" spans="13:16" ht="14.4" x14ac:dyDescent="0.3">
      <c r="M245" s="107"/>
      <c r="N245" s="107"/>
      <c r="O245" s="107"/>
      <c r="P245" s="107"/>
    </row>
    <row r="246" spans="13:16" ht="14.4" x14ac:dyDescent="0.3">
      <c r="M246" s="107"/>
      <c r="N246" s="107"/>
      <c r="O246" s="107"/>
      <c r="P246" s="107"/>
    </row>
    <row r="247" spans="13:16" ht="14.4" x14ac:dyDescent="0.3">
      <c r="M247" s="107"/>
      <c r="N247" s="107"/>
      <c r="O247" s="107"/>
      <c r="P247" s="107"/>
    </row>
    <row r="248" spans="13:16" ht="14.4" x14ac:dyDescent="0.3">
      <c r="M248" s="107"/>
      <c r="N248" s="107"/>
      <c r="O248" s="107"/>
      <c r="P248" s="107"/>
    </row>
    <row r="249" spans="13:16" ht="14.4" x14ac:dyDescent="0.3">
      <c r="M249" s="107"/>
      <c r="N249" s="107"/>
      <c r="O249" s="107"/>
      <c r="P249" s="107"/>
    </row>
    <row r="250" spans="13:16" ht="14.4" x14ac:dyDescent="0.3">
      <c r="M250" s="107"/>
      <c r="N250" s="107"/>
      <c r="O250" s="107"/>
      <c r="P250" s="107"/>
    </row>
    <row r="251" spans="13:16" ht="14.4" x14ac:dyDescent="0.3">
      <c r="M251" s="107"/>
      <c r="N251" s="107"/>
      <c r="O251" s="107"/>
      <c r="P251" s="107"/>
    </row>
    <row r="252" spans="13:16" ht="14.4" x14ac:dyDescent="0.3">
      <c r="M252" s="107"/>
      <c r="N252" s="107"/>
      <c r="O252" s="107"/>
      <c r="P252" s="107"/>
    </row>
    <row r="253" spans="13:16" ht="14.4" x14ac:dyDescent="0.3">
      <c r="M253" s="107"/>
      <c r="N253" s="107"/>
      <c r="O253" s="107"/>
      <c r="P253" s="107"/>
    </row>
    <row r="254" spans="13:16" ht="14.4" x14ac:dyDescent="0.3">
      <c r="M254" s="107"/>
      <c r="N254" s="107"/>
      <c r="O254" s="107"/>
      <c r="P254" s="107"/>
    </row>
    <row r="255" spans="13:16" ht="14.4" x14ac:dyDescent="0.3">
      <c r="M255" s="107"/>
      <c r="N255" s="107"/>
      <c r="O255" s="107"/>
      <c r="P255" s="107"/>
    </row>
    <row r="256" spans="13:16" ht="14.4" x14ac:dyDescent="0.3">
      <c r="M256" s="107"/>
      <c r="N256" s="107"/>
      <c r="O256" s="107"/>
      <c r="P256" s="107"/>
    </row>
    <row r="257" spans="13:16" ht="14.4" x14ac:dyDescent="0.3">
      <c r="M257" s="107"/>
      <c r="N257" s="107"/>
      <c r="O257" s="107"/>
      <c r="P257" s="107"/>
    </row>
    <row r="258" spans="13:16" ht="14.4" x14ac:dyDescent="0.3">
      <c r="M258" s="107"/>
      <c r="N258" s="107"/>
      <c r="O258" s="107"/>
      <c r="P258" s="107"/>
    </row>
    <row r="259" spans="13:16" ht="14.4" x14ac:dyDescent="0.3">
      <c r="M259" s="107"/>
      <c r="N259" s="107"/>
      <c r="O259" s="107"/>
      <c r="P259" s="107"/>
    </row>
    <row r="260" spans="13:16" ht="14.4" x14ac:dyDescent="0.3">
      <c r="M260" s="107"/>
      <c r="N260" s="107"/>
      <c r="O260" s="107"/>
      <c r="P260" s="107"/>
    </row>
    <row r="261" spans="13:16" ht="14.4" x14ac:dyDescent="0.3">
      <c r="M261" s="107"/>
      <c r="N261" s="107"/>
      <c r="O261" s="107"/>
      <c r="P261" s="107"/>
    </row>
    <row r="262" spans="13:16" ht="14.4" x14ac:dyDescent="0.3">
      <c r="M262" s="107"/>
      <c r="N262" s="107"/>
      <c r="O262" s="107"/>
      <c r="P262" s="107"/>
    </row>
    <row r="263" spans="13:16" ht="14.4" x14ac:dyDescent="0.3">
      <c r="M263" s="107"/>
      <c r="N263" s="107"/>
      <c r="O263" s="107"/>
      <c r="P263" s="107"/>
    </row>
    <row r="264" spans="13:16" ht="14.4" x14ac:dyDescent="0.3">
      <c r="M264" s="107"/>
      <c r="N264" s="107"/>
      <c r="O264" s="107"/>
      <c r="P264" s="107"/>
    </row>
    <row r="265" spans="13:16" ht="14.4" x14ac:dyDescent="0.3">
      <c r="M265" s="107"/>
      <c r="N265" s="107"/>
      <c r="O265" s="107"/>
      <c r="P265" s="107"/>
    </row>
    <row r="266" spans="13:16" ht="14.4" x14ac:dyDescent="0.3">
      <c r="M266" s="107"/>
      <c r="N266" s="107"/>
      <c r="O266" s="107"/>
      <c r="P266" s="107"/>
    </row>
    <row r="267" spans="13:16" ht="14.4" x14ac:dyDescent="0.3">
      <c r="M267" s="107"/>
      <c r="N267" s="107"/>
      <c r="O267" s="107"/>
      <c r="P267" s="107"/>
    </row>
    <row r="268" spans="13:16" ht="14.4" x14ac:dyDescent="0.3">
      <c r="M268" s="107"/>
      <c r="N268" s="107"/>
      <c r="O268" s="107"/>
      <c r="P268" s="107"/>
    </row>
    <row r="269" spans="13:16" ht="14.4" x14ac:dyDescent="0.3">
      <c r="M269" s="107"/>
      <c r="N269" s="107"/>
      <c r="O269" s="107"/>
      <c r="P269" s="107"/>
    </row>
    <row r="270" spans="13:16" ht="14.4" x14ac:dyDescent="0.3">
      <c r="M270" s="107"/>
      <c r="N270" s="107"/>
      <c r="O270" s="107"/>
      <c r="P270" s="107"/>
    </row>
    <row r="271" spans="13:16" ht="14.4" x14ac:dyDescent="0.3">
      <c r="M271" s="107"/>
      <c r="N271" s="107"/>
      <c r="O271" s="107"/>
      <c r="P271" s="107"/>
    </row>
    <row r="272" spans="13:16" ht="14.4" x14ac:dyDescent="0.3">
      <c r="M272" s="107"/>
      <c r="N272" s="107"/>
      <c r="O272" s="107"/>
      <c r="P272" s="107"/>
    </row>
    <row r="273" spans="13:16" ht="14.4" x14ac:dyDescent="0.3">
      <c r="M273" s="107"/>
      <c r="N273" s="107"/>
      <c r="O273" s="107"/>
      <c r="P273" s="107"/>
    </row>
    <row r="274" spans="13:16" ht="14.4" x14ac:dyDescent="0.3">
      <c r="M274" s="107"/>
      <c r="N274" s="107"/>
      <c r="O274" s="107"/>
      <c r="P274" s="107"/>
    </row>
    <row r="275" spans="13:16" ht="14.4" x14ac:dyDescent="0.3">
      <c r="M275" s="107"/>
      <c r="N275" s="107"/>
      <c r="O275" s="107"/>
      <c r="P275" s="107"/>
    </row>
    <row r="276" spans="13:16" ht="14.4" x14ac:dyDescent="0.3">
      <c r="M276" s="107"/>
      <c r="N276" s="107"/>
      <c r="O276" s="107"/>
      <c r="P276" s="107"/>
    </row>
    <row r="277" spans="13:16" ht="14.4" x14ac:dyDescent="0.3">
      <c r="M277" s="107"/>
      <c r="N277" s="107"/>
      <c r="O277" s="107"/>
      <c r="P277" s="107"/>
    </row>
    <row r="278" spans="13:16" ht="14.4" x14ac:dyDescent="0.3">
      <c r="M278" s="107"/>
      <c r="N278" s="107"/>
      <c r="O278" s="107"/>
      <c r="P278" s="107"/>
    </row>
    <row r="279" spans="13:16" ht="14.4" x14ac:dyDescent="0.3">
      <c r="M279" s="107"/>
      <c r="N279" s="107"/>
      <c r="O279" s="107"/>
      <c r="P279" s="107"/>
    </row>
    <row r="280" spans="13:16" ht="14.4" x14ac:dyDescent="0.3">
      <c r="M280" s="107"/>
      <c r="N280" s="107"/>
      <c r="O280" s="107"/>
      <c r="P280" s="107"/>
    </row>
    <row r="281" spans="13:16" ht="14.4" x14ac:dyDescent="0.3">
      <c r="M281" s="107"/>
      <c r="N281" s="107"/>
      <c r="O281" s="107"/>
      <c r="P281" s="107"/>
    </row>
    <row r="282" spans="13:16" ht="14.4" x14ac:dyDescent="0.3">
      <c r="M282" s="107"/>
      <c r="N282" s="107"/>
      <c r="O282" s="107"/>
      <c r="P282" s="107"/>
    </row>
    <row r="283" spans="13:16" ht="14.4" x14ac:dyDescent="0.3">
      <c r="M283" s="107"/>
      <c r="N283" s="107"/>
      <c r="O283" s="107"/>
      <c r="P283" s="107"/>
    </row>
    <row r="284" spans="13:16" ht="14.4" x14ac:dyDescent="0.3">
      <c r="M284" s="107"/>
      <c r="N284" s="107"/>
      <c r="O284" s="107"/>
      <c r="P284" s="107"/>
    </row>
    <row r="285" spans="13:16" ht="14.4" x14ac:dyDescent="0.3">
      <c r="M285" s="107"/>
      <c r="N285" s="107"/>
      <c r="O285" s="107"/>
      <c r="P285" s="107"/>
    </row>
    <row r="286" spans="13:16" ht="14.4" x14ac:dyDescent="0.3">
      <c r="M286" s="107"/>
      <c r="N286" s="107"/>
      <c r="O286" s="107"/>
      <c r="P286" s="107"/>
    </row>
    <row r="287" spans="13:16" ht="14.4" x14ac:dyDescent="0.3">
      <c r="M287" s="107"/>
      <c r="N287" s="107"/>
      <c r="O287" s="107"/>
      <c r="P287" s="107"/>
    </row>
    <row r="288" spans="13:16" ht="14.4" x14ac:dyDescent="0.3">
      <c r="M288" s="107"/>
      <c r="N288" s="107"/>
      <c r="O288" s="107"/>
      <c r="P288" s="107"/>
    </row>
    <row r="289" spans="13:16" ht="14.4" x14ac:dyDescent="0.3">
      <c r="M289" s="107"/>
      <c r="N289" s="107"/>
      <c r="O289" s="107"/>
      <c r="P289" s="107"/>
    </row>
    <row r="290" spans="13:16" ht="14.4" x14ac:dyDescent="0.3">
      <c r="M290" s="107"/>
      <c r="N290" s="107"/>
      <c r="O290" s="107"/>
      <c r="P290" s="107"/>
    </row>
    <row r="291" spans="13:16" ht="14.4" x14ac:dyDescent="0.3">
      <c r="M291" s="107"/>
      <c r="N291" s="107"/>
      <c r="O291" s="107"/>
      <c r="P291" s="107"/>
    </row>
    <row r="292" spans="13:16" ht="14.4" x14ac:dyDescent="0.3">
      <c r="M292" s="107"/>
      <c r="N292" s="107"/>
      <c r="O292" s="107"/>
      <c r="P292" s="107"/>
    </row>
    <row r="293" spans="13:16" ht="14.4" x14ac:dyDescent="0.3">
      <c r="M293" s="107"/>
      <c r="N293" s="107"/>
      <c r="O293" s="107"/>
      <c r="P293" s="107"/>
    </row>
    <row r="294" spans="13:16" ht="14.4" x14ac:dyDescent="0.3">
      <c r="M294" s="107"/>
      <c r="N294" s="107"/>
      <c r="O294" s="107"/>
      <c r="P294" s="107"/>
    </row>
    <row r="295" spans="13:16" ht="14.4" x14ac:dyDescent="0.3">
      <c r="M295" s="107"/>
      <c r="N295" s="107"/>
      <c r="O295" s="107"/>
      <c r="P295" s="107"/>
    </row>
    <row r="296" spans="13:16" ht="14.4" x14ac:dyDescent="0.3">
      <c r="M296" s="107"/>
      <c r="N296" s="107"/>
      <c r="O296" s="107"/>
      <c r="P296" s="107"/>
    </row>
    <row r="297" spans="13:16" ht="14.4" x14ac:dyDescent="0.3">
      <c r="M297" s="107"/>
      <c r="N297" s="107"/>
      <c r="O297" s="107"/>
      <c r="P297" s="107"/>
    </row>
    <row r="298" spans="13:16" ht="14.4" x14ac:dyDescent="0.3">
      <c r="M298" s="107"/>
      <c r="N298" s="107"/>
      <c r="O298" s="107"/>
      <c r="P298" s="107"/>
    </row>
    <row r="299" spans="13:16" ht="14.4" x14ac:dyDescent="0.3">
      <c r="M299" s="107"/>
      <c r="N299" s="107"/>
      <c r="O299" s="107"/>
      <c r="P299" s="107"/>
    </row>
    <row r="300" spans="13:16" ht="14.4" x14ac:dyDescent="0.3">
      <c r="M300" s="107"/>
      <c r="N300" s="107"/>
      <c r="O300" s="107"/>
      <c r="P300" s="107"/>
    </row>
    <row r="301" spans="13:16" ht="14.4" x14ac:dyDescent="0.3">
      <c r="M301" s="107"/>
      <c r="N301" s="107"/>
      <c r="O301" s="107"/>
      <c r="P301" s="107"/>
    </row>
    <row r="302" spans="13:16" ht="14.4" x14ac:dyDescent="0.3">
      <c r="M302" s="107"/>
      <c r="N302" s="107"/>
      <c r="O302" s="107"/>
      <c r="P302" s="107"/>
    </row>
    <row r="303" spans="13:16" ht="14.4" x14ac:dyDescent="0.3">
      <c r="M303" s="107"/>
      <c r="N303" s="107"/>
      <c r="O303" s="107"/>
      <c r="P303" s="107"/>
    </row>
    <row r="304" spans="13:16" ht="14.4" x14ac:dyDescent="0.3">
      <c r="M304" s="107"/>
      <c r="N304" s="107"/>
      <c r="O304" s="107"/>
      <c r="P304" s="107"/>
    </row>
    <row r="305" spans="13:16" ht="14.4" x14ac:dyDescent="0.3">
      <c r="M305" s="107"/>
      <c r="N305" s="107"/>
      <c r="O305" s="107"/>
      <c r="P305" s="107"/>
    </row>
    <row r="306" spans="13:16" ht="14.4" x14ac:dyDescent="0.3">
      <c r="M306" s="107"/>
      <c r="N306" s="107"/>
      <c r="O306" s="107"/>
      <c r="P306" s="107"/>
    </row>
    <row r="307" spans="13:16" ht="14.4" x14ac:dyDescent="0.3">
      <c r="M307" s="107"/>
      <c r="N307" s="107"/>
      <c r="O307" s="107"/>
      <c r="P307" s="107"/>
    </row>
    <row r="308" spans="13:16" ht="14.4" x14ac:dyDescent="0.3">
      <c r="M308" s="107"/>
      <c r="N308" s="107"/>
      <c r="O308" s="107"/>
      <c r="P308" s="107"/>
    </row>
    <row r="309" spans="13:16" ht="14.4" x14ac:dyDescent="0.3">
      <c r="M309" s="107"/>
      <c r="N309" s="107"/>
      <c r="O309" s="107"/>
      <c r="P309" s="107"/>
    </row>
    <row r="310" spans="13:16" ht="14.4" x14ac:dyDescent="0.3">
      <c r="M310" s="107"/>
      <c r="N310" s="107"/>
      <c r="O310" s="107"/>
      <c r="P310" s="107"/>
    </row>
    <row r="311" spans="13:16" ht="14.4" x14ac:dyDescent="0.3">
      <c r="M311" s="107"/>
      <c r="N311" s="107"/>
      <c r="O311" s="107"/>
      <c r="P311" s="107"/>
    </row>
    <row r="312" spans="13:16" ht="14.4" x14ac:dyDescent="0.3">
      <c r="M312" s="107"/>
      <c r="N312" s="107"/>
      <c r="O312" s="107"/>
      <c r="P312" s="107"/>
    </row>
    <row r="313" spans="13:16" ht="14.4" x14ac:dyDescent="0.3">
      <c r="M313" s="107"/>
      <c r="N313" s="107"/>
      <c r="O313" s="107"/>
      <c r="P313" s="107"/>
    </row>
    <row r="314" spans="13:16" ht="14.4" x14ac:dyDescent="0.3">
      <c r="M314" s="107"/>
      <c r="N314" s="107"/>
      <c r="O314" s="107"/>
      <c r="P314" s="107"/>
    </row>
    <row r="315" spans="13:16" ht="14.4" x14ac:dyDescent="0.3">
      <c r="M315" s="107"/>
      <c r="N315" s="107"/>
      <c r="O315" s="107"/>
      <c r="P315" s="107"/>
    </row>
    <row r="316" spans="13:16" ht="14.4" x14ac:dyDescent="0.3">
      <c r="M316" s="107"/>
      <c r="N316" s="107"/>
      <c r="O316" s="107"/>
      <c r="P316" s="107"/>
    </row>
    <row r="317" spans="13:16" ht="14.4" x14ac:dyDescent="0.3">
      <c r="M317" s="107"/>
      <c r="N317" s="107"/>
      <c r="O317" s="107"/>
      <c r="P317" s="107"/>
    </row>
    <row r="318" spans="13:16" ht="14.4" x14ac:dyDescent="0.3">
      <c r="M318" s="107"/>
      <c r="N318" s="107"/>
      <c r="O318" s="107"/>
      <c r="P318" s="107"/>
    </row>
    <row r="319" spans="13:16" ht="14.4" x14ac:dyDescent="0.3">
      <c r="M319" s="107"/>
      <c r="N319" s="107"/>
      <c r="O319" s="107"/>
      <c r="P319" s="107"/>
    </row>
    <row r="320" spans="13:16" ht="14.4" x14ac:dyDescent="0.3">
      <c r="M320" s="107"/>
      <c r="N320" s="107"/>
      <c r="O320" s="107"/>
      <c r="P320" s="107"/>
    </row>
    <row r="321" spans="13:16" ht="14.4" x14ac:dyDescent="0.3">
      <c r="M321" s="107"/>
      <c r="N321" s="107"/>
      <c r="O321" s="107"/>
      <c r="P321" s="107"/>
    </row>
    <row r="322" spans="13:16" ht="14.4" x14ac:dyDescent="0.3">
      <c r="M322" s="107"/>
      <c r="N322" s="107"/>
      <c r="O322" s="107"/>
      <c r="P322" s="107"/>
    </row>
    <row r="323" spans="13:16" ht="14.4" x14ac:dyDescent="0.3">
      <c r="M323" s="107"/>
      <c r="N323" s="107"/>
      <c r="O323" s="107"/>
      <c r="P323" s="107"/>
    </row>
    <row r="324" spans="13:16" ht="14.4" x14ac:dyDescent="0.3">
      <c r="M324" s="107"/>
      <c r="N324" s="107"/>
      <c r="O324" s="107"/>
      <c r="P324" s="107"/>
    </row>
    <row r="325" spans="13:16" ht="14.4" x14ac:dyDescent="0.3">
      <c r="M325" s="107"/>
      <c r="N325" s="107"/>
      <c r="O325" s="107"/>
      <c r="P325" s="107"/>
    </row>
    <row r="326" spans="13:16" ht="14.4" x14ac:dyDescent="0.3">
      <c r="M326" s="107"/>
      <c r="N326" s="107"/>
      <c r="O326" s="107"/>
      <c r="P326" s="107"/>
    </row>
    <row r="327" spans="13:16" ht="14.4" x14ac:dyDescent="0.3">
      <c r="M327" s="107"/>
      <c r="N327" s="107"/>
      <c r="O327" s="107"/>
      <c r="P327" s="107"/>
    </row>
    <row r="328" spans="13:16" ht="14.4" x14ac:dyDescent="0.3">
      <c r="M328" s="107"/>
      <c r="N328" s="107"/>
      <c r="O328" s="107"/>
      <c r="P328" s="107"/>
    </row>
    <row r="329" spans="13:16" ht="14.4" x14ac:dyDescent="0.3">
      <c r="M329" s="107"/>
      <c r="N329" s="107"/>
      <c r="O329" s="107"/>
      <c r="P329" s="107"/>
    </row>
    <row r="330" spans="13:16" ht="14.4" x14ac:dyDescent="0.3">
      <c r="M330" s="107"/>
      <c r="N330" s="107"/>
      <c r="O330" s="107"/>
      <c r="P330" s="107"/>
    </row>
    <row r="331" spans="13:16" ht="14.4" x14ac:dyDescent="0.3">
      <c r="M331" s="107"/>
      <c r="N331" s="107"/>
      <c r="O331" s="107"/>
      <c r="P331" s="107"/>
    </row>
    <row r="332" spans="13:16" ht="14.4" x14ac:dyDescent="0.3">
      <c r="M332" s="107"/>
      <c r="N332" s="107"/>
      <c r="O332" s="107"/>
      <c r="P332" s="107"/>
    </row>
    <row r="333" spans="13:16" ht="14.4" x14ac:dyDescent="0.3">
      <c r="M333" s="107"/>
      <c r="N333" s="107"/>
      <c r="O333" s="107"/>
      <c r="P333" s="107"/>
    </row>
    <row r="334" spans="13:16" ht="14.4" x14ac:dyDescent="0.3">
      <c r="M334" s="107"/>
      <c r="N334" s="107"/>
      <c r="O334" s="107"/>
      <c r="P334" s="107"/>
    </row>
    <row r="335" spans="13:16" ht="14.4" x14ac:dyDescent="0.3">
      <c r="M335" s="107"/>
      <c r="N335" s="107"/>
      <c r="O335" s="107"/>
      <c r="P335" s="107"/>
    </row>
    <row r="336" spans="13:16" ht="14.4" x14ac:dyDescent="0.3">
      <c r="M336" s="107"/>
      <c r="N336" s="107"/>
      <c r="O336" s="107"/>
      <c r="P336" s="107"/>
    </row>
    <row r="337" spans="13:16" ht="14.4" x14ac:dyDescent="0.3">
      <c r="M337" s="107"/>
      <c r="N337" s="107"/>
      <c r="O337" s="107"/>
      <c r="P337" s="107"/>
    </row>
    <row r="338" spans="13:16" ht="14.4" x14ac:dyDescent="0.3">
      <c r="M338" s="107"/>
      <c r="N338" s="107"/>
      <c r="O338" s="107"/>
      <c r="P338" s="107"/>
    </row>
    <row r="339" spans="13:16" ht="14.4" x14ac:dyDescent="0.3">
      <c r="M339" s="107"/>
      <c r="N339" s="107"/>
      <c r="O339" s="107"/>
      <c r="P339" s="107"/>
    </row>
    <row r="340" spans="13:16" ht="14.4" x14ac:dyDescent="0.3">
      <c r="M340" s="107"/>
      <c r="N340" s="107"/>
      <c r="O340" s="107"/>
      <c r="P340" s="107"/>
    </row>
    <row r="341" spans="13:16" ht="14.4" x14ac:dyDescent="0.3">
      <c r="M341" s="107"/>
      <c r="N341" s="107"/>
      <c r="O341" s="107"/>
      <c r="P341" s="107"/>
    </row>
    <row r="342" spans="13:16" ht="14.4" x14ac:dyDescent="0.3">
      <c r="M342" s="107"/>
      <c r="N342" s="107"/>
      <c r="O342" s="107"/>
      <c r="P342" s="107"/>
    </row>
    <row r="343" spans="13:16" ht="14.4" x14ac:dyDescent="0.3">
      <c r="M343" s="107"/>
      <c r="N343" s="107"/>
      <c r="O343" s="107"/>
      <c r="P343" s="107"/>
    </row>
    <row r="344" spans="13:16" ht="14.4" x14ac:dyDescent="0.3">
      <c r="M344" s="107"/>
      <c r="N344" s="107"/>
      <c r="O344" s="107"/>
      <c r="P344" s="107"/>
    </row>
    <row r="345" spans="13:16" ht="14.4" x14ac:dyDescent="0.3">
      <c r="M345" s="107"/>
      <c r="N345" s="107"/>
      <c r="O345" s="107"/>
      <c r="P345" s="107"/>
    </row>
    <row r="346" spans="13:16" ht="14.4" x14ac:dyDescent="0.3">
      <c r="M346" s="107"/>
      <c r="N346" s="107"/>
      <c r="O346" s="107"/>
      <c r="P346" s="107"/>
    </row>
    <row r="347" spans="13:16" ht="14.4" x14ac:dyDescent="0.3">
      <c r="M347" s="107"/>
      <c r="N347" s="107"/>
      <c r="O347" s="107"/>
      <c r="P347" s="107"/>
    </row>
    <row r="348" spans="13:16" ht="14.4" x14ac:dyDescent="0.3">
      <c r="M348" s="107"/>
      <c r="N348" s="107"/>
      <c r="O348" s="107"/>
      <c r="P348" s="107"/>
    </row>
    <row r="349" spans="13:16" ht="14.4" x14ac:dyDescent="0.3">
      <c r="M349" s="107"/>
      <c r="N349" s="107"/>
      <c r="O349" s="107"/>
      <c r="P349" s="107"/>
    </row>
    <row r="350" spans="13:16" ht="14.4" x14ac:dyDescent="0.3">
      <c r="M350" s="107"/>
      <c r="N350" s="107"/>
      <c r="O350" s="107"/>
      <c r="P350" s="107"/>
    </row>
    <row r="351" spans="13:16" ht="14.4" x14ac:dyDescent="0.3">
      <c r="M351" s="107"/>
      <c r="N351" s="107"/>
      <c r="O351" s="107"/>
      <c r="P351" s="107"/>
    </row>
    <row r="352" spans="13:16" ht="14.4" x14ac:dyDescent="0.3">
      <c r="M352" s="107"/>
      <c r="N352" s="107"/>
      <c r="O352" s="107"/>
      <c r="P352" s="107"/>
    </row>
    <row r="353" spans="13:16" ht="14.4" x14ac:dyDescent="0.3">
      <c r="M353" s="107"/>
      <c r="N353" s="107"/>
      <c r="O353" s="107"/>
      <c r="P353" s="107"/>
    </row>
    <row r="354" spans="13:16" ht="14.4" x14ac:dyDescent="0.3">
      <c r="M354" s="107"/>
      <c r="N354" s="107"/>
      <c r="O354" s="107"/>
      <c r="P354" s="107"/>
    </row>
    <row r="355" spans="13:16" ht="14.4" x14ac:dyDescent="0.3">
      <c r="M355" s="107"/>
      <c r="N355" s="107"/>
      <c r="O355" s="107"/>
      <c r="P355" s="107"/>
    </row>
    <row r="356" spans="13:16" ht="14.4" x14ac:dyDescent="0.3">
      <c r="M356" s="107"/>
      <c r="N356" s="107"/>
      <c r="O356" s="107"/>
      <c r="P356" s="107"/>
    </row>
    <row r="357" spans="13:16" ht="14.4" x14ac:dyDescent="0.3">
      <c r="M357" s="107"/>
      <c r="N357" s="107"/>
      <c r="O357" s="107"/>
      <c r="P357" s="107"/>
    </row>
    <row r="358" spans="13:16" ht="14.4" x14ac:dyDescent="0.3">
      <c r="M358" s="107"/>
      <c r="N358" s="107"/>
      <c r="O358" s="107"/>
      <c r="P358" s="107"/>
    </row>
    <row r="359" spans="13:16" ht="14.4" x14ac:dyDescent="0.3">
      <c r="M359" s="107"/>
      <c r="N359" s="107"/>
      <c r="O359" s="107"/>
      <c r="P359" s="107"/>
    </row>
    <row r="360" spans="13:16" ht="14.4" x14ac:dyDescent="0.3">
      <c r="M360" s="107"/>
      <c r="N360" s="107"/>
      <c r="O360" s="107"/>
      <c r="P360" s="107"/>
    </row>
    <row r="361" spans="13:16" ht="14.4" x14ac:dyDescent="0.3">
      <c r="M361" s="107"/>
      <c r="N361" s="107"/>
      <c r="O361" s="107"/>
      <c r="P361" s="107"/>
    </row>
    <row r="362" spans="13:16" ht="14.4" x14ac:dyDescent="0.3">
      <c r="M362" s="107"/>
      <c r="N362" s="107"/>
      <c r="O362" s="107"/>
      <c r="P362" s="107"/>
    </row>
    <row r="363" spans="13:16" ht="14.4" x14ac:dyDescent="0.3">
      <c r="M363" s="107"/>
      <c r="N363" s="107"/>
      <c r="O363" s="107"/>
      <c r="P363" s="107"/>
    </row>
    <row r="364" spans="13:16" ht="14.4" x14ac:dyDescent="0.3">
      <c r="M364" s="107"/>
      <c r="N364" s="107"/>
      <c r="O364" s="107"/>
      <c r="P364" s="107"/>
    </row>
    <row r="365" spans="13:16" ht="14.4" x14ac:dyDescent="0.3">
      <c r="M365" s="107"/>
      <c r="N365" s="107"/>
      <c r="O365" s="107"/>
      <c r="P365" s="107"/>
    </row>
    <row r="366" spans="13:16" ht="14.4" x14ac:dyDescent="0.3">
      <c r="M366" s="107"/>
      <c r="N366" s="107"/>
      <c r="O366" s="107"/>
      <c r="P366" s="107"/>
    </row>
    <row r="367" spans="13:16" ht="14.4" x14ac:dyDescent="0.3">
      <c r="M367" s="107"/>
      <c r="N367" s="107"/>
      <c r="O367" s="107"/>
      <c r="P367" s="107"/>
    </row>
    <row r="368" spans="13:16" ht="14.4" x14ac:dyDescent="0.3">
      <c r="M368" s="107"/>
      <c r="N368" s="107"/>
      <c r="O368" s="107"/>
      <c r="P368" s="107"/>
    </row>
    <row r="369" spans="13:16" ht="14.4" x14ac:dyDescent="0.3">
      <c r="M369" s="107"/>
      <c r="N369" s="107"/>
      <c r="O369" s="107"/>
      <c r="P369" s="107"/>
    </row>
    <row r="370" spans="13:16" ht="14.4" x14ac:dyDescent="0.3">
      <c r="M370" s="107"/>
      <c r="N370" s="107"/>
      <c r="O370" s="107"/>
      <c r="P370" s="107"/>
    </row>
    <row r="371" spans="13:16" ht="14.4" x14ac:dyDescent="0.3">
      <c r="M371" s="107"/>
      <c r="N371" s="107"/>
      <c r="O371" s="107"/>
      <c r="P371" s="107"/>
    </row>
    <row r="372" spans="13:16" ht="14.4" x14ac:dyDescent="0.3">
      <c r="M372" s="107"/>
      <c r="N372" s="107"/>
      <c r="O372" s="107"/>
      <c r="P372" s="107"/>
    </row>
    <row r="373" spans="13:16" ht="14.4" x14ac:dyDescent="0.3">
      <c r="M373" s="107"/>
      <c r="N373" s="107"/>
      <c r="O373" s="107"/>
      <c r="P373" s="107"/>
    </row>
    <row r="374" spans="13:16" ht="14.4" x14ac:dyDescent="0.3">
      <c r="M374" s="107"/>
      <c r="N374" s="107"/>
      <c r="O374" s="107"/>
      <c r="P374" s="107"/>
    </row>
    <row r="375" spans="13:16" ht="14.4" x14ac:dyDescent="0.3">
      <c r="M375" s="107"/>
      <c r="N375" s="107"/>
      <c r="O375" s="107"/>
      <c r="P375" s="107"/>
    </row>
    <row r="376" spans="13:16" ht="14.4" x14ac:dyDescent="0.3">
      <c r="M376" s="107"/>
      <c r="N376" s="107"/>
      <c r="O376" s="107"/>
      <c r="P376" s="107"/>
    </row>
    <row r="377" spans="13:16" ht="14.4" x14ac:dyDescent="0.3">
      <c r="M377" s="107"/>
      <c r="N377" s="107"/>
      <c r="O377" s="107"/>
      <c r="P377" s="107"/>
    </row>
    <row r="378" spans="13:16" ht="14.4" x14ac:dyDescent="0.3">
      <c r="M378" s="107"/>
      <c r="N378" s="107"/>
      <c r="O378" s="107"/>
      <c r="P378" s="107"/>
    </row>
    <row r="379" spans="13:16" ht="14.4" x14ac:dyDescent="0.3">
      <c r="M379" s="107"/>
      <c r="N379" s="107"/>
      <c r="O379" s="107"/>
      <c r="P379" s="107"/>
    </row>
    <row r="380" spans="13:16" ht="14.4" x14ac:dyDescent="0.3">
      <c r="M380" s="107"/>
      <c r="N380" s="107"/>
      <c r="O380" s="107"/>
      <c r="P380" s="107"/>
    </row>
    <row r="381" spans="13:16" ht="14.4" x14ac:dyDescent="0.3">
      <c r="M381" s="107"/>
      <c r="N381" s="107"/>
      <c r="O381" s="107"/>
      <c r="P381" s="107"/>
    </row>
    <row r="382" spans="13:16" ht="14.4" x14ac:dyDescent="0.3">
      <c r="M382" s="107"/>
      <c r="N382" s="107"/>
      <c r="O382" s="107"/>
      <c r="P382" s="107"/>
    </row>
    <row r="383" spans="13:16" ht="14.4" x14ac:dyDescent="0.3">
      <c r="M383" s="107"/>
      <c r="N383" s="107"/>
      <c r="O383" s="107"/>
      <c r="P383" s="107"/>
    </row>
    <row r="384" spans="13:16" ht="14.4" x14ac:dyDescent="0.3">
      <c r="M384" s="107"/>
      <c r="N384" s="107"/>
      <c r="O384" s="107"/>
      <c r="P384" s="107"/>
    </row>
    <row r="385" spans="13:16" ht="14.4" x14ac:dyDescent="0.3">
      <c r="M385" s="107"/>
      <c r="N385" s="107"/>
      <c r="O385" s="107"/>
      <c r="P385" s="107"/>
    </row>
    <row r="386" spans="13:16" ht="14.4" x14ac:dyDescent="0.3">
      <c r="M386" s="107"/>
      <c r="N386" s="107"/>
      <c r="O386" s="107"/>
      <c r="P386" s="107"/>
    </row>
    <row r="387" spans="13:16" ht="14.4" x14ac:dyDescent="0.3">
      <c r="M387" s="107"/>
      <c r="N387" s="107"/>
      <c r="O387" s="107"/>
      <c r="P387" s="107"/>
    </row>
    <row r="388" spans="13:16" ht="14.4" x14ac:dyDescent="0.3">
      <c r="M388" s="107"/>
      <c r="N388" s="107"/>
      <c r="O388" s="107"/>
      <c r="P388" s="107"/>
    </row>
    <row r="389" spans="13:16" ht="14.4" x14ac:dyDescent="0.3">
      <c r="M389" s="107"/>
      <c r="N389" s="107"/>
      <c r="O389" s="107"/>
      <c r="P389" s="107"/>
    </row>
    <row r="390" spans="13:16" ht="14.4" x14ac:dyDescent="0.3">
      <c r="M390" s="107"/>
      <c r="N390" s="107"/>
      <c r="O390" s="107"/>
      <c r="P390" s="107"/>
    </row>
    <row r="391" spans="13:16" ht="14.4" x14ac:dyDescent="0.3">
      <c r="M391" s="107"/>
      <c r="N391" s="107"/>
      <c r="O391" s="107"/>
      <c r="P391" s="107"/>
    </row>
    <row r="392" spans="13:16" ht="14.4" x14ac:dyDescent="0.3">
      <c r="M392" s="107"/>
      <c r="N392" s="107"/>
      <c r="O392" s="107"/>
      <c r="P392" s="107"/>
    </row>
    <row r="393" spans="13:16" ht="14.4" x14ac:dyDescent="0.3">
      <c r="M393" s="107"/>
      <c r="N393" s="107"/>
      <c r="O393" s="107"/>
      <c r="P393" s="107"/>
    </row>
    <row r="394" spans="13:16" ht="14.4" x14ac:dyDescent="0.3">
      <c r="M394" s="107"/>
      <c r="N394" s="107"/>
      <c r="O394" s="107"/>
      <c r="P394" s="107"/>
    </row>
    <row r="395" spans="13:16" ht="14.4" x14ac:dyDescent="0.3">
      <c r="M395" s="107"/>
      <c r="N395" s="107"/>
      <c r="O395" s="107"/>
      <c r="P395" s="107"/>
    </row>
    <row r="396" spans="13:16" ht="14.4" x14ac:dyDescent="0.3">
      <c r="M396" s="107"/>
      <c r="N396" s="107"/>
      <c r="O396" s="107"/>
      <c r="P396" s="107"/>
    </row>
    <row r="397" spans="13:16" ht="14.4" x14ac:dyDescent="0.3">
      <c r="M397" s="107"/>
      <c r="N397" s="107"/>
      <c r="O397" s="107"/>
      <c r="P397" s="107"/>
    </row>
    <row r="398" spans="13:16" ht="14.4" x14ac:dyDescent="0.3">
      <c r="M398" s="107"/>
      <c r="N398" s="107"/>
      <c r="O398" s="107"/>
      <c r="P398" s="107"/>
    </row>
    <row r="399" spans="13:16" ht="14.4" x14ac:dyDescent="0.3">
      <c r="M399" s="107"/>
      <c r="N399" s="107"/>
      <c r="O399" s="107"/>
      <c r="P399" s="107"/>
    </row>
    <row r="400" spans="13:16" ht="14.4" x14ac:dyDescent="0.3">
      <c r="M400" s="107"/>
      <c r="N400" s="107"/>
      <c r="O400" s="107"/>
      <c r="P400" s="107"/>
    </row>
    <row r="401" spans="13:16" ht="14.4" x14ac:dyDescent="0.3">
      <c r="M401" s="107"/>
      <c r="N401" s="107"/>
      <c r="O401" s="107"/>
      <c r="P401" s="107"/>
    </row>
    <row r="402" spans="13:16" ht="14.4" x14ac:dyDescent="0.3">
      <c r="M402" s="107"/>
      <c r="N402" s="107"/>
      <c r="O402" s="107"/>
      <c r="P402" s="107"/>
    </row>
    <row r="403" spans="13:16" ht="14.4" x14ac:dyDescent="0.3">
      <c r="M403" s="107"/>
      <c r="N403" s="107"/>
      <c r="O403" s="107"/>
      <c r="P403" s="107"/>
    </row>
    <row r="404" spans="13:16" ht="14.4" x14ac:dyDescent="0.3">
      <c r="M404" s="107"/>
      <c r="N404" s="107"/>
      <c r="O404" s="107"/>
      <c r="P404" s="107"/>
    </row>
    <row r="405" spans="13:16" ht="14.4" x14ac:dyDescent="0.3">
      <c r="M405" s="107"/>
      <c r="N405" s="107"/>
      <c r="O405" s="107"/>
      <c r="P405" s="107"/>
    </row>
    <row r="406" spans="13:16" ht="14.4" x14ac:dyDescent="0.3">
      <c r="M406" s="107"/>
      <c r="N406" s="107"/>
      <c r="O406" s="107"/>
      <c r="P406" s="107"/>
    </row>
    <row r="407" spans="13:16" ht="14.4" x14ac:dyDescent="0.3">
      <c r="M407" s="107"/>
      <c r="N407" s="107"/>
      <c r="O407" s="107"/>
      <c r="P407" s="107"/>
    </row>
    <row r="408" spans="13:16" ht="14.4" x14ac:dyDescent="0.3">
      <c r="M408" s="107"/>
      <c r="N408" s="107"/>
      <c r="O408" s="107"/>
      <c r="P408" s="107"/>
    </row>
    <row r="409" spans="13:16" ht="14.4" x14ac:dyDescent="0.3">
      <c r="M409" s="107"/>
      <c r="N409" s="107"/>
      <c r="O409" s="107"/>
      <c r="P409" s="107"/>
    </row>
    <row r="410" spans="13:16" ht="14.4" x14ac:dyDescent="0.3">
      <c r="M410" s="107"/>
      <c r="N410" s="107"/>
      <c r="O410" s="107"/>
      <c r="P410" s="107"/>
    </row>
    <row r="411" spans="13:16" ht="14.4" x14ac:dyDescent="0.3">
      <c r="M411" s="107"/>
      <c r="N411" s="107"/>
      <c r="O411" s="107"/>
      <c r="P411" s="107"/>
    </row>
    <row r="412" spans="13:16" ht="14.4" x14ac:dyDescent="0.3">
      <c r="M412" s="107"/>
      <c r="N412" s="107"/>
      <c r="O412" s="107"/>
      <c r="P412" s="107"/>
    </row>
    <row r="413" spans="13:16" ht="14.4" x14ac:dyDescent="0.3">
      <c r="M413" s="107"/>
      <c r="N413" s="107"/>
      <c r="O413" s="107"/>
      <c r="P413" s="107"/>
    </row>
    <row r="414" spans="13:16" ht="14.4" x14ac:dyDescent="0.3">
      <c r="M414" s="107"/>
      <c r="N414" s="107"/>
      <c r="O414" s="107"/>
      <c r="P414" s="107"/>
    </row>
    <row r="415" spans="13:16" ht="14.4" x14ac:dyDescent="0.3">
      <c r="M415" s="107"/>
      <c r="N415" s="107"/>
      <c r="O415" s="107"/>
      <c r="P415" s="107"/>
    </row>
    <row r="416" spans="13:16" ht="14.4" x14ac:dyDescent="0.3">
      <c r="M416" s="107"/>
      <c r="N416" s="107"/>
      <c r="O416" s="107"/>
      <c r="P416" s="107"/>
    </row>
    <row r="417" spans="13:16" ht="14.4" x14ac:dyDescent="0.3">
      <c r="M417" s="107"/>
      <c r="N417" s="107"/>
      <c r="O417" s="107"/>
      <c r="P417" s="107"/>
    </row>
    <row r="418" spans="13:16" ht="14.4" x14ac:dyDescent="0.3">
      <c r="M418" s="107"/>
      <c r="N418" s="107"/>
      <c r="O418" s="107"/>
      <c r="P418" s="107"/>
    </row>
    <row r="419" spans="13:16" ht="14.4" x14ac:dyDescent="0.3">
      <c r="M419" s="107"/>
      <c r="N419" s="107"/>
      <c r="O419" s="107"/>
      <c r="P419" s="107"/>
    </row>
    <row r="420" spans="13:16" ht="14.4" x14ac:dyDescent="0.3">
      <c r="M420" s="107"/>
      <c r="N420" s="107"/>
      <c r="O420" s="107"/>
      <c r="P420" s="107"/>
    </row>
    <row r="421" spans="13:16" ht="14.4" x14ac:dyDescent="0.3">
      <c r="M421" s="107"/>
      <c r="N421" s="107"/>
      <c r="O421" s="107"/>
      <c r="P421" s="107"/>
    </row>
    <row r="422" spans="13:16" ht="14.4" x14ac:dyDescent="0.3">
      <c r="M422" s="107"/>
      <c r="N422" s="107"/>
      <c r="O422" s="107"/>
      <c r="P422" s="107"/>
    </row>
    <row r="423" spans="13:16" ht="14.4" x14ac:dyDescent="0.3">
      <c r="M423" s="107"/>
      <c r="N423" s="107"/>
      <c r="O423" s="107"/>
      <c r="P423" s="107"/>
    </row>
    <row r="424" spans="13:16" ht="14.4" x14ac:dyDescent="0.3">
      <c r="M424" s="107"/>
      <c r="N424" s="107"/>
      <c r="O424" s="107"/>
      <c r="P424" s="107"/>
    </row>
    <row r="425" spans="13:16" ht="14.4" x14ac:dyDescent="0.3">
      <c r="M425" s="107"/>
      <c r="N425" s="107"/>
      <c r="O425" s="107"/>
      <c r="P425" s="107"/>
    </row>
    <row r="426" spans="13:16" ht="14.4" x14ac:dyDescent="0.3">
      <c r="M426" s="107"/>
      <c r="N426" s="107"/>
      <c r="O426" s="107"/>
      <c r="P426" s="107"/>
    </row>
    <row r="427" spans="13:16" ht="14.4" x14ac:dyDescent="0.3">
      <c r="M427" s="107"/>
      <c r="N427" s="107"/>
      <c r="O427" s="107"/>
      <c r="P427" s="107"/>
    </row>
    <row r="428" spans="13:16" ht="14.4" x14ac:dyDescent="0.3">
      <c r="M428" s="107"/>
      <c r="N428" s="107"/>
      <c r="O428" s="107"/>
      <c r="P428" s="107"/>
    </row>
    <row r="429" spans="13:16" ht="14.4" x14ac:dyDescent="0.3">
      <c r="M429" s="107"/>
      <c r="N429" s="107"/>
      <c r="O429" s="107"/>
      <c r="P429" s="107"/>
    </row>
    <row r="430" spans="13:16" ht="14.4" x14ac:dyDescent="0.3">
      <c r="M430" s="107"/>
      <c r="N430" s="107"/>
      <c r="O430" s="107"/>
      <c r="P430" s="107"/>
    </row>
    <row r="431" spans="13:16" ht="14.4" x14ac:dyDescent="0.3">
      <c r="M431" s="107"/>
      <c r="N431" s="107"/>
      <c r="O431" s="107"/>
      <c r="P431" s="107"/>
    </row>
    <row r="432" spans="13:16" ht="14.4" x14ac:dyDescent="0.3">
      <c r="M432" s="107"/>
      <c r="N432" s="107"/>
      <c r="O432" s="107"/>
      <c r="P432" s="107"/>
    </row>
    <row r="433" spans="13:16" ht="14.4" x14ac:dyDescent="0.3">
      <c r="M433" s="107"/>
      <c r="N433" s="107"/>
      <c r="O433" s="107"/>
      <c r="P433" s="107"/>
    </row>
    <row r="434" spans="13:16" ht="14.4" x14ac:dyDescent="0.3">
      <c r="M434" s="107"/>
      <c r="N434" s="107"/>
      <c r="O434" s="107"/>
      <c r="P434" s="107"/>
    </row>
    <row r="435" spans="13:16" ht="14.4" x14ac:dyDescent="0.3">
      <c r="M435" s="107"/>
      <c r="N435" s="107"/>
      <c r="O435" s="107"/>
      <c r="P435" s="107"/>
    </row>
    <row r="436" spans="13:16" ht="14.4" x14ac:dyDescent="0.3">
      <c r="M436" s="107"/>
      <c r="N436" s="107"/>
      <c r="O436" s="107"/>
      <c r="P436" s="107"/>
    </row>
    <row r="437" spans="13:16" ht="14.4" x14ac:dyDescent="0.3">
      <c r="M437" s="107"/>
      <c r="N437" s="107"/>
      <c r="O437" s="107"/>
      <c r="P437" s="107"/>
    </row>
    <row r="438" spans="13:16" ht="14.4" x14ac:dyDescent="0.3">
      <c r="M438" s="107"/>
      <c r="N438" s="107"/>
      <c r="O438" s="107"/>
      <c r="P438" s="107"/>
    </row>
    <row r="439" spans="13:16" ht="14.4" x14ac:dyDescent="0.3">
      <c r="M439" s="107"/>
      <c r="N439" s="107"/>
      <c r="O439" s="107"/>
      <c r="P439" s="107"/>
    </row>
    <row r="440" spans="13:16" ht="14.4" x14ac:dyDescent="0.3">
      <c r="M440" s="107"/>
      <c r="N440" s="107"/>
      <c r="O440" s="107"/>
      <c r="P440" s="107"/>
    </row>
    <row r="441" spans="13:16" ht="14.4" x14ac:dyDescent="0.3">
      <c r="M441" s="107"/>
      <c r="N441" s="107"/>
      <c r="O441" s="107"/>
      <c r="P441" s="107"/>
    </row>
    <row r="442" spans="13:16" ht="14.4" x14ac:dyDescent="0.3">
      <c r="M442" s="107"/>
      <c r="N442" s="107"/>
      <c r="O442" s="107"/>
      <c r="P442" s="107"/>
    </row>
    <row r="443" spans="13:16" ht="14.4" x14ac:dyDescent="0.3">
      <c r="M443" s="107"/>
      <c r="N443" s="107"/>
      <c r="O443" s="107"/>
      <c r="P443" s="107"/>
    </row>
    <row r="444" spans="13:16" ht="14.4" x14ac:dyDescent="0.3">
      <c r="M444" s="107"/>
      <c r="N444" s="107"/>
      <c r="O444" s="107"/>
      <c r="P444" s="107"/>
    </row>
    <row r="445" spans="13:16" ht="14.4" x14ac:dyDescent="0.3">
      <c r="M445" s="107"/>
      <c r="N445" s="107"/>
      <c r="O445" s="107"/>
      <c r="P445" s="107"/>
    </row>
    <row r="446" spans="13:16" ht="14.4" x14ac:dyDescent="0.3">
      <c r="M446" s="107"/>
      <c r="N446" s="107"/>
      <c r="O446" s="107"/>
      <c r="P446" s="107"/>
    </row>
    <row r="447" spans="13:16" ht="14.4" x14ac:dyDescent="0.3">
      <c r="M447" s="107"/>
      <c r="N447" s="107"/>
      <c r="O447" s="107"/>
      <c r="P447" s="107"/>
    </row>
  </sheetData>
  <mergeCells count="15">
    <mergeCell ref="B6:N6"/>
    <mergeCell ref="B7:N7"/>
    <mergeCell ref="B10:B11"/>
    <mergeCell ref="C10:C11"/>
    <mergeCell ref="D10:D11"/>
    <mergeCell ref="E10:E11"/>
    <mergeCell ref="F10:F11"/>
    <mergeCell ref="G10:G11"/>
    <mergeCell ref="H10:H11"/>
    <mergeCell ref="I10:I11"/>
    <mergeCell ref="J10:J11"/>
    <mergeCell ref="K10:K11"/>
    <mergeCell ref="M10:M11"/>
    <mergeCell ref="N10:N11"/>
    <mergeCell ref="L10:L11"/>
  </mergeCells>
  <hyperlinks>
    <hyperlink ref="A1" location="INDICE!A1" display="Indice"/>
  </hyperlinks>
  <printOptions horizontalCentered="1"/>
  <pageMargins left="0.19685039370078741" right="0.39370078740157483" top="0.19685039370078741" bottom="0.19685039370078741" header="0.15748031496062992" footer="0"/>
  <pageSetup paperSize="9" scale="58" orientation="landscape" r:id="rId1"/>
  <headerFooter scaleWithDoc="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151"/>
  <sheetViews>
    <sheetView showGridLines="0" zoomScale="85" zoomScaleNormal="85" zoomScaleSheetLayoutView="80" workbookViewId="0"/>
  </sheetViews>
  <sheetFormatPr baseColWidth="10" defaultColWidth="11.44140625" defaultRowHeight="13.8" x14ac:dyDescent="0.3"/>
  <cols>
    <col min="1" max="1" width="6.44140625" style="5" bestFit="1" customWidth="1"/>
    <col min="2" max="2" width="49" style="70" customWidth="1"/>
    <col min="3" max="21" width="9.44140625" style="70" customWidth="1"/>
    <col min="22" max="32" width="9.6640625" style="70" customWidth="1"/>
    <col min="33" max="33" width="12.6640625" style="70" customWidth="1"/>
    <col min="34" max="34" width="15.6640625" style="70" bestFit="1" customWidth="1"/>
    <col min="35" max="35" width="17.44140625" style="85" bestFit="1" customWidth="1"/>
    <col min="36" max="36" width="14" style="85" customWidth="1"/>
    <col min="37" max="16384" width="11.44140625" style="85"/>
  </cols>
  <sheetData>
    <row r="1" spans="1:36" ht="14.4" x14ac:dyDescent="0.3">
      <c r="A1" s="666" t="s">
        <v>216</v>
      </c>
      <c r="B1" s="669"/>
    </row>
    <row r="2" spans="1:36" ht="15" customHeight="1" x14ac:dyDescent="0.3">
      <c r="A2" s="1139"/>
      <c r="B2" s="351" t="s">
        <v>705</v>
      </c>
      <c r="C2" s="72"/>
      <c r="D2" s="72"/>
      <c r="E2" s="724"/>
      <c r="F2" s="72"/>
      <c r="G2" s="72"/>
      <c r="H2" s="72"/>
      <c r="I2" s="72"/>
      <c r="J2" s="72"/>
      <c r="K2" s="72"/>
      <c r="L2" s="71"/>
      <c r="M2" s="72"/>
      <c r="N2" s="72"/>
      <c r="O2" s="72"/>
      <c r="P2" s="72"/>
      <c r="Q2" s="72"/>
      <c r="R2" s="72"/>
      <c r="S2" s="72"/>
      <c r="T2" s="72"/>
      <c r="U2" s="72"/>
      <c r="V2" s="72"/>
      <c r="W2" s="72"/>
      <c r="X2" s="72"/>
      <c r="Y2" s="72"/>
      <c r="Z2" s="72"/>
      <c r="AA2" s="72"/>
      <c r="AB2" s="72"/>
      <c r="AC2" s="72"/>
      <c r="AD2" s="72"/>
    </row>
    <row r="3" spans="1:36" ht="15" customHeight="1" x14ac:dyDescent="0.3">
      <c r="A3" s="42"/>
      <c r="B3" s="351" t="s">
        <v>299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3"/>
      <c r="AH3" s="73"/>
    </row>
    <row r="4" spans="1:36" s="86" customFormat="1" ht="14.4" x14ac:dyDescent="0.3">
      <c r="A4" s="5"/>
      <c r="B4" s="70"/>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0"/>
      <c r="AH4" s="70"/>
    </row>
    <row r="5" spans="1:36" s="86" customFormat="1" ht="14.4" thickBot="1" x14ac:dyDescent="0.35">
      <c r="A5" s="5"/>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6" s="86" customFormat="1" ht="18" thickBot="1" x14ac:dyDescent="0.35">
      <c r="A6" s="5"/>
      <c r="B6" s="1426" t="s">
        <v>664</v>
      </c>
      <c r="C6" s="1427"/>
      <c r="D6" s="1427"/>
      <c r="E6" s="1427"/>
      <c r="F6" s="1427"/>
      <c r="G6" s="1427"/>
      <c r="H6" s="1427"/>
      <c r="I6" s="1427"/>
      <c r="J6" s="1427"/>
      <c r="K6" s="1427"/>
      <c r="L6" s="1427"/>
      <c r="M6" s="1427"/>
      <c r="N6" s="1427"/>
      <c r="O6" s="1427"/>
      <c r="P6" s="1427"/>
      <c r="Q6" s="1427"/>
      <c r="R6" s="1427"/>
      <c r="S6" s="1427"/>
      <c r="T6" s="1427"/>
      <c r="U6" s="1427"/>
      <c r="V6" s="1427"/>
      <c r="W6" s="1427"/>
      <c r="X6" s="1427"/>
      <c r="Y6" s="1427"/>
      <c r="Z6" s="1427"/>
      <c r="AA6" s="1427"/>
      <c r="AB6" s="1427"/>
      <c r="AC6" s="1427"/>
      <c r="AD6" s="1427"/>
      <c r="AE6" s="1427"/>
      <c r="AF6" s="1427"/>
      <c r="AG6" s="1427"/>
      <c r="AH6" s="1428"/>
    </row>
    <row r="7" spans="1:36" s="86" customFormat="1" x14ac:dyDescent="0.3">
      <c r="A7" s="150"/>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6" s="86" customFormat="1" ht="14.4" thickBot="1" x14ac:dyDescent="0.35">
      <c r="A8" s="150"/>
      <c r="B8" s="877" t="s">
        <v>893</v>
      </c>
      <c r="C8" s="5"/>
      <c r="D8" s="5"/>
      <c r="E8" s="5"/>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row>
    <row r="9" spans="1:36" s="86" customFormat="1" ht="15" thickTop="1" thickBot="1" x14ac:dyDescent="0.35">
      <c r="A9" s="150"/>
      <c r="B9" s="423"/>
      <c r="C9" s="423">
        <v>2021</v>
      </c>
      <c r="D9" s="423">
        <v>2022</v>
      </c>
      <c r="E9" s="423">
        <v>2023</v>
      </c>
      <c r="F9" s="423">
        <v>2024</v>
      </c>
      <c r="G9" s="423">
        <v>2025</v>
      </c>
      <c r="H9" s="423">
        <v>2026</v>
      </c>
      <c r="I9" s="423">
        <v>2027</v>
      </c>
      <c r="J9" s="423">
        <v>2028</v>
      </c>
      <c r="K9" s="423">
        <v>2029</v>
      </c>
      <c r="L9" s="423">
        <v>2030</v>
      </c>
      <c r="M9" s="423">
        <v>2031</v>
      </c>
      <c r="N9" s="423">
        <v>2032</v>
      </c>
      <c r="O9" s="423">
        <v>2033</v>
      </c>
      <c r="P9" s="423">
        <v>2034</v>
      </c>
      <c r="Q9" s="423">
        <v>2035</v>
      </c>
      <c r="R9" s="423">
        <v>2036</v>
      </c>
      <c r="S9" s="423">
        <v>2037</v>
      </c>
      <c r="T9" s="423">
        <v>2038</v>
      </c>
      <c r="U9" s="423">
        <v>2039</v>
      </c>
      <c r="V9" s="423">
        <v>2040</v>
      </c>
      <c r="W9" s="423">
        <v>2041</v>
      </c>
      <c r="X9" s="423">
        <v>2042</v>
      </c>
      <c r="Y9" s="423">
        <v>2043</v>
      </c>
      <c r="Z9" s="423">
        <v>2044</v>
      </c>
      <c r="AA9" s="423">
        <v>2045</v>
      </c>
      <c r="AB9" s="423">
        <v>2046</v>
      </c>
      <c r="AC9" s="423">
        <v>2047</v>
      </c>
      <c r="AD9" s="423">
        <v>2048</v>
      </c>
      <c r="AE9" s="423">
        <v>2049</v>
      </c>
      <c r="AF9" s="423">
        <v>2050</v>
      </c>
      <c r="AG9" s="423" t="s">
        <v>828</v>
      </c>
      <c r="AH9" s="423" t="s">
        <v>287</v>
      </c>
    </row>
    <row r="10" spans="1:36" s="86" customFormat="1" ht="15" thickTop="1" thickBot="1" x14ac:dyDescent="0.35">
      <c r="A10" s="150"/>
      <c r="B10" s="877"/>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row>
    <row r="11" spans="1:36" s="86" customFormat="1" ht="14.4" thickBot="1" x14ac:dyDescent="0.35">
      <c r="A11" s="150"/>
      <c r="B11" s="1423" t="s">
        <v>631</v>
      </c>
      <c r="C11" s="1424"/>
      <c r="D11" s="1424"/>
      <c r="E11" s="1424"/>
      <c r="F11" s="1424"/>
      <c r="G11" s="1424"/>
      <c r="H11" s="1424"/>
      <c r="I11" s="1424"/>
      <c r="J11" s="1424"/>
      <c r="K11" s="1424"/>
      <c r="L11" s="1424"/>
      <c r="M11" s="1424"/>
      <c r="N11" s="1424"/>
      <c r="O11" s="1424"/>
      <c r="P11" s="1424"/>
      <c r="Q11" s="1424"/>
      <c r="R11" s="1424"/>
      <c r="S11" s="1424"/>
      <c r="T11" s="1424"/>
      <c r="U11" s="1424"/>
      <c r="V11" s="1424"/>
      <c r="W11" s="1424"/>
      <c r="X11" s="1424"/>
      <c r="Y11" s="1424"/>
      <c r="Z11" s="1424"/>
      <c r="AA11" s="1424"/>
      <c r="AB11" s="1424"/>
      <c r="AC11" s="1424"/>
      <c r="AD11" s="1424"/>
      <c r="AE11" s="1424"/>
      <c r="AF11" s="1424"/>
      <c r="AG11" s="1424"/>
      <c r="AH11" s="1425"/>
    </row>
    <row r="12" spans="1:36" ht="15" customHeight="1" thickBot="1" x14ac:dyDescent="0.35">
      <c r="A12" s="150"/>
      <c r="B12" s="876"/>
      <c r="C12" s="876"/>
      <c r="D12" s="876"/>
      <c r="E12" s="876"/>
      <c r="F12" s="876"/>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876"/>
      <c r="AH12" s="876"/>
    </row>
    <row r="13" spans="1:36" ht="21.75" customHeight="1" thickBot="1" x14ac:dyDescent="0.35">
      <c r="A13" s="150"/>
      <c r="B13" s="307" t="s">
        <v>59</v>
      </c>
      <c r="C13" s="308">
        <f t="shared" ref="C13:AG13" si="0">+C14+C15</f>
        <v>62291.399634612215</v>
      </c>
      <c r="D13" s="308">
        <f t="shared" si="0"/>
        <v>42414.97989908696</v>
      </c>
      <c r="E13" s="308">
        <f t="shared" si="0"/>
        <v>36074.395690101883</v>
      </c>
      <c r="F13" s="308">
        <f t="shared" si="0"/>
        <v>25109.268156893846</v>
      </c>
      <c r="G13" s="308">
        <f t="shared" si="0"/>
        <v>20659.921126411467</v>
      </c>
      <c r="H13" s="308">
        <f t="shared" si="0"/>
        <v>10492.892648919864</v>
      </c>
      <c r="I13" s="308">
        <f t="shared" si="0"/>
        <v>9720.8826528149002</v>
      </c>
      <c r="J13" s="308">
        <f t="shared" si="0"/>
        <v>11310.14471937509</v>
      </c>
      <c r="K13" s="308">
        <f t="shared" si="0"/>
        <v>15827.849982073931</v>
      </c>
      <c r="L13" s="308">
        <f t="shared" si="0"/>
        <v>10256.267256726798</v>
      </c>
      <c r="M13" s="308">
        <f t="shared" si="0"/>
        <v>13446.337458581715</v>
      </c>
      <c r="N13" s="308">
        <f t="shared" si="0"/>
        <v>12834.569964769113</v>
      </c>
      <c r="O13" s="308">
        <f t="shared" si="0"/>
        <v>12697.865826810776</v>
      </c>
      <c r="P13" s="308">
        <f t="shared" si="0"/>
        <v>12360.744134926184</v>
      </c>
      <c r="Q13" s="308">
        <f t="shared" si="0"/>
        <v>12298.497705147336</v>
      </c>
      <c r="R13" s="308">
        <f t="shared" si="0"/>
        <v>4949.88154130154</v>
      </c>
      <c r="S13" s="308">
        <f t="shared" si="0"/>
        <v>4865.2655294395399</v>
      </c>
      <c r="T13" s="308">
        <f t="shared" si="0"/>
        <v>3881.7433049092979</v>
      </c>
      <c r="U13" s="308">
        <f t="shared" si="0"/>
        <v>2505.5518985590679</v>
      </c>
      <c r="V13" s="308">
        <f t="shared" si="0"/>
        <v>2243.3753216579335</v>
      </c>
      <c r="W13" s="308">
        <f t="shared" si="0"/>
        <v>2085.7897811403127</v>
      </c>
      <c r="X13" s="308">
        <f t="shared" si="0"/>
        <v>1073.5747700045581</v>
      </c>
      <c r="Y13" s="308">
        <f t="shared" si="0"/>
        <v>1037.0348813147457</v>
      </c>
      <c r="Z13" s="308">
        <f t="shared" si="0"/>
        <v>961.33181806382231</v>
      </c>
      <c r="AA13" s="308">
        <f t="shared" si="0"/>
        <v>947.72299111082225</v>
      </c>
      <c r="AB13" s="308">
        <f t="shared" si="0"/>
        <v>251.79050625180417</v>
      </c>
      <c r="AC13" s="308">
        <f t="shared" si="0"/>
        <v>124.05588715533126</v>
      </c>
      <c r="AD13" s="308">
        <f t="shared" si="0"/>
        <v>100.79698259133127</v>
      </c>
      <c r="AE13" s="308">
        <f t="shared" si="0"/>
        <v>72.763976005331273</v>
      </c>
      <c r="AF13" s="308">
        <f t="shared" si="0"/>
        <v>57.375811339331278</v>
      </c>
      <c r="AG13" s="308">
        <f t="shared" si="0"/>
        <v>21.006420353258154</v>
      </c>
      <c r="AH13" s="308">
        <f>SUM(C13:AG13)</f>
        <v>332975.07827845012</v>
      </c>
      <c r="AJ13" s="1007"/>
    </row>
    <row r="14" spans="1:36" x14ac:dyDescent="0.3">
      <c r="A14" s="150"/>
      <c r="B14" s="729" t="s">
        <v>60</v>
      </c>
      <c r="C14" s="889">
        <v>22614.316915214073</v>
      </c>
      <c r="D14" s="889">
        <v>0</v>
      </c>
      <c r="E14" s="889">
        <v>0</v>
      </c>
      <c r="F14" s="889">
        <v>0</v>
      </c>
      <c r="G14" s="889">
        <v>0</v>
      </c>
      <c r="H14" s="889">
        <v>0</v>
      </c>
      <c r="I14" s="889">
        <v>0</v>
      </c>
      <c r="J14" s="889">
        <v>0</v>
      </c>
      <c r="K14" s="889">
        <v>0</v>
      </c>
      <c r="L14" s="889">
        <v>0</v>
      </c>
      <c r="M14" s="889">
        <v>0</v>
      </c>
      <c r="N14" s="889">
        <v>0</v>
      </c>
      <c r="O14" s="889">
        <v>0</v>
      </c>
      <c r="P14" s="889">
        <v>0</v>
      </c>
      <c r="Q14" s="889">
        <v>0</v>
      </c>
      <c r="R14" s="889">
        <v>0</v>
      </c>
      <c r="S14" s="889">
        <v>0</v>
      </c>
      <c r="T14" s="889">
        <v>0</v>
      </c>
      <c r="U14" s="889">
        <v>0</v>
      </c>
      <c r="V14" s="889">
        <v>0</v>
      </c>
      <c r="W14" s="889">
        <v>0</v>
      </c>
      <c r="X14" s="889">
        <v>0</v>
      </c>
      <c r="Y14" s="889">
        <v>0</v>
      </c>
      <c r="Z14" s="889">
        <v>0</v>
      </c>
      <c r="AA14" s="889">
        <v>0</v>
      </c>
      <c r="AB14" s="889">
        <v>0</v>
      </c>
      <c r="AC14" s="889">
        <v>0</v>
      </c>
      <c r="AD14" s="889">
        <v>0</v>
      </c>
      <c r="AE14" s="889">
        <v>0</v>
      </c>
      <c r="AF14" s="889">
        <v>0</v>
      </c>
      <c r="AG14" s="889">
        <v>0</v>
      </c>
      <c r="AH14" s="76">
        <f>SUM(C14:AG14)</f>
        <v>22614.316915214073</v>
      </c>
    </row>
    <row r="15" spans="1:36" x14ac:dyDescent="0.3">
      <c r="A15" s="150"/>
      <c r="B15" s="729" t="s">
        <v>61</v>
      </c>
      <c r="C15" s="889">
        <v>39677.082719398146</v>
      </c>
      <c r="D15" s="889">
        <v>42414.97989908696</v>
      </c>
      <c r="E15" s="889">
        <v>36074.395690101883</v>
      </c>
      <c r="F15" s="889">
        <v>25109.268156893846</v>
      </c>
      <c r="G15" s="889">
        <v>20659.921126411467</v>
      </c>
      <c r="H15" s="889">
        <v>10492.892648919864</v>
      </c>
      <c r="I15" s="889">
        <v>9720.8826528149002</v>
      </c>
      <c r="J15" s="889">
        <v>11310.14471937509</v>
      </c>
      <c r="K15" s="889">
        <v>15827.849982073931</v>
      </c>
      <c r="L15" s="889">
        <v>10256.267256726798</v>
      </c>
      <c r="M15" s="889">
        <v>13446.337458581715</v>
      </c>
      <c r="N15" s="889">
        <v>12834.569964769113</v>
      </c>
      <c r="O15" s="889">
        <v>12697.865826810776</v>
      </c>
      <c r="P15" s="889">
        <v>12360.744134926184</v>
      </c>
      <c r="Q15" s="889">
        <v>12298.497705147336</v>
      </c>
      <c r="R15" s="889">
        <v>4949.88154130154</v>
      </c>
      <c r="S15" s="889">
        <v>4865.2655294395399</v>
      </c>
      <c r="T15" s="889">
        <v>3881.7433049092979</v>
      </c>
      <c r="U15" s="889">
        <v>2505.5518985590679</v>
      </c>
      <c r="V15" s="889">
        <v>2243.3753216579335</v>
      </c>
      <c r="W15" s="889">
        <v>2085.7897811403127</v>
      </c>
      <c r="X15" s="889">
        <v>1073.5747700045581</v>
      </c>
      <c r="Y15" s="889">
        <v>1037.0348813147457</v>
      </c>
      <c r="Z15" s="889">
        <v>961.33181806382231</v>
      </c>
      <c r="AA15" s="889">
        <v>947.72299111082225</v>
      </c>
      <c r="AB15" s="889">
        <v>251.79050625180417</v>
      </c>
      <c r="AC15" s="889">
        <v>124.05588715533126</v>
      </c>
      <c r="AD15" s="889">
        <v>100.79698259133127</v>
      </c>
      <c r="AE15" s="889">
        <v>72.763976005331273</v>
      </c>
      <c r="AF15" s="889">
        <v>57.375811339331278</v>
      </c>
      <c r="AG15" s="889">
        <v>21.006420353258154</v>
      </c>
      <c r="AH15" s="76">
        <f>SUM(C15:AG15)</f>
        <v>310360.76136323612</v>
      </c>
    </row>
    <row r="16" spans="1:36" ht="14.4" thickBot="1" x14ac:dyDescent="0.35">
      <c r="A16" s="150"/>
      <c r="B16" s="877"/>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row>
    <row r="17" spans="1:35" ht="14.4" thickBot="1" x14ac:dyDescent="0.35">
      <c r="A17" s="150"/>
      <c r="B17" s="119" t="s">
        <v>52</v>
      </c>
      <c r="C17" s="77">
        <f t="shared" ref="C17:AG17" si="1">+C18+C23+C25+C30+C31+C38</f>
        <v>12675.74983800779</v>
      </c>
      <c r="D17" s="77">
        <f t="shared" si="1"/>
        <v>20194.712032664924</v>
      </c>
      <c r="E17" s="77">
        <f t="shared" si="1"/>
        <v>21196.841385524436</v>
      </c>
      <c r="F17" s="77">
        <f t="shared" si="1"/>
        <v>7034.1844172592919</v>
      </c>
      <c r="G17" s="77">
        <f t="shared" si="1"/>
        <v>2048.8461996009983</v>
      </c>
      <c r="H17" s="77">
        <f t="shared" si="1"/>
        <v>1879.865617736637</v>
      </c>
      <c r="I17" s="77">
        <f t="shared" si="1"/>
        <v>2038.5576965648452</v>
      </c>
      <c r="J17" s="77">
        <f t="shared" si="1"/>
        <v>1739.9052406861042</v>
      </c>
      <c r="K17" s="77">
        <f t="shared" si="1"/>
        <v>1686.676558026081</v>
      </c>
      <c r="L17" s="77">
        <f t="shared" si="1"/>
        <v>1483.4000947759057</v>
      </c>
      <c r="M17" s="77">
        <f t="shared" si="1"/>
        <v>1762.5102586717212</v>
      </c>
      <c r="N17" s="77">
        <f t="shared" si="1"/>
        <v>1150.7427648591181</v>
      </c>
      <c r="O17" s="77">
        <f t="shared" si="1"/>
        <v>1014.0386269007817</v>
      </c>
      <c r="P17" s="77">
        <f t="shared" si="1"/>
        <v>967.36011903798021</v>
      </c>
      <c r="Q17" s="77">
        <f t="shared" si="1"/>
        <v>903.15838117913063</v>
      </c>
      <c r="R17" s="77">
        <f t="shared" si="1"/>
        <v>864.84764191860995</v>
      </c>
      <c r="S17" s="77">
        <f t="shared" si="1"/>
        <v>780.17237829661008</v>
      </c>
      <c r="T17" s="77">
        <f t="shared" si="1"/>
        <v>613.02251867105781</v>
      </c>
      <c r="U17" s="77">
        <f t="shared" si="1"/>
        <v>406.98503804081844</v>
      </c>
      <c r="V17" s="77">
        <f t="shared" si="1"/>
        <v>338.55253613968438</v>
      </c>
      <c r="W17" s="77">
        <f t="shared" si="1"/>
        <v>296.01764562206353</v>
      </c>
      <c r="X17" s="77">
        <f t="shared" si="1"/>
        <v>282.21671246473591</v>
      </c>
      <c r="Y17" s="77">
        <f t="shared" si="1"/>
        <v>251.30182377492338</v>
      </c>
      <c r="Z17" s="77">
        <f t="shared" si="1"/>
        <v>175.59876052399997</v>
      </c>
      <c r="AA17" s="77">
        <f t="shared" si="1"/>
        <v>161.98993357099997</v>
      </c>
      <c r="AB17" s="77">
        <f t="shared" si="1"/>
        <v>142.82059730999998</v>
      </c>
      <c r="AC17" s="77">
        <f t="shared" si="1"/>
        <v>123.95113183000002</v>
      </c>
      <c r="AD17" s="77">
        <f t="shared" si="1"/>
        <v>100.69222726600002</v>
      </c>
      <c r="AE17" s="77">
        <f t="shared" si="1"/>
        <v>72.659220680000004</v>
      </c>
      <c r="AF17" s="77">
        <f t="shared" si="1"/>
        <v>57.271056014000003</v>
      </c>
      <c r="AG17" s="77">
        <f t="shared" si="1"/>
        <v>14.825856158000001</v>
      </c>
      <c r="AH17" s="120">
        <f t="shared" ref="AH17:AH33" si="2">SUM(C17:AG17)</f>
        <v>82459.474309777259</v>
      </c>
    </row>
    <row r="18" spans="1:35" x14ac:dyDescent="0.3">
      <c r="A18" s="150"/>
      <c r="B18" s="341" t="s">
        <v>62</v>
      </c>
      <c r="C18" s="78">
        <f t="shared" ref="C18:AG18" si="3">SUM(C19:C22)</f>
        <v>5688.3077735090164</v>
      </c>
      <c r="D18" s="78">
        <f t="shared" si="3"/>
        <v>19780.507369451945</v>
      </c>
      <c r="E18" s="78">
        <f t="shared" si="3"/>
        <v>20796.152806795308</v>
      </c>
      <c r="F18" s="78">
        <f t="shared" si="3"/>
        <v>6651.2634333371343</v>
      </c>
      <c r="G18" s="78">
        <f t="shared" si="3"/>
        <v>1670.6417377241228</v>
      </c>
      <c r="H18" s="78">
        <f t="shared" si="3"/>
        <v>1512.903211609123</v>
      </c>
      <c r="I18" s="78">
        <f t="shared" si="3"/>
        <v>1463.4640057031804</v>
      </c>
      <c r="J18" s="78">
        <f t="shared" si="3"/>
        <v>1410.0183099202563</v>
      </c>
      <c r="K18" s="78">
        <f t="shared" si="3"/>
        <v>1347.5386675099044</v>
      </c>
      <c r="L18" s="78">
        <f t="shared" si="3"/>
        <v>1308.9276742299044</v>
      </c>
      <c r="M18" s="78">
        <f t="shared" si="3"/>
        <v>1241.7279772529043</v>
      </c>
      <c r="N18" s="78">
        <f t="shared" si="3"/>
        <v>1080.4265305319043</v>
      </c>
      <c r="O18" s="78">
        <f t="shared" si="3"/>
        <v>975.08522733990424</v>
      </c>
      <c r="P18" s="78">
        <f t="shared" si="3"/>
        <v>931.1473885089041</v>
      </c>
      <c r="Q18" s="78">
        <f t="shared" si="3"/>
        <v>866.94565064460915</v>
      </c>
      <c r="R18" s="78">
        <f t="shared" si="3"/>
        <v>828.66050785000004</v>
      </c>
      <c r="S18" s="78">
        <f t="shared" si="3"/>
        <v>743.98524422800017</v>
      </c>
      <c r="T18" s="78">
        <f t="shared" si="3"/>
        <v>561.58469839999998</v>
      </c>
      <c r="U18" s="78">
        <f t="shared" si="3"/>
        <v>402.20218534199995</v>
      </c>
      <c r="V18" s="78">
        <f t="shared" si="3"/>
        <v>334.67259242999995</v>
      </c>
      <c r="W18" s="78">
        <f t="shared" si="3"/>
        <v>292.13770211999997</v>
      </c>
      <c r="X18" s="78">
        <f t="shared" si="3"/>
        <v>279.97777087699995</v>
      </c>
      <c r="Y18" s="78">
        <f t="shared" si="3"/>
        <v>250.06634172999998</v>
      </c>
      <c r="Z18" s="78">
        <f t="shared" si="3"/>
        <v>175.59876052399997</v>
      </c>
      <c r="AA18" s="78">
        <f t="shared" si="3"/>
        <v>161.98993357099997</v>
      </c>
      <c r="AB18" s="78">
        <f t="shared" si="3"/>
        <v>142.82059730999998</v>
      </c>
      <c r="AC18" s="78">
        <f t="shared" si="3"/>
        <v>123.95113183000002</v>
      </c>
      <c r="AD18" s="78">
        <f t="shared" si="3"/>
        <v>100.69222726600002</v>
      </c>
      <c r="AE18" s="78">
        <f t="shared" si="3"/>
        <v>72.659220680000004</v>
      </c>
      <c r="AF18" s="78">
        <f t="shared" si="3"/>
        <v>57.271056014000003</v>
      </c>
      <c r="AG18" s="78">
        <f t="shared" si="3"/>
        <v>14.825856158000001</v>
      </c>
      <c r="AH18" s="78">
        <f t="shared" si="2"/>
        <v>71268.153590398113</v>
      </c>
      <c r="AI18" s="1122"/>
    </row>
    <row r="19" spans="1:35" x14ac:dyDescent="0.3">
      <c r="A19" s="150"/>
      <c r="B19" s="315" t="s">
        <v>63</v>
      </c>
      <c r="C19" s="881">
        <v>393.66140174999998</v>
      </c>
      <c r="D19" s="881">
        <v>298.41846589099993</v>
      </c>
      <c r="E19" s="881">
        <v>273.60838606999999</v>
      </c>
      <c r="F19" s="881">
        <v>295.11845634300005</v>
      </c>
      <c r="G19" s="881">
        <v>303.60954694400004</v>
      </c>
      <c r="H19" s="881">
        <v>348.72778324600006</v>
      </c>
      <c r="I19" s="881">
        <v>362.72800211000003</v>
      </c>
      <c r="J19" s="881">
        <v>363.42800211000002</v>
      </c>
      <c r="K19" s="881">
        <v>363.42800211000002</v>
      </c>
      <c r="L19" s="881">
        <v>363.42800211000002</v>
      </c>
      <c r="M19" s="881">
        <v>363.42800211000002</v>
      </c>
      <c r="N19" s="881">
        <v>363.42800211000002</v>
      </c>
      <c r="O19" s="881">
        <v>363.42800211000002</v>
      </c>
      <c r="P19" s="881">
        <v>363.42800211000002</v>
      </c>
      <c r="Q19" s="881">
        <v>363.42800211000002</v>
      </c>
      <c r="R19" s="881">
        <v>363.58383845000009</v>
      </c>
      <c r="S19" s="881">
        <v>329.99183217000012</v>
      </c>
      <c r="T19" s="881">
        <v>246.49181832199994</v>
      </c>
      <c r="U19" s="881">
        <v>182.54946600399998</v>
      </c>
      <c r="V19" s="881">
        <v>152.40864909199996</v>
      </c>
      <c r="W19" s="881">
        <v>150.06930186199997</v>
      </c>
      <c r="X19" s="881">
        <v>150.06930186199997</v>
      </c>
      <c r="Y19" s="881">
        <v>150.06930186199997</v>
      </c>
      <c r="Z19" s="881">
        <v>150.06930186199997</v>
      </c>
      <c r="AA19" s="881">
        <v>150.30323166799997</v>
      </c>
      <c r="AB19" s="881">
        <v>142.82059730999998</v>
      </c>
      <c r="AC19" s="881">
        <v>123.95113183000002</v>
      </c>
      <c r="AD19" s="881">
        <v>100.69222726600002</v>
      </c>
      <c r="AE19" s="881">
        <v>72.659220680000004</v>
      </c>
      <c r="AF19" s="881">
        <v>57.271056014000003</v>
      </c>
      <c r="AG19" s="881">
        <v>14.825856158000001</v>
      </c>
      <c r="AH19" s="881">
        <f t="shared" si="2"/>
        <v>7721.1221916460017</v>
      </c>
    </row>
    <row r="20" spans="1:35" x14ac:dyDescent="0.3">
      <c r="A20" s="150"/>
      <c r="B20" s="316" t="s">
        <v>64</v>
      </c>
      <c r="C20" s="879">
        <v>865.60815366400027</v>
      </c>
      <c r="D20" s="879">
        <v>806.40632429600009</v>
      </c>
      <c r="E20" s="879">
        <v>822.07672671400042</v>
      </c>
      <c r="F20" s="879">
        <v>911.31563929500032</v>
      </c>
      <c r="G20" s="879">
        <v>890.54403258900004</v>
      </c>
      <c r="H20" s="879">
        <v>877.11898351200011</v>
      </c>
      <c r="I20" s="882">
        <v>836.29895523200003</v>
      </c>
      <c r="J20" s="879">
        <v>836.29895530200019</v>
      </c>
      <c r="K20" s="879">
        <v>805.14949413199997</v>
      </c>
      <c r="L20" s="879">
        <v>805.14949413199997</v>
      </c>
      <c r="M20" s="879">
        <v>789.23775836799996</v>
      </c>
      <c r="N20" s="879">
        <v>657.82871026999987</v>
      </c>
      <c r="O20" s="879">
        <v>571.20751004800002</v>
      </c>
      <c r="P20" s="879">
        <v>528.99324599799991</v>
      </c>
      <c r="Q20" s="879">
        <v>473.97883611799995</v>
      </c>
      <c r="R20" s="879">
        <v>440.13955486799995</v>
      </c>
      <c r="S20" s="879">
        <v>390.26361792800009</v>
      </c>
      <c r="T20" s="879">
        <v>291.42975251800004</v>
      </c>
      <c r="U20" s="879">
        <v>197.75218952799997</v>
      </c>
      <c r="V20" s="879">
        <v>162.12601237799998</v>
      </c>
      <c r="W20" s="879">
        <v>142.068400258</v>
      </c>
      <c r="X20" s="879">
        <v>129.90846901499998</v>
      </c>
      <c r="Y20" s="879">
        <v>99.997039868000002</v>
      </c>
      <c r="Z20" s="879">
        <v>25.529458662000003</v>
      </c>
      <c r="AA20" s="879">
        <v>11.686701903000001</v>
      </c>
      <c r="AB20" s="879">
        <v>0</v>
      </c>
      <c r="AC20" s="879">
        <v>0</v>
      </c>
      <c r="AD20" s="879">
        <v>0</v>
      </c>
      <c r="AE20" s="879">
        <v>0</v>
      </c>
      <c r="AF20" s="879">
        <v>0</v>
      </c>
      <c r="AG20" s="879">
        <v>0</v>
      </c>
      <c r="AH20" s="882">
        <f t="shared" si="2"/>
        <v>13368.114016595999</v>
      </c>
    </row>
    <row r="21" spans="1:35" x14ac:dyDescent="0.3">
      <c r="A21" s="150"/>
      <c r="B21" s="342" t="s">
        <v>586</v>
      </c>
      <c r="C21" s="872">
        <v>3821.7305199481493</v>
      </c>
      <c r="D21" s="872">
        <v>18067.629266887518</v>
      </c>
      <c r="E21" s="872">
        <v>19160.921071582889</v>
      </c>
      <c r="F21" s="872">
        <v>4915.0223246435262</v>
      </c>
      <c r="G21" s="872">
        <v>0</v>
      </c>
      <c r="H21" s="872">
        <v>0</v>
      </c>
      <c r="I21" s="79">
        <v>0</v>
      </c>
      <c r="J21" s="872">
        <v>0</v>
      </c>
      <c r="K21" s="872">
        <v>0</v>
      </c>
      <c r="L21" s="872">
        <v>0</v>
      </c>
      <c r="M21" s="872">
        <v>0</v>
      </c>
      <c r="N21" s="872">
        <v>0</v>
      </c>
      <c r="O21" s="872">
        <v>0</v>
      </c>
      <c r="P21" s="872">
        <v>0</v>
      </c>
      <c r="Q21" s="872">
        <v>0</v>
      </c>
      <c r="R21" s="872">
        <v>0</v>
      </c>
      <c r="S21" s="872">
        <v>0</v>
      </c>
      <c r="T21" s="872">
        <v>0</v>
      </c>
      <c r="U21" s="872">
        <v>0</v>
      </c>
      <c r="V21" s="872">
        <v>0</v>
      </c>
      <c r="W21" s="872">
        <v>0</v>
      </c>
      <c r="X21" s="872">
        <v>0</v>
      </c>
      <c r="Y21" s="872">
        <v>0</v>
      </c>
      <c r="Z21" s="872">
        <v>0</v>
      </c>
      <c r="AA21" s="872">
        <v>0</v>
      </c>
      <c r="AB21" s="872">
        <v>0</v>
      </c>
      <c r="AC21" s="872">
        <v>0</v>
      </c>
      <c r="AD21" s="872">
        <v>0</v>
      </c>
      <c r="AE21" s="872">
        <v>0</v>
      </c>
      <c r="AF21" s="872">
        <v>0</v>
      </c>
      <c r="AG21" s="872">
        <v>0</v>
      </c>
      <c r="AH21" s="882">
        <f t="shared" si="2"/>
        <v>45965.303183062082</v>
      </c>
    </row>
    <row r="22" spans="1:35" x14ac:dyDescent="0.3">
      <c r="A22" s="150"/>
      <c r="B22" s="342" t="s">
        <v>65</v>
      </c>
      <c r="C22" s="872">
        <v>607.30769814686653</v>
      </c>
      <c r="D22" s="872">
        <v>608.05331237742928</v>
      </c>
      <c r="E22" s="872">
        <v>539.54662242841641</v>
      </c>
      <c r="F22" s="872">
        <v>529.80701305560808</v>
      </c>
      <c r="G22" s="872">
        <v>476.48815819112269</v>
      </c>
      <c r="H22" s="872">
        <v>287.05644485112276</v>
      </c>
      <c r="I22" s="79">
        <v>264.43704836118042</v>
      </c>
      <c r="J22" s="872">
        <v>210.29135250825601</v>
      </c>
      <c r="K22" s="872">
        <v>178.96117126790432</v>
      </c>
      <c r="L22" s="872">
        <v>140.35017798790429</v>
      </c>
      <c r="M22" s="872">
        <v>89.062216774904257</v>
      </c>
      <c r="N22" s="872">
        <v>59.169818151904238</v>
      </c>
      <c r="O22" s="872">
        <v>40.44971518190426</v>
      </c>
      <c r="P22" s="872">
        <v>38.726140400904249</v>
      </c>
      <c r="Q22" s="872">
        <v>29.538812416609176</v>
      </c>
      <c r="R22" s="872">
        <v>24.937114531999995</v>
      </c>
      <c r="S22" s="872">
        <v>23.729794129999995</v>
      </c>
      <c r="T22" s="872">
        <v>23.663127559999996</v>
      </c>
      <c r="U22" s="872">
        <v>21.900529809999998</v>
      </c>
      <c r="V22" s="872">
        <v>20.137930960000002</v>
      </c>
      <c r="W22" s="872">
        <v>0</v>
      </c>
      <c r="X22" s="872">
        <v>0</v>
      </c>
      <c r="Y22" s="872">
        <v>0</v>
      </c>
      <c r="Z22" s="872">
        <v>0</v>
      </c>
      <c r="AA22" s="872">
        <v>0</v>
      </c>
      <c r="AB22" s="872">
        <v>0</v>
      </c>
      <c r="AC22" s="872">
        <v>0</v>
      </c>
      <c r="AD22" s="872">
        <v>0</v>
      </c>
      <c r="AE22" s="872">
        <v>0</v>
      </c>
      <c r="AF22" s="872">
        <v>0</v>
      </c>
      <c r="AG22" s="872">
        <v>0</v>
      </c>
      <c r="AH22" s="79">
        <f t="shared" si="2"/>
        <v>4213.6141990940368</v>
      </c>
    </row>
    <row r="23" spans="1:35" x14ac:dyDescent="0.3">
      <c r="A23" s="150"/>
      <c r="B23" s="884" t="s">
        <v>66</v>
      </c>
      <c r="C23" s="329">
        <f t="shared" ref="C23:AG23" si="4">SUM(C24:C24)</f>
        <v>0</v>
      </c>
      <c r="D23" s="329">
        <f t="shared" si="4"/>
        <v>0</v>
      </c>
      <c r="E23" s="329">
        <f t="shared" si="4"/>
        <v>0</v>
      </c>
      <c r="F23" s="329">
        <f t="shared" si="4"/>
        <v>0</v>
      </c>
      <c r="G23" s="329">
        <f t="shared" si="4"/>
        <v>0</v>
      </c>
      <c r="H23" s="329">
        <f t="shared" si="4"/>
        <v>0</v>
      </c>
      <c r="I23" s="329">
        <f t="shared" si="4"/>
        <v>122.53787920590011</v>
      </c>
      <c r="J23" s="329">
        <f t="shared" si="4"/>
        <v>0</v>
      </c>
      <c r="K23" s="329">
        <f t="shared" si="4"/>
        <v>0</v>
      </c>
      <c r="L23" s="329">
        <f t="shared" si="4"/>
        <v>33.234295812627138</v>
      </c>
      <c r="M23" s="329">
        <f t="shared" si="4"/>
        <v>449.27342174406499</v>
      </c>
      <c r="N23" s="329">
        <f t="shared" si="4"/>
        <v>0</v>
      </c>
      <c r="O23" s="329">
        <f t="shared" si="4"/>
        <v>0</v>
      </c>
      <c r="P23" s="329">
        <f t="shared" si="4"/>
        <v>0</v>
      </c>
      <c r="Q23" s="329">
        <f t="shared" si="4"/>
        <v>0</v>
      </c>
      <c r="R23" s="329">
        <f t="shared" si="4"/>
        <v>0</v>
      </c>
      <c r="S23" s="329">
        <f t="shared" si="4"/>
        <v>0</v>
      </c>
      <c r="T23" s="329">
        <f t="shared" si="4"/>
        <v>0</v>
      </c>
      <c r="U23" s="329">
        <f t="shared" si="4"/>
        <v>0</v>
      </c>
      <c r="V23" s="329">
        <f t="shared" si="4"/>
        <v>0</v>
      </c>
      <c r="W23" s="329">
        <f t="shared" si="4"/>
        <v>0</v>
      </c>
      <c r="X23" s="329">
        <f t="shared" si="4"/>
        <v>0</v>
      </c>
      <c r="Y23" s="329">
        <f t="shared" si="4"/>
        <v>0</v>
      </c>
      <c r="Z23" s="329">
        <f t="shared" si="4"/>
        <v>0</v>
      </c>
      <c r="AA23" s="329">
        <f t="shared" si="4"/>
        <v>0</v>
      </c>
      <c r="AB23" s="329">
        <f t="shared" si="4"/>
        <v>0</v>
      </c>
      <c r="AC23" s="329">
        <f t="shared" si="4"/>
        <v>0</v>
      </c>
      <c r="AD23" s="329">
        <f t="shared" si="4"/>
        <v>0</v>
      </c>
      <c r="AE23" s="329">
        <f t="shared" si="4"/>
        <v>0</v>
      </c>
      <c r="AF23" s="329">
        <f t="shared" si="4"/>
        <v>0</v>
      </c>
      <c r="AG23" s="329">
        <f t="shared" si="4"/>
        <v>0</v>
      </c>
      <c r="AH23" s="883">
        <f t="shared" si="2"/>
        <v>605.04559676259225</v>
      </c>
    </row>
    <row r="24" spans="1:35" x14ac:dyDescent="0.3">
      <c r="A24" s="150"/>
      <c r="B24" s="315" t="s">
        <v>67</v>
      </c>
      <c r="C24" s="874">
        <v>0</v>
      </c>
      <c r="D24" s="874">
        <v>0</v>
      </c>
      <c r="E24" s="874">
        <v>0</v>
      </c>
      <c r="F24" s="874">
        <v>0</v>
      </c>
      <c r="G24" s="874">
        <v>0</v>
      </c>
      <c r="H24" s="874">
        <v>0</v>
      </c>
      <c r="I24" s="881">
        <v>122.53787920590011</v>
      </c>
      <c r="J24" s="874">
        <v>0</v>
      </c>
      <c r="K24" s="874">
        <v>0</v>
      </c>
      <c r="L24" s="874">
        <v>33.234295812627138</v>
      </c>
      <c r="M24" s="874">
        <v>449.27342174406499</v>
      </c>
      <c r="N24" s="874">
        <v>0</v>
      </c>
      <c r="O24" s="874">
        <v>0</v>
      </c>
      <c r="P24" s="874">
        <v>0</v>
      </c>
      <c r="Q24" s="874">
        <v>0</v>
      </c>
      <c r="R24" s="874">
        <v>0</v>
      </c>
      <c r="S24" s="874">
        <v>0</v>
      </c>
      <c r="T24" s="874">
        <v>0</v>
      </c>
      <c r="U24" s="874">
        <v>0</v>
      </c>
      <c r="V24" s="874">
        <v>0</v>
      </c>
      <c r="W24" s="874">
        <v>0</v>
      </c>
      <c r="X24" s="874">
        <v>0</v>
      </c>
      <c r="Y24" s="874">
        <v>0</v>
      </c>
      <c r="Z24" s="874">
        <v>0</v>
      </c>
      <c r="AA24" s="874">
        <v>0</v>
      </c>
      <c r="AB24" s="874">
        <v>0</v>
      </c>
      <c r="AC24" s="874">
        <v>0</v>
      </c>
      <c r="AD24" s="874">
        <v>0</v>
      </c>
      <c r="AE24" s="874">
        <v>0</v>
      </c>
      <c r="AF24" s="874">
        <v>0</v>
      </c>
      <c r="AG24" s="874">
        <v>0</v>
      </c>
      <c r="AH24" s="881">
        <f t="shared" si="2"/>
        <v>605.04559676259225</v>
      </c>
    </row>
    <row r="25" spans="1:35" x14ac:dyDescent="0.3">
      <c r="A25" s="150"/>
      <c r="B25" s="884" t="s">
        <v>68</v>
      </c>
      <c r="C25" s="329">
        <f t="shared" ref="C25:AG25" si="5">+C26+C28</f>
        <v>1650.9674071278694</v>
      </c>
      <c r="D25" s="329">
        <f t="shared" si="5"/>
        <v>48.353803860014011</v>
      </c>
      <c r="E25" s="329">
        <f t="shared" si="5"/>
        <v>48.256273765161943</v>
      </c>
      <c r="F25" s="329">
        <f t="shared" si="5"/>
        <v>48.22350578560139</v>
      </c>
      <c r="G25" s="329">
        <f t="shared" si="5"/>
        <v>44.708481930318975</v>
      </c>
      <c r="H25" s="329">
        <f t="shared" si="5"/>
        <v>42.711130780957497</v>
      </c>
      <c r="I25" s="329">
        <f t="shared" si="5"/>
        <v>128.87606691920863</v>
      </c>
      <c r="J25" s="329">
        <f t="shared" si="5"/>
        <v>6.2071860292916456</v>
      </c>
      <c r="K25" s="329">
        <f t="shared" si="5"/>
        <v>5.6511553492916455</v>
      </c>
      <c r="L25" s="329">
        <f t="shared" si="5"/>
        <v>3.4218903761602344</v>
      </c>
      <c r="M25" s="329">
        <f t="shared" si="5"/>
        <v>1.1926253175378605</v>
      </c>
      <c r="N25" s="329">
        <f t="shared" si="5"/>
        <v>0</v>
      </c>
      <c r="O25" s="329">
        <f t="shared" si="5"/>
        <v>0</v>
      </c>
      <c r="P25" s="329">
        <f t="shared" si="5"/>
        <v>0</v>
      </c>
      <c r="Q25" s="329">
        <f t="shared" si="5"/>
        <v>0</v>
      </c>
      <c r="R25" s="329">
        <f t="shared" si="5"/>
        <v>0</v>
      </c>
      <c r="S25" s="329">
        <f t="shared" si="5"/>
        <v>0</v>
      </c>
      <c r="T25" s="329">
        <f t="shared" si="5"/>
        <v>0</v>
      </c>
      <c r="U25" s="329">
        <f t="shared" si="5"/>
        <v>0</v>
      </c>
      <c r="V25" s="329">
        <f t="shared" si="5"/>
        <v>0</v>
      </c>
      <c r="W25" s="329">
        <f t="shared" si="5"/>
        <v>0</v>
      </c>
      <c r="X25" s="329">
        <f t="shared" si="5"/>
        <v>0</v>
      </c>
      <c r="Y25" s="329">
        <f t="shared" si="5"/>
        <v>0</v>
      </c>
      <c r="Z25" s="329">
        <f t="shared" si="5"/>
        <v>0</v>
      </c>
      <c r="AA25" s="329">
        <f t="shared" si="5"/>
        <v>0</v>
      </c>
      <c r="AB25" s="329">
        <f t="shared" si="5"/>
        <v>0</v>
      </c>
      <c r="AC25" s="329">
        <f t="shared" si="5"/>
        <v>0</v>
      </c>
      <c r="AD25" s="329">
        <f t="shared" si="5"/>
        <v>0</v>
      </c>
      <c r="AE25" s="329">
        <f t="shared" si="5"/>
        <v>0</v>
      </c>
      <c r="AF25" s="329">
        <f t="shared" si="5"/>
        <v>0</v>
      </c>
      <c r="AG25" s="329">
        <f t="shared" si="5"/>
        <v>0</v>
      </c>
      <c r="AH25" s="883">
        <f t="shared" si="2"/>
        <v>2028.5695272414137</v>
      </c>
    </row>
    <row r="26" spans="1:35" x14ac:dyDescent="0.3">
      <c r="A26" s="150"/>
      <c r="B26" s="316" t="s">
        <v>71</v>
      </c>
      <c r="C26" s="879">
        <f>+C27</f>
        <v>1604.3734030542516</v>
      </c>
      <c r="D26" s="879">
        <f t="shared" ref="D26:AG26" si="6">+D27</f>
        <v>0</v>
      </c>
      <c r="E26" s="879">
        <f t="shared" si="6"/>
        <v>0</v>
      </c>
      <c r="F26" s="879">
        <f t="shared" si="6"/>
        <v>0</v>
      </c>
      <c r="G26" s="879">
        <f t="shared" si="6"/>
        <v>0</v>
      </c>
      <c r="H26" s="879">
        <f t="shared" si="6"/>
        <v>0</v>
      </c>
      <c r="I26" s="879">
        <f t="shared" si="6"/>
        <v>0</v>
      </c>
      <c r="J26" s="879">
        <f t="shared" si="6"/>
        <v>0</v>
      </c>
      <c r="K26" s="879">
        <f t="shared" si="6"/>
        <v>0</v>
      </c>
      <c r="L26" s="879">
        <f t="shared" si="6"/>
        <v>0</v>
      </c>
      <c r="M26" s="879">
        <f t="shared" si="6"/>
        <v>0</v>
      </c>
      <c r="N26" s="879">
        <f t="shared" si="6"/>
        <v>0</v>
      </c>
      <c r="O26" s="879">
        <f t="shared" si="6"/>
        <v>0</v>
      </c>
      <c r="P26" s="879">
        <f t="shared" si="6"/>
        <v>0</v>
      </c>
      <c r="Q26" s="879">
        <f t="shared" si="6"/>
        <v>0</v>
      </c>
      <c r="R26" s="879">
        <f t="shared" si="6"/>
        <v>0</v>
      </c>
      <c r="S26" s="879">
        <f t="shared" si="6"/>
        <v>0</v>
      </c>
      <c r="T26" s="879">
        <f t="shared" si="6"/>
        <v>0</v>
      </c>
      <c r="U26" s="879">
        <f t="shared" si="6"/>
        <v>0</v>
      </c>
      <c r="V26" s="879">
        <f t="shared" si="6"/>
        <v>0</v>
      </c>
      <c r="W26" s="879">
        <f t="shared" si="6"/>
        <v>0</v>
      </c>
      <c r="X26" s="879">
        <f t="shared" si="6"/>
        <v>0</v>
      </c>
      <c r="Y26" s="879">
        <f t="shared" si="6"/>
        <v>0</v>
      </c>
      <c r="Z26" s="879">
        <f t="shared" si="6"/>
        <v>0</v>
      </c>
      <c r="AA26" s="879">
        <f t="shared" si="6"/>
        <v>0</v>
      </c>
      <c r="AB26" s="879">
        <f t="shared" si="6"/>
        <v>0</v>
      </c>
      <c r="AC26" s="879">
        <f t="shared" si="6"/>
        <v>0</v>
      </c>
      <c r="AD26" s="879">
        <f t="shared" si="6"/>
        <v>0</v>
      </c>
      <c r="AE26" s="879">
        <f t="shared" si="6"/>
        <v>0</v>
      </c>
      <c r="AF26" s="879">
        <f t="shared" si="6"/>
        <v>0</v>
      </c>
      <c r="AG26" s="879">
        <f t="shared" si="6"/>
        <v>0</v>
      </c>
      <c r="AH26" s="882">
        <f t="shared" si="2"/>
        <v>1604.3734030542516</v>
      </c>
    </row>
    <row r="27" spans="1:35" x14ac:dyDescent="0.3">
      <c r="A27" s="150"/>
      <c r="B27" s="342" t="s">
        <v>607</v>
      </c>
      <c r="C27" s="1018">
        <v>1604.3734030542516</v>
      </c>
      <c r="D27" s="1019">
        <v>0</v>
      </c>
      <c r="E27" s="1018">
        <v>0</v>
      </c>
      <c r="F27" s="1018">
        <v>0</v>
      </c>
      <c r="G27" s="1018">
        <v>0</v>
      </c>
      <c r="H27" s="1018">
        <v>0</v>
      </c>
      <c r="I27" s="1018">
        <v>0</v>
      </c>
      <c r="J27" s="1018">
        <v>0</v>
      </c>
      <c r="K27" s="1020">
        <v>0</v>
      </c>
      <c r="L27" s="1018">
        <v>0</v>
      </c>
      <c r="M27" s="1018">
        <v>0</v>
      </c>
      <c r="N27" s="1018">
        <v>0</v>
      </c>
      <c r="O27" s="1018">
        <v>0</v>
      </c>
      <c r="P27" s="1018">
        <v>0</v>
      </c>
      <c r="Q27" s="1018">
        <v>0</v>
      </c>
      <c r="R27" s="1018">
        <v>0</v>
      </c>
      <c r="S27" s="1018">
        <v>0</v>
      </c>
      <c r="T27" s="1018">
        <v>0</v>
      </c>
      <c r="U27" s="1018">
        <v>0</v>
      </c>
      <c r="V27" s="1018">
        <v>0</v>
      </c>
      <c r="W27" s="1018">
        <v>0</v>
      </c>
      <c r="X27" s="1018">
        <v>0</v>
      </c>
      <c r="Y27" s="1018">
        <v>0</v>
      </c>
      <c r="Z27" s="1018">
        <v>0</v>
      </c>
      <c r="AA27" s="1018">
        <v>0</v>
      </c>
      <c r="AB27" s="1018">
        <v>0</v>
      </c>
      <c r="AC27" s="1018">
        <v>0</v>
      </c>
      <c r="AD27" s="1018">
        <v>0</v>
      </c>
      <c r="AE27" s="1018">
        <v>0</v>
      </c>
      <c r="AF27" s="1018">
        <v>0</v>
      </c>
      <c r="AG27" s="1018">
        <v>0</v>
      </c>
      <c r="AH27" s="79">
        <f t="shared" si="2"/>
        <v>1604.3734030542516</v>
      </c>
    </row>
    <row r="28" spans="1:35" x14ac:dyDescent="0.3">
      <c r="A28" s="150"/>
      <c r="B28" s="316" t="s">
        <v>69</v>
      </c>
      <c r="C28" s="879">
        <f t="shared" ref="C28:AG28" si="7">+C29</f>
        <v>46.594004073617654</v>
      </c>
      <c r="D28" s="879">
        <f t="shared" si="7"/>
        <v>48.353803860014011</v>
      </c>
      <c r="E28" s="879">
        <f t="shared" si="7"/>
        <v>48.256273765161943</v>
      </c>
      <c r="F28" s="879">
        <f t="shared" si="7"/>
        <v>48.22350578560139</v>
      </c>
      <c r="G28" s="879">
        <f t="shared" si="7"/>
        <v>44.708481930318975</v>
      </c>
      <c r="H28" s="879">
        <f t="shared" si="7"/>
        <v>42.711130780957497</v>
      </c>
      <c r="I28" s="879">
        <f t="shared" si="7"/>
        <v>128.87606691920863</v>
      </c>
      <c r="J28" s="879">
        <f t="shared" si="7"/>
        <v>6.2071860292916456</v>
      </c>
      <c r="K28" s="879">
        <f t="shared" si="7"/>
        <v>5.6511553492916455</v>
      </c>
      <c r="L28" s="879">
        <f t="shared" si="7"/>
        <v>3.4218903761602344</v>
      </c>
      <c r="M28" s="879">
        <f t="shared" si="7"/>
        <v>1.1926253175378605</v>
      </c>
      <c r="N28" s="879">
        <f t="shared" si="7"/>
        <v>0</v>
      </c>
      <c r="O28" s="879">
        <f t="shared" si="7"/>
        <v>0</v>
      </c>
      <c r="P28" s="879">
        <f t="shared" si="7"/>
        <v>0</v>
      </c>
      <c r="Q28" s="879">
        <f t="shared" si="7"/>
        <v>0</v>
      </c>
      <c r="R28" s="879">
        <f t="shared" si="7"/>
        <v>0</v>
      </c>
      <c r="S28" s="879">
        <f t="shared" si="7"/>
        <v>0</v>
      </c>
      <c r="T28" s="879">
        <f t="shared" si="7"/>
        <v>0</v>
      </c>
      <c r="U28" s="879">
        <f t="shared" si="7"/>
        <v>0</v>
      </c>
      <c r="V28" s="879">
        <f t="shared" si="7"/>
        <v>0</v>
      </c>
      <c r="W28" s="879">
        <f t="shared" si="7"/>
        <v>0</v>
      </c>
      <c r="X28" s="879">
        <f t="shared" si="7"/>
        <v>0</v>
      </c>
      <c r="Y28" s="879">
        <f t="shared" si="7"/>
        <v>0</v>
      </c>
      <c r="Z28" s="879">
        <f t="shared" si="7"/>
        <v>0</v>
      </c>
      <c r="AA28" s="879">
        <f t="shared" si="7"/>
        <v>0</v>
      </c>
      <c r="AB28" s="879">
        <f t="shared" si="7"/>
        <v>0</v>
      </c>
      <c r="AC28" s="879">
        <f t="shared" si="7"/>
        <v>0</v>
      </c>
      <c r="AD28" s="879">
        <f t="shared" si="7"/>
        <v>0</v>
      </c>
      <c r="AE28" s="879">
        <f t="shared" si="7"/>
        <v>0</v>
      </c>
      <c r="AF28" s="879">
        <f t="shared" si="7"/>
        <v>0</v>
      </c>
      <c r="AG28" s="879">
        <f t="shared" si="7"/>
        <v>0</v>
      </c>
      <c r="AH28" s="882">
        <f t="shared" si="2"/>
        <v>424.19612418716139</v>
      </c>
    </row>
    <row r="29" spans="1:35" x14ac:dyDescent="0.3">
      <c r="A29" s="150"/>
      <c r="B29" s="343" t="s">
        <v>98</v>
      </c>
      <c r="C29" s="872">
        <v>46.594004073617654</v>
      </c>
      <c r="D29" s="872">
        <v>48.353803860014011</v>
      </c>
      <c r="E29" s="872">
        <v>48.256273765161943</v>
      </c>
      <c r="F29" s="872">
        <v>48.22350578560139</v>
      </c>
      <c r="G29" s="872">
        <v>44.708481930318975</v>
      </c>
      <c r="H29" s="872">
        <v>42.711130780957497</v>
      </c>
      <c r="I29" s="79">
        <v>128.87606691920863</v>
      </c>
      <c r="J29" s="872">
        <v>6.2071860292916456</v>
      </c>
      <c r="K29" s="872">
        <v>5.6511553492916455</v>
      </c>
      <c r="L29" s="872">
        <v>3.4218903761602344</v>
      </c>
      <c r="M29" s="872">
        <v>1.1926253175378605</v>
      </c>
      <c r="N29" s="872">
        <v>0</v>
      </c>
      <c r="O29" s="872">
        <v>0</v>
      </c>
      <c r="P29" s="872">
        <v>0</v>
      </c>
      <c r="Q29" s="872">
        <v>0</v>
      </c>
      <c r="R29" s="872">
        <v>0</v>
      </c>
      <c r="S29" s="872">
        <v>0</v>
      </c>
      <c r="T29" s="872">
        <v>0</v>
      </c>
      <c r="U29" s="872">
        <v>0</v>
      </c>
      <c r="V29" s="872">
        <v>0</v>
      </c>
      <c r="W29" s="872">
        <v>0</v>
      </c>
      <c r="X29" s="872">
        <v>0</v>
      </c>
      <c r="Y29" s="872">
        <v>0</v>
      </c>
      <c r="Z29" s="872">
        <v>0</v>
      </c>
      <c r="AA29" s="872">
        <v>0</v>
      </c>
      <c r="AB29" s="872">
        <v>0</v>
      </c>
      <c r="AC29" s="872">
        <v>0</v>
      </c>
      <c r="AD29" s="872">
        <v>0</v>
      </c>
      <c r="AE29" s="872">
        <v>0</v>
      </c>
      <c r="AF29" s="872">
        <v>0</v>
      </c>
      <c r="AG29" s="872">
        <v>0</v>
      </c>
      <c r="AH29" s="79">
        <f t="shared" si="2"/>
        <v>424.19612418716139</v>
      </c>
    </row>
    <row r="30" spans="1:35" x14ac:dyDescent="0.3">
      <c r="A30" s="150"/>
      <c r="B30" s="884" t="s">
        <v>70</v>
      </c>
      <c r="C30" s="329">
        <v>2625.2444235563134</v>
      </c>
      <c r="D30" s="329">
        <v>322.95936664671905</v>
      </c>
      <c r="E30" s="329">
        <v>344.4065416726682</v>
      </c>
      <c r="F30" s="329">
        <v>333.54953257655632</v>
      </c>
      <c r="G30" s="329">
        <v>332.34803438655626</v>
      </c>
      <c r="H30" s="329">
        <v>323.77296453655629</v>
      </c>
      <c r="I30" s="883">
        <v>323.67974473655624</v>
      </c>
      <c r="J30" s="329">
        <v>323.67974473655624</v>
      </c>
      <c r="K30" s="329">
        <v>318.23604897655628</v>
      </c>
      <c r="L30" s="329">
        <v>107.31486197655627</v>
      </c>
      <c r="M30" s="329">
        <v>39.814861976556266</v>
      </c>
      <c r="N30" s="329">
        <v>39.81486194655627</v>
      </c>
      <c r="O30" s="329">
        <v>8.4520271802199574</v>
      </c>
      <c r="P30" s="329">
        <v>5.7113581484186069</v>
      </c>
      <c r="Q30" s="329">
        <v>5.711358153864043</v>
      </c>
      <c r="R30" s="329">
        <v>5.6857616879524775</v>
      </c>
      <c r="S30" s="329">
        <v>5.6857616879524775</v>
      </c>
      <c r="T30" s="329">
        <v>5.6857616879524775</v>
      </c>
      <c r="U30" s="329">
        <v>4.7828526988184636</v>
      </c>
      <c r="V30" s="329">
        <v>3.8799437096844502</v>
      </c>
      <c r="W30" s="329">
        <v>3.8799435020635413</v>
      </c>
      <c r="X30" s="329">
        <v>2.2389415877359498</v>
      </c>
      <c r="Y30" s="329">
        <v>1.2354820449233914</v>
      </c>
      <c r="Z30" s="329">
        <v>0</v>
      </c>
      <c r="AA30" s="329">
        <v>0</v>
      </c>
      <c r="AB30" s="329">
        <v>0</v>
      </c>
      <c r="AC30" s="329">
        <v>0</v>
      </c>
      <c r="AD30" s="329">
        <v>0</v>
      </c>
      <c r="AE30" s="329">
        <v>0</v>
      </c>
      <c r="AF30" s="329">
        <v>0</v>
      </c>
      <c r="AG30" s="329">
        <v>0</v>
      </c>
      <c r="AH30" s="883">
        <f t="shared" si="2"/>
        <v>5487.7701798142925</v>
      </c>
    </row>
    <row r="31" spans="1:35" x14ac:dyDescent="0.3">
      <c r="A31" s="150"/>
      <c r="B31" s="884" t="s">
        <v>360</v>
      </c>
      <c r="C31" s="329">
        <f>+C32+C34+C36</f>
        <v>844.96276404223602</v>
      </c>
      <c r="D31" s="329">
        <f t="shared" ref="D31:AG31" si="8">+D32+D34+D36</f>
        <v>0</v>
      </c>
      <c r="E31" s="329">
        <f t="shared" si="8"/>
        <v>0</v>
      </c>
      <c r="F31" s="329">
        <f t="shared" si="8"/>
        <v>0</v>
      </c>
      <c r="G31" s="329">
        <f t="shared" si="8"/>
        <v>0</v>
      </c>
      <c r="H31" s="329">
        <f t="shared" si="8"/>
        <v>0</v>
      </c>
      <c r="I31" s="329">
        <f t="shared" si="8"/>
        <v>0</v>
      </c>
      <c r="J31" s="329">
        <f t="shared" si="8"/>
        <v>0</v>
      </c>
      <c r="K31" s="329">
        <f t="shared" si="8"/>
        <v>15.250686190328738</v>
      </c>
      <c r="L31" s="329">
        <f t="shared" si="8"/>
        <v>30.501372380657475</v>
      </c>
      <c r="M31" s="329">
        <f t="shared" si="8"/>
        <v>30.501372380657475</v>
      </c>
      <c r="N31" s="329">
        <f t="shared" si="8"/>
        <v>30.501372380657475</v>
      </c>
      <c r="O31" s="329">
        <f t="shared" si="8"/>
        <v>30.501372380657475</v>
      </c>
      <c r="P31" s="329">
        <f t="shared" si="8"/>
        <v>30.501372380657475</v>
      </c>
      <c r="Q31" s="329">
        <f t="shared" si="8"/>
        <v>30.501372380657475</v>
      </c>
      <c r="R31" s="329">
        <f t="shared" si="8"/>
        <v>30.501372380657475</v>
      </c>
      <c r="S31" s="329">
        <f t="shared" si="8"/>
        <v>30.501372380657475</v>
      </c>
      <c r="T31" s="329">
        <f t="shared" si="8"/>
        <v>45.752058583105438</v>
      </c>
      <c r="U31" s="329">
        <f t="shared" si="8"/>
        <v>0</v>
      </c>
      <c r="V31" s="329">
        <f t="shared" si="8"/>
        <v>0</v>
      </c>
      <c r="W31" s="329">
        <f t="shared" si="8"/>
        <v>0</v>
      </c>
      <c r="X31" s="329">
        <f t="shared" si="8"/>
        <v>0</v>
      </c>
      <c r="Y31" s="329">
        <f t="shared" si="8"/>
        <v>0</v>
      </c>
      <c r="Z31" s="329">
        <f t="shared" si="8"/>
        <v>0</v>
      </c>
      <c r="AA31" s="329">
        <f t="shared" si="8"/>
        <v>0</v>
      </c>
      <c r="AB31" s="329">
        <f t="shared" si="8"/>
        <v>0</v>
      </c>
      <c r="AC31" s="329">
        <f t="shared" si="8"/>
        <v>0</v>
      </c>
      <c r="AD31" s="329">
        <f t="shared" si="8"/>
        <v>0</v>
      </c>
      <c r="AE31" s="329">
        <f t="shared" si="8"/>
        <v>0</v>
      </c>
      <c r="AF31" s="329">
        <f t="shared" si="8"/>
        <v>0</v>
      </c>
      <c r="AG31" s="329">
        <f t="shared" si="8"/>
        <v>0</v>
      </c>
      <c r="AH31" s="883">
        <f t="shared" si="2"/>
        <v>1149.9764878609303</v>
      </c>
    </row>
    <row r="32" spans="1:35" x14ac:dyDescent="0.3">
      <c r="A32" s="150"/>
      <c r="B32" s="315" t="s">
        <v>67</v>
      </c>
      <c r="C32" s="874">
        <f t="shared" ref="C32:AG32" si="9">+C33</f>
        <v>0</v>
      </c>
      <c r="D32" s="874">
        <f t="shared" si="9"/>
        <v>0</v>
      </c>
      <c r="E32" s="874">
        <f t="shared" si="9"/>
        <v>0</v>
      </c>
      <c r="F32" s="874">
        <f t="shared" si="9"/>
        <v>0</v>
      </c>
      <c r="G32" s="874">
        <f t="shared" si="9"/>
        <v>0</v>
      </c>
      <c r="H32" s="874">
        <f t="shared" si="9"/>
        <v>0</v>
      </c>
      <c r="I32" s="874">
        <f t="shared" si="9"/>
        <v>0</v>
      </c>
      <c r="J32" s="874">
        <f t="shared" si="9"/>
        <v>0</v>
      </c>
      <c r="K32" s="874">
        <f t="shared" si="9"/>
        <v>15.250686190328738</v>
      </c>
      <c r="L32" s="874">
        <f t="shared" si="9"/>
        <v>30.501372380657475</v>
      </c>
      <c r="M32" s="874">
        <f t="shared" si="9"/>
        <v>30.501372380657475</v>
      </c>
      <c r="N32" s="874">
        <f t="shared" si="9"/>
        <v>30.501372380657475</v>
      </c>
      <c r="O32" s="874">
        <f t="shared" si="9"/>
        <v>30.501372380657475</v>
      </c>
      <c r="P32" s="874">
        <f t="shared" si="9"/>
        <v>30.501372380657475</v>
      </c>
      <c r="Q32" s="874">
        <f t="shared" si="9"/>
        <v>30.501372380657475</v>
      </c>
      <c r="R32" s="874">
        <f t="shared" si="9"/>
        <v>30.501372380657475</v>
      </c>
      <c r="S32" s="874">
        <f t="shared" si="9"/>
        <v>30.501372380657475</v>
      </c>
      <c r="T32" s="874">
        <f t="shared" si="9"/>
        <v>45.752058583105438</v>
      </c>
      <c r="U32" s="874">
        <f t="shared" si="9"/>
        <v>0</v>
      </c>
      <c r="V32" s="874">
        <f t="shared" si="9"/>
        <v>0</v>
      </c>
      <c r="W32" s="874">
        <f t="shared" si="9"/>
        <v>0</v>
      </c>
      <c r="X32" s="874">
        <f t="shared" si="9"/>
        <v>0</v>
      </c>
      <c r="Y32" s="874">
        <f t="shared" si="9"/>
        <v>0</v>
      </c>
      <c r="Z32" s="874">
        <f t="shared" si="9"/>
        <v>0</v>
      </c>
      <c r="AA32" s="874">
        <f t="shared" si="9"/>
        <v>0</v>
      </c>
      <c r="AB32" s="874">
        <f t="shared" si="9"/>
        <v>0</v>
      </c>
      <c r="AC32" s="874">
        <f t="shared" si="9"/>
        <v>0</v>
      </c>
      <c r="AD32" s="874">
        <f t="shared" si="9"/>
        <v>0</v>
      </c>
      <c r="AE32" s="874">
        <f t="shared" si="9"/>
        <v>0</v>
      </c>
      <c r="AF32" s="874">
        <f t="shared" si="9"/>
        <v>0</v>
      </c>
      <c r="AG32" s="874">
        <f t="shared" si="9"/>
        <v>0</v>
      </c>
      <c r="AH32" s="881">
        <f t="shared" si="2"/>
        <v>305.01372381869402</v>
      </c>
    </row>
    <row r="33" spans="1:36" s="88" customFormat="1" x14ac:dyDescent="0.3">
      <c r="A33" s="150"/>
      <c r="B33" s="316" t="s">
        <v>363</v>
      </c>
      <c r="C33" s="879">
        <v>0</v>
      </c>
      <c r="D33" s="879">
        <v>0</v>
      </c>
      <c r="E33" s="879">
        <v>0</v>
      </c>
      <c r="F33" s="879">
        <v>0</v>
      </c>
      <c r="G33" s="879">
        <v>0</v>
      </c>
      <c r="H33" s="879">
        <v>0</v>
      </c>
      <c r="I33" s="882">
        <v>0</v>
      </c>
      <c r="J33" s="879">
        <v>0</v>
      </c>
      <c r="K33" s="879">
        <v>15.250686190328738</v>
      </c>
      <c r="L33" s="879">
        <v>30.501372380657475</v>
      </c>
      <c r="M33" s="879">
        <v>30.501372380657475</v>
      </c>
      <c r="N33" s="879">
        <v>30.501372380657475</v>
      </c>
      <c r="O33" s="879">
        <v>30.501372380657475</v>
      </c>
      <c r="P33" s="879">
        <v>30.501372380657475</v>
      </c>
      <c r="Q33" s="879">
        <v>30.501372380657475</v>
      </c>
      <c r="R33" s="879">
        <v>30.501372380657475</v>
      </c>
      <c r="S33" s="879">
        <v>30.501372380657475</v>
      </c>
      <c r="T33" s="879">
        <v>45.752058583105438</v>
      </c>
      <c r="U33" s="879">
        <v>0</v>
      </c>
      <c r="V33" s="879">
        <v>0</v>
      </c>
      <c r="W33" s="879">
        <v>0</v>
      </c>
      <c r="X33" s="879">
        <v>0</v>
      </c>
      <c r="Y33" s="879">
        <v>0</v>
      </c>
      <c r="Z33" s="879">
        <v>0</v>
      </c>
      <c r="AA33" s="879">
        <v>0</v>
      </c>
      <c r="AB33" s="879">
        <v>0</v>
      </c>
      <c r="AC33" s="879">
        <v>0</v>
      </c>
      <c r="AD33" s="879">
        <v>0</v>
      </c>
      <c r="AE33" s="879">
        <v>0</v>
      </c>
      <c r="AF33" s="879">
        <v>0</v>
      </c>
      <c r="AG33" s="879">
        <v>0</v>
      </c>
      <c r="AH33" s="882">
        <f t="shared" si="2"/>
        <v>305.01372381869402</v>
      </c>
      <c r="AI33" s="85"/>
      <c r="AJ33" s="85"/>
    </row>
    <row r="34" spans="1:36" s="88" customFormat="1" x14ac:dyDescent="0.3">
      <c r="A34" s="150"/>
      <c r="B34" s="1269" t="s">
        <v>924</v>
      </c>
      <c r="C34" s="879">
        <f>+C35</f>
        <v>843.78156753223607</v>
      </c>
      <c r="D34" s="879">
        <f t="shared" ref="D34:AG34" si="10">+D35</f>
        <v>0</v>
      </c>
      <c r="E34" s="879">
        <f t="shared" si="10"/>
        <v>0</v>
      </c>
      <c r="F34" s="879">
        <f t="shared" si="10"/>
        <v>0</v>
      </c>
      <c r="G34" s="879">
        <f t="shared" si="10"/>
        <v>0</v>
      </c>
      <c r="H34" s="879">
        <f t="shared" si="10"/>
        <v>0</v>
      </c>
      <c r="I34" s="879">
        <f t="shared" si="10"/>
        <v>0</v>
      </c>
      <c r="J34" s="879">
        <f t="shared" si="10"/>
        <v>0</v>
      </c>
      <c r="K34" s="879">
        <f t="shared" si="10"/>
        <v>0</v>
      </c>
      <c r="L34" s="879">
        <f t="shared" si="10"/>
        <v>0</v>
      </c>
      <c r="M34" s="879">
        <f t="shared" si="10"/>
        <v>0</v>
      </c>
      <c r="N34" s="879">
        <f t="shared" si="10"/>
        <v>0</v>
      </c>
      <c r="O34" s="879">
        <f t="shared" si="10"/>
        <v>0</v>
      </c>
      <c r="P34" s="879">
        <f t="shared" si="10"/>
        <v>0</v>
      </c>
      <c r="Q34" s="879">
        <f t="shared" si="10"/>
        <v>0</v>
      </c>
      <c r="R34" s="879">
        <f t="shared" si="10"/>
        <v>0</v>
      </c>
      <c r="S34" s="879">
        <f t="shared" si="10"/>
        <v>0</v>
      </c>
      <c r="T34" s="879">
        <f t="shared" si="10"/>
        <v>0</v>
      </c>
      <c r="U34" s="879">
        <f t="shared" si="10"/>
        <v>0</v>
      </c>
      <c r="V34" s="879">
        <f t="shared" si="10"/>
        <v>0</v>
      </c>
      <c r="W34" s="879">
        <f t="shared" si="10"/>
        <v>0</v>
      </c>
      <c r="X34" s="879">
        <f t="shared" si="10"/>
        <v>0</v>
      </c>
      <c r="Y34" s="879">
        <f t="shared" si="10"/>
        <v>0</v>
      </c>
      <c r="Z34" s="879">
        <f t="shared" si="10"/>
        <v>0</v>
      </c>
      <c r="AA34" s="879">
        <f t="shared" si="10"/>
        <v>0</v>
      </c>
      <c r="AB34" s="879">
        <f t="shared" si="10"/>
        <v>0</v>
      </c>
      <c r="AC34" s="879">
        <f t="shared" si="10"/>
        <v>0</v>
      </c>
      <c r="AD34" s="879">
        <f t="shared" si="10"/>
        <v>0</v>
      </c>
      <c r="AE34" s="879">
        <f t="shared" si="10"/>
        <v>0</v>
      </c>
      <c r="AF34" s="879">
        <f t="shared" si="10"/>
        <v>0</v>
      </c>
      <c r="AG34" s="879">
        <f t="shared" si="10"/>
        <v>0</v>
      </c>
      <c r="AH34" s="882">
        <v>843.78156753223607</v>
      </c>
      <c r="AI34" s="85"/>
      <c r="AJ34" s="85"/>
    </row>
    <row r="35" spans="1:36" s="88" customFormat="1" x14ac:dyDescent="0.3">
      <c r="A35" s="150"/>
      <c r="B35" s="1268" t="s">
        <v>907</v>
      </c>
      <c r="C35" s="879">
        <v>843.78156753223607</v>
      </c>
      <c r="D35" s="879">
        <v>0</v>
      </c>
      <c r="E35" s="879">
        <v>0</v>
      </c>
      <c r="F35" s="879">
        <v>0</v>
      </c>
      <c r="G35" s="879">
        <v>0</v>
      </c>
      <c r="H35" s="879">
        <v>0</v>
      </c>
      <c r="I35" s="879">
        <v>0</v>
      </c>
      <c r="J35" s="879">
        <v>0</v>
      </c>
      <c r="K35" s="879">
        <v>0</v>
      </c>
      <c r="L35" s="879">
        <v>0</v>
      </c>
      <c r="M35" s="879">
        <v>0</v>
      </c>
      <c r="N35" s="879">
        <v>0</v>
      </c>
      <c r="O35" s="879">
        <v>0</v>
      </c>
      <c r="P35" s="879">
        <v>0</v>
      </c>
      <c r="Q35" s="879">
        <v>0</v>
      </c>
      <c r="R35" s="879">
        <v>0</v>
      </c>
      <c r="S35" s="879">
        <v>0</v>
      </c>
      <c r="T35" s="879">
        <v>0</v>
      </c>
      <c r="U35" s="879">
        <v>0</v>
      </c>
      <c r="V35" s="879">
        <v>0</v>
      </c>
      <c r="W35" s="879">
        <v>0</v>
      </c>
      <c r="X35" s="879">
        <v>0</v>
      </c>
      <c r="Y35" s="879">
        <v>0</v>
      </c>
      <c r="Z35" s="879">
        <v>0</v>
      </c>
      <c r="AA35" s="879">
        <v>0</v>
      </c>
      <c r="AB35" s="879">
        <v>0</v>
      </c>
      <c r="AC35" s="879">
        <v>0</v>
      </c>
      <c r="AD35" s="879">
        <v>0</v>
      </c>
      <c r="AE35" s="879">
        <v>0</v>
      </c>
      <c r="AF35" s="879">
        <v>0</v>
      </c>
      <c r="AG35" s="879">
        <v>0</v>
      </c>
      <c r="AH35" s="882">
        <v>843.78156753223607</v>
      </c>
      <c r="AI35" s="85"/>
      <c r="AJ35" s="85"/>
    </row>
    <row r="36" spans="1:36" s="88" customFormat="1" x14ac:dyDescent="0.3">
      <c r="A36" s="150"/>
      <c r="B36" s="316" t="s">
        <v>69</v>
      </c>
      <c r="C36" s="879">
        <f t="shared" ref="C36:AG36" si="11">+C37</f>
        <v>1.1811965099999999</v>
      </c>
      <c r="D36" s="879">
        <f t="shared" si="11"/>
        <v>0</v>
      </c>
      <c r="E36" s="879">
        <f t="shared" si="11"/>
        <v>0</v>
      </c>
      <c r="F36" s="879">
        <f t="shared" si="11"/>
        <v>0</v>
      </c>
      <c r="G36" s="879">
        <f t="shared" si="11"/>
        <v>0</v>
      </c>
      <c r="H36" s="879">
        <f t="shared" si="11"/>
        <v>0</v>
      </c>
      <c r="I36" s="879">
        <f t="shared" si="11"/>
        <v>0</v>
      </c>
      <c r="J36" s="879">
        <f t="shared" si="11"/>
        <v>0</v>
      </c>
      <c r="K36" s="879">
        <f t="shared" si="11"/>
        <v>0</v>
      </c>
      <c r="L36" s="879">
        <f t="shared" si="11"/>
        <v>0</v>
      </c>
      <c r="M36" s="879">
        <f t="shared" si="11"/>
        <v>0</v>
      </c>
      <c r="N36" s="879">
        <f t="shared" si="11"/>
        <v>0</v>
      </c>
      <c r="O36" s="879">
        <f t="shared" si="11"/>
        <v>0</v>
      </c>
      <c r="P36" s="879">
        <f t="shared" si="11"/>
        <v>0</v>
      </c>
      <c r="Q36" s="879">
        <f t="shared" si="11"/>
        <v>0</v>
      </c>
      <c r="R36" s="879">
        <f t="shared" si="11"/>
        <v>0</v>
      </c>
      <c r="S36" s="879">
        <f t="shared" si="11"/>
        <v>0</v>
      </c>
      <c r="T36" s="879">
        <f t="shared" si="11"/>
        <v>0</v>
      </c>
      <c r="U36" s="879">
        <f t="shared" si="11"/>
        <v>0</v>
      </c>
      <c r="V36" s="879">
        <f t="shared" si="11"/>
        <v>0</v>
      </c>
      <c r="W36" s="879">
        <f t="shared" si="11"/>
        <v>0</v>
      </c>
      <c r="X36" s="879">
        <f t="shared" si="11"/>
        <v>0</v>
      </c>
      <c r="Y36" s="879">
        <f t="shared" si="11"/>
        <v>0</v>
      </c>
      <c r="Z36" s="879">
        <f t="shared" si="11"/>
        <v>0</v>
      </c>
      <c r="AA36" s="879">
        <f t="shared" si="11"/>
        <v>0</v>
      </c>
      <c r="AB36" s="879">
        <f t="shared" si="11"/>
        <v>0</v>
      </c>
      <c r="AC36" s="879">
        <f t="shared" si="11"/>
        <v>0</v>
      </c>
      <c r="AD36" s="879">
        <f t="shared" si="11"/>
        <v>0</v>
      </c>
      <c r="AE36" s="879">
        <f t="shared" si="11"/>
        <v>0</v>
      </c>
      <c r="AF36" s="879">
        <f t="shared" si="11"/>
        <v>0</v>
      </c>
      <c r="AG36" s="879">
        <f t="shared" si="11"/>
        <v>0</v>
      </c>
      <c r="AH36" s="882">
        <f>SUM(C36:AG36)</f>
        <v>1.1811965099999999</v>
      </c>
      <c r="AI36" s="85"/>
      <c r="AJ36" s="85"/>
    </row>
    <row r="37" spans="1:36" s="88" customFormat="1" x14ac:dyDescent="0.3">
      <c r="A37" s="150"/>
      <c r="B37" s="317" t="s">
        <v>364</v>
      </c>
      <c r="C37" s="318">
        <v>1.1811965099999999</v>
      </c>
      <c r="D37" s="318">
        <v>0</v>
      </c>
      <c r="E37" s="318">
        <v>0</v>
      </c>
      <c r="F37" s="318">
        <v>0</v>
      </c>
      <c r="G37" s="318">
        <v>0</v>
      </c>
      <c r="H37" s="318">
        <v>0</v>
      </c>
      <c r="I37" s="80">
        <v>0</v>
      </c>
      <c r="J37" s="318">
        <v>0</v>
      </c>
      <c r="K37" s="318">
        <v>0</v>
      </c>
      <c r="L37" s="318">
        <v>0</v>
      </c>
      <c r="M37" s="318">
        <v>0</v>
      </c>
      <c r="N37" s="318">
        <v>0</v>
      </c>
      <c r="O37" s="318">
        <v>0</v>
      </c>
      <c r="P37" s="318">
        <v>0</v>
      </c>
      <c r="Q37" s="318">
        <v>0</v>
      </c>
      <c r="R37" s="318">
        <v>0</v>
      </c>
      <c r="S37" s="318">
        <v>0</v>
      </c>
      <c r="T37" s="318">
        <v>0</v>
      </c>
      <c r="U37" s="318">
        <v>0</v>
      </c>
      <c r="V37" s="318">
        <v>0</v>
      </c>
      <c r="W37" s="318">
        <v>0</v>
      </c>
      <c r="X37" s="318">
        <v>0</v>
      </c>
      <c r="Y37" s="318">
        <v>0</v>
      </c>
      <c r="Z37" s="318">
        <v>0</v>
      </c>
      <c r="AA37" s="318">
        <v>0</v>
      </c>
      <c r="AB37" s="318">
        <v>0</v>
      </c>
      <c r="AC37" s="318">
        <v>0</v>
      </c>
      <c r="AD37" s="318">
        <v>0</v>
      </c>
      <c r="AE37" s="318">
        <v>0</v>
      </c>
      <c r="AF37" s="318">
        <v>0</v>
      </c>
      <c r="AG37" s="318">
        <v>0</v>
      </c>
      <c r="AH37" s="80">
        <f>SUM(C37:AG37)</f>
        <v>1.1811965099999999</v>
      </c>
      <c r="AI37" s="85"/>
      <c r="AJ37" s="85"/>
    </row>
    <row r="38" spans="1:36" s="88" customFormat="1" x14ac:dyDescent="0.3">
      <c r="A38" s="150"/>
      <c r="B38" s="315" t="s">
        <v>687</v>
      </c>
      <c r="C38" s="874">
        <f t="shared" ref="C38:AG38" si="12">+C39+C40</f>
        <v>1866.2674697723539</v>
      </c>
      <c r="D38" s="874">
        <f t="shared" si="12"/>
        <v>42.891492706245785</v>
      </c>
      <c r="E38" s="874">
        <f t="shared" si="12"/>
        <v>8.0257632912971655</v>
      </c>
      <c r="F38" s="874">
        <f t="shared" si="12"/>
        <v>1.1479455600000001</v>
      </c>
      <c r="G38" s="874">
        <f t="shared" si="12"/>
        <v>1.1479455600000001</v>
      </c>
      <c r="H38" s="874">
        <f t="shared" si="12"/>
        <v>0.47831080999999998</v>
      </c>
      <c r="I38" s="874">
        <f t="shared" si="12"/>
        <v>0</v>
      </c>
      <c r="J38" s="874">
        <f t="shared" si="12"/>
        <v>0</v>
      </c>
      <c r="K38" s="874">
        <f t="shared" si="12"/>
        <v>0</v>
      </c>
      <c r="L38" s="874">
        <f t="shared" si="12"/>
        <v>0</v>
      </c>
      <c r="M38" s="874">
        <f t="shared" si="12"/>
        <v>0</v>
      </c>
      <c r="N38" s="874">
        <f t="shared" si="12"/>
        <v>0</v>
      </c>
      <c r="O38" s="874">
        <f t="shared" si="12"/>
        <v>0</v>
      </c>
      <c r="P38" s="874">
        <f t="shared" si="12"/>
        <v>0</v>
      </c>
      <c r="Q38" s="874">
        <f t="shared" si="12"/>
        <v>0</v>
      </c>
      <c r="R38" s="874">
        <f t="shared" si="12"/>
        <v>0</v>
      </c>
      <c r="S38" s="874">
        <f t="shared" si="12"/>
        <v>0</v>
      </c>
      <c r="T38" s="874">
        <f t="shared" si="12"/>
        <v>0</v>
      </c>
      <c r="U38" s="874">
        <f t="shared" si="12"/>
        <v>0</v>
      </c>
      <c r="V38" s="874">
        <f t="shared" si="12"/>
        <v>0</v>
      </c>
      <c r="W38" s="874">
        <f t="shared" si="12"/>
        <v>0</v>
      </c>
      <c r="X38" s="874">
        <f t="shared" si="12"/>
        <v>0</v>
      </c>
      <c r="Y38" s="874">
        <f t="shared" si="12"/>
        <v>0</v>
      </c>
      <c r="Z38" s="874">
        <f t="shared" si="12"/>
        <v>0</v>
      </c>
      <c r="AA38" s="874">
        <f t="shared" si="12"/>
        <v>0</v>
      </c>
      <c r="AB38" s="874">
        <f t="shared" si="12"/>
        <v>0</v>
      </c>
      <c r="AC38" s="874">
        <f t="shared" si="12"/>
        <v>0</v>
      </c>
      <c r="AD38" s="874">
        <f t="shared" si="12"/>
        <v>0</v>
      </c>
      <c r="AE38" s="874">
        <f t="shared" si="12"/>
        <v>0</v>
      </c>
      <c r="AF38" s="874">
        <f t="shared" si="12"/>
        <v>0</v>
      </c>
      <c r="AG38" s="874">
        <f t="shared" si="12"/>
        <v>0</v>
      </c>
      <c r="AH38" s="881">
        <f>SUM(C38:AG38)</f>
        <v>1919.9589276998968</v>
      </c>
      <c r="AI38" s="85"/>
      <c r="AJ38" s="85"/>
    </row>
    <row r="39" spans="1:36" s="88" customFormat="1" x14ac:dyDescent="0.3">
      <c r="A39" s="150"/>
      <c r="B39" s="315" t="s">
        <v>71</v>
      </c>
      <c r="C39" s="874">
        <v>531.28616411824828</v>
      </c>
      <c r="D39" s="874">
        <v>11.792255416245766</v>
      </c>
      <c r="E39" s="874">
        <v>6.8778177312971653</v>
      </c>
      <c r="F39" s="874">
        <v>0</v>
      </c>
      <c r="G39" s="874">
        <v>0</v>
      </c>
      <c r="H39" s="874">
        <v>0</v>
      </c>
      <c r="I39" s="881">
        <v>0</v>
      </c>
      <c r="J39" s="874">
        <v>0</v>
      </c>
      <c r="K39" s="874">
        <v>0</v>
      </c>
      <c r="L39" s="874">
        <v>0</v>
      </c>
      <c r="M39" s="874">
        <v>0</v>
      </c>
      <c r="N39" s="874">
        <v>0</v>
      </c>
      <c r="O39" s="874">
        <v>0</v>
      </c>
      <c r="P39" s="874">
        <v>0</v>
      </c>
      <c r="Q39" s="874">
        <v>0</v>
      </c>
      <c r="R39" s="874">
        <v>0</v>
      </c>
      <c r="S39" s="874">
        <v>0</v>
      </c>
      <c r="T39" s="874">
        <v>0</v>
      </c>
      <c r="U39" s="874">
        <v>0</v>
      </c>
      <c r="V39" s="874">
        <v>0</v>
      </c>
      <c r="W39" s="874">
        <v>0</v>
      </c>
      <c r="X39" s="874">
        <v>0</v>
      </c>
      <c r="Y39" s="874">
        <v>0</v>
      </c>
      <c r="Z39" s="874">
        <v>0</v>
      </c>
      <c r="AA39" s="874">
        <v>0</v>
      </c>
      <c r="AB39" s="874">
        <v>0</v>
      </c>
      <c r="AC39" s="874">
        <v>0</v>
      </c>
      <c r="AD39" s="874">
        <v>0</v>
      </c>
      <c r="AE39" s="874">
        <v>0</v>
      </c>
      <c r="AF39" s="874">
        <v>0</v>
      </c>
      <c r="AG39" s="874">
        <v>0</v>
      </c>
      <c r="AH39" s="881">
        <f>SUM(C39:AG39)</f>
        <v>549.95623726579117</v>
      </c>
      <c r="AI39" s="85"/>
      <c r="AJ39" s="85"/>
    </row>
    <row r="40" spans="1:36" s="88" customFormat="1" x14ac:dyDescent="0.3">
      <c r="A40" s="150"/>
      <c r="B40" s="317" t="s">
        <v>69</v>
      </c>
      <c r="C40" s="318">
        <v>1334.9813056541057</v>
      </c>
      <c r="D40" s="318">
        <v>31.099237290000016</v>
      </c>
      <c r="E40" s="318">
        <v>1.1479455600000001</v>
      </c>
      <c r="F40" s="318">
        <v>1.1479455600000001</v>
      </c>
      <c r="G40" s="318">
        <v>1.1479455600000001</v>
      </c>
      <c r="H40" s="318">
        <v>0.47831080999999998</v>
      </c>
      <c r="I40" s="80">
        <v>0</v>
      </c>
      <c r="J40" s="318">
        <v>0</v>
      </c>
      <c r="K40" s="318">
        <v>0</v>
      </c>
      <c r="L40" s="318">
        <v>0</v>
      </c>
      <c r="M40" s="318">
        <v>0</v>
      </c>
      <c r="N40" s="318">
        <v>0</v>
      </c>
      <c r="O40" s="318">
        <v>0</v>
      </c>
      <c r="P40" s="318">
        <v>0</v>
      </c>
      <c r="Q40" s="318">
        <v>0</v>
      </c>
      <c r="R40" s="318">
        <v>0</v>
      </c>
      <c r="S40" s="318">
        <v>0</v>
      </c>
      <c r="T40" s="318">
        <v>0</v>
      </c>
      <c r="U40" s="318">
        <v>0</v>
      </c>
      <c r="V40" s="318">
        <v>0</v>
      </c>
      <c r="W40" s="318">
        <v>0</v>
      </c>
      <c r="X40" s="318">
        <v>0</v>
      </c>
      <c r="Y40" s="318">
        <v>0</v>
      </c>
      <c r="Z40" s="318">
        <v>0</v>
      </c>
      <c r="AA40" s="318">
        <v>0</v>
      </c>
      <c r="AB40" s="318">
        <v>0</v>
      </c>
      <c r="AC40" s="318">
        <v>0</v>
      </c>
      <c r="AD40" s="318">
        <v>0</v>
      </c>
      <c r="AE40" s="318">
        <v>0</v>
      </c>
      <c r="AF40" s="318">
        <v>0</v>
      </c>
      <c r="AG40" s="318">
        <v>0</v>
      </c>
      <c r="AH40" s="80">
        <f>SUM(C40:AG40)</f>
        <v>1370.0026904341055</v>
      </c>
      <c r="AI40" s="85"/>
      <c r="AJ40" s="85"/>
    </row>
    <row r="41" spans="1:36" ht="14.4" thickBot="1" x14ac:dyDescent="0.35">
      <c r="A41" s="150"/>
      <c r="B41" s="319"/>
      <c r="C41" s="873"/>
      <c r="D41" s="873"/>
      <c r="E41" s="873"/>
      <c r="F41" s="885"/>
      <c r="G41" s="885"/>
      <c r="H41" s="885"/>
      <c r="I41" s="885"/>
      <c r="J41" s="885"/>
      <c r="K41" s="885"/>
      <c r="L41" s="885"/>
      <c r="M41" s="885"/>
      <c r="N41" s="885"/>
      <c r="O41" s="885"/>
      <c r="P41" s="885"/>
      <c r="Q41" s="885"/>
      <c r="R41" s="885"/>
      <c r="S41" s="885"/>
      <c r="T41" s="885"/>
      <c r="U41" s="885"/>
      <c r="V41" s="885"/>
      <c r="W41" s="885"/>
      <c r="X41" s="885"/>
      <c r="Y41" s="885"/>
      <c r="Z41" s="885"/>
      <c r="AA41" s="885"/>
      <c r="AB41" s="885"/>
      <c r="AC41" s="885"/>
      <c r="AD41" s="885"/>
      <c r="AE41" s="885"/>
      <c r="AF41" s="885"/>
      <c r="AG41" s="885"/>
      <c r="AH41" s="885"/>
    </row>
    <row r="42" spans="1:36" ht="14.4" thickBot="1" x14ac:dyDescent="0.35">
      <c r="A42" s="150"/>
      <c r="B42" s="119" t="s">
        <v>235</v>
      </c>
      <c r="C42" s="77">
        <v>13969.338641630522</v>
      </c>
      <c r="D42" s="77">
        <v>1010.1610315526769</v>
      </c>
      <c r="E42" s="77">
        <v>0</v>
      </c>
      <c r="F42" s="77">
        <v>0</v>
      </c>
      <c r="G42" s="77">
        <v>0</v>
      </c>
      <c r="H42" s="77">
        <v>0</v>
      </c>
      <c r="I42" s="77">
        <v>0</v>
      </c>
      <c r="J42" s="77">
        <v>0</v>
      </c>
      <c r="K42" s="77">
        <v>0</v>
      </c>
      <c r="L42" s="77">
        <v>0</v>
      </c>
      <c r="M42" s="77">
        <v>0</v>
      </c>
      <c r="N42" s="77">
        <v>0</v>
      </c>
      <c r="O42" s="77">
        <v>0</v>
      </c>
      <c r="P42" s="77">
        <v>0</v>
      </c>
      <c r="Q42" s="77">
        <v>0</v>
      </c>
      <c r="R42" s="77">
        <v>0</v>
      </c>
      <c r="S42" s="77">
        <v>0</v>
      </c>
      <c r="T42" s="77">
        <v>0</v>
      </c>
      <c r="U42" s="77">
        <v>0</v>
      </c>
      <c r="V42" s="77">
        <v>0</v>
      </c>
      <c r="W42" s="77">
        <v>0</v>
      </c>
      <c r="X42" s="77">
        <v>0</v>
      </c>
      <c r="Y42" s="77">
        <v>0</v>
      </c>
      <c r="Z42" s="77">
        <v>0</v>
      </c>
      <c r="AA42" s="77">
        <v>0</v>
      </c>
      <c r="AB42" s="77">
        <v>0</v>
      </c>
      <c r="AC42" s="77">
        <v>0</v>
      </c>
      <c r="AD42" s="77">
        <v>0</v>
      </c>
      <c r="AE42" s="77">
        <v>0</v>
      </c>
      <c r="AF42" s="77">
        <v>0</v>
      </c>
      <c r="AG42" s="77">
        <v>0</v>
      </c>
      <c r="AH42" s="120">
        <f>SUM(C42:AG42)</f>
        <v>14979.4996731832</v>
      </c>
    </row>
    <row r="43" spans="1:36" ht="14.4" thickBot="1" x14ac:dyDescent="0.35">
      <c r="A43" s="150"/>
      <c r="B43" s="320"/>
      <c r="C43" s="873"/>
      <c r="D43" s="873"/>
      <c r="E43" s="873"/>
      <c r="F43" s="321"/>
      <c r="G43" s="321"/>
      <c r="H43" s="321"/>
      <c r="I43" s="322"/>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row>
    <row r="44" spans="1:36" ht="14.4" thickBot="1" x14ac:dyDescent="0.35">
      <c r="A44" s="150"/>
      <c r="B44" s="119" t="s">
        <v>302</v>
      </c>
      <c r="C44" s="77">
        <f t="shared" ref="C44:AG44" si="13">+C45+C60+SUM(C72:C125)+C128</f>
        <v>35646.311154973919</v>
      </c>
      <c r="D44" s="77">
        <f t="shared" si="13"/>
        <v>21210.10683486937</v>
      </c>
      <c r="E44" s="77">
        <f t="shared" si="13"/>
        <v>14877.554304577447</v>
      </c>
      <c r="F44" s="77">
        <f t="shared" si="13"/>
        <v>18075.083739634556</v>
      </c>
      <c r="G44" s="77">
        <f t="shared" si="13"/>
        <v>18611.07492681047</v>
      </c>
      <c r="H44" s="77">
        <f t="shared" si="13"/>
        <v>8613.0270311832282</v>
      </c>
      <c r="I44" s="77">
        <f t="shared" si="13"/>
        <v>7682.3249562500505</v>
      </c>
      <c r="J44" s="77">
        <f t="shared" si="13"/>
        <v>9570.239478688989</v>
      </c>
      <c r="K44" s="77">
        <f t="shared" si="13"/>
        <v>14141.173424047851</v>
      </c>
      <c r="L44" s="77">
        <f t="shared" si="13"/>
        <v>8772.867161950895</v>
      </c>
      <c r="M44" s="77">
        <f t="shared" si="13"/>
        <v>11683.827199909996</v>
      </c>
      <c r="N44" s="77">
        <f t="shared" si="13"/>
        <v>11683.827199909996</v>
      </c>
      <c r="O44" s="77">
        <f t="shared" si="13"/>
        <v>11683.827199909996</v>
      </c>
      <c r="P44" s="77">
        <f t="shared" si="13"/>
        <v>11393.384015888205</v>
      </c>
      <c r="Q44" s="77">
        <f t="shared" si="13"/>
        <v>11395.339323968205</v>
      </c>
      <c r="R44" s="77">
        <f t="shared" si="13"/>
        <v>4085.0338993829287</v>
      </c>
      <c r="S44" s="77">
        <f t="shared" si="13"/>
        <v>4085.0931511429285</v>
      </c>
      <c r="T44" s="77">
        <f t="shared" si="13"/>
        <v>3268.7207862382393</v>
      </c>
      <c r="U44" s="77">
        <f t="shared" si="13"/>
        <v>2098.5668605182491</v>
      </c>
      <c r="V44" s="77">
        <f t="shared" si="13"/>
        <v>1904.8227855182495</v>
      </c>
      <c r="W44" s="77">
        <f t="shared" si="13"/>
        <v>1789.7721355182493</v>
      </c>
      <c r="X44" s="77">
        <f t="shared" si="13"/>
        <v>791.35805753982231</v>
      </c>
      <c r="Y44" s="77">
        <f t="shared" si="13"/>
        <v>785.73305753982231</v>
      </c>
      <c r="Z44" s="77">
        <f t="shared" si="13"/>
        <v>785.73305753982231</v>
      </c>
      <c r="AA44" s="77">
        <f t="shared" si="13"/>
        <v>785.73305753982231</v>
      </c>
      <c r="AB44" s="77">
        <f t="shared" si="13"/>
        <v>108.96990894180416</v>
      </c>
      <c r="AC44" s="77">
        <f t="shared" si="13"/>
        <v>0.10475532533127341</v>
      </c>
      <c r="AD44" s="77">
        <f t="shared" si="13"/>
        <v>0.10475532533127341</v>
      </c>
      <c r="AE44" s="77">
        <f t="shared" si="13"/>
        <v>0.10475532533127341</v>
      </c>
      <c r="AF44" s="77">
        <f t="shared" si="13"/>
        <v>0.10475532533127341</v>
      </c>
      <c r="AG44" s="77">
        <f t="shared" si="13"/>
        <v>6.180564195258186</v>
      </c>
      <c r="AH44" s="120">
        <f t="shared" ref="AH44:AH75" si="14">SUM(C44:AG44)</f>
        <v>235536.10429548973</v>
      </c>
    </row>
    <row r="45" spans="1:36" x14ac:dyDescent="0.3">
      <c r="A45" s="150"/>
      <c r="B45" s="323" t="s">
        <v>73</v>
      </c>
      <c r="C45" s="324">
        <f t="shared" ref="C45:AG45" si="15">+C46+C49+C57+C55</f>
        <v>0</v>
      </c>
      <c r="D45" s="324">
        <f t="shared" si="15"/>
        <v>0</v>
      </c>
      <c r="E45" s="324">
        <f t="shared" si="15"/>
        <v>0</v>
      </c>
      <c r="F45" s="324">
        <f t="shared" si="15"/>
        <v>0</v>
      </c>
      <c r="G45" s="324">
        <f t="shared" si="15"/>
        <v>0</v>
      </c>
      <c r="H45" s="324">
        <f t="shared" si="15"/>
        <v>0</v>
      </c>
      <c r="I45" s="324">
        <f t="shared" si="15"/>
        <v>0</v>
      </c>
      <c r="J45" s="324">
        <f t="shared" si="15"/>
        <v>0</v>
      </c>
      <c r="K45" s="324">
        <f t="shared" si="15"/>
        <v>76.878767663825144</v>
      </c>
      <c r="L45" s="324">
        <f t="shared" si="15"/>
        <v>153.75753532765029</v>
      </c>
      <c r="M45" s="324">
        <f t="shared" si="15"/>
        <v>153.75753532765029</v>
      </c>
      <c r="N45" s="324">
        <f t="shared" si="15"/>
        <v>153.75753532765029</v>
      </c>
      <c r="O45" s="324">
        <f t="shared" si="15"/>
        <v>153.75753532765029</v>
      </c>
      <c r="P45" s="324">
        <f t="shared" si="15"/>
        <v>153.75753532765029</v>
      </c>
      <c r="Q45" s="324">
        <f t="shared" si="15"/>
        <v>153.75753532765029</v>
      </c>
      <c r="R45" s="324">
        <f t="shared" si="15"/>
        <v>153.75753532765029</v>
      </c>
      <c r="S45" s="324">
        <f t="shared" si="15"/>
        <v>153.75753532765029</v>
      </c>
      <c r="T45" s="324">
        <f t="shared" si="15"/>
        <v>230.63630299147545</v>
      </c>
      <c r="U45" s="324">
        <f t="shared" si="15"/>
        <v>0</v>
      </c>
      <c r="V45" s="324">
        <f t="shared" si="15"/>
        <v>0</v>
      </c>
      <c r="W45" s="324">
        <f t="shared" si="15"/>
        <v>0</v>
      </c>
      <c r="X45" s="324">
        <f t="shared" si="15"/>
        <v>0</v>
      </c>
      <c r="Y45" s="324">
        <f t="shared" si="15"/>
        <v>0</v>
      </c>
      <c r="Z45" s="324">
        <f t="shared" si="15"/>
        <v>0</v>
      </c>
      <c r="AA45" s="324">
        <f t="shared" si="15"/>
        <v>0</v>
      </c>
      <c r="AB45" s="324">
        <f t="shared" si="15"/>
        <v>0</v>
      </c>
      <c r="AC45" s="324">
        <f t="shared" si="15"/>
        <v>0</v>
      </c>
      <c r="AD45" s="324">
        <f t="shared" si="15"/>
        <v>0</v>
      </c>
      <c r="AE45" s="324">
        <f t="shared" si="15"/>
        <v>0</v>
      </c>
      <c r="AF45" s="324">
        <f t="shared" si="15"/>
        <v>0</v>
      </c>
      <c r="AG45" s="324">
        <f t="shared" si="15"/>
        <v>0</v>
      </c>
      <c r="AH45" s="81">
        <f t="shared" si="14"/>
        <v>1537.5753532765029</v>
      </c>
    </row>
    <row r="46" spans="1:36" x14ac:dyDescent="0.3">
      <c r="A46" s="150"/>
      <c r="B46" s="877" t="s">
        <v>19</v>
      </c>
      <c r="C46" s="875">
        <f t="shared" ref="C46:AG46" si="16">+C47+C48</f>
        <v>0</v>
      </c>
      <c r="D46" s="875">
        <f t="shared" si="16"/>
        <v>0</v>
      </c>
      <c r="E46" s="875">
        <f t="shared" si="16"/>
        <v>0</v>
      </c>
      <c r="F46" s="875">
        <f t="shared" si="16"/>
        <v>0</v>
      </c>
      <c r="G46" s="875">
        <f t="shared" si="16"/>
        <v>0</v>
      </c>
      <c r="H46" s="875">
        <f t="shared" si="16"/>
        <v>0</v>
      </c>
      <c r="I46" s="875">
        <f t="shared" si="16"/>
        <v>0</v>
      </c>
      <c r="J46" s="875">
        <f t="shared" si="16"/>
        <v>0</v>
      </c>
      <c r="K46" s="875">
        <f t="shared" si="16"/>
        <v>29.521077587862841</v>
      </c>
      <c r="L46" s="875">
        <f t="shared" si="16"/>
        <v>59.042155175725682</v>
      </c>
      <c r="M46" s="875">
        <f t="shared" si="16"/>
        <v>59.042155175725682</v>
      </c>
      <c r="N46" s="875">
        <f t="shared" si="16"/>
        <v>59.042155175725682</v>
      </c>
      <c r="O46" s="875">
        <f t="shared" si="16"/>
        <v>59.042155175725682</v>
      </c>
      <c r="P46" s="875">
        <f t="shared" si="16"/>
        <v>59.042155175725682</v>
      </c>
      <c r="Q46" s="875">
        <f t="shared" si="16"/>
        <v>59.042155175725682</v>
      </c>
      <c r="R46" s="875">
        <f t="shared" si="16"/>
        <v>59.042155175725682</v>
      </c>
      <c r="S46" s="875">
        <f t="shared" si="16"/>
        <v>59.042155175725682</v>
      </c>
      <c r="T46" s="875">
        <f t="shared" si="16"/>
        <v>88.56323276358853</v>
      </c>
      <c r="U46" s="875">
        <f t="shared" si="16"/>
        <v>0</v>
      </c>
      <c r="V46" s="875">
        <f t="shared" si="16"/>
        <v>0</v>
      </c>
      <c r="W46" s="875">
        <f t="shared" si="16"/>
        <v>0</v>
      </c>
      <c r="X46" s="875">
        <f t="shared" si="16"/>
        <v>0</v>
      </c>
      <c r="Y46" s="875">
        <f t="shared" si="16"/>
        <v>0</v>
      </c>
      <c r="Z46" s="875">
        <f t="shared" si="16"/>
        <v>0</v>
      </c>
      <c r="AA46" s="875">
        <f t="shared" si="16"/>
        <v>0</v>
      </c>
      <c r="AB46" s="875">
        <f t="shared" si="16"/>
        <v>0</v>
      </c>
      <c r="AC46" s="875">
        <f t="shared" si="16"/>
        <v>0</v>
      </c>
      <c r="AD46" s="875">
        <f t="shared" si="16"/>
        <v>0</v>
      </c>
      <c r="AE46" s="875">
        <f t="shared" si="16"/>
        <v>0</v>
      </c>
      <c r="AF46" s="875">
        <f t="shared" si="16"/>
        <v>0</v>
      </c>
      <c r="AG46" s="875">
        <f t="shared" si="16"/>
        <v>0</v>
      </c>
      <c r="AH46" s="89">
        <f t="shared" si="14"/>
        <v>590.42155175725679</v>
      </c>
    </row>
    <row r="47" spans="1:36" x14ac:dyDescent="0.3">
      <c r="A47" s="150"/>
      <c r="B47" s="325" t="s">
        <v>236</v>
      </c>
      <c r="C47" s="875">
        <v>0</v>
      </c>
      <c r="D47" s="875">
        <v>0</v>
      </c>
      <c r="E47" s="875">
        <v>0</v>
      </c>
      <c r="F47" s="875">
        <v>0</v>
      </c>
      <c r="G47" s="875">
        <v>0</v>
      </c>
      <c r="H47" s="875">
        <v>0</v>
      </c>
      <c r="I47" s="885">
        <v>0</v>
      </c>
      <c r="J47" s="875">
        <v>0</v>
      </c>
      <c r="K47" s="875">
        <v>29.404137268969762</v>
      </c>
      <c r="L47" s="875">
        <v>58.808274537939525</v>
      </c>
      <c r="M47" s="875">
        <v>58.808274537939525</v>
      </c>
      <c r="N47" s="875">
        <v>58.808274537939525</v>
      </c>
      <c r="O47" s="875">
        <v>58.808274537939525</v>
      </c>
      <c r="P47" s="875">
        <v>58.808274537939525</v>
      </c>
      <c r="Q47" s="875">
        <v>58.808274537939525</v>
      </c>
      <c r="R47" s="875">
        <v>58.808274537939525</v>
      </c>
      <c r="S47" s="875">
        <v>58.808274537939525</v>
      </c>
      <c r="T47" s="875">
        <v>88.212411806909287</v>
      </c>
      <c r="U47" s="875">
        <v>0</v>
      </c>
      <c r="V47" s="875">
        <v>0</v>
      </c>
      <c r="W47" s="875">
        <v>0</v>
      </c>
      <c r="X47" s="875">
        <v>0</v>
      </c>
      <c r="Y47" s="875">
        <v>0</v>
      </c>
      <c r="Z47" s="875">
        <v>0</v>
      </c>
      <c r="AA47" s="875">
        <v>0</v>
      </c>
      <c r="AB47" s="875">
        <v>0</v>
      </c>
      <c r="AC47" s="875">
        <v>0</v>
      </c>
      <c r="AD47" s="875">
        <v>0</v>
      </c>
      <c r="AE47" s="875">
        <v>0</v>
      </c>
      <c r="AF47" s="875">
        <v>0</v>
      </c>
      <c r="AG47" s="875">
        <v>0</v>
      </c>
      <c r="AH47" s="885">
        <f t="shared" si="14"/>
        <v>588.08274537939508</v>
      </c>
    </row>
    <row r="48" spans="1:36" x14ac:dyDescent="0.3">
      <c r="A48" s="150"/>
      <c r="B48" s="325" t="s">
        <v>237</v>
      </c>
      <c r="C48" s="875">
        <v>0</v>
      </c>
      <c r="D48" s="875">
        <v>0</v>
      </c>
      <c r="E48" s="875">
        <v>0</v>
      </c>
      <c r="F48" s="875">
        <v>0</v>
      </c>
      <c r="G48" s="875">
        <v>0</v>
      </c>
      <c r="H48" s="875">
        <v>0</v>
      </c>
      <c r="I48" s="885">
        <v>0</v>
      </c>
      <c r="J48" s="875">
        <v>0</v>
      </c>
      <c r="K48" s="875">
        <v>0.11694031889307878</v>
      </c>
      <c r="L48" s="875">
        <v>0.23388063778615756</v>
      </c>
      <c r="M48" s="875">
        <v>0.23388063778615756</v>
      </c>
      <c r="N48" s="875">
        <v>0.23388063778615756</v>
      </c>
      <c r="O48" s="875">
        <v>0.23388063778615756</v>
      </c>
      <c r="P48" s="875">
        <v>0.23388063778615756</v>
      </c>
      <c r="Q48" s="875">
        <v>0.23388063778615756</v>
      </c>
      <c r="R48" s="875">
        <v>0.23388063778615756</v>
      </c>
      <c r="S48" s="875">
        <v>0.23388063778615756</v>
      </c>
      <c r="T48" s="875">
        <v>0.3508209566792363</v>
      </c>
      <c r="U48" s="875">
        <v>0</v>
      </c>
      <c r="V48" s="875">
        <v>0</v>
      </c>
      <c r="W48" s="875">
        <v>0</v>
      </c>
      <c r="X48" s="875">
        <v>0</v>
      </c>
      <c r="Y48" s="875">
        <v>0</v>
      </c>
      <c r="Z48" s="875">
        <v>0</v>
      </c>
      <c r="AA48" s="875">
        <v>0</v>
      </c>
      <c r="AB48" s="875">
        <v>0</v>
      </c>
      <c r="AC48" s="875">
        <v>0</v>
      </c>
      <c r="AD48" s="875">
        <v>0</v>
      </c>
      <c r="AE48" s="875">
        <v>0</v>
      </c>
      <c r="AF48" s="875">
        <v>0</v>
      </c>
      <c r="AG48" s="875">
        <v>0</v>
      </c>
      <c r="AH48" s="885">
        <f t="shared" si="14"/>
        <v>2.3388063778615753</v>
      </c>
    </row>
    <row r="49" spans="1:34" x14ac:dyDescent="0.3">
      <c r="A49" s="150"/>
      <c r="B49" s="877" t="s">
        <v>20</v>
      </c>
      <c r="C49" s="875">
        <f>+C50+C52</f>
        <v>0</v>
      </c>
      <c r="D49" s="875">
        <f t="shared" ref="D49:AG49" si="17">+D50+D52</f>
        <v>0</v>
      </c>
      <c r="E49" s="875">
        <f t="shared" si="17"/>
        <v>0</v>
      </c>
      <c r="F49" s="875">
        <f t="shared" si="17"/>
        <v>0</v>
      </c>
      <c r="G49" s="875">
        <f t="shared" si="17"/>
        <v>0</v>
      </c>
      <c r="H49" s="875">
        <f t="shared" si="17"/>
        <v>0</v>
      </c>
      <c r="I49" s="875">
        <f t="shared" si="17"/>
        <v>0</v>
      </c>
      <c r="J49" s="875">
        <f t="shared" si="17"/>
        <v>0</v>
      </c>
      <c r="K49" s="875">
        <f t="shared" si="17"/>
        <v>3.8865824500000001</v>
      </c>
      <c r="L49" s="875">
        <f t="shared" si="17"/>
        <v>7.7731649000000003</v>
      </c>
      <c r="M49" s="875">
        <f t="shared" si="17"/>
        <v>7.7731649000000003</v>
      </c>
      <c r="N49" s="875">
        <f t="shared" si="17"/>
        <v>7.7731649000000003</v>
      </c>
      <c r="O49" s="875">
        <f t="shared" si="17"/>
        <v>7.7731649000000003</v>
      </c>
      <c r="P49" s="875">
        <f t="shared" si="17"/>
        <v>7.7731649000000003</v>
      </c>
      <c r="Q49" s="875">
        <f t="shared" si="17"/>
        <v>7.7731649000000003</v>
      </c>
      <c r="R49" s="875">
        <f t="shared" si="17"/>
        <v>7.7731649000000003</v>
      </c>
      <c r="S49" s="875">
        <f t="shared" si="17"/>
        <v>7.7731649000000003</v>
      </c>
      <c r="T49" s="875">
        <f t="shared" si="17"/>
        <v>11.65974735</v>
      </c>
      <c r="U49" s="875">
        <f t="shared" si="17"/>
        <v>0</v>
      </c>
      <c r="V49" s="875">
        <f t="shared" si="17"/>
        <v>0</v>
      </c>
      <c r="W49" s="875">
        <f t="shared" si="17"/>
        <v>0</v>
      </c>
      <c r="X49" s="875">
        <f t="shared" si="17"/>
        <v>0</v>
      </c>
      <c r="Y49" s="875">
        <f t="shared" si="17"/>
        <v>0</v>
      </c>
      <c r="Z49" s="875">
        <f t="shared" si="17"/>
        <v>0</v>
      </c>
      <c r="AA49" s="875">
        <f t="shared" si="17"/>
        <v>0</v>
      </c>
      <c r="AB49" s="875">
        <f t="shared" si="17"/>
        <v>0</v>
      </c>
      <c r="AC49" s="875">
        <f t="shared" si="17"/>
        <v>0</v>
      </c>
      <c r="AD49" s="875">
        <f t="shared" si="17"/>
        <v>0</v>
      </c>
      <c r="AE49" s="875">
        <f t="shared" si="17"/>
        <v>0</v>
      </c>
      <c r="AF49" s="875">
        <f t="shared" si="17"/>
        <v>0</v>
      </c>
      <c r="AG49" s="875">
        <f t="shared" si="17"/>
        <v>0</v>
      </c>
      <c r="AH49" s="885">
        <f t="shared" si="14"/>
        <v>77.731649000000004</v>
      </c>
    </row>
    <row r="50" spans="1:34" x14ac:dyDescent="0.3">
      <c r="A50" s="150"/>
      <c r="B50" s="325" t="s">
        <v>236</v>
      </c>
      <c r="C50" s="875">
        <f>+C51</f>
        <v>0</v>
      </c>
      <c r="D50" s="875">
        <f t="shared" ref="D50:AG50" si="18">+D51</f>
        <v>0</v>
      </c>
      <c r="E50" s="875">
        <f t="shared" si="18"/>
        <v>0</v>
      </c>
      <c r="F50" s="875">
        <f t="shared" si="18"/>
        <v>0</v>
      </c>
      <c r="G50" s="875">
        <f t="shared" si="18"/>
        <v>0</v>
      </c>
      <c r="H50" s="875">
        <f t="shared" si="18"/>
        <v>0</v>
      </c>
      <c r="I50" s="875">
        <f t="shared" si="18"/>
        <v>0</v>
      </c>
      <c r="J50" s="875">
        <f t="shared" si="18"/>
        <v>0</v>
      </c>
      <c r="K50" s="875">
        <f t="shared" si="18"/>
        <v>1.7727144500000001</v>
      </c>
      <c r="L50" s="875">
        <f t="shared" si="18"/>
        <v>3.5454289000000001</v>
      </c>
      <c r="M50" s="875">
        <f t="shared" si="18"/>
        <v>3.5454289000000001</v>
      </c>
      <c r="N50" s="875">
        <f t="shared" si="18"/>
        <v>3.5454289000000001</v>
      </c>
      <c r="O50" s="875">
        <f t="shared" si="18"/>
        <v>3.5454289000000001</v>
      </c>
      <c r="P50" s="875">
        <f t="shared" si="18"/>
        <v>3.5454289000000001</v>
      </c>
      <c r="Q50" s="875">
        <f t="shared" si="18"/>
        <v>3.5454289000000001</v>
      </c>
      <c r="R50" s="875">
        <f t="shared" si="18"/>
        <v>3.5454289000000001</v>
      </c>
      <c r="S50" s="875">
        <f t="shared" si="18"/>
        <v>3.5454289000000001</v>
      </c>
      <c r="T50" s="875">
        <f t="shared" si="18"/>
        <v>5.3181433499999997</v>
      </c>
      <c r="U50" s="875">
        <f t="shared" si="18"/>
        <v>0</v>
      </c>
      <c r="V50" s="875">
        <f t="shared" si="18"/>
        <v>0</v>
      </c>
      <c r="W50" s="875">
        <f t="shared" si="18"/>
        <v>0</v>
      </c>
      <c r="X50" s="875">
        <f t="shared" si="18"/>
        <v>0</v>
      </c>
      <c r="Y50" s="875">
        <f t="shared" si="18"/>
        <v>0</v>
      </c>
      <c r="Z50" s="875">
        <f t="shared" si="18"/>
        <v>0</v>
      </c>
      <c r="AA50" s="875">
        <f t="shared" si="18"/>
        <v>0</v>
      </c>
      <c r="AB50" s="875">
        <f t="shared" si="18"/>
        <v>0</v>
      </c>
      <c r="AC50" s="875">
        <f t="shared" si="18"/>
        <v>0</v>
      </c>
      <c r="AD50" s="875">
        <f t="shared" si="18"/>
        <v>0</v>
      </c>
      <c r="AE50" s="875">
        <f t="shared" si="18"/>
        <v>0</v>
      </c>
      <c r="AF50" s="875">
        <f t="shared" si="18"/>
        <v>0</v>
      </c>
      <c r="AG50" s="875">
        <f t="shared" si="18"/>
        <v>0</v>
      </c>
      <c r="AH50" s="885">
        <f t="shared" si="14"/>
        <v>35.454289000000003</v>
      </c>
    </row>
    <row r="51" spans="1:34" x14ac:dyDescent="0.3">
      <c r="A51" s="150"/>
      <c r="B51" s="327" t="s">
        <v>239</v>
      </c>
      <c r="C51" s="875">
        <v>0</v>
      </c>
      <c r="D51" s="875">
        <v>0</v>
      </c>
      <c r="E51" s="875">
        <v>0</v>
      </c>
      <c r="F51" s="875">
        <v>0</v>
      </c>
      <c r="G51" s="875">
        <v>0</v>
      </c>
      <c r="H51" s="875">
        <v>0</v>
      </c>
      <c r="I51" s="885">
        <v>0</v>
      </c>
      <c r="J51" s="875">
        <v>0</v>
      </c>
      <c r="K51" s="875">
        <v>1.7727144500000001</v>
      </c>
      <c r="L51" s="875">
        <v>3.5454289000000001</v>
      </c>
      <c r="M51" s="875">
        <v>3.5454289000000001</v>
      </c>
      <c r="N51" s="875">
        <v>3.5454289000000001</v>
      </c>
      <c r="O51" s="875">
        <v>3.5454289000000001</v>
      </c>
      <c r="P51" s="875">
        <v>3.5454289000000001</v>
      </c>
      <c r="Q51" s="875">
        <v>3.5454289000000001</v>
      </c>
      <c r="R51" s="875">
        <v>3.5454289000000001</v>
      </c>
      <c r="S51" s="875">
        <v>3.5454289000000001</v>
      </c>
      <c r="T51" s="875">
        <v>5.3181433499999997</v>
      </c>
      <c r="U51" s="875">
        <v>0</v>
      </c>
      <c r="V51" s="875">
        <v>0</v>
      </c>
      <c r="W51" s="875">
        <v>0</v>
      </c>
      <c r="X51" s="875">
        <v>0</v>
      </c>
      <c r="Y51" s="875">
        <v>0</v>
      </c>
      <c r="Z51" s="875">
        <v>0</v>
      </c>
      <c r="AA51" s="875">
        <v>0</v>
      </c>
      <c r="AB51" s="875">
        <v>0</v>
      </c>
      <c r="AC51" s="875">
        <v>0</v>
      </c>
      <c r="AD51" s="875">
        <v>0</v>
      </c>
      <c r="AE51" s="875">
        <v>0</v>
      </c>
      <c r="AF51" s="875">
        <v>0</v>
      </c>
      <c r="AG51" s="875">
        <v>0</v>
      </c>
      <c r="AH51" s="885">
        <f t="shared" si="14"/>
        <v>35.454289000000003</v>
      </c>
    </row>
    <row r="52" spans="1:34" x14ac:dyDescent="0.3">
      <c r="A52" s="150"/>
      <c r="B52" s="325" t="s">
        <v>237</v>
      </c>
      <c r="C52" s="875">
        <f t="shared" ref="C52:AG52" si="19">+C53+C54</f>
        <v>0</v>
      </c>
      <c r="D52" s="875">
        <f t="shared" si="19"/>
        <v>0</v>
      </c>
      <c r="E52" s="875">
        <f t="shared" si="19"/>
        <v>0</v>
      </c>
      <c r="F52" s="875">
        <f t="shared" si="19"/>
        <v>0</v>
      </c>
      <c r="G52" s="875">
        <f t="shared" si="19"/>
        <v>0</v>
      </c>
      <c r="H52" s="875">
        <f t="shared" si="19"/>
        <v>0</v>
      </c>
      <c r="I52" s="875">
        <f t="shared" si="19"/>
        <v>0</v>
      </c>
      <c r="J52" s="875">
        <f t="shared" si="19"/>
        <v>0</v>
      </c>
      <c r="K52" s="875">
        <f t="shared" si="19"/>
        <v>2.1138680000000001</v>
      </c>
      <c r="L52" s="875">
        <f t="shared" si="19"/>
        <v>4.2277360000000002</v>
      </c>
      <c r="M52" s="875">
        <f t="shared" si="19"/>
        <v>4.2277360000000002</v>
      </c>
      <c r="N52" s="875">
        <f t="shared" si="19"/>
        <v>4.2277360000000002</v>
      </c>
      <c r="O52" s="875">
        <f t="shared" si="19"/>
        <v>4.2277360000000002</v>
      </c>
      <c r="P52" s="875">
        <f t="shared" si="19"/>
        <v>4.2277360000000002</v>
      </c>
      <c r="Q52" s="875">
        <f t="shared" si="19"/>
        <v>4.2277360000000002</v>
      </c>
      <c r="R52" s="875">
        <f t="shared" si="19"/>
        <v>4.2277360000000002</v>
      </c>
      <c r="S52" s="875">
        <f t="shared" si="19"/>
        <v>4.2277360000000002</v>
      </c>
      <c r="T52" s="875">
        <f t="shared" si="19"/>
        <v>6.3416040000000011</v>
      </c>
      <c r="U52" s="875">
        <f t="shared" si="19"/>
        <v>0</v>
      </c>
      <c r="V52" s="875">
        <f t="shared" si="19"/>
        <v>0</v>
      </c>
      <c r="W52" s="875">
        <f t="shared" si="19"/>
        <v>0</v>
      </c>
      <c r="X52" s="875">
        <f t="shared" si="19"/>
        <v>0</v>
      </c>
      <c r="Y52" s="875">
        <f t="shared" si="19"/>
        <v>0</v>
      </c>
      <c r="Z52" s="875">
        <f t="shared" si="19"/>
        <v>0</v>
      </c>
      <c r="AA52" s="875">
        <f t="shared" si="19"/>
        <v>0</v>
      </c>
      <c r="AB52" s="875">
        <f t="shared" si="19"/>
        <v>0</v>
      </c>
      <c r="AC52" s="875">
        <f t="shared" si="19"/>
        <v>0</v>
      </c>
      <c r="AD52" s="875">
        <f t="shared" si="19"/>
        <v>0</v>
      </c>
      <c r="AE52" s="875">
        <f t="shared" si="19"/>
        <v>0</v>
      </c>
      <c r="AF52" s="875">
        <f t="shared" si="19"/>
        <v>0</v>
      </c>
      <c r="AG52" s="875">
        <f t="shared" si="19"/>
        <v>0</v>
      </c>
      <c r="AH52" s="885">
        <f t="shared" si="14"/>
        <v>42.277360000000002</v>
      </c>
    </row>
    <row r="53" spans="1:34" x14ac:dyDescent="0.3">
      <c r="A53" s="150"/>
      <c r="B53" s="1140" t="s">
        <v>238</v>
      </c>
      <c r="C53" s="875">
        <v>0</v>
      </c>
      <c r="D53" s="875">
        <v>0</v>
      </c>
      <c r="E53" s="875">
        <v>0</v>
      </c>
      <c r="F53" s="875">
        <v>0</v>
      </c>
      <c r="G53" s="875">
        <v>0</v>
      </c>
      <c r="H53" s="875">
        <v>0</v>
      </c>
      <c r="I53" s="875">
        <v>0</v>
      </c>
      <c r="J53" s="875">
        <v>0</v>
      </c>
      <c r="K53" s="875">
        <v>1.790978</v>
      </c>
      <c r="L53" s="875">
        <v>3.5819560000000004</v>
      </c>
      <c r="M53" s="875">
        <v>3.5819560000000004</v>
      </c>
      <c r="N53" s="875">
        <v>3.5819560000000004</v>
      </c>
      <c r="O53" s="875">
        <v>3.5819560000000004</v>
      </c>
      <c r="P53" s="875">
        <v>3.5819560000000004</v>
      </c>
      <c r="Q53" s="875">
        <v>3.5819560000000004</v>
      </c>
      <c r="R53" s="875">
        <v>3.5819560000000004</v>
      </c>
      <c r="S53" s="875">
        <v>3.5819560000000004</v>
      </c>
      <c r="T53" s="875">
        <v>5.3729340000000008</v>
      </c>
      <c r="U53" s="875">
        <v>0</v>
      </c>
      <c r="V53" s="875">
        <v>0</v>
      </c>
      <c r="W53" s="875">
        <v>0</v>
      </c>
      <c r="X53" s="875">
        <v>0</v>
      </c>
      <c r="Y53" s="875">
        <v>0</v>
      </c>
      <c r="Z53" s="875">
        <v>0</v>
      </c>
      <c r="AA53" s="875">
        <v>0</v>
      </c>
      <c r="AB53" s="875">
        <v>0</v>
      </c>
      <c r="AC53" s="875">
        <v>0</v>
      </c>
      <c r="AD53" s="875">
        <v>0</v>
      </c>
      <c r="AE53" s="875">
        <v>0</v>
      </c>
      <c r="AF53" s="875">
        <v>0</v>
      </c>
      <c r="AG53" s="875">
        <v>0</v>
      </c>
      <c r="AH53" s="885">
        <f t="shared" si="14"/>
        <v>35.81956000000001</v>
      </c>
    </row>
    <row r="54" spans="1:34" x14ac:dyDescent="0.3">
      <c r="A54" s="150"/>
      <c r="B54" s="327" t="s">
        <v>239</v>
      </c>
      <c r="C54" s="875">
        <v>0</v>
      </c>
      <c r="D54" s="875">
        <v>0</v>
      </c>
      <c r="E54" s="875">
        <v>0</v>
      </c>
      <c r="F54" s="875">
        <v>0</v>
      </c>
      <c r="G54" s="875">
        <v>0</v>
      </c>
      <c r="H54" s="875">
        <v>0</v>
      </c>
      <c r="I54" s="885">
        <v>0</v>
      </c>
      <c r="J54" s="875">
        <v>0</v>
      </c>
      <c r="K54" s="875">
        <v>0.32289000000000001</v>
      </c>
      <c r="L54" s="875">
        <v>0.64578000000000002</v>
      </c>
      <c r="M54" s="875">
        <v>0.64578000000000002</v>
      </c>
      <c r="N54" s="875">
        <v>0.64578000000000002</v>
      </c>
      <c r="O54" s="875">
        <v>0.64578000000000002</v>
      </c>
      <c r="P54" s="875">
        <v>0.64578000000000002</v>
      </c>
      <c r="Q54" s="875">
        <v>0.64578000000000002</v>
      </c>
      <c r="R54" s="875">
        <v>0.64578000000000002</v>
      </c>
      <c r="S54" s="875">
        <v>0.64578000000000002</v>
      </c>
      <c r="T54" s="875">
        <v>0.96867000000000003</v>
      </c>
      <c r="U54" s="875">
        <v>0</v>
      </c>
      <c r="V54" s="875">
        <v>0</v>
      </c>
      <c r="W54" s="875">
        <v>0</v>
      </c>
      <c r="X54" s="875">
        <v>0</v>
      </c>
      <c r="Y54" s="875">
        <v>0</v>
      </c>
      <c r="Z54" s="875">
        <v>0</v>
      </c>
      <c r="AA54" s="875">
        <v>0</v>
      </c>
      <c r="AB54" s="875">
        <v>0</v>
      </c>
      <c r="AC54" s="875">
        <v>0</v>
      </c>
      <c r="AD54" s="875">
        <v>0</v>
      </c>
      <c r="AE54" s="875">
        <v>0</v>
      </c>
      <c r="AF54" s="875">
        <v>0</v>
      </c>
      <c r="AG54" s="875">
        <v>0</v>
      </c>
      <c r="AH54" s="885">
        <f t="shared" si="14"/>
        <v>6.4578000000000015</v>
      </c>
    </row>
    <row r="55" spans="1:34" x14ac:dyDescent="0.3">
      <c r="A55" s="150"/>
      <c r="B55" s="877" t="s">
        <v>21</v>
      </c>
      <c r="C55" s="875">
        <f t="shared" ref="C55:AG55" si="20">+C56</f>
        <v>0</v>
      </c>
      <c r="D55" s="875">
        <f t="shared" si="20"/>
        <v>0</v>
      </c>
      <c r="E55" s="875">
        <f t="shared" si="20"/>
        <v>0</v>
      </c>
      <c r="F55" s="875">
        <f t="shared" si="20"/>
        <v>0</v>
      </c>
      <c r="G55" s="875">
        <f t="shared" si="20"/>
        <v>0</v>
      </c>
      <c r="H55" s="875">
        <f t="shared" si="20"/>
        <v>0</v>
      </c>
      <c r="I55" s="875">
        <f t="shared" si="20"/>
        <v>0</v>
      </c>
      <c r="J55" s="875">
        <f t="shared" si="20"/>
        <v>0</v>
      </c>
      <c r="K55" s="875">
        <f t="shared" si="20"/>
        <v>34.696153150952618</v>
      </c>
      <c r="L55" s="875">
        <f t="shared" si="20"/>
        <v>69.392306301905236</v>
      </c>
      <c r="M55" s="875">
        <f t="shared" si="20"/>
        <v>69.392306301905236</v>
      </c>
      <c r="N55" s="875">
        <f t="shared" si="20"/>
        <v>69.392306301905236</v>
      </c>
      <c r="O55" s="875">
        <f t="shared" si="20"/>
        <v>69.392306301905236</v>
      </c>
      <c r="P55" s="875">
        <f t="shared" si="20"/>
        <v>69.392306301905236</v>
      </c>
      <c r="Q55" s="875">
        <f t="shared" si="20"/>
        <v>69.392306301905236</v>
      </c>
      <c r="R55" s="875">
        <f t="shared" si="20"/>
        <v>69.392306301905236</v>
      </c>
      <c r="S55" s="875">
        <f t="shared" si="20"/>
        <v>69.392306301905236</v>
      </c>
      <c r="T55" s="875">
        <f t="shared" si="20"/>
        <v>104.08845945285785</v>
      </c>
      <c r="U55" s="875">
        <f t="shared" si="20"/>
        <v>0</v>
      </c>
      <c r="V55" s="875">
        <f t="shared" si="20"/>
        <v>0</v>
      </c>
      <c r="W55" s="875">
        <f t="shared" si="20"/>
        <v>0</v>
      </c>
      <c r="X55" s="875">
        <f t="shared" si="20"/>
        <v>0</v>
      </c>
      <c r="Y55" s="875">
        <f t="shared" si="20"/>
        <v>0</v>
      </c>
      <c r="Z55" s="875">
        <f t="shared" si="20"/>
        <v>0</v>
      </c>
      <c r="AA55" s="875">
        <f t="shared" si="20"/>
        <v>0</v>
      </c>
      <c r="AB55" s="875">
        <f t="shared" si="20"/>
        <v>0</v>
      </c>
      <c r="AC55" s="875">
        <f t="shared" si="20"/>
        <v>0</v>
      </c>
      <c r="AD55" s="875">
        <f t="shared" si="20"/>
        <v>0</v>
      </c>
      <c r="AE55" s="875">
        <f t="shared" si="20"/>
        <v>0</v>
      </c>
      <c r="AF55" s="875">
        <f t="shared" si="20"/>
        <v>0</v>
      </c>
      <c r="AG55" s="875">
        <f t="shared" si="20"/>
        <v>0</v>
      </c>
      <c r="AH55" s="885">
        <f t="shared" si="14"/>
        <v>693.92306301905239</v>
      </c>
    </row>
    <row r="56" spans="1:34" x14ac:dyDescent="0.3">
      <c r="A56" s="150"/>
      <c r="B56" s="327" t="s">
        <v>237</v>
      </c>
      <c r="C56" s="875">
        <v>0</v>
      </c>
      <c r="D56" s="875">
        <v>0</v>
      </c>
      <c r="E56" s="875">
        <v>0</v>
      </c>
      <c r="F56" s="875">
        <v>0</v>
      </c>
      <c r="G56" s="875">
        <v>0</v>
      </c>
      <c r="H56" s="875">
        <v>0</v>
      </c>
      <c r="I56" s="885">
        <v>0</v>
      </c>
      <c r="J56" s="875">
        <v>0</v>
      </c>
      <c r="K56" s="875">
        <v>34.696153150952618</v>
      </c>
      <c r="L56" s="875">
        <v>69.392306301905236</v>
      </c>
      <c r="M56" s="875">
        <v>69.392306301905236</v>
      </c>
      <c r="N56" s="875">
        <v>69.392306301905236</v>
      </c>
      <c r="O56" s="875">
        <v>69.392306301905236</v>
      </c>
      <c r="P56" s="875">
        <v>69.392306301905236</v>
      </c>
      <c r="Q56" s="875">
        <v>69.392306301905236</v>
      </c>
      <c r="R56" s="875">
        <v>69.392306301905236</v>
      </c>
      <c r="S56" s="875">
        <v>69.392306301905236</v>
      </c>
      <c r="T56" s="875">
        <v>104.08845945285785</v>
      </c>
      <c r="U56" s="875">
        <v>0</v>
      </c>
      <c r="V56" s="875">
        <v>0</v>
      </c>
      <c r="W56" s="875">
        <v>0</v>
      </c>
      <c r="X56" s="875">
        <v>0</v>
      </c>
      <c r="Y56" s="875">
        <v>0</v>
      </c>
      <c r="Z56" s="875">
        <v>0</v>
      </c>
      <c r="AA56" s="875">
        <v>0</v>
      </c>
      <c r="AB56" s="875">
        <v>0</v>
      </c>
      <c r="AC56" s="875">
        <v>0</v>
      </c>
      <c r="AD56" s="875">
        <v>0</v>
      </c>
      <c r="AE56" s="875">
        <v>0</v>
      </c>
      <c r="AF56" s="875">
        <v>0</v>
      </c>
      <c r="AG56" s="875">
        <v>0</v>
      </c>
      <c r="AH56" s="885">
        <f t="shared" si="14"/>
        <v>693.92306301905239</v>
      </c>
    </row>
    <row r="57" spans="1:34" x14ac:dyDescent="0.3">
      <c r="A57" s="150"/>
      <c r="B57" s="877" t="s">
        <v>22</v>
      </c>
      <c r="C57" s="875">
        <f t="shared" ref="C57:AG57" si="21">+C58+C59</f>
        <v>0</v>
      </c>
      <c r="D57" s="875">
        <f t="shared" si="21"/>
        <v>0</v>
      </c>
      <c r="E57" s="875">
        <f t="shared" si="21"/>
        <v>0</v>
      </c>
      <c r="F57" s="875">
        <f t="shared" si="21"/>
        <v>0</v>
      </c>
      <c r="G57" s="875">
        <f t="shared" si="21"/>
        <v>0</v>
      </c>
      <c r="H57" s="875">
        <f t="shared" si="21"/>
        <v>0</v>
      </c>
      <c r="I57" s="875">
        <f t="shared" si="21"/>
        <v>0</v>
      </c>
      <c r="J57" s="875">
        <f t="shared" si="21"/>
        <v>0</v>
      </c>
      <c r="K57" s="875">
        <f t="shared" si="21"/>
        <v>8.774954475009686</v>
      </c>
      <c r="L57" s="875">
        <f t="shared" si="21"/>
        <v>17.549908950019372</v>
      </c>
      <c r="M57" s="875">
        <f t="shared" si="21"/>
        <v>17.549908950019372</v>
      </c>
      <c r="N57" s="875">
        <f t="shared" si="21"/>
        <v>17.549908950019372</v>
      </c>
      <c r="O57" s="875">
        <f t="shared" si="21"/>
        <v>17.549908950019372</v>
      </c>
      <c r="P57" s="875">
        <f t="shared" si="21"/>
        <v>17.549908950019372</v>
      </c>
      <c r="Q57" s="875">
        <f t="shared" si="21"/>
        <v>17.549908950019372</v>
      </c>
      <c r="R57" s="875">
        <f t="shared" si="21"/>
        <v>17.549908950019372</v>
      </c>
      <c r="S57" s="875">
        <f t="shared" si="21"/>
        <v>17.549908950019372</v>
      </c>
      <c r="T57" s="875">
        <f t="shared" si="21"/>
        <v>26.324863425029061</v>
      </c>
      <c r="U57" s="875">
        <f t="shared" si="21"/>
        <v>0</v>
      </c>
      <c r="V57" s="875">
        <f t="shared" si="21"/>
        <v>0</v>
      </c>
      <c r="W57" s="875">
        <f t="shared" si="21"/>
        <v>0</v>
      </c>
      <c r="X57" s="875">
        <f t="shared" si="21"/>
        <v>0</v>
      </c>
      <c r="Y57" s="875">
        <f t="shared" si="21"/>
        <v>0</v>
      </c>
      <c r="Z57" s="875">
        <f t="shared" si="21"/>
        <v>0</v>
      </c>
      <c r="AA57" s="875">
        <f t="shared" si="21"/>
        <v>0</v>
      </c>
      <c r="AB57" s="875">
        <f t="shared" si="21"/>
        <v>0</v>
      </c>
      <c r="AC57" s="875">
        <f t="shared" si="21"/>
        <v>0</v>
      </c>
      <c r="AD57" s="875">
        <f t="shared" si="21"/>
        <v>0</v>
      </c>
      <c r="AE57" s="875">
        <f t="shared" si="21"/>
        <v>0</v>
      </c>
      <c r="AF57" s="875">
        <f t="shared" si="21"/>
        <v>0</v>
      </c>
      <c r="AG57" s="875">
        <f t="shared" si="21"/>
        <v>0</v>
      </c>
      <c r="AH57" s="885">
        <f t="shared" si="14"/>
        <v>175.49908950019372</v>
      </c>
    </row>
    <row r="58" spans="1:34" x14ac:dyDescent="0.3">
      <c r="A58" s="150"/>
      <c r="B58" s="325" t="s">
        <v>236</v>
      </c>
      <c r="C58" s="875">
        <v>0</v>
      </c>
      <c r="D58" s="875">
        <v>0</v>
      </c>
      <c r="E58" s="875">
        <v>0</v>
      </c>
      <c r="F58" s="875">
        <v>0</v>
      </c>
      <c r="G58" s="875">
        <v>0</v>
      </c>
      <c r="H58" s="875">
        <v>0</v>
      </c>
      <c r="I58" s="885">
        <v>0</v>
      </c>
      <c r="J58" s="875">
        <v>0</v>
      </c>
      <c r="K58" s="875">
        <v>8.3614117590081367</v>
      </c>
      <c r="L58" s="875">
        <v>16.722823518016273</v>
      </c>
      <c r="M58" s="875">
        <v>16.722823518016273</v>
      </c>
      <c r="N58" s="875">
        <v>16.722823518016273</v>
      </c>
      <c r="O58" s="875">
        <v>16.722823518016273</v>
      </c>
      <c r="P58" s="875">
        <v>16.722823518016273</v>
      </c>
      <c r="Q58" s="875">
        <v>16.722823518016273</v>
      </c>
      <c r="R58" s="875">
        <v>16.722823518016273</v>
      </c>
      <c r="S58" s="875">
        <v>16.722823518016273</v>
      </c>
      <c r="T58" s="875">
        <v>25.084235277024412</v>
      </c>
      <c r="U58" s="875">
        <v>0</v>
      </c>
      <c r="V58" s="875">
        <v>0</v>
      </c>
      <c r="W58" s="875">
        <v>0</v>
      </c>
      <c r="X58" s="875">
        <v>0</v>
      </c>
      <c r="Y58" s="875">
        <v>0</v>
      </c>
      <c r="Z58" s="875">
        <v>0</v>
      </c>
      <c r="AA58" s="875">
        <v>0</v>
      </c>
      <c r="AB58" s="875">
        <v>0</v>
      </c>
      <c r="AC58" s="875">
        <v>0</v>
      </c>
      <c r="AD58" s="875">
        <v>0</v>
      </c>
      <c r="AE58" s="875">
        <v>0</v>
      </c>
      <c r="AF58" s="875">
        <v>0</v>
      </c>
      <c r="AG58" s="875">
        <v>0</v>
      </c>
      <c r="AH58" s="885">
        <f t="shared" si="14"/>
        <v>167.22823518016273</v>
      </c>
    </row>
    <row r="59" spans="1:34" x14ac:dyDescent="0.3">
      <c r="A59" s="150"/>
      <c r="B59" s="325" t="s">
        <v>237</v>
      </c>
      <c r="C59" s="875">
        <v>0</v>
      </c>
      <c r="D59" s="875">
        <v>0</v>
      </c>
      <c r="E59" s="875">
        <v>0</v>
      </c>
      <c r="F59" s="875">
        <v>0</v>
      </c>
      <c r="G59" s="875">
        <v>0</v>
      </c>
      <c r="H59" s="875">
        <v>0</v>
      </c>
      <c r="I59" s="81">
        <v>0</v>
      </c>
      <c r="J59" s="875">
        <v>0</v>
      </c>
      <c r="K59" s="875">
        <v>0.41354271600154979</v>
      </c>
      <c r="L59" s="875">
        <v>0.82708543200309959</v>
      </c>
      <c r="M59" s="875">
        <v>0.82708543200309959</v>
      </c>
      <c r="N59" s="875">
        <v>0.82708543200309959</v>
      </c>
      <c r="O59" s="875">
        <v>0.82708543200309959</v>
      </c>
      <c r="P59" s="875">
        <v>0.82708543200309959</v>
      </c>
      <c r="Q59" s="875">
        <v>0.82708543200309959</v>
      </c>
      <c r="R59" s="875">
        <v>0.82708543200309959</v>
      </c>
      <c r="S59" s="875">
        <v>0.82708543200309959</v>
      </c>
      <c r="T59" s="875">
        <v>1.2406281480046497</v>
      </c>
      <c r="U59" s="875">
        <v>0</v>
      </c>
      <c r="V59" s="875">
        <v>0</v>
      </c>
      <c r="W59" s="875">
        <v>0</v>
      </c>
      <c r="X59" s="875">
        <v>0</v>
      </c>
      <c r="Y59" s="875">
        <v>0</v>
      </c>
      <c r="Z59" s="875">
        <v>0</v>
      </c>
      <c r="AA59" s="875">
        <v>0</v>
      </c>
      <c r="AB59" s="875">
        <v>0</v>
      </c>
      <c r="AC59" s="875">
        <v>0</v>
      </c>
      <c r="AD59" s="875">
        <v>0</v>
      </c>
      <c r="AE59" s="875">
        <v>0</v>
      </c>
      <c r="AF59" s="875">
        <v>0</v>
      </c>
      <c r="AG59" s="875">
        <v>0</v>
      </c>
      <c r="AH59" s="81">
        <f t="shared" si="14"/>
        <v>8.2708543200309954</v>
      </c>
    </row>
    <row r="60" spans="1:34" x14ac:dyDescent="0.3">
      <c r="A60" s="150"/>
      <c r="B60" s="328" t="s">
        <v>74</v>
      </c>
      <c r="C60" s="329">
        <f t="shared" ref="C60:AG60" si="22">+C61+C64+C69</f>
        <v>0</v>
      </c>
      <c r="D60" s="329">
        <f t="shared" si="22"/>
        <v>0</v>
      </c>
      <c r="E60" s="329">
        <f t="shared" si="22"/>
        <v>0</v>
      </c>
      <c r="F60" s="329">
        <f t="shared" si="22"/>
        <v>290.44318402179056</v>
      </c>
      <c r="G60" s="329">
        <f t="shared" si="22"/>
        <v>290.44318402179056</v>
      </c>
      <c r="H60" s="329">
        <f t="shared" si="22"/>
        <v>290.44318402179056</v>
      </c>
      <c r="I60" s="329">
        <f t="shared" si="22"/>
        <v>290.44318402179056</v>
      </c>
      <c r="J60" s="329">
        <f t="shared" si="22"/>
        <v>290.44318402179056</v>
      </c>
      <c r="K60" s="329">
        <f t="shared" si="22"/>
        <v>290.44318402179056</v>
      </c>
      <c r="L60" s="329">
        <f t="shared" si="22"/>
        <v>290.44318402179056</v>
      </c>
      <c r="M60" s="329">
        <f t="shared" si="22"/>
        <v>290.44318402179056</v>
      </c>
      <c r="N60" s="329">
        <f t="shared" si="22"/>
        <v>290.44318402179056</v>
      </c>
      <c r="O60" s="329">
        <f t="shared" si="22"/>
        <v>290.44318402179056</v>
      </c>
      <c r="P60" s="329">
        <f t="shared" si="22"/>
        <v>0</v>
      </c>
      <c r="Q60" s="329">
        <f t="shared" si="22"/>
        <v>0</v>
      </c>
      <c r="R60" s="329">
        <f t="shared" si="22"/>
        <v>0</v>
      </c>
      <c r="S60" s="329">
        <f t="shared" si="22"/>
        <v>0</v>
      </c>
      <c r="T60" s="329">
        <f t="shared" si="22"/>
        <v>0</v>
      </c>
      <c r="U60" s="329">
        <f t="shared" si="22"/>
        <v>0</v>
      </c>
      <c r="V60" s="329">
        <f t="shared" si="22"/>
        <v>0</v>
      </c>
      <c r="W60" s="329">
        <f t="shared" si="22"/>
        <v>0</v>
      </c>
      <c r="X60" s="329">
        <f t="shared" si="22"/>
        <v>0</v>
      </c>
      <c r="Y60" s="329">
        <f t="shared" si="22"/>
        <v>0</v>
      </c>
      <c r="Z60" s="329">
        <f t="shared" si="22"/>
        <v>0</v>
      </c>
      <c r="AA60" s="329">
        <f t="shared" si="22"/>
        <v>0</v>
      </c>
      <c r="AB60" s="329">
        <f t="shared" si="22"/>
        <v>0</v>
      </c>
      <c r="AC60" s="329">
        <f t="shared" si="22"/>
        <v>0</v>
      </c>
      <c r="AD60" s="329">
        <f t="shared" si="22"/>
        <v>0</v>
      </c>
      <c r="AE60" s="329">
        <f t="shared" si="22"/>
        <v>0</v>
      </c>
      <c r="AF60" s="329">
        <f t="shared" si="22"/>
        <v>0</v>
      </c>
      <c r="AG60" s="329">
        <f t="shared" si="22"/>
        <v>0</v>
      </c>
      <c r="AH60" s="883">
        <f t="shared" si="14"/>
        <v>2904.4318402179051</v>
      </c>
    </row>
    <row r="61" spans="1:34" x14ac:dyDescent="0.3">
      <c r="A61" s="150"/>
      <c r="B61" s="877" t="s">
        <v>23</v>
      </c>
      <c r="C61" s="875">
        <f t="shared" ref="C61:AG61" si="23">+C62+C63</f>
        <v>0</v>
      </c>
      <c r="D61" s="875">
        <f t="shared" si="23"/>
        <v>0</v>
      </c>
      <c r="E61" s="875">
        <f t="shared" si="23"/>
        <v>0</v>
      </c>
      <c r="F61" s="875">
        <f t="shared" si="23"/>
        <v>279.08392461601755</v>
      </c>
      <c r="G61" s="875">
        <f t="shared" si="23"/>
        <v>279.08392461601755</v>
      </c>
      <c r="H61" s="875">
        <f t="shared" si="23"/>
        <v>279.08392461601755</v>
      </c>
      <c r="I61" s="875">
        <f t="shared" si="23"/>
        <v>279.08392461601755</v>
      </c>
      <c r="J61" s="875">
        <f t="shared" si="23"/>
        <v>279.08392461601755</v>
      </c>
      <c r="K61" s="875">
        <f t="shared" si="23"/>
        <v>279.08392461601755</v>
      </c>
      <c r="L61" s="875">
        <f t="shared" si="23"/>
        <v>279.08392461601755</v>
      </c>
      <c r="M61" s="875">
        <f t="shared" si="23"/>
        <v>279.08392461601755</v>
      </c>
      <c r="N61" s="875">
        <f t="shared" si="23"/>
        <v>279.08392461601755</v>
      </c>
      <c r="O61" s="875">
        <f t="shared" si="23"/>
        <v>279.08392461601755</v>
      </c>
      <c r="P61" s="875">
        <f t="shared" si="23"/>
        <v>0</v>
      </c>
      <c r="Q61" s="875">
        <f t="shared" si="23"/>
        <v>0</v>
      </c>
      <c r="R61" s="875">
        <f t="shared" si="23"/>
        <v>0</v>
      </c>
      <c r="S61" s="875">
        <f t="shared" si="23"/>
        <v>0</v>
      </c>
      <c r="T61" s="875">
        <f t="shared" si="23"/>
        <v>0</v>
      </c>
      <c r="U61" s="875">
        <f t="shared" si="23"/>
        <v>0</v>
      </c>
      <c r="V61" s="875">
        <f t="shared" si="23"/>
        <v>0</v>
      </c>
      <c r="W61" s="875">
        <f t="shared" si="23"/>
        <v>0</v>
      </c>
      <c r="X61" s="875">
        <f t="shared" si="23"/>
        <v>0</v>
      </c>
      <c r="Y61" s="875">
        <f t="shared" si="23"/>
        <v>0</v>
      </c>
      <c r="Z61" s="875">
        <f t="shared" si="23"/>
        <v>0</v>
      </c>
      <c r="AA61" s="875">
        <f t="shared" si="23"/>
        <v>0</v>
      </c>
      <c r="AB61" s="875">
        <f t="shared" si="23"/>
        <v>0</v>
      </c>
      <c r="AC61" s="875">
        <f t="shared" si="23"/>
        <v>0</v>
      </c>
      <c r="AD61" s="875">
        <f t="shared" si="23"/>
        <v>0</v>
      </c>
      <c r="AE61" s="875">
        <f t="shared" si="23"/>
        <v>0</v>
      </c>
      <c r="AF61" s="875">
        <f t="shared" si="23"/>
        <v>0</v>
      </c>
      <c r="AG61" s="875">
        <f t="shared" si="23"/>
        <v>0</v>
      </c>
      <c r="AH61" s="89">
        <f t="shared" si="14"/>
        <v>2790.8392461601757</v>
      </c>
    </row>
    <row r="62" spans="1:34" x14ac:dyDescent="0.3">
      <c r="A62" s="150"/>
      <c r="B62" s="325" t="s">
        <v>236</v>
      </c>
      <c r="C62" s="875">
        <v>0</v>
      </c>
      <c r="D62" s="875">
        <v>0</v>
      </c>
      <c r="E62" s="875">
        <v>0</v>
      </c>
      <c r="F62" s="875">
        <v>275.76897722252886</v>
      </c>
      <c r="G62" s="875">
        <v>275.76897722252886</v>
      </c>
      <c r="H62" s="875">
        <v>275.76897722252886</v>
      </c>
      <c r="I62" s="885">
        <v>275.76897722252886</v>
      </c>
      <c r="J62" s="875">
        <v>275.76897722252886</v>
      </c>
      <c r="K62" s="875">
        <v>275.76897722252886</v>
      </c>
      <c r="L62" s="875">
        <v>275.76897722252886</v>
      </c>
      <c r="M62" s="875">
        <v>275.76897722252886</v>
      </c>
      <c r="N62" s="875">
        <v>275.76897722252886</v>
      </c>
      <c r="O62" s="875">
        <v>275.76897722252886</v>
      </c>
      <c r="P62" s="875">
        <v>0</v>
      </c>
      <c r="Q62" s="875">
        <v>0</v>
      </c>
      <c r="R62" s="875">
        <v>0</v>
      </c>
      <c r="S62" s="875">
        <v>0</v>
      </c>
      <c r="T62" s="875">
        <v>0</v>
      </c>
      <c r="U62" s="875">
        <v>0</v>
      </c>
      <c r="V62" s="875">
        <v>0</v>
      </c>
      <c r="W62" s="875">
        <v>0</v>
      </c>
      <c r="X62" s="875">
        <v>0</v>
      </c>
      <c r="Y62" s="875">
        <v>0</v>
      </c>
      <c r="Z62" s="875">
        <v>0</v>
      </c>
      <c r="AA62" s="875">
        <v>0</v>
      </c>
      <c r="AB62" s="875">
        <v>0</v>
      </c>
      <c r="AC62" s="875">
        <v>0</v>
      </c>
      <c r="AD62" s="875">
        <v>0</v>
      </c>
      <c r="AE62" s="875">
        <v>0</v>
      </c>
      <c r="AF62" s="875">
        <v>0</v>
      </c>
      <c r="AG62" s="875">
        <v>0</v>
      </c>
      <c r="AH62" s="885">
        <f t="shared" si="14"/>
        <v>2757.6897722252893</v>
      </c>
    </row>
    <row r="63" spans="1:34" x14ac:dyDescent="0.3">
      <c r="A63" s="150"/>
      <c r="B63" s="325" t="s">
        <v>237</v>
      </c>
      <c r="C63" s="875">
        <v>0</v>
      </c>
      <c r="D63" s="875">
        <v>0</v>
      </c>
      <c r="E63" s="875">
        <v>0</v>
      </c>
      <c r="F63" s="875">
        <v>3.3149473934887057</v>
      </c>
      <c r="G63" s="875">
        <v>3.3149473934887057</v>
      </c>
      <c r="H63" s="875">
        <v>3.3149473934887057</v>
      </c>
      <c r="I63" s="885">
        <v>3.3149473934887057</v>
      </c>
      <c r="J63" s="875">
        <v>3.3149473934887057</v>
      </c>
      <c r="K63" s="875">
        <v>3.3149473934887057</v>
      </c>
      <c r="L63" s="875">
        <v>3.3149473934887057</v>
      </c>
      <c r="M63" s="875">
        <v>3.3149473934887057</v>
      </c>
      <c r="N63" s="875">
        <v>3.3149473934887057</v>
      </c>
      <c r="O63" s="875">
        <v>3.3149473934887057</v>
      </c>
      <c r="P63" s="875">
        <v>0</v>
      </c>
      <c r="Q63" s="875">
        <v>0</v>
      </c>
      <c r="R63" s="875">
        <v>0</v>
      </c>
      <c r="S63" s="875">
        <v>0</v>
      </c>
      <c r="T63" s="875">
        <v>0</v>
      </c>
      <c r="U63" s="875">
        <v>0</v>
      </c>
      <c r="V63" s="875">
        <v>0</v>
      </c>
      <c r="W63" s="875">
        <v>0</v>
      </c>
      <c r="X63" s="875">
        <v>0</v>
      </c>
      <c r="Y63" s="875">
        <v>0</v>
      </c>
      <c r="Z63" s="875">
        <v>0</v>
      </c>
      <c r="AA63" s="875">
        <v>0</v>
      </c>
      <c r="AB63" s="875">
        <v>0</v>
      </c>
      <c r="AC63" s="875">
        <v>0</v>
      </c>
      <c r="AD63" s="875">
        <v>0</v>
      </c>
      <c r="AE63" s="875">
        <v>0</v>
      </c>
      <c r="AF63" s="875">
        <v>0</v>
      </c>
      <c r="AG63" s="875">
        <v>0</v>
      </c>
      <c r="AH63" s="885">
        <f t="shared" si="14"/>
        <v>33.149473934887055</v>
      </c>
    </row>
    <row r="64" spans="1:34" x14ac:dyDescent="0.3">
      <c r="A64" s="150"/>
      <c r="B64" s="877" t="s">
        <v>24</v>
      </c>
      <c r="C64" s="875">
        <f t="shared" ref="C64:AG64" si="24">+C65+C67</f>
        <v>0</v>
      </c>
      <c r="D64" s="875">
        <f t="shared" si="24"/>
        <v>0</v>
      </c>
      <c r="E64" s="875">
        <f t="shared" si="24"/>
        <v>0</v>
      </c>
      <c r="F64" s="875">
        <f t="shared" si="24"/>
        <v>1.8429557999999999</v>
      </c>
      <c r="G64" s="875">
        <f t="shared" si="24"/>
        <v>1.8429557999999999</v>
      </c>
      <c r="H64" s="875">
        <f t="shared" si="24"/>
        <v>1.8429557999999999</v>
      </c>
      <c r="I64" s="875">
        <f t="shared" si="24"/>
        <v>1.8429557999999999</v>
      </c>
      <c r="J64" s="875">
        <f t="shared" si="24"/>
        <v>1.8429557999999999</v>
      </c>
      <c r="K64" s="875">
        <f t="shared" si="24"/>
        <v>1.8429557999999999</v>
      </c>
      <c r="L64" s="875">
        <f t="shared" si="24"/>
        <v>1.8429557999999999</v>
      </c>
      <c r="M64" s="875">
        <f t="shared" si="24"/>
        <v>1.8429557999999999</v>
      </c>
      <c r="N64" s="875">
        <f t="shared" si="24"/>
        <v>1.8429557999999999</v>
      </c>
      <c r="O64" s="875">
        <f t="shared" si="24"/>
        <v>1.8429557999999999</v>
      </c>
      <c r="P64" s="875">
        <f t="shared" si="24"/>
        <v>0</v>
      </c>
      <c r="Q64" s="875">
        <f t="shared" si="24"/>
        <v>0</v>
      </c>
      <c r="R64" s="875">
        <f t="shared" si="24"/>
        <v>0</v>
      </c>
      <c r="S64" s="875">
        <f t="shared" si="24"/>
        <v>0</v>
      </c>
      <c r="T64" s="875">
        <f t="shared" si="24"/>
        <v>0</v>
      </c>
      <c r="U64" s="875">
        <f t="shared" si="24"/>
        <v>0</v>
      </c>
      <c r="V64" s="875">
        <f t="shared" si="24"/>
        <v>0</v>
      </c>
      <c r="W64" s="875">
        <f t="shared" si="24"/>
        <v>0</v>
      </c>
      <c r="X64" s="875">
        <f t="shared" si="24"/>
        <v>0</v>
      </c>
      <c r="Y64" s="875">
        <f t="shared" si="24"/>
        <v>0</v>
      </c>
      <c r="Z64" s="875">
        <f t="shared" si="24"/>
        <v>0</v>
      </c>
      <c r="AA64" s="875">
        <f t="shared" si="24"/>
        <v>0</v>
      </c>
      <c r="AB64" s="875">
        <f t="shared" si="24"/>
        <v>0</v>
      </c>
      <c r="AC64" s="875">
        <f t="shared" si="24"/>
        <v>0</v>
      </c>
      <c r="AD64" s="875">
        <f t="shared" si="24"/>
        <v>0</v>
      </c>
      <c r="AE64" s="875">
        <f t="shared" si="24"/>
        <v>0</v>
      </c>
      <c r="AF64" s="875">
        <f t="shared" si="24"/>
        <v>0</v>
      </c>
      <c r="AG64" s="875">
        <f t="shared" si="24"/>
        <v>0</v>
      </c>
      <c r="AH64" s="885">
        <f t="shared" si="14"/>
        <v>18.429558</v>
      </c>
    </row>
    <row r="65" spans="1:34" x14ac:dyDescent="0.3">
      <c r="A65" s="150"/>
      <c r="B65" s="325" t="s">
        <v>236</v>
      </c>
      <c r="C65" s="875">
        <f>+C66</f>
        <v>0</v>
      </c>
      <c r="D65" s="875">
        <f t="shared" ref="D65:AG65" si="25">+D66</f>
        <v>0</v>
      </c>
      <c r="E65" s="875">
        <f t="shared" si="25"/>
        <v>0</v>
      </c>
      <c r="F65" s="875">
        <f t="shared" si="25"/>
        <v>1.4095296399999999</v>
      </c>
      <c r="G65" s="875">
        <f t="shared" si="25"/>
        <v>1.4095296399999999</v>
      </c>
      <c r="H65" s="875">
        <f t="shared" si="25"/>
        <v>1.4095296399999999</v>
      </c>
      <c r="I65" s="875">
        <f t="shared" si="25"/>
        <v>1.4095296399999999</v>
      </c>
      <c r="J65" s="875">
        <f t="shared" si="25"/>
        <v>1.4095296399999999</v>
      </c>
      <c r="K65" s="875">
        <f t="shared" si="25"/>
        <v>1.4095296399999999</v>
      </c>
      <c r="L65" s="875">
        <f t="shared" si="25"/>
        <v>1.4095296399999999</v>
      </c>
      <c r="M65" s="875">
        <f t="shared" si="25"/>
        <v>1.4095296399999999</v>
      </c>
      <c r="N65" s="875">
        <f t="shared" si="25"/>
        <v>1.4095296399999999</v>
      </c>
      <c r="O65" s="875">
        <f t="shared" si="25"/>
        <v>1.4095296399999999</v>
      </c>
      <c r="P65" s="875">
        <f t="shared" si="25"/>
        <v>0</v>
      </c>
      <c r="Q65" s="875">
        <f t="shared" si="25"/>
        <v>0</v>
      </c>
      <c r="R65" s="875">
        <f t="shared" si="25"/>
        <v>0</v>
      </c>
      <c r="S65" s="875">
        <f t="shared" si="25"/>
        <v>0</v>
      </c>
      <c r="T65" s="875">
        <f t="shared" si="25"/>
        <v>0</v>
      </c>
      <c r="U65" s="875">
        <f t="shared" si="25"/>
        <v>0</v>
      </c>
      <c r="V65" s="875">
        <f t="shared" si="25"/>
        <v>0</v>
      </c>
      <c r="W65" s="875">
        <f t="shared" si="25"/>
        <v>0</v>
      </c>
      <c r="X65" s="875">
        <f t="shared" si="25"/>
        <v>0</v>
      </c>
      <c r="Y65" s="875">
        <f t="shared" si="25"/>
        <v>0</v>
      </c>
      <c r="Z65" s="875">
        <f t="shared" si="25"/>
        <v>0</v>
      </c>
      <c r="AA65" s="875">
        <f t="shared" si="25"/>
        <v>0</v>
      </c>
      <c r="AB65" s="875">
        <f t="shared" si="25"/>
        <v>0</v>
      </c>
      <c r="AC65" s="875">
        <f t="shared" si="25"/>
        <v>0</v>
      </c>
      <c r="AD65" s="875">
        <f t="shared" si="25"/>
        <v>0</v>
      </c>
      <c r="AE65" s="875">
        <f t="shared" si="25"/>
        <v>0</v>
      </c>
      <c r="AF65" s="875">
        <f t="shared" si="25"/>
        <v>0</v>
      </c>
      <c r="AG65" s="875">
        <f t="shared" si="25"/>
        <v>0</v>
      </c>
      <c r="AH65" s="885">
        <f t="shared" si="14"/>
        <v>14.095296400000002</v>
      </c>
    </row>
    <row r="66" spans="1:34" x14ac:dyDescent="0.3">
      <c r="A66" s="150"/>
      <c r="B66" s="327" t="s">
        <v>239</v>
      </c>
      <c r="C66" s="875">
        <v>0</v>
      </c>
      <c r="D66" s="875">
        <v>0</v>
      </c>
      <c r="E66" s="875">
        <v>0</v>
      </c>
      <c r="F66" s="875">
        <v>1.4095296399999999</v>
      </c>
      <c r="G66" s="875">
        <v>1.4095296399999999</v>
      </c>
      <c r="H66" s="875">
        <v>1.4095296399999999</v>
      </c>
      <c r="I66" s="885">
        <v>1.4095296399999999</v>
      </c>
      <c r="J66" s="875">
        <v>1.4095296399999999</v>
      </c>
      <c r="K66" s="875">
        <v>1.4095296399999999</v>
      </c>
      <c r="L66" s="875">
        <v>1.4095296399999999</v>
      </c>
      <c r="M66" s="875">
        <v>1.4095296399999999</v>
      </c>
      <c r="N66" s="875">
        <v>1.4095296399999999</v>
      </c>
      <c r="O66" s="875">
        <v>1.4095296399999999</v>
      </c>
      <c r="P66" s="875">
        <v>0</v>
      </c>
      <c r="Q66" s="875">
        <v>0</v>
      </c>
      <c r="R66" s="875">
        <v>0</v>
      </c>
      <c r="S66" s="875">
        <v>0</v>
      </c>
      <c r="T66" s="875">
        <v>0</v>
      </c>
      <c r="U66" s="875">
        <v>0</v>
      </c>
      <c r="V66" s="875">
        <v>0</v>
      </c>
      <c r="W66" s="875">
        <v>0</v>
      </c>
      <c r="X66" s="875">
        <v>0</v>
      </c>
      <c r="Y66" s="875">
        <v>0</v>
      </c>
      <c r="Z66" s="875">
        <v>0</v>
      </c>
      <c r="AA66" s="875">
        <v>0</v>
      </c>
      <c r="AB66" s="875">
        <v>0</v>
      </c>
      <c r="AC66" s="875">
        <v>0</v>
      </c>
      <c r="AD66" s="875">
        <v>0</v>
      </c>
      <c r="AE66" s="875">
        <v>0</v>
      </c>
      <c r="AF66" s="875">
        <v>0</v>
      </c>
      <c r="AG66" s="875">
        <v>0</v>
      </c>
      <c r="AH66" s="885">
        <f t="shared" si="14"/>
        <v>14.095296400000002</v>
      </c>
    </row>
    <row r="67" spans="1:34" x14ac:dyDescent="0.3">
      <c r="A67" s="150"/>
      <c r="B67" s="325" t="s">
        <v>237</v>
      </c>
      <c r="C67" s="875">
        <f t="shared" ref="C67:AG67" si="26">+C68</f>
        <v>0</v>
      </c>
      <c r="D67" s="875">
        <f t="shared" si="26"/>
        <v>0</v>
      </c>
      <c r="E67" s="875">
        <f t="shared" si="26"/>
        <v>0</v>
      </c>
      <c r="F67" s="875">
        <f t="shared" si="26"/>
        <v>0.43342615999999995</v>
      </c>
      <c r="G67" s="875">
        <f t="shared" si="26"/>
        <v>0.43342615999999995</v>
      </c>
      <c r="H67" s="875">
        <f t="shared" si="26"/>
        <v>0.43342615999999995</v>
      </c>
      <c r="I67" s="875">
        <f t="shared" si="26"/>
        <v>0.43342615999999995</v>
      </c>
      <c r="J67" s="875">
        <f t="shared" si="26"/>
        <v>0.43342615999999995</v>
      </c>
      <c r="K67" s="875">
        <f t="shared" si="26"/>
        <v>0.43342615999999995</v>
      </c>
      <c r="L67" s="875">
        <f t="shared" si="26"/>
        <v>0.43342615999999995</v>
      </c>
      <c r="M67" s="875">
        <f t="shared" si="26"/>
        <v>0.43342615999999995</v>
      </c>
      <c r="N67" s="875">
        <f t="shared" si="26"/>
        <v>0.43342615999999995</v>
      </c>
      <c r="O67" s="875">
        <f t="shared" si="26"/>
        <v>0.43342615999999995</v>
      </c>
      <c r="P67" s="875">
        <f t="shared" si="26"/>
        <v>0</v>
      </c>
      <c r="Q67" s="875">
        <f t="shared" si="26"/>
        <v>0</v>
      </c>
      <c r="R67" s="875">
        <f t="shared" si="26"/>
        <v>0</v>
      </c>
      <c r="S67" s="875">
        <f t="shared" si="26"/>
        <v>0</v>
      </c>
      <c r="T67" s="875">
        <f t="shared" si="26"/>
        <v>0</v>
      </c>
      <c r="U67" s="875">
        <f t="shared" si="26"/>
        <v>0</v>
      </c>
      <c r="V67" s="875">
        <f t="shared" si="26"/>
        <v>0</v>
      </c>
      <c r="W67" s="875">
        <f t="shared" si="26"/>
        <v>0</v>
      </c>
      <c r="X67" s="875">
        <f t="shared" si="26"/>
        <v>0</v>
      </c>
      <c r="Y67" s="875">
        <f t="shared" si="26"/>
        <v>0</v>
      </c>
      <c r="Z67" s="875">
        <f t="shared" si="26"/>
        <v>0</v>
      </c>
      <c r="AA67" s="875">
        <f t="shared" si="26"/>
        <v>0</v>
      </c>
      <c r="AB67" s="875">
        <f t="shared" si="26"/>
        <v>0</v>
      </c>
      <c r="AC67" s="875">
        <f t="shared" si="26"/>
        <v>0</v>
      </c>
      <c r="AD67" s="875">
        <f t="shared" si="26"/>
        <v>0</v>
      </c>
      <c r="AE67" s="875">
        <f t="shared" si="26"/>
        <v>0</v>
      </c>
      <c r="AF67" s="875">
        <f t="shared" si="26"/>
        <v>0</v>
      </c>
      <c r="AG67" s="875">
        <f t="shared" si="26"/>
        <v>0</v>
      </c>
      <c r="AH67" s="885">
        <f t="shared" si="14"/>
        <v>4.3342615999999987</v>
      </c>
    </row>
    <row r="68" spans="1:34" x14ac:dyDescent="0.3">
      <c r="A68" s="150"/>
      <c r="B68" s="327" t="s">
        <v>239</v>
      </c>
      <c r="C68" s="875">
        <v>0</v>
      </c>
      <c r="D68" s="875">
        <v>0</v>
      </c>
      <c r="E68" s="875">
        <v>0</v>
      </c>
      <c r="F68" s="875">
        <v>0.43342615999999995</v>
      </c>
      <c r="G68" s="875">
        <v>0.43342615999999995</v>
      </c>
      <c r="H68" s="875">
        <v>0.43342615999999995</v>
      </c>
      <c r="I68" s="885">
        <v>0.43342615999999995</v>
      </c>
      <c r="J68" s="875">
        <v>0.43342615999999995</v>
      </c>
      <c r="K68" s="875">
        <v>0.43342615999999995</v>
      </c>
      <c r="L68" s="875">
        <v>0.43342615999999995</v>
      </c>
      <c r="M68" s="875">
        <v>0.43342615999999995</v>
      </c>
      <c r="N68" s="875">
        <v>0.43342615999999995</v>
      </c>
      <c r="O68" s="875">
        <v>0.43342615999999995</v>
      </c>
      <c r="P68" s="875">
        <v>0</v>
      </c>
      <c r="Q68" s="875">
        <v>0</v>
      </c>
      <c r="R68" s="875">
        <v>0</v>
      </c>
      <c r="S68" s="875">
        <v>0</v>
      </c>
      <c r="T68" s="875">
        <v>0</v>
      </c>
      <c r="U68" s="875">
        <v>0</v>
      </c>
      <c r="V68" s="875">
        <v>0</v>
      </c>
      <c r="W68" s="875">
        <v>0</v>
      </c>
      <c r="X68" s="875">
        <v>0</v>
      </c>
      <c r="Y68" s="875">
        <v>0</v>
      </c>
      <c r="Z68" s="875">
        <v>0</v>
      </c>
      <c r="AA68" s="875">
        <v>0</v>
      </c>
      <c r="AB68" s="875">
        <v>0</v>
      </c>
      <c r="AC68" s="875">
        <v>0</v>
      </c>
      <c r="AD68" s="875">
        <v>0</v>
      </c>
      <c r="AE68" s="875">
        <v>0</v>
      </c>
      <c r="AF68" s="875">
        <v>0</v>
      </c>
      <c r="AG68" s="875">
        <v>0</v>
      </c>
      <c r="AH68" s="885">
        <f t="shared" si="14"/>
        <v>4.3342615999999987</v>
      </c>
    </row>
    <row r="69" spans="1:34" x14ac:dyDescent="0.3">
      <c r="A69" s="150"/>
      <c r="B69" s="421" t="s">
        <v>25</v>
      </c>
      <c r="C69" s="875">
        <f t="shared" ref="C69:AG69" si="27">+C70+C71</f>
        <v>0</v>
      </c>
      <c r="D69" s="875">
        <f t="shared" si="27"/>
        <v>0</v>
      </c>
      <c r="E69" s="875">
        <f t="shared" si="27"/>
        <v>0</v>
      </c>
      <c r="F69" s="875">
        <f t="shared" si="27"/>
        <v>9.516303605772956</v>
      </c>
      <c r="G69" s="875">
        <f t="shared" si="27"/>
        <v>9.516303605772956</v>
      </c>
      <c r="H69" s="875">
        <f t="shared" si="27"/>
        <v>9.516303605772956</v>
      </c>
      <c r="I69" s="875">
        <f t="shared" si="27"/>
        <v>9.516303605772956</v>
      </c>
      <c r="J69" s="875">
        <f t="shared" si="27"/>
        <v>9.516303605772956</v>
      </c>
      <c r="K69" s="875">
        <f t="shared" si="27"/>
        <v>9.516303605772956</v>
      </c>
      <c r="L69" s="875">
        <f t="shared" si="27"/>
        <v>9.516303605772956</v>
      </c>
      <c r="M69" s="875">
        <f t="shared" si="27"/>
        <v>9.516303605772956</v>
      </c>
      <c r="N69" s="875">
        <f t="shared" si="27"/>
        <v>9.516303605772956</v>
      </c>
      <c r="O69" s="875">
        <f t="shared" si="27"/>
        <v>9.516303605772956</v>
      </c>
      <c r="P69" s="875">
        <f t="shared" si="27"/>
        <v>0</v>
      </c>
      <c r="Q69" s="875">
        <f t="shared" si="27"/>
        <v>0</v>
      </c>
      <c r="R69" s="875">
        <f t="shared" si="27"/>
        <v>0</v>
      </c>
      <c r="S69" s="875">
        <f t="shared" si="27"/>
        <v>0</v>
      </c>
      <c r="T69" s="875">
        <f t="shared" si="27"/>
        <v>0</v>
      </c>
      <c r="U69" s="875">
        <f t="shared" si="27"/>
        <v>0</v>
      </c>
      <c r="V69" s="875">
        <f t="shared" si="27"/>
        <v>0</v>
      </c>
      <c r="W69" s="875">
        <f t="shared" si="27"/>
        <v>0</v>
      </c>
      <c r="X69" s="875">
        <f t="shared" si="27"/>
        <v>0</v>
      </c>
      <c r="Y69" s="875">
        <f t="shared" si="27"/>
        <v>0</v>
      </c>
      <c r="Z69" s="875">
        <f t="shared" si="27"/>
        <v>0</v>
      </c>
      <c r="AA69" s="875">
        <f t="shared" si="27"/>
        <v>0</v>
      </c>
      <c r="AB69" s="875">
        <f t="shared" si="27"/>
        <v>0</v>
      </c>
      <c r="AC69" s="875">
        <f t="shared" si="27"/>
        <v>0</v>
      </c>
      <c r="AD69" s="875">
        <f t="shared" si="27"/>
        <v>0</v>
      </c>
      <c r="AE69" s="875">
        <f t="shared" si="27"/>
        <v>0</v>
      </c>
      <c r="AF69" s="875">
        <f t="shared" si="27"/>
        <v>0</v>
      </c>
      <c r="AG69" s="875">
        <f t="shared" si="27"/>
        <v>0</v>
      </c>
      <c r="AH69" s="885">
        <f t="shared" si="14"/>
        <v>95.16303605772957</v>
      </c>
    </row>
    <row r="70" spans="1:34" x14ac:dyDescent="0.3">
      <c r="A70" s="150"/>
      <c r="B70" s="330" t="s">
        <v>236</v>
      </c>
      <c r="C70" s="875">
        <v>0</v>
      </c>
      <c r="D70" s="875">
        <v>0</v>
      </c>
      <c r="E70" s="875">
        <v>0</v>
      </c>
      <c r="F70" s="875">
        <v>6.5659256125532739</v>
      </c>
      <c r="G70" s="875">
        <v>6.5659256125532739</v>
      </c>
      <c r="H70" s="875">
        <v>6.5659256125532739</v>
      </c>
      <c r="I70" s="885">
        <v>6.5659256125532739</v>
      </c>
      <c r="J70" s="875">
        <v>6.5659256125532739</v>
      </c>
      <c r="K70" s="875">
        <v>6.5659256125532739</v>
      </c>
      <c r="L70" s="875">
        <v>6.5659256125532739</v>
      </c>
      <c r="M70" s="875">
        <v>6.5659256125532739</v>
      </c>
      <c r="N70" s="875">
        <v>6.5659256125532739</v>
      </c>
      <c r="O70" s="875">
        <v>6.5659256125532739</v>
      </c>
      <c r="P70" s="875">
        <v>0</v>
      </c>
      <c r="Q70" s="875">
        <v>0</v>
      </c>
      <c r="R70" s="875">
        <v>0</v>
      </c>
      <c r="S70" s="875">
        <v>0</v>
      </c>
      <c r="T70" s="875">
        <v>0</v>
      </c>
      <c r="U70" s="875">
        <v>0</v>
      </c>
      <c r="V70" s="875">
        <v>0</v>
      </c>
      <c r="W70" s="875">
        <v>0</v>
      </c>
      <c r="X70" s="875">
        <v>0</v>
      </c>
      <c r="Y70" s="875">
        <v>0</v>
      </c>
      <c r="Z70" s="875">
        <v>0</v>
      </c>
      <c r="AA70" s="875">
        <v>0</v>
      </c>
      <c r="AB70" s="875">
        <v>0</v>
      </c>
      <c r="AC70" s="875">
        <v>0</v>
      </c>
      <c r="AD70" s="875">
        <v>0</v>
      </c>
      <c r="AE70" s="875">
        <v>0</v>
      </c>
      <c r="AF70" s="875">
        <v>0</v>
      </c>
      <c r="AG70" s="875">
        <v>0</v>
      </c>
      <c r="AH70" s="885">
        <f t="shared" si="14"/>
        <v>65.659256125532735</v>
      </c>
    </row>
    <row r="71" spans="1:34" x14ac:dyDescent="0.3">
      <c r="A71" s="150"/>
      <c r="B71" s="330" t="s">
        <v>237</v>
      </c>
      <c r="C71" s="875">
        <v>0</v>
      </c>
      <c r="D71" s="875">
        <v>0</v>
      </c>
      <c r="E71" s="875">
        <v>0</v>
      </c>
      <c r="F71" s="875">
        <v>2.9503779932196825</v>
      </c>
      <c r="G71" s="875">
        <v>2.9503779932196825</v>
      </c>
      <c r="H71" s="875">
        <v>2.9503779932196825</v>
      </c>
      <c r="I71" s="81">
        <v>2.9503779932196825</v>
      </c>
      <c r="J71" s="875">
        <v>2.9503779932196825</v>
      </c>
      <c r="K71" s="875">
        <v>2.9503779932196825</v>
      </c>
      <c r="L71" s="875">
        <v>2.9503779932196825</v>
      </c>
      <c r="M71" s="875">
        <v>2.9503779932196825</v>
      </c>
      <c r="N71" s="875">
        <v>2.9503779932196825</v>
      </c>
      <c r="O71" s="875">
        <v>2.9503779932196825</v>
      </c>
      <c r="P71" s="875">
        <v>0</v>
      </c>
      <c r="Q71" s="875">
        <v>0</v>
      </c>
      <c r="R71" s="875">
        <v>0</v>
      </c>
      <c r="S71" s="875">
        <v>0</v>
      </c>
      <c r="T71" s="875">
        <v>0</v>
      </c>
      <c r="U71" s="875">
        <v>0</v>
      </c>
      <c r="V71" s="875">
        <v>0</v>
      </c>
      <c r="W71" s="875">
        <v>0</v>
      </c>
      <c r="X71" s="875">
        <v>0</v>
      </c>
      <c r="Y71" s="875">
        <v>0</v>
      </c>
      <c r="Z71" s="875">
        <v>0</v>
      </c>
      <c r="AA71" s="875">
        <v>0</v>
      </c>
      <c r="AB71" s="875">
        <v>0</v>
      </c>
      <c r="AC71" s="875">
        <v>0</v>
      </c>
      <c r="AD71" s="875">
        <v>0</v>
      </c>
      <c r="AE71" s="875">
        <v>0</v>
      </c>
      <c r="AF71" s="875">
        <v>0</v>
      </c>
      <c r="AG71" s="875">
        <v>0</v>
      </c>
      <c r="AH71" s="81">
        <f t="shared" si="14"/>
        <v>29.503779932196824</v>
      </c>
    </row>
    <row r="72" spans="1:34" x14ac:dyDescent="0.3">
      <c r="A72" s="150"/>
      <c r="B72" s="886" t="s">
        <v>26</v>
      </c>
      <c r="C72" s="887">
        <v>0</v>
      </c>
      <c r="D72" s="887">
        <v>0</v>
      </c>
      <c r="E72" s="887">
        <v>0</v>
      </c>
      <c r="F72" s="887">
        <v>0</v>
      </c>
      <c r="G72" s="887">
        <v>0</v>
      </c>
      <c r="H72" s="887">
        <v>0</v>
      </c>
      <c r="I72" s="883">
        <v>0</v>
      </c>
      <c r="J72" s="887">
        <v>0</v>
      </c>
      <c r="K72" s="887">
        <v>0</v>
      </c>
      <c r="L72" s="887">
        <v>0</v>
      </c>
      <c r="M72" s="887">
        <v>0</v>
      </c>
      <c r="N72" s="887">
        <v>0</v>
      </c>
      <c r="O72" s="887">
        <v>0</v>
      </c>
      <c r="P72" s="887">
        <v>0</v>
      </c>
      <c r="Q72" s="887">
        <v>0</v>
      </c>
      <c r="R72" s="887">
        <v>676.76314859801812</v>
      </c>
      <c r="S72" s="887">
        <v>676.76314859801812</v>
      </c>
      <c r="T72" s="887">
        <v>676.76314859801812</v>
      </c>
      <c r="U72" s="887">
        <v>676.76314859801812</v>
      </c>
      <c r="V72" s="887">
        <v>676.76314859801812</v>
      </c>
      <c r="W72" s="887">
        <v>676.76314859801812</v>
      </c>
      <c r="X72" s="887">
        <v>676.76314859801812</v>
      </c>
      <c r="Y72" s="887">
        <v>676.76314859801812</v>
      </c>
      <c r="Z72" s="887">
        <v>676.76314859801812</v>
      </c>
      <c r="AA72" s="887">
        <v>676.76314859801812</v>
      </c>
      <c r="AB72" s="887">
        <v>0</v>
      </c>
      <c r="AC72" s="887">
        <v>0</v>
      </c>
      <c r="AD72" s="887">
        <v>0</v>
      </c>
      <c r="AE72" s="887">
        <v>0</v>
      </c>
      <c r="AF72" s="887">
        <v>0</v>
      </c>
      <c r="AG72" s="887">
        <v>0</v>
      </c>
      <c r="AH72" s="883">
        <f t="shared" si="14"/>
        <v>6767.6314859801814</v>
      </c>
    </row>
    <row r="73" spans="1:34" x14ac:dyDescent="0.3">
      <c r="A73" s="150"/>
      <c r="B73" s="886" t="s">
        <v>821</v>
      </c>
      <c r="C73" s="887">
        <v>0</v>
      </c>
      <c r="D73" s="887">
        <v>0</v>
      </c>
      <c r="E73" s="887">
        <v>0</v>
      </c>
      <c r="F73" s="887">
        <v>56.941418466047878</v>
      </c>
      <c r="G73" s="887">
        <v>227.76567386419151</v>
      </c>
      <c r="H73" s="887">
        <v>227.76567386419151</v>
      </c>
      <c r="I73" s="883">
        <v>227.76567386419151</v>
      </c>
      <c r="J73" s="887">
        <v>227.76567386419151</v>
      </c>
      <c r="K73" s="887">
        <v>227.76567386419151</v>
      </c>
      <c r="L73" s="887">
        <v>227.76567386419151</v>
      </c>
      <c r="M73" s="887">
        <v>0</v>
      </c>
      <c r="N73" s="887">
        <v>0</v>
      </c>
      <c r="O73" s="887">
        <v>0</v>
      </c>
      <c r="P73" s="887">
        <v>0</v>
      </c>
      <c r="Q73" s="887">
        <v>0</v>
      </c>
      <c r="R73" s="887">
        <v>0</v>
      </c>
      <c r="S73" s="887">
        <v>0</v>
      </c>
      <c r="T73" s="887">
        <v>0</v>
      </c>
      <c r="U73" s="887">
        <v>0</v>
      </c>
      <c r="V73" s="887">
        <v>0</v>
      </c>
      <c r="W73" s="887">
        <v>0</v>
      </c>
      <c r="X73" s="887">
        <v>0</v>
      </c>
      <c r="Y73" s="887">
        <v>0</v>
      </c>
      <c r="Z73" s="887">
        <v>0</v>
      </c>
      <c r="AA73" s="887">
        <v>0</v>
      </c>
      <c r="AB73" s="887">
        <v>0</v>
      </c>
      <c r="AC73" s="887">
        <v>0</v>
      </c>
      <c r="AD73" s="887">
        <v>0</v>
      </c>
      <c r="AE73" s="887">
        <v>0</v>
      </c>
      <c r="AF73" s="887">
        <v>0</v>
      </c>
      <c r="AG73" s="887">
        <v>0</v>
      </c>
      <c r="AH73" s="883">
        <f t="shared" si="14"/>
        <v>1423.535461651197</v>
      </c>
    </row>
    <row r="74" spans="1:34" x14ac:dyDescent="0.3">
      <c r="A74" s="150"/>
      <c r="B74" s="884" t="s">
        <v>825</v>
      </c>
      <c r="C74" s="331">
        <v>0</v>
      </c>
      <c r="D74" s="331">
        <v>0</v>
      </c>
      <c r="E74" s="331">
        <v>0</v>
      </c>
      <c r="F74" s="331">
        <v>0</v>
      </c>
      <c r="G74" s="331">
        <v>22.078587200781634</v>
      </c>
      <c r="H74" s="331">
        <v>22.078587200781634</v>
      </c>
      <c r="I74" s="883">
        <v>22.078587200781634</v>
      </c>
      <c r="J74" s="331">
        <v>22.078587200781634</v>
      </c>
      <c r="K74" s="331">
        <v>22.078587200781634</v>
      </c>
      <c r="L74" s="331">
        <v>0</v>
      </c>
      <c r="M74" s="331">
        <v>0</v>
      </c>
      <c r="N74" s="331">
        <v>0</v>
      </c>
      <c r="O74" s="331">
        <v>0</v>
      </c>
      <c r="P74" s="331">
        <v>0</v>
      </c>
      <c r="Q74" s="331">
        <v>0</v>
      </c>
      <c r="R74" s="331">
        <v>0</v>
      </c>
      <c r="S74" s="331">
        <v>0</v>
      </c>
      <c r="T74" s="331">
        <v>0</v>
      </c>
      <c r="U74" s="331">
        <v>0</v>
      </c>
      <c r="V74" s="331">
        <v>0</v>
      </c>
      <c r="W74" s="331">
        <v>0</v>
      </c>
      <c r="X74" s="331">
        <v>0</v>
      </c>
      <c r="Y74" s="331">
        <v>0</v>
      </c>
      <c r="Z74" s="331">
        <v>0</v>
      </c>
      <c r="AA74" s="331">
        <v>0</v>
      </c>
      <c r="AB74" s="331">
        <v>0</v>
      </c>
      <c r="AC74" s="331">
        <v>0</v>
      </c>
      <c r="AD74" s="331">
        <v>0</v>
      </c>
      <c r="AE74" s="331">
        <v>0</v>
      </c>
      <c r="AF74" s="331">
        <v>0</v>
      </c>
      <c r="AG74" s="331">
        <v>0</v>
      </c>
      <c r="AH74" s="883">
        <f t="shared" si="14"/>
        <v>110.39293600390818</v>
      </c>
    </row>
    <row r="75" spans="1:34" x14ac:dyDescent="0.3">
      <c r="A75" s="150"/>
      <c r="B75" s="884" t="s">
        <v>823</v>
      </c>
      <c r="C75" s="331">
        <v>0</v>
      </c>
      <c r="D75" s="331">
        <v>0</v>
      </c>
      <c r="E75" s="331">
        <v>0</v>
      </c>
      <c r="F75" s="331">
        <v>0</v>
      </c>
      <c r="G75" s="331">
        <v>0</v>
      </c>
      <c r="H75" s="331">
        <v>0</v>
      </c>
      <c r="I75" s="883">
        <v>44.929209318514907</v>
      </c>
      <c r="J75" s="331">
        <v>89.858418637029814</v>
      </c>
      <c r="K75" s="331">
        <v>89.858418637029814</v>
      </c>
      <c r="L75" s="331">
        <v>89.858418637029814</v>
      </c>
      <c r="M75" s="331">
        <v>89.858418637029814</v>
      </c>
      <c r="N75" s="331">
        <v>89.858418637029814</v>
      </c>
      <c r="O75" s="331">
        <v>89.858418637029814</v>
      </c>
      <c r="P75" s="331">
        <v>89.858418637029814</v>
      </c>
      <c r="Q75" s="331">
        <v>89.858418637029814</v>
      </c>
      <c r="R75" s="331">
        <v>89.858418637029814</v>
      </c>
      <c r="S75" s="331">
        <v>89.858418637029814</v>
      </c>
      <c r="T75" s="331">
        <v>44.929209318514907</v>
      </c>
      <c r="U75" s="331">
        <v>0</v>
      </c>
      <c r="V75" s="331">
        <v>0</v>
      </c>
      <c r="W75" s="331">
        <v>0</v>
      </c>
      <c r="X75" s="331">
        <v>0</v>
      </c>
      <c r="Y75" s="331">
        <v>0</v>
      </c>
      <c r="Z75" s="331">
        <v>0</v>
      </c>
      <c r="AA75" s="331">
        <v>0</v>
      </c>
      <c r="AB75" s="331">
        <v>0</v>
      </c>
      <c r="AC75" s="331">
        <v>0</v>
      </c>
      <c r="AD75" s="331">
        <v>0</v>
      </c>
      <c r="AE75" s="331">
        <v>0</v>
      </c>
      <c r="AF75" s="331">
        <v>0</v>
      </c>
      <c r="AG75" s="331">
        <v>0</v>
      </c>
      <c r="AH75" s="883">
        <f t="shared" si="14"/>
        <v>988.44260500732787</v>
      </c>
    </row>
    <row r="76" spans="1:34" x14ac:dyDescent="0.3">
      <c r="A76" s="150"/>
      <c r="B76" s="884" t="s">
        <v>822</v>
      </c>
      <c r="C76" s="331">
        <v>0</v>
      </c>
      <c r="D76" s="331">
        <v>0</v>
      </c>
      <c r="E76" s="331">
        <v>0</v>
      </c>
      <c r="F76" s="331">
        <v>0</v>
      </c>
      <c r="G76" s="331">
        <v>0</v>
      </c>
      <c r="H76" s="331">
        <v>0</v>
      </c>
      <c r="I76" s="883">
        <v>0</v>
      </c>
      <c r="J76" s="331">
        <v>0</v>
      </c>
      <c r="K76" s="331">
        <v>0</v>
      </c>
      <c r="L76" s="331">
        <v>0</v>
      </c>
      <c r="M76" s="331">
        <v>72.983698583292622</v>
      </c>
      <c r="N76" s="331">
        <v>72.983698583292622</v>
      </c>
      <c r="O76" s="331">
        <v>72.983698583292622</v>
      </c>
      <c r="P76" s="331">
        <v>72.983698583292622</v>
      </c>
      <c r="Q76" s="331">
        <v>72.983698583292622</v>
      </c>
      <c r="R76" s="331">
        <v>0</v>
      </c>
      <c r="S76" s="331">
        <v>0</v>
      </c>
      <c r="T76" s="331">
        <v>0</v>
      </c>
      <c r="U76" s="331">
        <v>0</v>
      </c>
      <c r="V76" s="331">
        <v>0</v>
      </c>
      <c r="W76" s="331">
        <v>0</v>
      </c>
      <c r="X76" s="331">
        <v>0</v>
      </c>
      <c r="Y76" s="331">
        <v>0</v>
      </c>
      <c r="Z76" s="331">
        <v>0</v>
      </c>
      <c r="AA76" s="331">
        <v>0</v>
      </c>
      <c r="AB76" s="331">
        <v>0</v>
      </c>
      <c r="AC76" s="331">
        <v>0</v>
      </c>
      <c r="AD76" s="331">
        <v>0</v>
      </c>
      <c r="AE76" s="331">
        <v>0</v>
      </c>
      <c r="AF76" s="331">
        <v>0</v>
      </c>
      <c r="AG76" s="331">
        <v>0</v>
      </c>
      <c r="AH76" s="883">
        <f t="shared" ref="AH76:AH107" si="28">SUM(C76:AG76)</f>
        <v>364.91849291646309</v>
      </c>
    </row>
    <row r="77" spans="1:34" x14ac:dyDescent="0.3">
      <c r="A77" s="150"/>
      <c r="B77" s="884" t="s">
        <v>824</v>
      </c>
      <c r="C77" s="331">
        <v>0</v>
      </c>
      <c r="D77" s="331">
        <v>0</v>
      </c>
      <c r="E77" s="331">
        <v>0</v>
      </c>
      <c r="F77" s="331">
        <v>0</v>
      </c>
      <c r="G77" s="331">
        <v>0</v>
      </c>
      <c r="H77" s="331">
        <v>0</v>
      </c>
      <c r="I77" s="883">
        <v>0</v>
      </c>
      <c r="J77" s="331">
        <v>137.18699325842695</v>
      </c>
      <c r="K77" s="331">
        <v>137.18699325842695</v>
      </c>
      <c r="L77" s="331">
        <v>137.18699325842695</v>
      </c>
      <c r="M77" s="331">
        <v>137.18699325842695</v>
      </c>
      <c r="N77" s="331">
        <v>137.18699325842695</v>
      </c>
      <c r="O77" s="331">
        <v>137.18699325842695</v>
      </c>
      <c r="P77" s="331">
        <v>137.18699325842695</v>
      </c>
      <c r="Q77" s="331">
        <v>137.18699325842695</v>
      </c>
      <c r="R77" s="331">
        <v>137.18699325842695</v>
      </c>
      <c r="S77" s="331">
        <v>137.18699325842695</v>
      </c>
      <c r="T77" s="331">
        <v>137.18699325842695</v>
      </c>
      <c r="U77" s="331">
        <v>137.18699325842695</v>
      </c>
      <c r="V77" s="331">
        <v>137.18699325842695</v>
      </c>
      <c r="W77" s="331">
        <v>137.18699325842695</v>
      </c>
      <c r="X77" s="331">
        <v>0</v>
      </c>
      <c r="Y77" s="331">
        <v>0</v>
      </c>
      <c r="Z77" s="331">
        <v>0</v>
      </c>
      <c r="AA77" s="331">
        <v>0</v>
      </c>
      <c r="AB77" s="331">
        <v>0</v>
      </c>
      <c r="AC77" s="331">
        <v>0</v>
      </c>
      <c r="AD77" s="331">
        <v>0</v>
      </c>
      <c r="AE77" s="331">
        <v>0</v>
      </c>
      <c r="AF77" s="331">
        <v>0</v>
      </c>
      <c r="AG77" s="331">
        <v>0</v>
      </c>
      <c r="AH77" s="883">
        <f t="shared" si="28"/>
        <v>1920.6179056179778</v>
      </c>
    </row>
    <row r="78" spans="1:34" x14ac:dyDescent="0.3">
      <c r="A78" s="150"/>
      <c r="B78" s="884" t="s">
        <v>826</v>
      </c>
      <c r="C78" s="331">
        <v>0</v>
      </c>
      <c r="D78" s="331">
        <v>0</v>
      </c>
      <c r="E78" s="331">
        <v>0</v>
      </c>
      <c r="F78" s="331">
        <v>0</v>
      </c>
      <c r="G78" s="331">
        <v>13.77437525647289</v>
      </c>
      <c r="H78" s="331">
        <v>13.77437525647289</v>
      </c>
      <c r="I78" s="883">
        <v>13.77437525647289</v>
      </c>
      <c r="J78" s="331">
        <v>13.77437525647289</v>
      </c>
      <c r="K78" s="331">
        <v>13.77437525647289</v>
      </c>
      <c r="L78" s="331">
        <v>13.77437525647289</v>
      </c>
      <c r="M78" s="331">
        <v>13.77437525647289</v>
      </c>
      <c r="N78" s="331">
        <v>13.77437525647289</v>
      </c>
      <c r="O78" s="331">
        <v>13.77437525647289</v>
      </c>
      <c r="P78" s="331">
        <v>13.77437525647289</v>
      </c>
      <c r="Q78" s="331">
        <v>13.77437525647289</v>
      </c>
      <c r="R78" s="331">
        <v>13.77437525647289</v>
      </c>
      <c r="S78" s="331">
        <v>13.77437525647289</v>
      </c>
      <c r="T78" s="331">
        <v>13.77437525647289</v>
      </c>
      <c r="U78" s="331">
        <v>13.77437525647289</v>
      </c>
      <c r="V78" s="331">
        <v>13.77437525647289</v>
      </c>
      <c r="W78" s="331">
        <v>13.77437525647289</v>
      </c>
      <c r="X78" s="331">
        <v>13.77437525647289</v>
      </c>
      <c r="Y78" s="331">
        <v>13.77437525647289</v>
      </c>
      <c r="Z78" s="331">
        <v>13.77437525647289</v>
      </c>
      <c r="AA78" s="331">
        <v>13.77437525647289</v>
      </c>
      <c r="AB78" s="331">
        <v>13.77437525647289</v>
      </c>
      <c r="AC78" s="331">
        <v>0</v>
      </c>
      <c r="AD78" s="331">
        <v>0</v>
      </c>
      <c r="AE78" s="331">
        <v>0</v>
      </c>
      <c r="AF78" s="331">
        <v>0</v>
      </c>
      <c r="AG78" s="331">
        <v>0</v>
      </c>
      <c r="AH78" s="883">
        <f t="shared" si="28"/>
        <v>303.03625564240355</v>
      </c>
    </row>
    <row r="79" spans="1:34" x14ac:dyDescent="0.3">
      <c r="A79" s="150"/>
      <c r="B79" s="884" t="s">
        <v>814</v>
      </c>
      <c r="C79" s="331">
        <v>0</v>
      </c>
      <c r="D79" s="331">
        <v>0</v>
      </c>
      <c r="E79" s="331">
        <v>0</v>
      </c>
      <c r="F79" s="331">
        <v>0</v>
      </c>
      <c r="G79" s="331">
        <v>527.00574200000005</v>
      </c>
      <c r="H79" s="331">
        <v>527.00574200000005</v>
      </c>
      <c r="I79" s="883">
        <v>527.00574200000005</v>
      </c>
      <c r="J79" s="331">
        <v>527.00574200000005</v>
      </c>
      <c r="K79" s="331">
        <v>527.00574200000005</v>
      </c>
      <c r="L79" s="331">
        <v>0</v>
      </c>
      <c r="M79" s="331">
        <v>0</v>
      </c>
      <c r="N79" s="331">
        <v>0</v>
      </c>
      <c r="O79" s="331">
        <v>0</v>
      </c>
      <c r="P79" s="331">
        <v>0</v>
      </c>
      <c r="Q79" s="331">
        <v>0</v>
      </c>
      <c r="R79" s="331">
        <v>0</v>
      </c>
      <c r="S79" s="331">
        <v>0</v>
      </c>
      <c r="T79" s="331">
        <v>0</v>
      </c>
      <c r="U79" s="331">
        <v>0</v>
      </c>
      <c r="V79" s="331">
        <v>0</v>
      </c>
      <c r="W79" s="331">
        <v>0</v>
      </c>
      <c r="X79" s="331">
        <v>0</v>
      </c>
      <c r="Y79" s="331">
        <v>0</v>
      </c>
      <c r="Z79" s="331">
        <v>0</v>
      </c>
      <c r="AA79" s="331">
        <v>0</v>
      </c>
      <c r="AB79" s="331">
        <v>0</v>
      </c>
      <c r="AC79" s="331">
        <v>0</v>
      </c>
      <c r="AD79" s="331">
        <v>0</v>
      </c>
      <c r="AE79" s="331">
        <v>0</v>
      </c>
      <c r="AF79" s="331">
        <v>0</v>
      </c>
      <c r="AG79" s="331">
        <v>0</v>
      </c>
      <c r="AH79" s="883">
        <f t="shared" si="28"/>
        <v>2635.0287100000005</v>
      </c>
    </row>
    <row r="80" spans="1:34" x14ac:dyDescent="0.3">
      <c r="A80" s="150"/>
      <c r="B80" s="886" t="s">
        <v>812</v>
      </c>
      <c r="C80" s="331">
        <v>0</v>
      </c>
      <c r="D80" s="331">
        <v>0</v>
      </c>
      <c r="E80" s="331">
        <v>0</v>
      </c>
      <c r="F80" s="331">
        <v>0</v>
      </c>
      <c r="G80" s="331">
        <v>0</v>
      </c>
      <c r="H80" s="331">
        <v>0</v>
      </c>
      <c r="I80" s="883">
        <v>518.41205759000002</v>
      </c>
      <c r="J80" s="331">
        <v>1036.82411518</v>
      </c>
      <c r="K80" s="331">
        <v>1036.82411518</v>
      </c>
      <c r="L80" s="331">
        <v>1036.82411518</v>
      </c>
      <c r="M80" s="331">
        <v>1036.82411518</v>
      </c>
      <c r="N80" s="331">
        <v>1036.82411518</v>
      </c>
      <c r="O80" s="331">
        <v>1036.82411518</v>
      </c>
      <c r="P80" s="331">
        <v>1036.82411518</v>
      </c>
      <c r="Q80" s="331">
        <v>1036.82411518</v>
      </c>
      <c r="R80" s="331">
        <v>1036.82411518</v>
      </c>
      <c r="S80" s="331">
        <v>1036.82411518</v>
      </c>
      <c r="T80" s="331">
        <v>518.41205759000002</v>
      </c>
      <c r="U80" s="331">
        <v>0</v>
      </c>
      <c r="V80" s="331">
        <v>0</v>
      </c>
      <c r="W80" s="331">
        <v>0</v>
      </c>
      <c r="X80" s="331">
        <v>0</v>
      </c>
      <c r="Y80" s="331">
        <v>0</v>
      </c>
      <c r="Z80" s="331">
        <v>0</v>
      </c>
      <c r="AA80" s="331">
        <v>0</v>
      </c>
      <c r="AB80" s="331">
        <v>0</v>
      </c>
      <c r="AC80" s="331">
        <v>0</v>
      </c>
      <c r="AD80" s="331">
        <v>0</v>
      </c>
      <c r="AE80" s="331">
        <v>0</v>
      </c>
      <c r="AF80" s="331">
        <v>0</v>
      </c>
      <c r="AG80" s="331">
        <v>0</v>
      </c>
      <c r="AH80" s="883">
        <f t="shared" si="28"/>
        <v>11405.06526698</v>
      </c>
    </row>
    <row r="81" spans="1:34" x14ac:dyDescent="0.3">
      <c r="A81" s="150"/>
      <c r="B81" s="886" t="s">
        <v>810</v>
      </c>
      <c r="C81" s="331">
        <v>0</v>
      </c>
      <c r="D81" s="331">
        <v>0</v>
      </c>
      <c r="E81" s="331">
        <v>0</v>
      </c>
      <c r="F81" s="331">
        <v>643.62448212000004</v>
      </c>
      <c r="G81" s="331">
        <v>2574.4979284800002</v>
      </c>
      <c r="H81" s="331">
        <v>2574.4979284800002</v>
      </c>
      <c r="I81" s="883">
        <v>2574.4979284800002</v>
      </c>
      <c r="J81" s="331">
        <v>2574.4979284800002</v>
      </c>
      <c r="K81" s="331">
        <v>2574.4979284800002</v>
      </c>
      <c r="L81" s="331">
        <v>2574.4979284800002</v>
      </c>
      <c r="M81" s="331">
        <v>0</v>
      </c>
      <c r="N81" s="331">
        <v>0</v>
      </c>
      <c r="O81" s="331">
        <v>0</v>
      </c>
      <c r="P81" s="331">
        <v>0</v>
      </c>
      <c r="Q81" s="331">
        <v>0</v>
      </c>
      <c r="R81" s="331">
        <v>0</v>
      </c>
      <c r="S81" s="331">
        <v>0</v>
      </c>
      <c r="T81" s="331">
        <v>0</v>
      </c>
      <c r="U81" s="331">
        <v>0</v>
      </c>
      <c r="V81" s="331">
        <v>0</v>
      </c>
      <c r="W81" s="331">
        <v>0</v>
      </c>
      <c r="X81" s="331">
        <v>0</v>
      </c>
      <c r="Y81" s="331">
        <v>0</v>
      </c>
      <c r="Z81" s="331">
        <v>0</v>
      </c>
      <c r="AA81" s="331">
        <v>0</v>
      </c>
      <c r="AB81" s="331">
        <v>0</v>
      </c>
      <c r="AC81" s="331">
        <v>0</v>
      </c>
      <c r="AD81" s="331">
        <v>0</v>
      </c>
      <c r="AE81" s="331">
        <v>0</v>
      </c>
      <c r="AF81" s="331">
        <v>0</v>
      </c>
      <c r="AG81" s="331">
        <v>0</v>
      </c>
      <c r="AH81" s="883">
        <f t="shared" si="28"/>
        <v>16090.612052999997</v>
      </c>
    </row>
    <row r="82" spans="1:34" x14ac:dyDescent="0.3">
      <c r="A82" s="150"/>
      <c r="B82" s="884" t="s">
        <v>811</v>
      </c>
      <c r="C82" s="331">
        <v>0</v>
      </c>
      <c r="D82" s="331">
        <v>0</v>
      </c>
      <c r="E82" s="331">
        <v>0</v>
      </c>
      <c r="F82" s="331">
        <v>0</v>
      </c>
      <c r="G82" s="331">
        <v>0</v>
      </c>
      <c r="H82" s="331">
        <v>0</v>
      </c>
      <c r="I82" s="883">
        <v>0</v>
      </c>
      <c r="J82" s="331">
        <v>0</v>
      </c>
      <c r="K82" s="331">
        <v>0</v>
      </c>
      <c r="L82" s="331">
        <v>0</v>
      </c>
      <c r="M82" s="331">
        <v>4100.3435594000002</v>
      </c>
      <c r="N82" s="331">
        <v>4100.3435594000002</v>
      </c>
      <c r="O82" s="331">
        <v>4100.3435594000002</v>
      </c>
      <c r="P82" s="331">
        <v>4100.3435594000002</v>
      </c>
      <c r="Q82" s="331">
        <v>4100.3435594000002</v>
      </c>
      <c r="R82" s="331">
        <v>0</v>
      </c>
      <c r="S82" s="331">
        <v>0</v>
      </c>
      <c r="T82" s="331">
        <v>0</v>
      </c>
      <c r="U82" s="331">
        <v>0</v>
      </c>
      <c r="V82" s="331">
        <v>0</v>
      </c>
      <c r="W82" s="331">
        <v>0</v>
      </c>
      <c r="X82" s="331">
        <v>0</v>
      </c>
      <c r="Y82" s="331">
        <v>0</v>
      </c>
      <c r="Z82" s="331">
        <v>0</v>
      </c>
      <c r="AA82" s="331">
        <v>0</v>
      </c>
      <c r="AB82" s="331">
        <v>0</v>
      </c>
      <c r="AC82" s="331">
        <v>0</v>
      </c>
      <c r="AD82" s="331">
        <v>0</v>
      </c>
      <c r="AE82" s="331">
        <v>0</v>
      </c>
      <c r="AF82" s="331">
        <v>0</v>
      </c>
      <c r="AG82" s="331">
        <v>0</v>
      </c>
      <c r="AH82" s="883">
        <f t="shared" si="28"/>
        <v>20501.717797000001</v>
      </c>
    </row>
    <row r="83" spans="1:34" x14ac:dyDescent="0.3">
      <c r="A83" s="150"/>
      <c r="B83" s="886" t="s">
        <v>813</v>
      </c>
      <c r="C83" s="331">
        <v>0</v>
      </c>
      <c r="D83" s="331">
        <v>0</v>
      </c>
      <c r="E83" s="331">
        <v>0</v>
      </c>
      <c r="F83" s="331">
        <v>0</v>
      </c>
      <c r="G83" s="331">
        <v>0</v>
      </c>
      <c r="H83" s="331">
        <v>0</v>
      </c>
      <c r="I83" s="883">
        <v>0</v>
      </c>
      <c r="J83" s="331">
        <v>748.72223422000002</v>
      </c>
      <c r="K83" s="331">
        <v>748.72223422000002</v>
      </c>
      <c r="L83" s="331">
        <v>748.72223422000002</v>
      </c>
      <c r="M83" s="331">
        <v>748.72223422000002</v>
      </c>
      <c r="N83" s="331">
        <v>748.72223422000002</v>
      </c>
      <c r="O83" s="331">
        <v>748.72223422000002</v>
      </c>
      <c r="P83" s="331">
        <v>748.72223422000002</v>
      </c>
      <c r="Q83" s="331">
        <v>748.72223422000002</v>
      </c>
      <c r="R83" s="331">
        <v>748.72223422000002</v>
      </c>
      <c r="S83" s="331">
        <v>748.72223422000002</v>
      </c>
      <c r="T83" s="331">
        <v>748.72223422000002</v>
      </c>
      <c r="U83" s="331">
        <v>748.72223422000002</v>
      </c>
      <c r="V83" s="331">
        <v>748.72223422000002</v>
      </c>
      <c r="W83" s="331">
        <v>748.72223422000002</v>
      </c>
      <c r="X83" s="331">
        <v>0</v>
      </c>
      <c r="Y83" s="331">
        <v>0</v>
      </c>
      <c r="Z83" s="331">
        <v>0</v>
      </c>
      <c r="AA83" s="331">
        <v>0</v>
      </c>
      <c r="AB83" s="331">
        <v>0</v>
      </c>
      <c r="AC83" s="331">
        <v>0</v>
      </c>
      <c r="AD83" s="331">
        <v>0</v>
      </c>
      <c r="AE83" s="331">
        <v>0</v>
      </c>
      <c r="AF83" s="331">
        <v>0</v>
      </c>
      <c r="AG83" s="331">
        <v>0</v>
      </c>
      <c r="AH83" s="883">
        <f t="shared" si="28"/>
        <v>10482.111279080002</v>
      </c>
    </row>
    <row r="84" spans="1:34" x14ac:dyDescent="0.3">
      <c r="A84" s="150"/>
      <c r="B84" s="886" t="s">
        <v>815</v>
      </c>
      <c r="C84" s="331">
        <v>0</v>
      </c>
      <c r="D84" s="331">
        <v>0</v>
      </c>
      <c r="E84" s="331">
        <v>0</v>
      </c>
      <c r="F84" s="331">
        <v>0</v>
      </c>
      <c r="G84" s="331">
        <v>95.090778360000002</v>
      </c>
      <c r="H84" s="331">
        <v>95.090778360000002</v>
      </c>
      <c r="I84" s="883">
        <v>95.090778360000002</v>
      </c>
      <c r="J84" s="331">
        <v>95.090778360000002</v>
      </c>
      <c r="K84" s="331">
        <v>95.090778360000002</v>
      </c>
      <c r="L84" s="331">
        <v>95.090778360000002</v>
      </c>
      <c r="M84" s="331">
        <v>95.090778360000002</v>
      </c>
      <c r="N84" s="331">
        <v>95.090778360000002</v>
      </c>
      <c r="O84" s="331">
        <v>95.090778360000002</v>
      </c>
      <c r="P84" s="331">
        <v>95.090778360000002</v>
      </c>
      <c r="Q84" s="331">
        <v>95.090778360000002</v>
      </c>
      <c r="R84" s="331">
        <v>95.090778360000002</v>
      </c>
      <c r="S84" s="331">
        <v>95.090778360000002</v>
      </c>
      <c r="T84" s="331">
        <v>95.090778360000002</v>
      </c>
      <c r="U84" s="331">
        <v>95.090778360000002</v>
      </c>
      <c r="V84" s="331">
        <v>95.090778360000002</v>
      </c>
      <c r="W84" s="331">
        <v>95.090778360000002</v>
      </c>
      <c r="X84" s="331">
        <v>95.090778360000002</v>
      </c>
      <c r="Y84" s="331">
        <v>95.090778360000002</v>
      </c>
      <c r="Z84" s="331">
        <v>95.090778360000002</v>
      </c>
      <c r="AA84" s="331">
        <v>95.090778360000002</v>
      </c>
      <c r="AB84" s="331">
        <v>95.090778360000002</v>
      </c>
      <c r="AC84" s="331">
        <v>0</v>
      </c>
      <c r="AD84" s="331">
        <v>0</v>
      </c>
      <c r="AE84" s="331">
        <v>0</v>
      </c>
      <c r="AF84" s="331">
        <v>0</v>
      </c>
      <c r="AG84" s="331">
        <v>0</v>
      </c>
      <c r="AH84" s="883">
        <f t="shared" si="28"/>
        <v>2091.9971239200008</v>
      </c>
    </row>
    <row r="85" spans="1:34" x14ac:dyDescent="0.3">
      <c r="A85" s="150"/>
      <c r="B85" s="884" t="s">
        <v>820</v>
      </c>
      <c r="C85" s="332">
        <v>0</v>
      </c>
      <c r="D85" s="332">
        <v>0</v>
      </c>
      <c r="E85" s="332">
        <v>0</v>
      </c>
      <c r="F85" s="332">
        <v>0</v>
      </c>
      <c r="G85" s="332">
        <v>438.76434560000001</v>
      </c>
      <c r="H85" s="332">
        <v>438.76434560000001</v>
      </c>
      <c r="I85" s="883">
        <v>438.76434560000001</v>
      </c>
      <c r="J85" s="332">
        <v>438.76434560000001</v>
      </c>
      <c r="K85" s="332">
        <v>438.76434560000001</v>
      </c>
      <c r="L85" s="332">
        <v>0</v>
      </c>
      <c r="M85" s="332">
        <v>0</v>
      </c>
      <c r="N85" s="332">
        <v>0</v>
      </c>
      <c r="O85" s="332">
        <v>0</v>
      </c>
      <c r="P85" s="332">
        <v>0</v>
      </c>
      <c r="Q85" s="332">
        <v>0</v>
      </c>
      <c r="R85" s="332">
        <v>0</v>
      </c>
      <c r="S85" s="332">
        <v>0</v>
      </c>
      <c r="T85" s="332">
        <v>0</v>
      </c>
      <c r="U85" s="332">
        <v>0</v>
      </c>
      <c r="V85" s="332">
        <v>0</v>
      </c>
      <c r="W85" s="332">
        <v>0</v>
      </c>
      <c r="X85" s="332">
        <v>0</v>
      </c>
      <c r="Y85" s="332">
        <v>0</v>
      </c>
      <c r="Z85" s="332">
        <v>0</v>
      </c>
      <c r="AA85" s="332">
        <v>0</v>
      </c>
      <c r="AB85" s="332">
        <v>0</v>
      </c>
      <c r="AC85" s="332">
        <v>0</v>
      </c>
      <c r="AD85" s="332">
        <v>0</v>
      </c>
      <c r="AE85" s="332">
        <v>0</v>
      </c>
      <c r="AF85" s="332">
        <v>0</v>
      </c>
      <c r="AG85" s="332">
        <v>0</v>
      </c>
      <c r="AH85" s="883">
        <f t="shared" si="28"/>
        <v>2193.8217279999999</v>
      </c>
    </row>
    <row r="86" spans="1:34" x14ac:dyDescent="0.3">
      <c r="A86" s="150"/>
      <c r="B86" s="884" t="s">
        <v>818</v>
      </c>
      <c r="C86" s="332">
        <v>0</v>
      </c>
      <c r="D86" s="332">
        <v>0</v>
      </c>
      <c r="E86" s="332">
        <v>0</v>
      </c>
      <c r="F86" s="332">
        <v>0</v>
      </c>
      <c r="G86" s="332">
        <v>0</v>
      </c>
      <c r="H86" s="332">
        <v>0</v>
      </c>
      <c r="I86" s="883">
        <v>327.89530581999998</v>
      </c>
      <c r="J86" s="332">
        <v>655.79061163999995</v>
      </c>
      <c r="K86" s="332">
        <v>655.79061163999995</v>
      </c>
      <c r="L86" s="332">
        <v>655.79061163999995</v>
      </c>
      <c r="M86" s="332">
        <v>655.79061163999995</v>
      </c>
      <c r="N86" s="332">
        <v>655.79061163999995</v>
      </c>
      <c r="O86" s="332">
        <v>655.79061163999995</v>
      </c>
      <c r="P86" s="332">
        <v>655.79061163999995</v>
      </c>
      <c r="Q86" s="332">
        <v>655.79061163999995</v>
      </c>
      <c r="R86" s="332">
        <v>655.79061163999995</v>
      </c>
      <c r="S86" s="332">
        <v>655.79061163999995</v>
      </c>
      <c r="T86" s="332">
        <v>327.89530581999998</v>
      </c>
      <c r="U86" s="332">
        <v>0</v>
      </c>
      <c r="V86" s="332">
        <v>0</v>
      </c>
      <c r="W86" s="332">
        <v>0</v>
      </c>
      <c r="X86" s="332">
        <v>0</v>
      </c>
      <c r="Y86" s="332">
        <v>0</v>
      </c>
      <c r="Z86" s="332">
        <v>0</v>
      </c>
      <c r="AA86" s="332">
        <v>0</v>
      </c>
      <c r="AB86" s="332">
        <v>0</v>
      </c>
      <c r="AC86" s="332">
        <v>0</v>
      </c>
      <c r="AD86" s="332">
        <v>0</v>
      </c>
      <c r="AE86" s="332">
        <v>0</v>
      </c>
      <c r="AF86" s="332">
        <v>0</v>
      </c>
      <c r="AG86" s="332">
        <v>0</v>
      </c>
      <c r="AH86" s="883">
        <f t="shared" si="28"/>
        <v>7213.6967280400004</v>
      </c>
    </row>
    <row r="87" spans="1:34" x14ac:dyDescent="0.3">
      <c r="A87" s="150"/>
      <c r="B87" s="886" t="s">
        <v>816</v>
      </c>
      <c r="C87" s="331">
        <v>0</v>
      </c>
      <c r="D87" s="331">
        <v>0</v>
      </c>
      <c r="E87" s="331">
        <v>0</v>
      </c>
      <c r="F87" s="331">
        <v>540.04532196000002</v>
      </c>
      <c r="G87" s="331">
        <v>2160.1812878400001</v>
      </c>
      <c r="H87" s="331">
        <v>2160.1812878400001</v>
      </c>
      <c r="I87" s="883">
        <v>2160.1812878400001</v>
      </c>
      <c r="J87" s="331">
        <v>2160.1812878400001</v>
      </c>
      <c r="K87" s="331">
        <v>2160.1812878400001</v>
      </c>
      <c r="L87" s="331">
        <v>2160.1812878400001</v>
      </c>
      <c r="M87" s="331">
        <v>0</v>
      </c>
      <c r="N87" s="331">
        <v>0</v>
      </c>
      <c r="O87" s="331">
        <v>0</v>
      </c>
      <c r="P87" s="331">
        <v>0</v>
      </c>
      <c r="Q87" s="331">
        <v>0</v>
      </c>
      <c r="R87" s="331">
        <v>0</v>
      </c>
      <c r="S87" s="331">
        <v>0</v>
      </c>
      <c r="T87" s="331">
        <v>0</v>
      </c>
      <c r="U87" s="331">
        <v>0</v>
      </c>
      <c r="V87" s="331">
        <v>0</v>
      </c>
      <c r="W87" s="331">
        <v>0</v>
      </c>
      <c r="X87" s="331">
        <v>0</v>
      </c>
      <c r="Y87" s="331">
        <v>0</v>
      </c>
      <c r="Z87" s="331">
        <v>0</v>
      </c>
      <c r="AA87" s="331">
        <v>0</v>
      </c>
      <c r="AB87" s="331">
        <v>0</v>
      </c>
      <c r="AC87" s="331">
        <v>0</v>
      </c>
      <c r="AD87" s="331">
        <v>0</v>
      </c>
      <c r="AE87" s="331">
        <v>0</v>
      </c>
      <c r="AF87" s="331">
        <v>0</v>
      </c>
      <c r="AG87" s="331">
        <v>0</v>
      </c>
      <c r="AH87" s="883">
        <f t="shared" si="28"/>
        <v>13501.133048999998</v>
      </c>
    </row>
    <row r="88" spans="1:34" x14ac:dyDescent="0.3">
      <c r="A88" s="150"/>
      <c r="B88" s="886" t="s">
        <v>817</v>
      </c>
      <c r="C88" s="331">
        <v>0</v>
      </c>
      <c r="D88" s="331">
        <v>0</v>
      </c>
      <c r="E88" s="331">
        <v>0</v>
      </c>
      <c r="F88" s="331">
        <v>0</v>
      </c>
      <c r="G88" s="331">
        <v>0</v>
      </c>
      <c r="H88" s="331">
        <v>0</v>
      </c>
      <c r="I88" s="883">
        <v>0</v>
      </c>
      <c r="J88" s="331">
        <v>0</v>
      </c>
      <c r="K88" s="331">
        <v>0</v>
      </c>
      <c r="L88" s="331">
        <v>0</v>
      </c>
      <c r="M88" s="331">
        <v>3813.7413151999999</v>
      </c>
      <c r="N88" s="331">
        <v>3813.7413151999999</v>
      </c>
      <c r="O88" s="331">
        <v>3813.7413151999999</v>
      </c>
      <c r="P88" s="331">
        <v>3813.7413151999999</v>
      </c>
      <c r="Q88" s="331">
        <v>3813.7413151999999</v>
      </c>
      <c r="R88" s="331">
        <v>0</v>
      </c>
      <c r="S88" s="331">
        <v>0</v>
      </c>
      <c r="T88" s="331">
        <v>0</v>
      </c>
      <c r="U88" s="331">
        <v>0</v>
      </c>
      <c r="V88" s="331">
        <v>0</v>
      </c>
      <c r="W88" s="331">
        <v>0</v>
      </c>
      <c r="X88" s="331">
        <v>0</v>
      </c>
      <c r="Y88" s="331">
        <v>0</v>
      </c>
      <c r="Z88" s="331">
        <v>0</v>
      </c>
      <c r="AA88" s="331">
        <v>0</v>
      </c>
      <c r="AB88" s="331">
        <v>0</v>
      </c>
      <c r="AC88" s="331">
        <v>0</v>
      </c>
      <c r="AD88" s="331">
        <v>0</v>
      </c>
      <c r="AE88" s="331">
        <v>0</v>
      </c>
      <c r="AF88" s="331">
        <v>0</v>
      </c>
      <c r="AG88" s="331">
        <v>0</v>
      </c>
      <c r="AH88" s="883">
        <f t="shared" si="28"/>
        <v>19068.706576</v>
      </c>
    </row>
    <row r="89" spans="1:34" x14ac:dyDescent="0.3">
      <c r="A89" s="150"/>
      <c r="B89" s="884" t="s">
        <v>819</v>
      </c>
      <c r="C89" s="89">
        <v>0</v>
      </c>
      <c r="D89" s="89">
        <v>0</v>
      </c>
      <c r="E89" s="89">
        <v>0</v>
      </c>
      <c r="F89" s="89">
        <v>0</v>
      </c>
      <c r="G89" s="89">
        <v>0</v>
      </c>
      <c r="H89" s="89">
        <v>0</v>
      </c>
      <c r="I89" s="883">
        <v>0</v>
      </c>
      <c r="J89" s="89">
        <v>106.6668505</v>
      </c>
      <c r="K89" s="89">
        <v>106.6668505</v>
      </c>
      <c r="L89" s="89">
        <v>106.6668505</v>
      </c>
      <c r="M89" s="89">
        <v>106.6668505</v>
      </c>
      <c r="N89" s="89">
        <v>106.6668505</v>
      </c>
      <c r="O89" s="89">
        <v>106.6668505</v>
      </c>
      <c r="P89" s="89">
        <v>106.6668505</v>
      </c>
      <c r="Q89" s="89">
        <v>106.6668505</v>
      </c>
      <c r="R89" s="89">
        <v>106.6668505</v>
      </c>
      <c r="S89" s="89">
        <v>106.6668505</v>
      </c>
      <c r="T89" s="89">
        <v>106.6668505</v>
      </c>
      <c r="U89" s="89">
        <v>106.6668505</v>
      </c>
      <c r="V89" s="89">
        <v>106.6668505</v>
      </c>
      <c r="W89" s="89">
        <v>106.6668505</v>
      </c>
      <c r="X89" s="89">
        <v>0</v>
      </c>
      <c r="Y89" s="89">
        <v>0</v>
      </c>
      <c r="Z89" s="89">
        <v>0</v>
      </c>
      <c r="AA89" s="89">
        <v>0</v>
      </c>
      <c r="AB89" s="89">
        <v>0</v>
      </c>
      <c r="AC89" s="89">
        <v>0</v>
      </c>
      <c r="AD89" s="89">
        <v>0</v>
      </c>
      <c r="AE89" s="89">
        <v>0</v>
      </c>
      <c r="AF89" s="89">
        <v>0</v>
      </c>
      <c r="AG89" s="89">
        <v>0</v>
      </c>
      <c r="AH89" s="883">
        <f t="shared" si="28"/>
        <v>1493.3359069999999</v>
      </c>
    </row>
    <row r="90" spans="1:34" x14ac:dyDescent="0.3">
      <c r="A90" s="150"/>
      <c r="B90" s="884" t="s">
        <v>500</v>
      </c>
      <c r="C90" s="89">
        <v>0</v>
      </c>
      <c r="D90" s="89">
        <v>0</v>
      </c>
      <c r="E90" s="89">
        <v>0</v>
      </c>
      <c r="F90" s="89">
        <v>0</v>
      </c>
      <c r="G90" s="89">
        <v>0</v>
      </c>
      <c r="H90" s="89">
        <v>0</v>
      </c>
      <c r="I90" s="883">
        <v>0</v>
      </c>
      <c r="J90" s="89">
        <v>0</v>
      </c>
      <c r="K90" s="89">
        <v>0</v>
      </c>
      <c r="L90" s="89">
        <v>0</v>
      </c>
      <c r="M90" s="89">
        <v>0</v>
      </c>
      <c r="N90" s="89">
        <v>0</v>
      </c>
      <c r="O90" s="89">
        <v>0</v>
      </c>
      <c r="P90" s="89">
        <v>0</v>
      </c>
      <c r="Q90" s="89">
        <v>1.95530808</v>
      </c>
      <c r="R90" s="89">
        <v>1.95530808</v>
      </c>
      <c r="S90" s="89">
        <v>2.01455984</v>
      </c>
      <c r="T90" s="89">
        <v>0</v>
      </c>
      <c r="U90" s="89">
        <v>0</v>
      </c>
      <c r="V90" s="89">
        <v>0</v>
      </c>
      <c r="W90" s="89">
        <v>0</v>
      </c>
      <c r="X90" s="89">
        <v>0</v>
      </c>
      <c r="Y90" s="89">
        <v>0</v>
      </c>
      <c r="Z90" s="89">
        <v>0</v>
      </c>
      <c r="AA90" s="89">
        <v>0</v>
      </c>
      <c r="AB90" s="89">
        <v>0</v>
      </c>
      <c r="AC90" s="89">
        <v>0</v>
      </c>
      <c r="AD90" s="89">
        <v>0</v>
      </c>
      <c r="AE90" s="89">
        <v>0</v>
      </c>
      <c r="AF90" s="89">
        <v>0</v>
      </c>
      <c r="AG90" s="89">
        <v>0</v>
      </c>
      <c r="AH90" s="883">
        <f t="shared" si="28"/>
        <v>5.9251760000000004</v>
      </c>
    </row>
    <row r="91" spans="1:34" x14ac:dyDescent="0.3">
      <c r="A91" s="150"/>
      <c r="B91" s="886" t="s">
        <v>499</v>
      </c>
      <c r="C91" s="883">
        <v>0</v>
      </c>
      <c r="D91" s="883">
        <v>0</v>
      </c>
      <c r="E91" s="883">
        <v>0.93822399000000001</v>
      </c>
      <c r="F91" s="883">
        <v>0.93822399000000001</v>
      </c>
      <c r="G91" s="883">
        <v>0.96665502000000003</v>
      </c>
      <c r="H91" s="883">
        <v>0</v>
      </c>
      <c r="I91" s="883">
        <v>0</v>
      </c>
      <c r="J91" s="883">
        <v>0</v>
      </c>
      <c r="K91" s="883">
        <v>0</v>
      </c>
      <c r="L91" s="883">
        <v>0</v>
      </c>
      <c r="M91" s="883">
        <v>0</v>
      </c>
      <c r="N91" s="883">
        <v>0</v>
      </c>
      <c r="O91" s="883">
        <v>0</v>
      </c>
      <c r="P91" s="883">
        <v>0</v>
      </c>
      <c r="Q91" s="883">
        <v>0</v>
      </c>
      <c r="R91" s="883">
        <v>0</v>
      </c>
      <c r="S91" s="883">
        <v>0</v>
      </c>
      <c r="T91" s="883">
        <v>0</v>
      </c>
      <c r="U91" s="883">
        <v>0</v>
      </c>
      <c r="V91" s="883">
        <v>0</v>
      </c>
      <c r="W91" s="883">
        <v>0</v>
      </c>
      <c r="X91" s="883">
        <v>0</v>
      </c>
      <c r="Y91" s="883">
        <v>0</v>
      </c>
      <c r="Z91" s="883">
        <v>0</v>
      </c>
      <c r="AA91" s="883">
        <v>0</v>
      </c>
      <c r="AB91" s="883">
        <v>0</v>
      </c>
      <c r="AC91" s="883">
        <v>0</v>
      </c>
      <c r="AD91" s="883">
        <v>0</v>
      </c>
      <c r="AE91" s="883">
        <v>0</v>
      </c>
      <c r="AF91" s="883">
        <v>0</v>
      </c>
      <c r="AG91" s="883">
        <v>0</v>
      </c>
      <c r="AH91" s="883">
        <f t="shared" si="28"/>
        <v>2.8431030000000002</v>
      </c>
    </row>
    <row r="92" spans="1:34" x14ac:dyDescent="0.3">
      <c r="A92" s="150"/>
      <c r="B92" s="884" t="s">
        <v>608</v>
      </c>
      <c r="C92" s="883">
        <v>475.36989720125973</v>
      </c>
      <c r="D92" s="883">
        <v>0</v>
      </c>
      <c r="E92" s="883">
        <v>0</v>
      </c>
      <c r="F92" s="883">
        <v>0</v>
      </c>
      <c r="G92" s="883">
        <v>0</v>
      </c>
      <c r="H92" s="883">
        <v>0</v>
      </c>
      <c r="I92" s="883">
        <v>0</v>
      </c>
      <c r="J92" s="883">
        <v>0</v>
      </c>
      <c r="K92" s="883">
        <v>0</v>
      </c>
      <c r="L92" s="883">
        <v>0</v>
      </c>
      <c r="M92" s="883">
        <v>0</v>
      </c>
      <c r="N92" s="883">
        <v>0</v>
      </c>
      <c r="O92" s="883">
        <v>0</v>
      </c>
      <c r="P92" s="883">
        <v>0</v>
      </c>
      <c r="Q92" s="883">
        <v>0</v>
      </c>
      <c r="R92" s="883">
        <v>0</v>
      </c>
      <c r="S92" s="883">
        <v>0</v>
      </c>
      <c r="T92" s="883">
        <v>0</v>
      </c>
      <c r="U92" s="883">
        <v>0</v>
      </c>
      <c r="V92" s="883">
        <v>0</v>
      </c>
      <c r="W92" s="883">
        <v>0</v>
      </c>
      <c r="X92" s="883">
        <v>0</v>
      </c>
      <c r="Y92" s="883">
        <v>0</v>
      </c>
      <c r="Z92" s="883">
        <v>0</v>
      </c>
      <c r="AA92" s="883">
        <v>0</v>
      </c>
      <c r="AB92" s="883">
        <v>0</v>
      </c>
      <c r="AC92" s="883">
        <v>0</v>
      </c>
      <c r="AD92" s="883">
        <v>0</v>
      </c>
      <c r="AE92" s="883">
        <v>0</v>
      </c>
      <c r="AF92" s="883">
        <v>0</v>
      </c>
      <c r="AG92" s="883">
        <v>0</v>
      </c>
      <c r="AH92" s="883">
        <f t="shared" si="28"/>
        <v>475.36989720125973</v>
      </c>
    </row>
    <row r="93" spans="1:34" x14ac:dyDescent="0.3">
      <c r="A93" s="150"/>
      <c r="B93" s="884" t="s">
        <v>564</v>
      </c>
      <c r="C93" s="883">
        <v>17.409227519999998</v>
      </c>
      <c r="D93" s="883">
        <v>8.7046137599999991</v>
      </c>
      <c r="E93" s="883">
        <v>8.7046137599999991</v>
      </c>
      <c r="F93" s="883">
        <v>8.7255131899999991</v>
      </c>
      <c r="G93" s="883">
        <v>0</v>
      </c>
      <c r="H93" s="883">
        <v>0</v>
      </c>
      <c r="I93" s="883">
        <v>0</v>
      </c>
      <c r="J93" s="883">
        <v>0</v>
      </c>
      <c r="K93" s="883">
        <v>0</v>
      </c>
      <c r="L93" s="883">
        <v>0</v>
      </c>
      <c r="M93" s="883">
        <v>0</v>
      </c>
      <c r="N93" s="883">
        <v>0</v>
      </c>
      <c r="O93" s="883">
        <v>0</v>
      </c>
      <c r="P93" s="883">
        <v>0</v>
      </c>
      <c r="Q93" s="883">
        <v>0</v>
      </c>
      <c r="R93" s="883">
        <v>0</v>
      </c>
      <c r="S93" s="883">
        <v>0</v>
      </c>
      <c r="T93" s="883">
        <v>0</v>
      </c>
      <c r="U93" s="883">
        <v>0</v>
      </c>
      <c r="V93" s="883">
        <v>0</v>
      </c>
      <c r="W93" s="883">
        <v>0</v>
      </c>
      <c r="X93" s="883">
        <v>0</v>
      </c>
      <c r="Y93" s="883">
        <v>0</v>
      </c>
      <c r="Z93" s="883">
        <v>0</v>
      </c>
      <c r="AA93" s="883">
        <v>0</v>
      </c>
      <c r="AB93" s="883">
        <v>0</v>
      </c>
      <c r="AC93" s="883">
        <v>0</v>
      </c>
      <c r="AD93" s="883">
        <v>0</v>
      </c>
      <c r="AE93" s="883">
        <v>0</v>
      </c>
      <c r="AF93" s="883">
        <v>0</v>
      </c>
      <c r="AG93" s="883">
        <v>0</v>
      </c>
      <c r="AH93" s="883">
        <f t="shared" si="28"/>
        <v>43.543968229999997</v>
      </c>
    </row>
    <row r="94" spans="1:34" x14ac:dyDescent="0.3">
      <c r="A94" s="150"/>
      <c r="B94" s="886" t="s">
        <v>600</v>
      </c>
      <c r="C94" s="883">
        <v>44.99734152772001</v>
      </c>
      <c r="D94" s="883">
        <v>48.110766881573483</v>
      </c>
      <c r="E94" s="883">
        <v>51.439614238516853</v>
      </c>
      <c r="F94" s="883">
        <v>54.937268573890314</v>
      </c>
      <c r="G94" s="883">
        <v>58.79997093517143</v>
      </c>
      <c r="H94" s="883">
        <v>62.86841840596589</v>
      </c>
      <c r="I94" s="883">
        <v>67.218367118188837</v>
      </c>
      <c r="J94" s="883">
        <v>71.856238860181833</v>
      </c>
      <c r="K94" s="883">
        <v>0</v>
      </c>
      <c r="L94" s="883">
        <v>0</v>
      </c>
      <c r="M94" s="883">
        <v>0</v>
      </c>
      <c r="N94" s="883">
        <v>0</v>
      </c>
      <c r="O94" s="883">
        <v>0</v>
      </c>
      <c r="P94" s="883">
        <v>0</v>
      </c>
      <c r="Q94" s="883">
        <v>0</v>
      </c>
      <c r="R94" s="883">
        <v>0</v>
      </c>
      <c r="S94" s="883">
        <v>0</v>
      </c>
      <c r="T94" s="883">
        <v>0</v>
      </c>
      <c r="U94" s="883">
        <v>0</v>
      </c>
      <c r="V94" s="883">
        <v>0</v>
      </c>
      <c r="W94" s="883">
        <v>0</v>
      </c>
      <c r="X94" s="883">
        <v>0</v>
      </c>
      <c r="Y94" s="883">
        <v>0</v>
      </c>
      <c r="Z94" s="883">
        <v>0</v>
      </c>
      <c r="AA94" s="883">
        <v>0</v>
      </c>
      <c r="AB94" s="883">
        <v>0</v>
      </c>
      <c r="AC94" s="883">
        <v>0</v>
      </c>
      <c r="AD94" s="883">
        <v>0</v>
      </c>
      <c r="AE94" s="883">
        <v>0</v>
      </c>
      <c r="AF94" s="883">
        <v>0</v>
      </c>
      <c r="AG94" s="883">
        <v>0</v>
      </c>
      <c r="AH94" s="883">
        <f t="shared" si="28"/>
        <v>460.22798654120868</v>
      </c>
    </row>
    <row r="95" spans="1:34" x14ac:dyDescent="0.3">
      <c r="A95" s="150"/>
      <c r="B95" s="884" t="s">
        <v>562</v>
      </c>
      <c r="C95" s="883">
        <v>0</v>
      </c>
      <c r="D95" s="883">
        <v>637.29446564858279</v>
      </c>
      <c r="E95" s="883">
        <v>0</v>
      </c>
      <c r="F95" s="883">
        <v>0</v>
      </c>
      <c r="G95" s="883">
        <v>0</v>
      </c>
      <c r="H95" s="883">
        <v>0</v>
      </c>
      <c r="I95" s="883">
        <v>0</v>
      </c>
      <c r="J95" s="883">
        <v>0</v>
      </c>
      <c r="K95" s="883">
        <v>0</v>
      </c>
      <c r="L95" s="883">
        <v>0</v>
      </c>
      <c r="M95" s="883">
        <v>0</v>
      </c>
      <c r="N95" s="883">
        <v>0</v>
      </c>
      <c r="O95" s="883">
        <v>0</v>
      </c>
      <c r="P95" s="883">
        <v>0</v>
      </c>
      <c r="Q95" s="883">
        <v>0</v>
      </c>
      <c r="R95" s="883">
        <v>0</v>
      </c>
      <c r="S95" s="883">
        <v>0</v>
      </c>
      <c r="T95" s="883">
        <v>0</v>
      </c>
      <c r="U95" s="883">
        <v>0</v>
      </c>
      <c r="V95" s="883">
        <v>0</v>
      </c>
      <c r="W95" s="883">
        <v>0</v>
      </c>
      <c r="X95" s="883">
        <v>0</v>
      </c>
      <c r="Y95" s="883">
        <v>0</v>
      </c>
      <c r="Z95" s="883">
        <v>0</v>
      </c>
      <c r="AA95" s="883">
        <v>0</v>
      </c>
      <c r="AB95" s="883">
        <v>0</v>
      </c>
      <c r="AC95" s="883">
        <v>0</v>
      </c>
      <c r="AD95" s="883">
        <v>0</v>
      </c>
      <c r="AE95" s="883">
        <v>0</v>
      </c>
      <c r="AF95" s="883">
        <v>0</v>
      </c>
      <c r="AG95" s="883">
        <v>0</v>
      </c>
      <c r="AH95" s="883">
        <f t="shared" si="28"/>
        <v>637.29446564858279</v>
      </c>
    </row>
    <row r="96" spans="1:34" x14ac:dyDescent="0.3">
      <c r="A96" s="150"/>
      <c r="B96" s="884" t="s">
        <v>908</v>
      </c>
      <c r="C96" s="883">
        <v>5.4117680000000004</v>
      </c>
      <c r="D96" s="883">
        <v>0</v>
      </c>
      <c r="E96" s="883">
        <v>0</v>
      </c>
      <c r="F96" s="883">
        <v>0</v>
      </c>
      <c r="G96" s="883">
        <v>0</v>
      </c>
      <c r="H96" s="883">
        <v>0</v>
      </c>
      <c r="I96" s="883">
        <v>0</v>
      </c>
      <c r="J96" s="883">
        <v>0</v>
      </c>
      <c r="K96" s="883">
        <v>0</v>
      </c>
      <c r="L96" s="883">
        <v>0</v>
      </c>
      <c r="M96" s="883">
        <v>0</v>
      </c>
      <c r="N96" s="883">
        <v>0</v>
      </c>
      <c r="O96" s="883">
        <v>0</v>
      </c>
      <c r="P96" s="883">
        <v>0</v>
      </c>
      <c r="Q96" s="883">
        <v>0</v>
      </c>
      <c r="R96" s="883">
        <v>0</v>
      </c>
      <c r="S96" s="883">
        <v>0</v>
      </c>
      <c r="T96" s="883">
        <v>0</v>
      </c>
      <c r="U96" s="883">
        <v>0</v>
      </c>
      <c r="V96" s="883">
        <v>0</v>
      </c>
      <c r="W96" s="883">
        <v>0</v>
      </c>
      <c r="X96" s="883">
        <v>0</v>
      </c>
      <c r="Y96" s="883">
        <v>0</v>
      </c>
      <c r="Z96" s="883">
        <v>0</v>
      </c>
      <c r="AA96" s="883">
        <v>0</v>
      </c>
      <c r="AB96" s="883">
        <v>0</v>
      </c>
      <c r="AC96" s="883">
        <v>0</v>
      </c>
      <c r="AD96" s="883">
        <v>0</v>
      </c>
      <c r="AE96" s="883">
        <v>0</v>
      </c>
      <c r="AF96" s="883">
        <v>0</v>
      </c>
      <c r="AG96" s="883">
        <v>0</v>
      </c>
      <c r="AH96" s="883">
        <f t="shared" si="28"/>
        <v>5.4117680000000004</v>
      </c>
    </row>
    <row r="97" spans="1:34" x14ac:dyDescent="0.3">
      <c r="A97" s="150"/>
      <c r="B97" s="884" t="s">
        <v>767</v>
      </c>
      <c r="C97" s="883">
        <v>0</v>
      </c>
      <c r="D97" s="883">
        <v>0</v>
      </c>
      <c r="E97" s="883">
        <v>37.077241999999998</v>
      </c>
      <c r="F97" s="883">
        <v>0</v>
      </c>
      <c r="G97" s="883">
        <v>0</v>
      </c>
      <c r="H97" s="883">
        <v>0</v>
      </c>
      <c r="I97" s="883">
        <v>0</v>
      </c>
      <c r="J97" s="883">
        <v>0</v>
      </c>
      <c r="K97" s="883">
        <v>0</v>
      </c>
      <c r="L97" s="883">
        <v>0</v>
      </c>
      <c r="M97" s="883">
        <v>0</v>
      </c>
      <c r="N97" s="883">
        <v>0</v>
      </c>
      <c r="O97" s="883">
        <v>0</v>
      </c>
      <c r="P97" s="883">
        <v>0</v>
      </c>
      <c r="Q97" s="883">
        <v>0</v>
      </c>
      <c r="R97" s="883">
        <v>0</v>
      </c>
      <c r="S97" s="883">
        <v>0</v>
      </c>
      <c r="T97" s="883">
        <v>0</v>
      </c>
      <c r="U97" s="883">
        <v>0</v>
      </c>
      <c r="V97" s="883">
        <v>0</v>
      </c>
      <c r="W97" s="883">
        <v>0</v>
      </c>
      <c r="X97" s="883">
        <v>0</v>
      </c>
      <c r="Y97" s="883">
        <v>0</v>
      </c>
      <c r="Z97" s="883">
        <v>0</v>
      </c>
      <c r="AA97" s="883">
        <v>0</v>
      </c>
      <c r="AB97" s="883">
        <v>0</v>
      </c>
      <c r="AC97" s="883">
        <v>0</v>
      </c>
      <c r="AD97" s="883">
        <v>0</v>
      </c>
      <c r="AE97" s="883">
        <v>0</v>
      </c>
      <c r="AF97" s="883">
        <v>0</v>
      </c>
      <c r="AG97" s="883">
        <v>0</v>
      </c>
      <c r="AH97" s="883">
        <f t="shared" si="28"/>
        <v>37.077241999999998</v>
      </c>
    </row>
    <row r="98" spans="1:34" x14ac:dyDescent="0.3">
      <c r="A98" s="150"/>
      <c r="B98" s="884" t="s">
        <v>766</v>
      </c>
      <c r="C98" s="883">
        <v>12.397135</v>
      </c>
      <c r="D98" s="883">
        <v>0</v>
      </c>
      <c r="E98" s="883">
        <v>0</v>
      </c>
      <c r="F98" s="883">
        <v>0</v>
      </c>
      <c r="G98" s="883">
        <v>0</v>
      </c>
      <c r="H98" s="883">
        <v>0</v>
      </c>
      <c r="I98" s="883">
        <v>0</v>
      </c>
      <c r="J98" s="883">
        <v>0</v>
      </c>
      <c r="K98" s="883">
        <v>0</v>
      </c>
      <c r="L98" s="883">
        <v>0</v>
      </c>
      <c r="M98" s="883">
        <v>0</v>
      </c>
      <c r="N98" s="883">
        <v>0</v>
      </c>
      <c r="O98" s="883">
        <v>0</v>
      </c>
      <c r="P98" s="883">
        <v>0</v>
      </c>
      <c r="Q98" s="883">
        <v>0</v>
      </c>
      <c r="R98" s="883">
        <v>0</v>
      </c>
      <c r="S98" s="883">
        <v>0</v>
      </c>
      <c r="T98" s="883">
        <v>0</v>
      </c>
      <c r="U98" s="883">
        <v>0</v>
      </c>
      <c r="V98" s="883">
        <v>0</v>
      </c>
      <c r="W98" s="883">
        <v>0</v>
      </c>
      <c r="X98" s="883">
        <v>0</v>
      </c>
      <c r="Y98" s="883">
        <v>0</v>
      </c>
      <c r="Z98" s="883">
        <v>0</v>
      </c>
      <c r="AA98" s="883">
        <v>0</v>
      </c>
      <c r="AB98" s="883">
        <v>0</v>
      </c>
      <c r="AC98" s="883">
        <v>0</v>
      </c>
      <c r="AD98" s="883">
        <v>0</v>
      </c>
      <c r="AE98" s="883">
        <v>0</v>
      </c>
      <c r="AF98" s="883">
        <v>0</v>
      </c>
      <c r="AG98" s="883">
        <v>0</v>
      </c>
      <c r="AH98" s="883">
        <f t="shared" si="28"/>
        <v>12.397135</v>
      </c>
    </row>
    <row r="99" spans="1:34" x14ac:dyDescent="0.3">
      <c r="A99" s="150"/>
      <c r="B99" s="884" t="s">
        <v>797</v>
      </c>
      <c r="C99" s="887">
        <v>1.4019120209162754</v>
      </c>
      <c r="D99" s="887">
        <v>0</v>
      </c>
      <c r="E99" s="887">
        <v>0</v>
      </c>
      <c r="F99" s="887">
        <v>0</v>
      </c>
      <c r="G99" s="887">
        <v>0</v>
      </c>
      <c r="H99" s="887">
        <v>0</v>
      </c>
      <c r="I99" s="883">
        <v>0</v>
      </c>
      <c r="J99" s="887">
        <v>0</v>
      </c>
      <c r="K99" s="887">
        <v>0</v>
      </c>
      <c r="L99" s="887">
        <v>0</v>
      </c>
      <c r="M99" s="887">
        <v>0</v>
      </c>
      <c r="N99" s="887">
        <v>0</v>
      </c>
      <c r="O99" s="887">
        <v>0</v>
      </c>
      <c r="P99" s="887">
        <v>0</v>
      </c>
      <c r="Q99" s="887">
        <v>0</v>
      </c>
      <c r="R99" s="887">
        <v>0</v>
      </c>
      <c r="S99" s="887">
        <v>0</v>
      </c>
      <c r="T99" s="887">
        <v>0</v>
      </c>
      <c r="U99" s="887">
        <v>0</v>
      </c>
      <c r="V99" s="887">
        <v>0</v>
      </c>
      <c r="W99" s="887">
        <v>0</v>
      </c>
      <c r="X99" s="887">
        <v>0</v>
      </c>
      <c r="Y99" s="887">
        <v>0</v>
      </c>
      <c r="Z99" s="887">
        <v>0</v>
      </c>
      <c r="AA99" s="887">
        <v>0</v>
      </c>
      <c r="AB99" s="887">
        <v>0</v>
      </c>
      <c r="AC99" s="887">
        <v>0</v>
      </c>
      <c r="AD99" s="887">
        <v>0</v>
      </c>
      <c r="AE99" s="887">
        <v>0</v>
      </c>
      <c r="AF99" s="887">
        <v>0</v>
      </c>
      <c r="AG99" s="887">
        <v>0</v>
      </c>
      <c r="AH99" s="883">
        <f t="shared" si="28"/>
        <v>1.4019120209162754</v>
      </c>
    </row>
    <row r="100" spans="1:34" x14ac:dyDescent="0.3">
      <c r="A100" s="150"/>
      <c r="B100" s="884" t="s">
        <v>796</v>
      </c>
      <c r="C100" s="887">
        <v>667.28898682036959</v>
      </c>
      <c r="D100" s="887">
        <v>0</v>
      </c>
      <c r="E100" s="887">
        <v>0</v>
      </c>
      <c r="F100" s="887">
        <v>0</v>
      </c>
      <c r="G100" s="887">
        <v>0</v>
      </c>
      <c r="H100" s="887">
        <v>0</v>
      </c>
      <c r="I100" s="883">
        <v>0</v>
      </c>
      <c r="J100" s="887">
        <v>0</v>
      </c>
      <c r="K100" s="887">
        <v>0</v>
      </c>
      <c r="L100" s="887">
        <v>0</v>
      </c>
      <c r="M100" s="887">
        <v>0</v>
      </c>
      <c r="N100" s="887">
        <v>0</v>
      </c>
      <c r="O100" s="887">
        <v>0</v>
      </c>
      <c r="P100" s="887">
        <v>0</v>
      </c>
      <c r="Q100" s="887">
        <v>0</v>
      </c>
      <c r="R100" s="887">
        <v>0</v>
      </c>
      <c r="S100" s="887">
        <v>0</v>
      </c>
      <c r="T100" s="887">
        <v>0</v>
      </c>
      <c r="U100" s="887">
        <v>0</v>
      </c>
      <c r="V100" s="887">
        <v>0</v>
      </c>
      <c r="W100" s="887">
        <v>0</v>
      </c>
      <c r="X100" s="887">
        <v>0</v>
      </c>
      <c r="Y100" s="887">
        <v>0</v>
      </c>
      <c r="Z100" s="887">
        <v>0</v>
      </c>
      <c r="AA100" s="887">
        <v>0</v>
      </c>
      <c r="AB100" s="887">
        <v>0</v>
      </c>
      <c r="AC100" s="887">
        <v>0</v>
      </c>
      <c r="AD100" s="887">
        <v>0</v>
      </c>
      <c r="AE100" s="887">
        <v>0</v>
      </c>
      <c r="AF100" s="887">
        <v>0</v>
      </c>
      <c r="AG100" s="887">
        <v>0</v>
      </c>
      <c r="AH100" s="883">
        <f t="shared" si="28"/>
        <v>667.28898682036959</v>
      </c>
    </row>
    <row r="101" spans="1:34" x14ac:dyDescent="0.3">
      <c r="A101" s="150"/>
      <c r="B101" s="884" t="s">
        <v>909</v>
      </c>
      <c r="C101" s="887">
        <v>0.143592</v>
      </c>
      <c r="D101" s="887">
        <v>0</v>
      </c>
      <c r="E101" s="887">
        <v>0</v>
      </c>
      <c r="F101" s="887">
        <v>0</v>
      </c>
      <c r="G101" s="887">
        <v>0</v>
      </c>
      <c r="H101" s="887">
        <v>0</v>
      </c>
      <c r="I101" s="883">
        <v>0</v>
      </c>
      <c r="J101" s="887">
        <v>0</v>
      </c>
      <c r="K101" s="887">
        <v>0</v>
      </c>
      <c r="L101" s="887">
        <v>0</v>
      </c>
      <c r="M101" s="887">
        <v>0</v>
      </c>
      <c r="N101" s="887">
        <v>0</v>
      </c>
      <c r="O101" s="887">
        <v>0</v>
      </c>
      <c r="P101" s="887">
        <v>0</v>
      </c>
      <c r="Q101" s="887">
        <v>0</v>
      </c>
      <c r="R101" s="887">
        <v>0</v>
      </c>
      <c r="S101" s="887">
        <v>0</v>
      </c>
      <c r="T101" s="887">
        <v>0</v>
      </c>
      <c r="U101" s="887">
        <v>0</v>
      </c>
      <c r="V101" s="887">
        <v>0</v>
      </c>
      <c r="W101" s="887">
        <v>0</v>
      </c>
      <c r="X101" s="887">
        <v>0</v>
      </c>
      <c r="Y101" s="887">
        <v>0</v>
      </c>
      <c r="Z101" s="887">
        <v>0</v>
      </c>
      <c r="AA101" s="887">
        <v>0</v>
      </c>
      <c r="AB101" s="887">
        <v>0</v>
      </c>
      <c r="AC101" s="887">
        <v>0</v>
      </c>
      <c r="AD101" s="887">
        <v>0</v>
      </c>
      <c r="AE101" s="887">
        <v>0</v>
      </c>
      <c r="AF101" s="887">
        <v>0</v>
      </c>
      <c r="AG101" s="887">
        <v>0</v>
      </c>
      <c r="AH101" s="883">
        <f t="shared" si="28"/>
        <v>0.143592</v>
      </c>
    </row>
    <row r="102" spans="1:34" x14ac:dyDescent="0.3">
      <c r="A102" s="150"/>
      <c r="B102" s="886" t="s">
        <v>910</v>
      </c>
      <c r="C102" s="887">
        <v>1766.417715</v>
      </c>
      <c r="D102" s="887">
        <v>0</v>
      </c>
      <c r="E102" s="887">
        <v>0</v>
      </c>
      <c r="F102" s="887">
        <v>0</v>
      </c>
      <c r="G102" s="887">
        <v>0</v>
      </c>
      <c r="H102" s="887">
        <v>0</v>
      </c>
      <c r="I102" s="883">
        <v>0</v>
      </c>
      <c r="J102" s="887">
        <v>0</v>
      </c>
      <c r="K102" s="887">
        <v>0</v>
      </c>
      <c r="L102" s="887">
        <v>0</v>
      </c>
      <c r="M102" s="887">
        <v>0</v>
      </c>
      <c r="N102" s="887">
        <v>0</v>
      </c>
      <c r="O102" s="887">
        <v>0</v>
      </c>
      <c r="P102" s="887">
        <v>0</v>
      </c>
      <c r="Q102" s="887">
        <v>0</v>
      </c>
      <c r="R102" s="887">
        <v>0</v>
      </c>
      <c r="S102" s="887">
        <v>0</v>
      </c>
      <c r="T102" s="887">
        <v>0</v>
      </c>
      <c r="U102" s="887">
        <v>0</v>
      </c>
      <c r="V102" s="887">
        <v>0</v>
      </c>
      <c r="W102" s="887">
        <v>0</v>
      </c>
      <c r="X102" s="887">
        <v>0</v>
      </c>
      <c r="Y102" s="887">
        <v>0</v>
      </c>
      <c r="Z102" s="887">
        <v>0</v>
      </c>
      <c r="AA102" s="887">
        <v>0</v>
      </c>
      <c r="AB102" s="887">
        <v>0</v>
      </c>
      <c r="AC102" s="887">
        <v>0</v>
      </c>
      <c r="AD102" s="887">
        <v>0</v>
      </c>
      <c r="AE102" s="887">
        <v>0</v>
      </c>
      <c r="AF102" s="887">
        <v>0</v>
      </c>
      <c r="AG102" s="887">
        <v>0</v>
      </c>
      <c r="AH102" s="883">
        <f t="shared" si="28"/>
        <v>1766.417715</v>
      </c>
    </row>
    <row r="103" spans="1:34" x14ac:dyDescent="0.3">
      <c r="A103" s="150"/>
      <c r="B103" s="886" t="s">
        <v>912</v>
      </c>
      <c r="C103" s="887">
        <v>0</v>
      </c>
      <c r="D103" s="887">
        <v>1659.750432</v>
      </c>
      <c r="E103" s="887">
        <v>0</v>
      </c>
      <c r="F103" s="887">
        <v>0</v>
      </c>
      <c r="G103" s="887">
        <v>0</v>
      </c>
      <c r="H103" s="887">
        <v>0</v>
      </c>
      <c r="I103" s="883">
        <v>0</v>
      </c>
      <c r="J103" s="887">
        <v>0</v>
      </c>
      <c r="K103" s="887">
        <v>0</v>
      </c>
      <c r="L103" s="887">
        <v>0</v>
      </c>
      <c r="M103" s="887">
        <v>0</v>
      </c>
      <c r="N103" s="887">
        <v>0</v>
      </c>
      <c r="O103" s="887">
        <v>0</v>
      </c>
      <c r="P103" s="887">
        <v>0</v>
      </c>
      <c r="Q103" s="887">
        <v>0</v>
      </c>
      <c r="R103" s="887">
        <v>0</v>
      </c>
      <c r="S103" s="887">
        <v>0</v>
      </c>
      <c r="T103" s="887">
        <v>0</v>
      </c>
      <c r="U103" s="887">
        <v>0</v>
      </c>
      <c r="V103" s="887">
        <v>0</v>
      </c>
      <c r="W103" s="887">
        <v>0</v>
      </c>
      <c r="X103" s="887">
        <v>0</v>
      </c>
      <c r="Y103" s="887">
        <v>0</v>
      </c>
      <c r="Z103" s="887">
        <v>0</v>
      </c>
      <c r="AA103" s="887">
        <v>0</v>
      </c>
      <c r="AB103" s="887">
        <v>0</v>
      </c>
      <c r="AC103" s="887">
        <v>0</v>
      </c>
      <c r="AD103" s="887">
        <v>0</v>
      </c>
      <c r="AE103" s="887">
        <v>0</v>
      </c>
      <c r="AF103" s="887">
        <v>0</v>
      </c>
      <c r="AG103" s="887">
        <v>0</v>
      </c>
      <c r="AH103" s="883">
        <f t="shared" si="28"/>
        <v>1659.750432</v>
      </c>
    </row>
    <row r="104" spans="1:34" x14ac:dyDescent="0.3">
      <c r="A104" s="150"/>
      <c r="B104" s="884" t="s">
        <v>478</v>
      </c>
      <c r="C104" s="887">
        <v>0</v>
      </c>
      <c r="D104" s="887">
        <v>0</v>
      </c>
      <c r="E104" s="887">
        <v>0</v>
      </c>
      <c r="F104" s="887">
        <v>0</v>
      </c>
      <c r="G104" s="887">
        <v>0</v>
      </c>
      <c r="H104" s="887">
        <v>1147.658372333472</v>
      </c>
      <c r="I104" s="883">
        <v>0</v>
      </c>
      <c r="J104" s="887">
        <v>0</v>
      </c>
      <c r="K104" s="887">
        <v>0</v>
      </c>
      <c r="L104" s="887">
        <v>0</v>
      </c>
      <c r="M104" s="887">
        <v>0</v>
      </c>
      <c r="N104" s="887">
        <v>0</v>
      </c>
      <c r="O104" s="887">
        <v>0</v>
      </c>
      <c r="P104" s="887">
        <v>0</v>
      </c>
      <c r="Q104" s="887">
        <v>0</v>
      </c>
      <c r="R104" s="887">
        <v>0</v>
      </c>
      <c r="S104" s="887">
        <v>0</v>
      </c>
      <c r="T104" s="887">
        <v>0</v>
      </c>
      <c r="U104" s="887">
        <v>0</v>
      </c>
      <c r="V104" s="887">
        <v>0</v>
      </c>
      <c r="W104" s="887">
        <v>0</v>
      </c>
      <c r="X104" s="887">
        <v>0</v>
      </c>
      <c r="Y104" s="887">
        <v>0</v>
      </c>
      <c r="Z104" s="887">
        <v>0</v>
      </c>
      <c r="AA104" s="887">
        <v>0</v>
      </c>
      <c r="AB104" s="887">
        <v>0</v>
      </c>
      <c r="AC104" s="887">
        <v>0</v>
      </c>
      <c r="AD104" s="887">
        <v>0</v>
      </c>
      <c r="AE104" s="887">
        <v>0</v>
      </c>
      <c r="AF104" s="887">
        <v>0</v>
      </c>
      <c r="AG104" s="887">
        <v>0</v>
      </c>
      <c r="AH104" s="883">
        <f t="shared" si="28"/>
        <v>1147.658372333472</v>
      </c>
    </row>
    <row r="105" spans="1:34" x14ac:dyDescent="0.3">
      <c r="A105" s="150"/>
      <c r="B105" s="886" t="s">
        <v>479</v>
      </c>
      <c r="C105" s="887">
        <v>0</v>
      </c>
      <c r="D105" s="887">
        <v>0</v>
      </c>
      <c r="E105" s="887">
        <v>762.37866844138102</v>
      </c>
      <c r="F105" s="887">
        <v>0</v>
      </c>
      <c r="G105" s="887">
        <v>0</v>
      </c>
      <c r="H105" s="887">
        <v>0</v>
      </c>
      <c r="I105" s="883">
        <v>0</v>
      </c>
      <c r="J105" s="887">
        <v>0</v>
      </c>
      <c r="K105" s="887">
        <v>0</v>
      </c>
      <c r="L105" s="887">
        <v>0</v>
      </c>
      <c r="M105" s="887">
        <v>0</v>
      </c>
      <c r="N105" s="887">
        <v>0</v>
      </c>
      <c r="O105" s="887">
        <v>0</v>
      </c>
      <c r="P105" s="887">
        <v>0</v>
      </c>
      <c r="Q105" s="887">
        <v>0</v>
      </c>
      <c r="R105" s="887">
        <v>0</v>
      </c>
      <c r="S105" s="887">
        <v>0</v>
      </c>
      <c r="T105" s="887">
        <v>0</v>
      </c>
      <c r="U105" s="887">
        <v>0</v>
      </c>
      <c r="V105" s="887">
        <v>0</v>
      </c>
      <c r="W105" s="887">
        <v>0</v>
      </c>
      <c r="X105" s="887">
        <v>0</v>
      </c>
      <c r="Y105" s="887">
        <v>0</v>
      </c>
      <c r="Z105" s="887">
        <v>0</v>
      </c>
      <c r="AA105" s="887">
        <v>0</v>
      </c>
      <c r="AB105" s="887">
        <v>0</v>
      </c>
      <c r="AC105" s="887">
        <v>0</v>
      </c>
      <c r="AD105" s="887">
        <v>0</v>
      </c>
      <c r="AE105" s="887">
        <v>0</v>
      </c>
      <c r="AF105" s="887">
        <v>0</v>
      </c>
      <c r="AG105" s="887">
        <v>0</v>
      </c>
      <c r="AH105" s="883">
        <f t="shared" si="28"/>
        <v>762.37866844138102</v>
      </c>
    </row>
    <row r="106" spans="1:34" x14ac:dyDescent="0.3">
      <c r="A106" s="150"/>
      <c r="B106" s="886" t="s">
        <v>559</v>
      </c>
      <c r="C106" s="883">
        <v>1587.0668988447323</v>
      </c>
      <c r="D106" s="883">
        <v>0</v>
      </c>
      <c r="E106" s="883">
        <v>0</v>
      </c>
      <c r="F106" s="883">
        <v>0</v>
      </c>
      <c r="G106" s="883">
        <v>0</v>
      </c>
      <c r="H106" s="883">
        <v>0</v>
      </c>
      <c r="I106" s="883">
        <v>0</v>
      </c>
      <c r="J106" s="883">
        <v>0</v>
      </c>
      <c r="K106" s="883">
        <v>0</v>
      </c>
      <c r="L106" s="883">
        <v>0</v>
      </c>
      <c r="M106" s="883">
        <v>0</v>
      </c>
      <c r="N106" s="883">
        <v>0</v>
      </c>
      <c r="O106" s="883">
        <v>0</v>
      </c>
      <c r="P106" s="883">
        <v>0</v>
      </c>
      <c r="Q106" s="883">
        <v>0</v>
      </c>
      <c r="R106" s="883">
        <v>0</v>
      </c>
      <c r="S106" s="883">
        <v>0</v>
      </c>
      <c r="T106" s="883">
        <v>0</v>
      </c>
      <c r="U106" s="883">
        <v>0</v>
      </c>
      <c r="V106" s="883">
        <v>0</v>
      </c>
      <c r="W106" s="883">
        <v>0</v>
      </c>
      <c r="X106" s="883">
        <v>0</v>
      </c>
      <c r="Y106" s="883">
        <v>0</v>
      </c>
      <c r="Z106" s="883">
        <v>0</v>
      </c>
      <c r="AA106" s="883">
        <v>0</v>
      </c>
      <c r="AB106" s="883">
        <v>0</v>
      </c>
      <c r="AC106" s="883">
        <v>0</v>
      </c>
      <c r="AD106" s="883">
        <v>0</v>
      </c>
      <c r="AE106" s="883">
        <v>0</v>
      </c>
      <c r="AF106" s="883">
        <v>0</v>
      </c>
      <c r="AG106" s="883">
        <v>0</v>
      </c>
      <c r="AH106" s="883">
        <f t="shared" si="28"/>
        <v>1587.0668988447323</v>
      </c>
    </row>
    <row r="107" spans="1:34" x14ac:dyDescent="0.3">
      <c r="A107" s="150"/>
      <c r="B107" s="884" t="s">
        <v>480</v>
      </c>
      <c r="C107" s="887">
        <v>742.76546427001017</v>
      </c>
      <c r="D107" s="887">
        <v>0</v>
      </c>
      <c r="E107" s="887">
        <v>0</v>
      </c>
      <c r="F107" s="887">
        <v>0</v>
      </c>
      <c r="G107" s="887">
        <v>0</v>
      </c>
      <c r="H107" s="887">
        <v>0</v>
      </c>
      <c r="I107" s="883">
        <v>0</v>
      </c>
      <c r="J107" s="887">
        <v>0</v>
      </c>
      <c r="K107" s="887">
        <v>0</v>
      </c>
      <c r="L107" s="887">
        <v>0</v>
      </c>
      <c r="M107" s="887">
        <v>0</v>
      </c>
      <c r="N107" s="887">
        <v>0</v>
      </c>
      <c r="O107" s="887">
        <v>0</v>
      </c>
      <c r="P107" s="887">
        <v>0</v>
      </c>
      <c r="Q107" s="887">
        <v>0</v>
      </c>
      <c r="R107" s="887">
        <v>0</v>
      </c>
      <c r="S107" s="887">
        <v>0</v>
      </c>
      <c r="T107" s="887">
        <v>0</v>
      </c>
      <c r="U107" s="887">
        <v>0</v>
      </c>
      <c r="V107" s="887">
        <v>0</v>
      </c>
      <c r="W107" s="887">
        <v>0</v>
      </c>
      <c r="X107" s="887">
        <v>0</v>
      </c>
      <c r="Y107" s="887">
        <v>0</v>
      </c>
      <c r="Z107" s="887">
        <v>0</v>
      </c>
      <c r="AA107" s="887">
        <v>0</v>
      </c>
      <c r="AB107" s="887">
        <v>0</v>
      </c>
      <c r="AC107" s="887">
        <v>0</v>
      </c>
      <c r="AD107" s="887">
        <v>0</v>
      </c>
      <c r="AE107" s="887">
        <v>0</v>
      </c>
      <c r="AF107" s="887">
        <v>0</v>
      </c>
      <c r="AG107" s="887">
        <v>0</v>
      </c>
      <c r="AH107" s="883">
        <f t="shared" si="28"/>
        <v>742.76546427001017</v>
      </c>
    </row>
    <row r="108" spans="1:34" x14ac:dyDescent="0.3">
      <c r="A108" s="150"/>
      <c r="B108" s="884" t="s">
        <v>765</v>
      </c>
      <c r="C108" s="887">
        <v>0</v>
      </c>
      <c r="D108" s="887">
        <v>2959.4279305959949</v>
      </c>
      <c r="E108" s="887">
        <v>0</v>
      </c>
      <c r="F108" s="887">
        <v>0</v>
      </c>
      <c r="G108" s="887">
        <v>0</v>
      </c>
      <c r="H108" s="887">
        <v>0</v>
      </c>
      <c r="I108" s="883">
        <v>0</v>
      </c>
      <c r="J108" s="887">
        <v>0</v>
      </c>
      <c r="K108" s="887">
        <v>0</v>
      </c>
      <c r="L108" s="887">
        <v>0</v>
      </c>
      <c r="M108" s="887">
        <v>0</v>
      </c>
      <c r="N108" s="887">
        <v>0</v>
      </c>
      <c r="O108" s="887">
        <v>0</v>
      </c>
      <c r="P108" s="887">
        <v>0</v>
      </c>
      <c r="Q108" s="887">
        <v>0</v>
      </c>
      <c r="R108" s="887">
        <v>0</v>
      </c>
      <c r="S108" s="887">
        <v>0</v>
      </c>
      <c r="T108" s="887">
        <v>0</v>
      </c>
      <c r="U108" s="887">
        <v>0</v>
      </c>
      <c r="V108" s="887">
        <v>0</v>
      </c>
      <c r="W108" s="887">
        <v>0</v>
      </c>
      <c r="X108" s="887">
        <v>0</v>
      </c>
      <c r="Y108" s="887">
        <v>0</v>
      </c>
      <c r="Z108" s="887">
        <v>0</v>
      </c>
      <c r="AA108" s="887">
        <v>0</v>
      </c>
      <c r="AB108" s="887">
        <v>0</v>
      </c>
      <c r="AC108" s="887">
        <v>0</v>
      </c>
      <c r="AD108" s="887">
        <v>0</v>
      </c>
      <c r="AE108" s="887">
        <v>0</v>
      </c>
      <c r="AF108" s="887">
        <v>0</v>
      </c>
      <c r="AG108" s="887">
        <v>0</v>
      </c>
      <c r="AH108" s="883">
        <f t="shared" ref="AH108:AH138" si="29">SUM(C108:AG108)</f>
        <v>2959.4279305959949</v>
      </c>
    </row>
    <row r="109" spans="1:34" x14ac:dyDescent="0.3">
      <c r="A109" s="150"/>
      <c r="B109" s="886" t="s">
        <v>716</v>
      </c>
      <c r="C109" s="887">
        <v>0</v>
      </c>
      <c r="D109" s="887">
        <v>3926.8765483032785</v>
      </c>
      <c r="E109" s="887">
        <v>0</v>
      </c>
      <c r="F109" s="887">
        <v>0</v>
      </c>
      <c r="G109" s="887">
        <v>0</v>
      </c>
      <c r="H109" s="887">
        <v>0</v>
      </c>
      <c r="I109" s="883">
        <v>0</v>
      </c>
      <c r="J109" s="887">
        <v>0</v>
      </c>
      <c r="K109" s="887">
        <v>0</v>
      </c>
      <c r="L109" s="887">
        <v>0</v>
      </c>
      <c r="M109" s="887">
        <v>0</v>
      </c>
      <c r="N109" s="887">
        <v>0</v>
      </c>
      <c r="O109" s="887">
        <v>0</v>
      </c>
      <c r="P109" s="887">
        <v>0</v>
      </c>
      <c r="Q109" s="887">
        <v>0</v>
      </c>
      <c r="R109" s="887">
        <v>0</v>
      </c>
      <c r="S109" s="887">
        <v>0</v>
      </c>
      <c r="T109" s="887">
        <v>0</v>
      </c>
      <c r="U109" s="887">
        <v>0</v>
      </c>
      <c r="V109" s="887">
        <v>0</v>
      </c>
      <c r="W109" s="887">
        <v>0</v>
      </c>
      <c r="X109" s="887">
        <v>0</v>
      </c>
      <c r="Y109" s="887">
        <v>0</v>
      </c>
      <c r="Z109" s="887">
        <v>0</v>
      </c>
      <c r="AA109" s="887">
        <v>0</v>
      </c>
      <c r="AB109" s="887">
        <v>0</v>
      </c>
      <c r="AC109" s="887">
        <v>0</v>
      </c>
      <c r="AD109" s="887">
        <v>0</v>
      </c>
      <c r="AE109" s="887">
        <v>0</v>
      </c>
      <c r="AF109" s="887">
        <v>0</v>
      </c>
      <c r="AG109" s="887">
        <v>0</v>
      </c>
      <c r="AH109" s="883">
        <f t="shared" si="29"/>
        <v>3926.8765483032785</v>
      </c>
    </row>
    <row r="110" spans="1:34" x14ac:dyDescent="0.3">
      <c r="A110" s="150"/>
      <c r="B110" s="884" t="s">
        <v>841</v>
      </c>
      <c r="C110" s="883">
        <v>0</v>
      </c>
      <c r="D110" s="883">
        <v>0</v>
      </c>
      <c r="E110" s="883">
        <v>175.75592710833553</v>
      </c>
      <c r="F110" s="883">
        <v>0</v>
      </c>
      <c r="G110" s="883">
        <v>0</v>
      </c>
      <c r="H110" s="883">
        <v>0</v>
      </c>
      <c r="I110" s="883">
        <v>0</v>
      </c>
      <c r="J110" s="883">
        <v>0</v>
      </c>
      <c r="K110" s="883">
        <v>0</v>
      </c>
      <c r="L110" s="883">
        <v>0</v>
      </c>
      <c r="M110" s="883">
        <v>0</v>
      </c>
      <c r="N110" s="883">
        <v>0</v>
      </c>
      <c r="O110" s="883">
        <v>0</v>
      </c>
      <c r="P110" s="883">
        <v>0</v>
      </c>
      <c r="Q110" s="883">
        <v>0</v>
      </c>
      <c r="R110" s="883">
        <v>0</v>
      </c>
      <c r="S110" s="883">
        <v>0</v>
      </c>
      <c r="T110" s="883">
        <v>0</v>
      </c>
      <c r="U110" s="883">
        <v>0</v>
      </c>
      <c r="V110" s="883">
        <v>0</v>
      </c>
      <c r="W110" s="883">
        <v>0</v>
      </c>
      <c r="X110" s="883">
        <v>0</v>
      </c>
      <c r="Y110" s="883">
        <v>0</v>
      </c>
      <c r="Z110" s="883">
        <v>0</v>
      </c>
      <c r="AA110" s="883">
        <v>0</v>
      </c>
      <c r="AB110" s="883">
        <v>0</v>
      </c>
      <c r="AC110" s="883">
        <v>0</v>
      </c>
      <c r="AD110" s="883">
        <v>0</v>
      </c>
      <c r="AE110" s="883">
        <v>0</v>
      </c>
      <c r="AF110" s="883">
        <v>0</v>
      </c>
      <c r="AG110" s="883">
        <v>0</v>
      </c>
      <c r="AH110" s="883">
        <f t="shared" si="29"/>
        <v>175.75592710833553</v>
      </c>
    </row>
    <row r="111" spans="1:34" x14ac:dyDescent="0.3">
      <c r="A111" s="150"/>
      <c r="B111" s="884" t="s">
        <v>838</v>
      </c>
      <c r="C111" s="883">
        <v>3429.5759388973083</v>
      </c>
      <c r="D111" s="883">
        <v>0</v>
      </c>
      <c r="E111" s="883">
        <v>0</v>
      </c>
      <c r="F111" s="883">
        <v>0</v>
      </c>
      <c r="G111" s="883">
        <v>0</v>
      </c>
      <c r="H111" s="883">
        <v>0</v>
      </c>
      <c r="I111" s="883">
        <v>0</v>
      </c>
      <c r="J111" s="883">
        <v>0</v>
      </c>
      <c r="K111" s="883">
        <v>0</v>
      </c>
      <c r="L111" s="883">
        <v>0</v>
      </c>
      <c r="M111" s="883">
        <v>0</v>
      </c>
      <c r="N111" s="883">
        <v>0</v>
      </c>
      <c r="O111" s="883">
        <v>0</v>
      </c>
      <c r="P111" s="883">
        <v>0</v>
      </c>
      <c r="Q111" s="883">
        <v>0</v>
      </c>
      <c r="R111" s="883">
        <v>0</v>
      </c>
      <c r="S111" s="883">
        <v>0</v>
      </c>
      <c r="T111" s="883">
        <v>0</v>
      </c>
      <c r="U111" s="883">
        <v>0</v>
      </c>
      <c r="V111" s="883">
        <v>0</v>
      </c>
      <c r="W111" s="883">
        <v>0</v>
      </c>
      <c r="X111" s="883">
        <v>0</v>
      </c>
      <c r="Y111" s="883">
        <v>0</v>
      </c>
      <c r="Z111" s="883">
        <v>0</v>
      </c>
      <c r="AA111" s="883">
        <v>0</v>
      </c>
      <c r="AB111" s="883">
        <v>0</v>
      </c>
      <c r="AC111" s="883">
        <v>0</v>
      </c>
      <c r="AD111" s="883">
        <v>0</v>
      </c>
      <c r="AE111" s="883">
        <v>0</v>
      </c>
      <c r="AF111" s="883">
        <v>0</v>
      </c>
      <c r="AG111" s="883">
        <v>0</v>
      </c>
      <c r="AH111" s="883">
        <f t="shared" si="29"/>
        <v>3429.5759388973083</v>
      </c>
    </row>
    <row r="112" spans="1:34" x14ac:dyDescent="0.3">
      <c r="A112" s="150"/>
      <c r="B112" s="962" t="s">
        <v>839</v>
      </c>
      <c r="C112" s="883">
        <v>2842.327989036346</v>
      </c>
      <c r="D112" s="883">
        <v>0</v>
      </c>
      <c r="E112" s="883">
        <v>0</v>
      </c>
      <c r="F112" s="883">
        <v>0</v>
      </c>
      <c r="G112" s="883">
        <v>0</v>
      </c>
      <c r="H112" s="883">
        <v>0</v>
      </c>
      <c r="I112" s="883">
        <v>0</v>
      </c>
      <c r="J112" s="883">
        <v>0</v>
      </c>
      <c r="K112" s="883">
        <v>0</v>
      </c>
      <c r="L112" s="883">
        <v>0</v>
      </c>
      <c r="M112" s="883">
        <v>0</v>
      </c>
      <c r="N112" s="883">
        <v>0</v>
      </c>
      <c r="O112" s="883">
        <v>0</v>
      </c>
      <c r="P112" s="883">
        <v>0</v>
      </c>
      <c r="Q112" s="883">
        <v>0</v>
      </c>
      <c r="R112" s="883">
        <v>0</v>
      </c>
      <c r="S112" s="883">
        <v>0</v>
      </c>
      <c r="T112" s="883">
        <v>0</v>
      </c>
      <c r="U112" s="883">
        <v>0</v>
      </c>
      <c r="V112" s="883">
        <v>0</v>
      </c>
      <c r="W112" s="883">
        <v>0</v>
      </c>
      <c r="X112" s="883">
        <v>0</v>
      </c>
      <c r="Y112" s="883">
        <v>0</v>
      </c>
      <c r="Z112" s="883">
        <v>0</v>
      </c>
      <c r="AA112" s="883">
        <v>0</v>
      </c>
      <c r="AB112" s="883">
        <v>0</v>
      </c>
      <c r="AC112" s="883">
        <v>0</v>
      </c>
      <c r="AD112" s="883">
        <v>0</v>
      </c>
      <c r="AE112" s="883">
        <v>0</v>
      </c>
      <c r="AF112" s="883">
        <v>0</v>
      </c>
      <c r="AG112" s="883">
        <v>0</v>
      </c>
      <c r="AH112" s="883">
        <f t="shared" si="29"/>
        <v>2842.327989036346</v>
      </c>
    </row>
    <row r="113" spans="1:34" x14ac:dyDescent="0.3">
      <c r="A113" s="150"/>
      <c r="B113" s="886" t="s">
        <v>840</v>
      </c>
      <c r="C113" s="883">
        <v>0</v>
      </c>
      <c r="D113" s="883">
        <v>2449.7963517264739</v>
      </c>
      <c r="E113" s="883">
        <v>0</v>
      </c>
      <c r="F113" s="883">
        <v>0</v>
      </c>
      <c r="G113" s="883">
        <v>0</v>
      </c>
      <c r="H113" s="883">
        <v>0</v>
      </c>
      <c r="I113" s="883">
        <v>0</v>
      </c>
      <c r="J113" s="883">
        <v>0</v>
      </c>
      <c r="K113" s="883">
        <v>0</v>
      </c>
      <c r="L113" s="883">
        <v>0</v>
      </c>
      <c r="M113" s="883">
        <v>0</v>
      </c>
      <c r="N113" s="883">
        <v>0</v>
      </c>
      <c r="O113" s="883">
        <v>0</v>
      </c>
      <c r="P113" s="883">
        <v>0</v>
      </c>
      <c r="Q113" s="883">
        <v>0</v>
      </c>
      <c r="R113" s="883">
        <v>0</v>
      </c>
      <c r="S113" s="883">
        <v>0</v>
      </c>
      <c r="T113" s="883">
        <v>0</v>
      </c>
      <c r="U113" s="883">
        <v>0</v>
      </c>
      <c r="V113" s="883">
        <v>0</v>
      </c>
      <c r="W113" s="883">
        <v>0</v>
      </c>
      <c r="X113" s="883">
        <v>0</v>
      </c>
      <c r="Y113" s="883">
        <v>0</v>
      </c>
      <c r="Z113" s="883">
        <v>0</v>
      </c>
      <c r="AA113" s="883">
        <v>0</v>
      </c>
      <c r="AB113" s="883">
        <v>0</v>
      </c>
      <c r="AC113" s="883">
        <v>0</v>
      </c>
      <c r="AD113" s="883">
        <v>0</v>
      </c>
      <c r="AE113" s="883">
        <v>0</v>
      </c>
      <c r="AF113" s="883">
        <v>0</v>
      </c>
      <c r="AG113" s="883">
        <v>0</v>
      </c>
      <c r="AH113" s="883">
        <f t="shared" si="29"/>
        <v>2449.7963517264739</v>
      </c>
    </row>
    <row r="114" spans="1:34" x14ac:dyDescent="0.3">
      <c r="A114" s="150"/>
      <c r="B114" s="886" t="s">
        <v>836</v>
      </c>
      <c r="C114" s="81">
        <v>0</v>
      </c>
      <c r="D114" s="81">
        <v>0</v>
      </c>
      <c r="E114" s="81">
        <v>2578.2930894956039</v>
      </c>
      <c r="F114" s="81">
        <v>0</v>
      </c>
      <c r="G114" s="81">
        <v>0</v>
      </c>
      <c r="H114" s="81">
        <v>0</v>
      </c>
      <c r="I114" s="883">
        <v>0</v>
      </c>
      <c r="J114" s="81">
        <v>0</v>
      </c>
      <c r="K114" s="81">
        <v>0</v>
      </c>
      <c r="L114" s="81">
        <v>0</v>
      </c>
      <c r="M114" s="81">
        <v>0</v>
      </c>
      <c r="N114" s="81">
        <v>0</v>
      </c>
      <c r="O114" s="81">
        <v>0</v>
      </c>
      <c r="P114" s="81">
        <v>0</v>
      </c>
      <c r="Q114" s="81">
        <v>0</v>
      </c>
      <c r="R114" s="81">
        <v>0</v>
      </c>
      <c r="S114" s="81">
        <v>0</v>
      </c>
      <c r="T114" s="81">
        <v>0</v>
      </c>
      <c r="U114" s="81">
        <v>0</v>
      </c>
      <c r="V114" s="81">
        <v>0</v>
      </c>
      <c r="W114" s="81">
        <v>0</v>
      </c>
      <c r="X114" s="81">
        <v>0</v>
      </c>
      <c r="Y114" s="81">
        <v>0</v>
      </c>
      <c r="Z114" s="81">
        <v>0</v>
      </c>
      <c r="AA114" s="81">
        <v>0</v>
      </c>
      <c r="AB114" s="81">
        <v>0</v>
      </c>
      <c r="AC114" s="81">
        <v>0</v>
      </c>
      <c r="AD114" s="81">
        <v>0</v>
      </c>
      <c r="AE114" s="81">
        <v>0</v>
      </c>
      <c r="AF114" s="81">
        <v>0</v>
      </c>
      <c r="AG114" s="81">
        <v>0</v>
      </c>
      <c r="AH114" s="883">
        <f t="shared" si="29"/>
        <v>2578.2930894956039</v>
      </c>
    </row>
    <row r="115" spans="1:34" x14ac:dyDescent="0.3">
      <c r="A115" s="150"/>
      <c r="B115" s="884" t="s">
        <v>837</v>
      </c>
      <c r="C115" s="324">
        <v>0</v>
      </c>
      <c r="D115" s="324">
        <v>0</v>
      </c>
      <c r="E115" s="324">
        <v>0</v>
      </c>
      <c r="F115" s="324">
        <v>4955.1004117657039</v>
      </c>
      <c r="G115" s="324">
        <v>0</v>
      </c>
      <c r="H115" s="324">
        <v>0</v>
      </c>
      <c r="I115" s="883">
        <v>0</v>
      </c>
      <c r="J115" s="324">
        <v>0</v>
      </c>
      <c r="K115" s="324">
        <v>0</v>
      </c>
      <c r="L115" s="324">
        <v>0</v>
      </c>
      <c r="M115" s="324">
        <v>0</v>
      </c>
      <c r="N115" s="324">
        <v>0</v>
      </c>
      <c r="O115" s="324">
        <v>0</v>
      </c>
      <c r="P115" s="324">
        <v>0</v>
      </c>
      <c r="Q115" s="324">
        <v>0</v>
      </c>
      <c r="R115" s="324">
        <v>0</v>
      </c>
      <c r="S115" s="324">
        <v>0</v>
      </c>
      <c r="T115" s="324">
        <v>0</v>
      </c>
      <c r="U115" s="324">
        <v>0</v>
      </c>
      <c r="V115" s="324">
        <v>0</v>
      </c>
      <c r="W115" s="324">
        <v>0</v>
      </c>
      <c r="X115" s="324">
        <v>0</v>
      </c>
      <c r="Y115" s="324">
        <v>0</v>
      </c>
      <c r="Z115" s="324">
        <v>0</v>
      </c>
      <c r="AA115" s="324">
        <v>0</v>
      </c>
      <c r="AB115" s="324">
        <v>0</v>
      </c>
      <c r="AC115" s="324">
        <v>0</v>
      </c>
      <c r="AD115" s="324">
        <v>0</v>
      </c>
      <c r="AE115" s="324">
        <v>0</v>
      </c>
      <c r="AF115" s="324">
        <v>0</v>
      </c>
      <c r="AG115" s="324">
        <v>0</v>
      </c>
      <c r="AH115" s="883">
        <f t="shared" si="29"/>
        <v>4955.1004117657039</v>
      </c>
    </row>
    <row r="116" spans="1:34" x14ac:dyDescent="0.3">
      <c r="A116" s="150"/>
      <c r="B116" s="884" t="s">
        <v>842</v>
      </c>
      <c r="C116" s="324">
        <v>0</v>
      </c>
      <c r="D116" s="324">
        <v>0</v>
      </c>
      <c r="E116" s="324">
        <v>0</v>
      </c>
      <c r="F116" s="324">
        <v>151.4331490252207</v>
      </c>
      <c r="G116" s="324">
        <v>302.8662980504414</v>
      </c>
      <c r="H116" s="324">
        <v>302.8662980504414</v>
      </c>
      <c r="I116" s="883">
        <v>0</v>
      </c>
      <c r="J116" s="324">
        <v>0</v>
      </c>
      <c r="K116" s="324">
        <v>0</v>
      </c>
      <c r="L116" s="324">
        <v>0</v>
      </c>
      <c r="M116" s="324">
        <v>0</v>
      </c>
      <c r="N116" s="324">
        <v>0</v>
      </c>
      <c r="O116" s="324">
        <v>0</v>
      </c>
      <c r="P116" s="324">
        <v>0</v>
      </c>
      <c r="Q116" s="324">
        <v>0</v>
      </c>
      <c r="R116" s="324">
        <v>0</v>
      </c>
      <c r="S116" s="324">
        <v>0</v>
      </c>
      <c r="T116" s="324">
        <v>0</v>
      </c>
      <c r="U116" s="324">
        <v>0</v>
      </c>
      <c r="V116" s="324">
        <v>0</v>
      </c>
      <c r="W116" s="324">
        <v>0</v>
      </c>
      <c r="X116" s="324">
        <v>0</v>
      </c>
      <c r="Y116" s="324">
        <v>0</v>
      </c>
      <c r="Z116" s="324">
        <v>0</v>
      </c>
      <c r="AA116" s="324">
        <v>0</v>
      </c>
      <c r="AB116" s="324">
        <v>0</v>
      </c>
      <c r="AC116" s="324">
        <v>0</v>
      </c>
      <c r="AD116" s="324">
        <v>0</v>
      </c>
      <c r="AE116" s="324">
        <v>0</v>
      </c>
      <c r="AF116" s="324">
        <v>0</v>
      </c>
      <c r="AG116" s="324">
        <v>0</v>
      </c>
      <c r="AH116" s="883">
        <f t="shared" si="29"/>
        <v>757.1657451261035</v>
      </c>
    </row>
    <row r="117" spans="1:34" x14ac:dyDescent="0.3">
      <c r="A117" s="150"/>
      <c r="B117" s="884" t="s">
        <v>843</v>
      </c>
      <c r="C117" s="324">
        <v>0</v>
      </c>
      <c r="D117" s="324">
        <v>0</v>
      </c>
      <c r="E117" s="324">
        <v>0</v>
      </c>
      <c r="F117" s="324">
        <v>5.0885834447796752</v>
      </c>
      <c r="G117" s="324">
        <v>5.0885834447796752</v>
      </c>
      <c r="H117" s="324">
        <v>5.0885834447796752</v>
      </c>
      <c r="I117" s="883">
        <v>5.0885834447796752</v>
      </c>
      <c r="J117" s="324">
        <v>5.0885834447796752</v>
      </c>
      <c r="K117" s="324">
        <v>0</v>
      </c>
      <c r="L117" s="324">
        <v>0</v>
      </c>
      <c r="M117" s="324">
        <v>0</v>
      </c>
      <c r="N117" s="324">
        <v>0</v>
      </c>
      <c r="O117" s="324">
        <v>0</v>
      </c>
      <c r="P117" s="324">
        <v>0</v>
      </c>
      <c r="Q117" s="324">
        <v>0</v>
      </c>
      <c r="R117" s="324">
        <v>0</v>
      </c>
      <c r="S117" s="324">
        <v>0</v>
      </c>
      <c r="T117" s="324">
        <v>0</v>
      </c>
      <c r="U117" s="324">
        <v>0</v>
      </c>
      <c r="V117" s="324">
        <v>0</v>
      </c>
      <c r="W117" s="324">
        <v>0</v>
      </c>
      <c r="X117" s="324">
        <v>0</v>
      </c>
      <c r="Y117" s="324">
        <v>0</v>
      </c>
      <c r="Z117" s="324">
        <v>0</v>
      </c>
      <c r="AA117" s="324">
        <v>0</v>
      </c>
      <c r="AB117" s="324">
        <v>0</v>
      </c>
      <c r="AC117" s="324">
        <v>0</v>
      </c>
      <c r="AD117" s="324">
        <v>0</v>
      </c>
      <c r="AE117" s="324">
        <v>0</v>
      </c>
      <c r="AF117" s="324">
        <v>0</v>
      </c>
      <c r="AG117" s="324">
        <v>0</v>
      </c>
      <c r="AH117" s="883">
        <f t="shared" si="29"/>
        <v>25.442917223898377</v>
      </c>
    </row>
    <row r="118" spans="1:34" x14ac:dyDescent="0.3">
      <c r="A118" s="150"/>
      <c r="B118" s="886" t="s">
        <v>565</v>
      </c>
      <c r="C118" s="887">
        <v>2775.8921955000114</v>
      </c>
      <c r="D118" s="887">
        <v>0</v>
      </c>
      <c r="E118" s="887">
        <v>0</v>
      </c>
      <c r="F118" s="887">
        <v>0</v>
      </c>
      <c r="G118" s="887">
        <v>0</v>
      </c>
      <c r="H118" s="887">
        <v>0</v>
      </c>
      <c r="I118" s="883">
        <v>0</v>
      </c>
      <c r="J118" s="887">
        <v>0</v>
      </c>
      <c r="K118" s="887">
        <v>0</v>
      </c>
      <c r="L118" s="887">
        <v>0</v>
      </c>
      <c r="M118" s="887">
        <v>0</v>
      </c>
      <c r="N118" s="887">
        <v>0</v>
      </c>
      <c r="O118" s="887">
        <v>0</v>
      </c>
      <c r="P118" s="887">
        <v>0</v>
      </c>
      <c r="Q118" s="887">
        <v>0</v>
      </c>
      <c r="R118" s="887">
        <v>0</v>
      </c>
      <c r="S118" s="887">
        <v>0</v>
      </c>
      <c r="T118" s="887">
        <v>0</v>
      </c>
      <c r="U118" s="887">
        <v>0</v>
      </c>
      <c r="V118" s="887">
        <v>0</v>
      </c>
      <c r="W118" s="887">
        <v>0</v>
      </c>
      <c r="X118" s="887">
        <v>0</v>
      </c>
      <c r="Y118" s="887">
        <v>0</v>
      </c>
      <c r="Z118" s="887">
        <v>0</v>
      </c>
      <c r="AA118" s="887">
        <v>0</v>
      </c>
      <c r="AB118" s="887">
        <v>0</v>
      </c>
      <c r="AC118" s="887">
        <v>0</v>
      </c>
      <c r="AD118" s="887">
        <v>0</v>
      </c>
      <c r="AE118" s="887">
        <v>0</v>
      </c>
      <c r="AF118" s="887">
        <v>0</v>
      </c>
      <c r="AG118" s="887">
        <v>0</v>
      </c>
      <c r="AH118" s="883">
        <f t="shared" si="29"/>
        <v>2775.8921955000114</v>
      </c>
    </row>
    <row r="119" spans="1:34" x14ac:dyDescent="0.3">
      <c r="A119" s="150"/>
      <c r="B119" s="886" t="s">
        <v>593</v>
      </c>
      <c r="C119" s="887">
        <v>0</v>
      </c>
      <c r="D119" s="887">
        <v>0</v>
      </c>
      <c r="E119" s="887">
        <v>972.79479180995122</v>
      </c>
      <c r="F119" s="887">
        <v>0</v>
      </c>
      <c r="G119" s="887">
        <v>0</v>
      </c>
      <c r="H119" s="887">
        <v>0</v>
      </c>
      <c r="I119" s="883">
        <v>0</v>
      </c>
      <c r="J119" s="887">
        <v>0</v>
      </c>
      <c r="K119" s="887">
        <v>0</v>
      </c>
      <c r="L119" s="887">
        <v>0</v>
      </c>
      <c r="M119" s="887">
        <v>0</v>
      </c>
      <c r="N119" s="887">
        <v>0</v>
      </c>
      <c r="O119" s="887">
        <v>0</v>
      </c>
      <c r="P119" s="887">
        <v>0</v>
      </c>
      <c r="Q119" s="887">
        <v>0</v>
      </c>
      <c r="R119" s="887">
        <v>0</v>
      </c>
      <c r="S119" s="887">
        <v>0</v>
      </c>
      <c r="T119" s="887">
        <v>0</v>
      </c>
      <c r="U119" s="887">
        <v>0</v>
      </c>
      <c r="V119" s="887">
        <v>0</v>
      </c>
      <c r="W119" s="887">
        <v>0</v>
      </c>
      <c r="X119" s="887">
        <v>0</v>
      </c>
      <c r="Y119" s="887">
        <v>0</v>
      </c>
      <c r="Z119" s="887">
        <v>0</v>
      </c>
      <c r="AA119" s="887">
        <v>0</v>
      </c>
      <c r="AB119" s="887">
        <v>0</v>
      </c>
      <c r="AC119" s="887">
        <v>0</v>
      </c>
      <c r="AD119" s="887">
        <v>0</v>
      </c>
      <c r="AE119" s="887">
        <v>0</v>
      </c>
      <c r="AF119" s="887">
        <v>0</v>
      </c>
      <c r="AG119" s="887">
        <v>0</v>
      </c>
      <c r="AH119" s="883">
        <f t="shared" si="29"/>
        <v>972.79479180995122</v>
      </c>
    </row>
    <row r="120" spans="1:34" x14ac:dyDescent="0.3">
      <c r="A120" s="150"/>
      <c r="B120" s="886" t="s">
        <v>594</v>
      </c>
      <c r="C120" s="887">
        <v>0</v>
      </c>
      <c r="D120" s="887">
        <v>0</v>
      </c>
      <c r="E120" s="887">
        <v>0</v>
      </c>
      <c r="F120" s="887">
        <v>0</v>
      </c>
      <c r="G120" s="887">
        <v>962.56826941150871</v>
      </c>
      <c r="H120" s="887">
        <v>0</v>
      </c>
      <c r="I120" s="883">
        <v>0</v>
      </c>
      <c r="J120" s="887">
        <v>0</v>
      </c>
      <c r="K120" s="887">
        <v>0</v>
      </c>
      <c r="L120" s="887">
        <v>0</v>
      </c>
      <c r="M120" s="887">
        <v>0</v>
      </c>
      <c r="N120" s="887">
        <v>0</v>
      </c>
      <c r="O120" s="887">
        <v>0</v>
      </c>
      <c r="P120" s="887">
        <v>0</v>
      </c>
      <c r="Q120" s="887">
        <v>0</v>
      </c>
      <c r="R120" s="887">
        <v>0</v>
      </c>
      <c r="S120" s="887">
        <v>0</v>
      </c>
      <c r="T120" s="887">
        <v>0</v>
      </c>
      <c r="U120" s="887">
        <v>0</v>
      </c>
      <c r="V120" s="887">
        <v>0</v>
      </c>
      <c r="W120" s="887">
        <v>0</v>
      </c>
      <c r="X120" s="887">
        <v>0</v>
      </c>
      <c r="Y120" s="887">
        <v>0</v>
      </c>
      <c r="Z120" s="887">
        <v>0</v>
      </c>
      <c r="AA120" s="887">
        <v>0</v>
      </c>
      <c r="AB120" s="887">
        <v>0</v>
      </c>
      <c r="AC120" s="887">
        <v>0</v>
      </c>
      <c r="AD120" s="887">
        <v>0</v>
      </c>
      <c r="AE120" s="887">
        <v>0</v>
      </c>
      <c r="AF120" s="887">
        <v>0</v>
      </c>
      <c r="AG120" s="887">
        <v>0</v>
      </c>
      <c r="AH120" s="883">
        <f t="shared" si="29"/>
        <v>962.56826941150871</v>
      </c>
    </row>
    <row r="121" spans="1:34" x14ac:dyDescent="0.3">
      <c r="A121" s="150"/>
      <c r="B121" s="886" t="s">
        <v>605</v>
      </c>
      <c r="C121" s="887">
        <v>0</v>
      </c>
      <c r="D121" s="887">
        <v>871.78184649672687</v>
      </c>
      <c r="E121" s="887">
        <v>0</v>
      </c>
      <c r="F121" s="887">
        <v>0</v>
      </c>
      <c r="G121" s="887">
        <v>0</v>
      </c>
      <c r="H121" s="887">
        <v>0</v>
      </c>
      <c r="I121" s="883">
        <v>0</v>
      </c>
      <c r="J121" s="887">
        <v>0</v>
      </c>
      <c r="K121" s="887">
        <v>0</v>
      </c>
      <c r="L121" s="887">
        <v>0</v>
      </c>
      <c r="M121" s="887">
        <v>0</v>
      </c>
      <c r="N121" s="887">
        <v>0</v>
      </c>
      <c r="O121" s="887">
        <v>0</v>
      </c>
      <c r="P121" s="887">
        <v>0</v>
      </c>
      <c r="Q121" s="887">
        <v>0</v>
      </c>
      <c r="R121" s="887">
        <v>0</v>
      </c>
      <c r="S121" s="887">
        <v>0</v>
      </c>
      <c r="T121" s="887">
        <v>0</v>
      </c>
      <c r="U121" s="887">
        <v>0</v>
      </c>
      <c r="V121" s="887">
        <v>0</v>
      </c>
      <c r="W121" s="887">
        <v>0</v>
      </c>
      <c r="X121" s="887">
        <v>0</v>
      </c>
      <c r="Y121" s="887">
        <v>0</v>
      </c>
      <c r="Z121" s="887">
        <v>0</v>
      </c>
      <c r="AA121" s="887">
        <v>0</v>
      </c>
      <c r="AB121" s="887">
        <v>0</v>
      </c>
      <c r="AC121" s="887">
        <v>0</v>
      </c>
      <c r="AD121" s="887">
        <v>0</v>
      </c>
      <c r="AE121" s="887">
        <v>0</v>
      </c>
      <c r="AF121" s="887">
        <v>0</v>
      </c>
      <c r="AG121" s="887">
        <v>0</v>
      </c>
      <c r="AH121" s="883">
        <f t="shared" si="29"/>
        <v>871.78184649672687</v>
      </c>
    </row>
    <row r="122" spans="1:34" x14ac:dyDescent="0.3">
      <c r="A122" s="150"/>
      <c r="B122" s="886" t="s">
        <v>911</v>
      </c>
      <c r="C122" s="887">
        <v>317.08242224000003</v>
      </c>
      <c r="D122" s="887">
        <v>0</v>
      </c>
      <c r="E122" s="887">
        <v>0</v>
      </c>
      <c r="F122" s="887">
        <v>0</v>
      </c>
      <c r="G122" s="887">
        <v>0</v>
      </c>
      <c r="H122" s="887">
        <v>0</v>
      </c>
      <c r="I122" s="883">
        <v>0</v>
      </c>
      <c r="J122" s="887">
        <v>0</v>
      </c>
      <c r="K122" s="887">
        <v>0</v>
      </c>
      <c r="L122" s="887">
        <v>0</v>
      </c>
      <c r="M122" s="887">
        <v>0</v>
      </c>
      <c r="N122" s="887">
        <v>0</v>
      </c>
      <c r="O122" s="887">
        <v>0</v>
      </c>
      <c r="P122" s="887">
        <v>0</v>
      </c>
      <c r="Q122" s="887">
        <v>0</v>
      </c>
      <c r="R122" s="887">
        <v>0</v>
      </c>
      <c r="S122" s="887">
        <v>0</v>
      </c>
      <c r="T122" s="887">
        <v>0</v>
      </c>
      <c r="U122" s="887">
        <v>0</v>
      </c>
      <c r="V122" s="887">
        <v>0</v>
      </c>
      <c r="W122" s="887">
        <v>0</v>
      </c>
      <c r="X122" s="887">
        <v>0</v>
      </c>
      <c r="Y122" s="887">
        <v>0</v>
      </c>
      <c r="Z122" s="887">
        <v>0</v>
      </c>
      <c r="AA122" s="887">
        <v>0</v>
      </c>
      <c r="AB122" s="887">
        <v>0</v>
      </c>
      <c r="AC122" s="887">
        <v>0</v>
      </c>
      <c r="AD122" s="887">
        <v>0</v>
      </c>
      <c r="AE122" s="887">
        <v>0</v>
      </c>
      <c r="AF122" s="887">
        <v>0</v>
      </c>
      <c r="AG122" s="887">
        <v>0</v>
      </c>
      <c r="AH122" s="883">
        <f t="shared" si="29"/>
        <v>317.08242224000003</v>
      </c>
    </row>
    <row r="123" spans="1:34" x14ac:dyDescent="0.3">
      <c r="A123" s="150"/>
      <c r="B123" s="886" t="s">
        <v>78</v>
      </c>
      <c r="C123" s="887">
        <v>9625.3864849999991</v>
      </c>
      <c r="D123" s="887">
        <v>7757.6480259999998</v>
      </c>
      <c r="E123" s="887">
        <v>9424.9517798400011</v>
      </c>
      <c r="F123" s="887">
        <v>10939.764891999999</v>
      </c>
      <c r="G123" s="887">
        <v>10562.539717</v>
      </c>
      <c r="H123" s="887">
        <v>376.29992600000003</v>
      </c>
      <c r="I123" s="883">
        <v>0</v>
      </c>
      <c r="J123" s="887">
        <v>0</v>
      </c>
      <c r="K123" s="887">
        <v>4571</v>
      </c>
      <c r="L123" s="887">
        <v>113.66364504000001</v>
      </c>
      <c r="M123" s="887">
        <v>0</v>
      </c>
      <c r="N123" s="887">
        <v>0</v>
      </c>
      <c r="O123" s="887">
        <v>0</v>
      </c>
      <c r="P123" s="887">
        <v>0</v>
      </c>
      <c r="Q123" s="887">
        <v>0</v>
      </c>
      <c r="R123" s="887">
        <v>0</v>
      </c>
      <c r="S123" s="887">
        <v>0</v>
      </c>
      <c r="T123" s="887">
        <v>0</v>
      </c>
      <c r="U123" s="887">
        <v>0</v>
      </c>
      <c r="V123" s="887">
        <v>0</v>
      </c>
      <c r="W123" s="887">
        <v>0</v>
      </c>
      <c r="X123" s="887">
        <v>0</v>
      </c>
      <c r="Y123" s="887">
        <v>0</v>
      </c>
      <c r="Z123" s="887">
        <v>0</v>
      </c>
      <c r="AA123" s="887">
        <v>0</v>
      </c>
      <c r="AB123" s="887">
        <v>0</v>
      </c>
      <c r="AC123" s="887">
        <v>0</v>
      </c>
      <c r="AD123" s="887">
        <v>0</v>
      </c>
      <c r="AE123" s="887">
        <v>0</v>
      </c>
      <c r="AF123" s="887">
        <v>0</v>
      </c>
      <c r="AG123" s="887">
        <v>0</v>
      </c>
      <c r="AH123" s="883">
        <f t="shared" si="29"/>
        <v>53371.254470879998</v>
      </c>
    </row>
    <row r="124" spans="1:34" x14ac:dyDescent="0.3">
      <c r="A124" s="150"/>
      <c r="B124" s="886" t="s">
        <v>524</v>
      </c>
      <c r="C124" s="887">
        <v>357.07577499999996</v>
      </c>
      <c r="D124" s="887">
        <v>362.91377499999999</v>
      </c>
      <c r="E124" s="887">
        <v>368.53877500000004</v>
      </c>
      <c r="F124" s="887">
        <v>368.53877500000004</v>
      </c>
      <c r="G124" s="887">
        <v>368.53877500000004</v>
      </c>
      <c r="H124" s="887">
        <v>368.53877500000004</v>
      </c>
      <c r="I124" s="883">
        <v>368.53877500000004</v>
      </c>
      <c r="J124" s="887">
        <v>368.53877500000004</v>
      </c>
      <c r="K124" s="887">
        <v>368.53877500000004</v>
      </c>
      <c r="L124" s="887">
        <v>368.53877500000004</v>
      </c>
      <c r="M124" s="887">
        <v>368.53877500000004</v>
      </c>
      <c r="N124" s="887">
        <v>368.53877500000004</v>
      </c>
      <c r="O124" s="887">
        <v>368.53877500000004</v>
      </c>
      <c r="P124" s="887">
        <v>368.53877500000004</v>
      </c>
      <c r="Q124" s="887">
        <v>368.53877500000004</v>
      </c>
      <c r="R124" s="887">
        <v>368.53877500000004</v>
      </c>
      <c r="S124" s="887">
        <v>368.53877500000004</v>
      </c>
      <c r="T124" s="887">
        <v>368.53877500000004</v>
      </c>
      <c r="U124" s="887">
        <v>320.25772499999999</v>
      </c>
      <c r="V124" s="887">
        <v>126.51365000000004</v>
      </c>
      <c r="W124" s="887">
        <v>11.463000000000001</v>
      </c>
      <c r="X124" s="887">
        <v>5.625</v>
      </c>
      <c r="Y124" s="887">
        <v>0</v>
      </c>
      <c r="Z124" s="887">
        <v>0</v>
      </c>
      <c r="AA124" s="887">
        <v>0</v>
      </c>
      <c r="AB124" s="887">
        <v>0</v>
      </c>
      <c r="AC124" s="887">
        <v>0</v>
      </c>
      <c r="AD124" s="887">
        <v>0</v>
      </c>
      <c r="AE124" s="887">
        <v>0</v>
      </c>
      <c r="AF124" s="887">
        <v>0</v>
      </c>
      <c r="AG124" s="887">
        <v>0</v>
      </c>
      <c r="AH124" s="883">
        <f t="shared" si="29"/>
        <v>7080.469325</v>
      </c>
    </row>
    <row r="125" spans="1:34" x14ac:dyDescent="0.3">
      <c r="A125" s="150"/>
      <c r="B125" s="884" t="s">
        <v>217</v>
      </c>
      <c r="C125" s="887">
        <f t="shared" ref="C125:AG125" si="30">+C126+C127</f>
        <v>10824.685507917315</v>
      </c>
      <c r="D125" s="887">
        <f t="shared" si="30"/>
        <v>369.52927722999999</v>
      </c>
      <c r="E125" s="887">
        <f t="shared" si="30"/>
        <v>448.02578199999999</v>
      </c>
      <c r="F125" s="887">
        <f t="shared" si="30"/>
        <v>45.310327000000001</v>
      </c>
      <c r="G125" s="887">
        <f t="shared" si="30"/>
        <v>0</v>
      </c>
      <c r="H125" s="887">
        <f t="shared" si="30"/>
        <v>0</v>
      </c>
      <c r="I125" s="887">
        <f t="shared" si="30"/>
        <v>0</v>
      </c>
      <c r="J125" s="887">
        <f t="shared" si="30"/>
        <v>0</v>
      </c>
      <c r="K125" s="887">
        <f t="shared" si="30"/>
        <v>0</v>
      </c>
      <c r="L125" s="887">
        <f t="shared" si="30"/>
        <v>0</v>
      </c>
      <c r="M125" s="887">
        <f t="shared" si="30"/>
        <v>0</v>
      </c>
      <c r="N125" s="887">
        <f t="shared" si="30"/>
        <v>0</v>
      </c>
      <c r="O125" s="887">
        <f t="shared" si="30"/>
        <v>0</v>
      </c>
      <c r="P125" s="887">
        <f t="shared" si="30"/>
        <v>0</v>
      </c>
      <c r="Q125" s="887">
        <f t="shared" si="30"/>
        <v>0</v>
      </c>
      <c r="R125" s="887">
        <f t="shared" si="30"/>
        <v>0</v>
      </c>
      <c r="S125" s="887">
        <f t="shared" si="30"/>
        <v>0</v>
      </c>
      <c r="T125" s="887">
        <f t="shared" si="30"/>
        <v>0</v>
      </c>
      <c r="U125" s="887">
        <f t="shared" si="30"/>
        <v>0</v>
      </c>
      <c r="V125" s="887">
        <f t="shared" si="30"/>
        <v>0</v>
      </c>
      <c r="W125" s="887">
        <f t="shared" si="30"/>
        <v>0</v>
      </c>
      <c r="X125" s="887">
        <f t="shared" si="30"/>
        <v>0</v>
      </c>
      <c r="Y125" s="887">
        <f t="shared" si="30"/>
        <v>0</v>
      </c>
      <c r="Z125" s="887">
        <f t="shared" si="30"/>
        <v>0</v>
      </c>
      <c r="AA125" s="887">
        <f t="shared" si="30"/>
        <v>0</v>
      </c>
      <c r="AB125" s="887">
        <f t="shared" si="30"/>
        <v>0</v>
      </c>
      <c r="AC125" s="887">
        <f t="shared" si="30"/>
        <v>0</v>
      </c>
      <c r="AD125" s="887">
        <f t="shared" si="30"/>
        <v>0</v>
      </c>
      <c r="AE125" s="887">
        <f t="shared" si="30"/>
        <v>0</v>
      </c>
      <c r="AF125" s="887">
        <f t="shared" si="30"/>
        <v>0</v>
      </c>
      <c r="AG125" s="887">
        <f t="shared" si="30"/>
        <v>0</v>
      </c>
      <c r="AH125" s="883">
        <f t="shared" si="29"/>
        <v>11687.550894147314</v>
      </c>
    </row>
    <row r="126" spans="1:34" x14ac:dyDescent="0.3">
      <c r="A126" s="150"/>
      <c r="B126" s="316" t="s">
        <v>71</v>
      </c>
      <c r="C126" s="879">
        <v>9500.1488171573146</v>
      </c>
      <c r="D126" s="879">
        <v>158.30579322999998</v>
      </c>
      <c r="E126" s="879">
        <v>0</v>
      </c>
      <c r="F126" s="879">
        <v>0</v>
      </c>
      <c r="G126" s="879">
        <v>0</v>
      </c>
      <c r="H126" s="879">
        <v>0</v>
      </c>
      <c r="I126" s="882">
        <v>0</v>
      </c>
      <c r="J126" s="879">
        <v>0</v>
      </c>
      <c r="K126" s="879">
        <v>0</v>
      </c>
      <c r="L126" s="879">
        <v>0</v>
      </c>
      <c r="M126" s="879">
        <v>0</v>
      </c>
      <c r="N126" s="879">
        <v>0</v>
      </c>
      <c r="O126" s="879">
        <v>0</v>
      </c>
      <c r="P126" s="879">
        <v>0</v>
      </c>
      <c r="Q126" s="879">
        <v>0</v>
      </c>
      <c r="R126" s="879">
        <v>0</v>
      </c>
      <c r="S126" s="879">
        <v>0</v>
      </c>
      <c r="T126" s="879">
        <v>0</v>
      </c>
      <c r="U126" s="879">
        <v>0</v>
      </c>
      <c r="V126" s="879">
        <v>0</v>
      </c>
      <c r="W126" s="879">
        <v>0</v>
      </c>
      <c r="X126" s="879">
        <v>0</v>
      </c>
      <c r="Y126" s="879">
        <v>0</v>
      </c>
      <c r="Z126" s="879">
        <v>0</v>
      </c>
      <c r="AA126" s="879">
        <v>0</v>
      </c>
      <c r="AB126" s="879">
        <v>0</v>
      </c>
      <c r="AC126" s="879">
        <v>0</v>
      </c>
      <c r="AD126" s="879">
        <v>0</v>
      </c>
      <c r="AE126" s="879">
        <v>0</v>
      </c>
      <c r="AF126" s="879">
        <v>0</v>
      </c>
      <c r="AG126" s="879">
        <v>0</v>
      </c>
      <c r="AH126" s="882">
        <f t="shared" si="29"/>
        <v>9658.4546103873145</v>
      </c>
    </row>
    <row r="127" spans="1:34" x14ac:dyDescent="0.3">
      <c r="A127" s="150"/>
      <c r="B127" s="342" t="s">
        <v>69</v>
      </c>
      <c r="C127" s="872">
        <v>1324.5366907599998</v>
      </c>
      <c r="D127" s="872">
        <v>211.22348400000001</v>
      </c>
      <c r="E127" s="872">
        <v>448.02578199999999</v>
      </c>
      <c r="F127" s="872">
        <v>45.310327000000001</v>
      </c>
      <c r="G127" s="872">
        <v>0</v>
      </c>
      <c r="H127" s="872">
        <v>0</v>
      </c>
      <c r="I127" s="79">
        <v>0</v>
      </c>
      <c r="J127" s="872">
        <v>0</v>
      </c>
      <c r="K127" s="872">
        <v>0</v>
      </c>
      <c r="L127" s="872">
        <v>0</v>
      </c>
      <c r="M127" s="872">
        <v>0</v>
      </c>
      <c r="N127" s="872">
        <v>0</v>
      </c>
      <c r="O127" s="872">
        <v>0</v>
      </c>
      <c r="P127" s="872">
        <v>0</v>
      </c>
      <c r="Q127" s="872">
        <v>0</v>
      </c>
      <c r="R127" s="872">
        <v>0</v>
      </c>
      <c r="S127" s="872">
        <v>0</v>
      </c>
      <c r="T127" s="872">
        <v>0</v>
      </c>
      <c r="U127" s="872">
        <v>0</v>
      </c>
      <c r="V127" s="872">
        <v>0</v>
      </c>
      <c r="W127" s="872">
        <v>0</v>
      </c>
      <c r="X127" s="872">
        <v>0</v>
      </c>
      <c r="Y127" s="872">
        <v>0</v>
      </c>
      <c r="Z127" s="872">
        <v>0</v>
      </c>
      <c r="AA127" s="872">
        <v>0</v>
      </c>
      <c r="AB127" s="872">
        <v>0</v>
      </c>
      <c r="AC127" s="872">
        <v>0</v>
      </c>
      <c r="AD127" s="872">
        <v>0</v>
      </c>
      <c r="AE127" s="872">
        <v>0</v>
      </c>
      <c r="AF127" s="872">
        <v>0</v>
      </c>
      <c r="AG127" s="872">
        <v>0</v>
      </c>
      <c r="AH127" s="79">
        <f t="shared" si="29"/>
        <v>2029.0962837599998</v>
      </c>
    </row>
    <row r="128" spans="1:34" x14ac:dyDescent="0.3">
      <c r="A128" s="150"/>
      <c r="B128" s="884" t="s">
        <v>335</v>
      </c>
      <c r="C128" s="887">
        <f t="shared" ref="C128:AG128" si="31">+C129+C136</f>
        <v>153.61490317792689</v>
      </c>
      <c r="D128" s="887">
        <f t="shared" si="31"/>
        <v>158.27280122673531</v>
      </c>
      <c r="E128" s="887">
        <f t="shared" si="31"/>
        <v>48.655796893655513</v>
      </c>
      <c r="F128" s="887">
        <f t="shared" si="31"/>
        <v>14.19218907712113</v>
      </c>
      <c r="G128" s="887">
        <f t="shared" si="31"/>
        <v>0.10475532533127341</v>
      </c>
      <c r="H128" s="887">
        <f t="shared" si="31"/>
        <v>0.10475532533127341</v>
      </c>
      <c r="I128" s="887">
        <f t="shared" si="31"/>
        <v>0.64075533533127338</v>
      </c>
      <c r="J128" s="887">
        <f t="shared" si="31"/>
        <v>0.10475532533127341</v>
      </c>
      <c r="K128" s="887">
        <f t="shared" si="31"/>
        <v>0.10475532533127341</v>
      </c>
      <c r="L128" s="887">
        <f t="shared" si="31"/>
        <v>0.10475532533127341</v>
      </c>
      <c r="M128" s="887">
        <f t="shared" si="31"/>
        <v>0.10475532533127341</v>
      </c>
      <c r="N128" s="887">
        <f t="shared" si="31"/>
        <v>0.10475532533127341</v>
      </c>
      <c r="O128" s="887">
        <f t="shared" si="31"/>
        <v>0.10475532533127341</v>
      </c>
      <c r="P128" s="887">
        <f t="shared" si="31"/>
        <v>0.10475532533127341</v>
      </c>
      <c r="Q128" s="887">
        <f t="shared" si="31"/>
        <v>0.10475532533127341</v>
      </c>
      <c r="R128" s="887">
        <f t="shared" si="31"/>
        <v>0.10475532533127341</v>
      </c>
      <c r="S128" s="887">
        <f t="shared" si="31"/>
        <v>0.10475532533127341</v>
      </c>
      <c r="T128" s="887">
        <f t="shared" si="31"/>
        <v>0.10475532533127341</v>
      </c>
      <c r="U128" s="887">
        <f t="shared" si="31"/>
        <v>0.10475532533127341</v>
      </c>
      <c r="V128" s="887">
        <f t="shared" si="31"/>
        <v>0.10475532533127341</v>
      </c>
      <c r="W128" s="887">
        <f t="shared" si="31"/>
        <v>0.10475532533127341</v>
      </c>
      <c r="X128" s="887">
        <f t="shared" si="31"/>
        <v>0.10475532533127341</v>
      </c>
      <c r="Y128" s="887">
        <f t="shared" si="31"/>
        <v>0.10475532533127341</v>
      </c>
      <c r="Z128" s="887">
        <f t="shared" si="31"/>
        <v>0.10475532533127341</v>
      </c>
      <c r="AA128" s="887">
        <f t="shared" si="31"/>
        <v>0.10475532533127341</v>
      </c>
      <c r="AB128" s="887">
        <f t="shared" si="31"/>
        <v>0.10475532533127341</v>
      </c>
      <c r="AC128" s="887">
        <f t="shared" si="31"/>
        <v>0.10475532533127341</v>
      </c>
      <c r="AD128" s="887">
        <f t="shared" si="31"/>
        <v>0.10475532533127341</v>
      </c>
      <c r="AE128" s="887">
        <f t="shared" si="31"/>
        <v>0.10475532533127341</v>
      </c>
      <c r="AF128" s="887">
        <f t="shared" si="31"/>
        <v>0.10475532533127341</v>
      </c>
      <c r="AG128" s="887">
        <f t="shared" si="31"/>
        <v>6.180564195258186</v>
      </c>
      <c r="AH128" s="883">
        <f t="shared" si="29"/>
        <v>384.17589303931004</v>
      </c>
    </row>
    <row r="129" spans="1:34" x14ac:dyDescent="0.3">
      <c r="A129" s="150"/>
      <c r="B129" s="315" t="s">
        <v>71</v>
      </c>
      <c r="C129" s="333">
        <f t="shared" ref="C129:AG129" si="32">+C130+C133</f>
        <v>140.5959532879269</v>
      </c>
      <c r="D129" s="333">
        <f t="shared" si="32"/>
        <v>158.27280122673531</v>
      </c>
      <c r="E129" s="333">
        <f t="shared" si="32"/>
        <v>48.655796893655513</v>
      </c>
      <c r="F129" s="333">
        <f t="shared" si="32"/>
        <v>14.19218907712113</v>
      </c>
      <c r="G129" s="333">
        <f t="shared" si="32"/>
        <v>0.10475532533127341</v>
      </c>
      <c r="H129" s="333">
        <f t="shared" si="32"/>
        <v>0.10475532533127341</v>
      </c>
      <c r="I129" s="333">
        <f t="shared" si="32"/>
        <v>0.10475532533127341</v>
      </c>
      <c r="J129" s="333">
        <f t="shared" si="32"/>
        <v>0.10475532533127341</v>
      </c>
      <c r="K129" s="333">
        <f t="shared" si="32"/>
        <v>0.10475532533127341</v>
      </c>
      <c r="L129" s="333">
        <f t="shared" si="32"/>
        <v>0.10475532533127341</v>
      </c>
      <c r="M129" s="333">
        <f t="shared" si="32"/>
        <v>0.10475532533127341</v>
      </c>
      <c r="N129" s="333">
        <f t="shared" si="32"/>
        <v>0.10475532533127341</v>
      </c>
      <c r="O129" s="333">
        <f t="shared" si="32"/>
        <v>0.10475532533127341</v>
      </c>
      <c r="P129" s="333">
        <f t="shared" si="32"/>
        <v>0.10475532533127341</v>
      </c>
      <c r="Q129" s="333">
        <f t="shared" si="32"/>
        <v>0.10475532533127341</v>
      </c>
      <c r="R129" s="333">
        <f t="shared" si="32"/>
        <v>0.10475532533127341</v>
      </c>
      <c r="S129" s="333">
        <f t="shared" si="32"/>
        <v>0.10475532533127341</v>
      </c>
      <c r="T129" s="333">
        <f t="shared" si="32"/>
        <v>0.10475532533127341</v>
      </c>
      <c r="U129" s="333">
        <f t="shared" si="32"/>
        <v>0.10475532533127341</v>
      </c>
      <c r="V129" s="333">
        <f t="shared" si="32"/>
        <v>0.10475532533127341</v>
      </c>
      <c r="W129" s="333">
        <f t="shared" si="32"/>
        <v>0.10475532533127341</v>
      </c>
      <c r="X129" s="333">
        <f t="shared" si="32"/>
        <v>0.10475532533127341</v>
      </c>
      <c r="Y129" s="333">
        <f t="shared" si="32"/>
        <v>0.10475532533127341</v>
      </c>
      <c r="Z129" s="333">
        <f t="shared" si="32"/>
        <v>0.10475532533127341</v>
      </c>
      <c r="AA129" s="333">
        <f t="shared" si="32"/>
        <v>0.10475532533127341</v>
      </c>
      <c r="AB129" s="333">
        <f t="shared" si="32"/>
        <v>0.10475532533127341</v>
      </c>
      <c r="AC129" s="333">
        <f t="shared" si="32"/>
        <v>0.10475532533127341</v>
      </c>
      <c r="AD129" s="333">
        <f t="shared" si="32"/>
        <v>0.10475532533127341</v>
      </c>
      <c r="AE129" s="333">
        <f t="shared" si="32"/>
        <v>0.10475532533127341</v>
      </c>
      <c r="AF129" s="333">
        <f t="shared" si="32"/>
        <v>0.10475532533127341</v>
      </c>
      <c r="AG129" s="333">
        <f t="shared" si="32"/>
        <v>6.180564195258186</v>
      </c>
      <c r="AH129" s="881">
        <f t="shared" si="29"/>
        <v>370.62094313931004</v>
      </c>
    </row>
    <row r="130" spans="1:34" x14ac:dyDescent="0.3">
      <c r="A130" s="150"/>
      <c r="B130" s="319" t="s">
        <v>81</v>
      </c>
      <c r="C130" s="880">
        <f t="shared" ref="C130:AG130" si="33">+C131+C132</f>
        <v>49.506595525825759</v>
      </c>
      <c r="D130" s="880">
        <f t="shared" si="33"/>
        <v>48.551041568324237</v>
      </c>
      <c r="E130" s="880">
        <f t="shared" si="33"/>
        <v>48.551041568324237</v>
      </c>
      <c r="F130" s="880">
        <f t="shared" si="33"/>
        <v>14.087433751789856</v>
      </c>
      <c r="G130" s="880">
        <f t="shared" si="33"/>
        <v>0</v>
      </c>
      <c r="H130" s="880">
        <f t="shared" si="33"/>
        <v>0</v>
      </c>
      <c r="I130" s="880">
        <f t="shared" si="33"/>
        <v>0</v>
      </c>
      <c r="J130" s="880">
        <f t="shared" si="33"/>
        <v>0</v>
      </c>
      <c r="K130" s="880">
        <f t="shared" si="33"/>
        <v>0</v>
      </c>
      <c r="L130" s="880">
        <f t="shared" si="33"/>
        <v>0</v>
      </c>
      <c r="M130" s="880">
        <f t="shared" si="33"/>
        <v>0</v>
      </c>
      <c r="N130" s="880">
        <f t="shared" si="33"/>
        <v>0</v>
      </c>
      <c r="O130" s="880">
        <f t="shared" si="33"/>
        <v>0</v>
      </c>
      <c r="P130" s="880">
        <f t="shared" si="33"/>
        <v>0</v>
      </c>
      <c r="Q130" s="880">
        <f t="shared" si="33"/>
        <v>0</v>
      </c>
      <c r="R130" s="880">
        <f t="shared" si="33"/>
        <v>0</v>
      </c>
      <c r="S130" s="880">
        <f t="shared" si="33"/>
        <v>0</v>
      </c>
      <c r="T130" s="880">
        <f t="shared" si="33"/>
        <v>0</v>
      </c>
      <c r="U130" s="880">
        <f t="shared" si="33"/>
        <v>0</v>
      </c>
      <c r="V130" s="880">
        <f t="shared" si="33"/>
        <v>0</v>
      </c>
      <c r="W130" s="880">
        <f t="shared" si="33"/>
        <v>0</v>
      </c>
      <c r="X130" s="880">
        <f t="shared" si="33"/>
        <v>0</v>
      </c>
      <c r="Y130" s="880">
        <f t="shared" si="33"/>
        <v>0</v>
      </c>
      <c r="Z130" s="880">
        <f t="shared" si="33"/>
        <v>0</v>
      </c>
      <c r="AA130" s="880">
        <f t="shared" si="33"/>
        <v>0</v>
      </c>
      <c r="AB130" s="880">
        <f t="shared" si="33"/>
        <v>0</v>
      </c>
      <c r="AC130" s="880">
        <f t="shared" si="33"/>
        <v>0</v>
      </c>
      <c r="AD130" s="880">
        <f t="shared" si="33"/>
        <v>0</v>
      </c>
      <c r="AE130" s="880">
        <f t="shared" si="33"/>
        <v>0</v>
      </c>
      <c r="AF130" s="880">
        <f t="shared" si="33"/>
        <v>0</v>
      </c>
      <c r="AG130" s="880">
        <f t="shared" si="33"/>
        <v>0</v>
      </c>
      <c r="AH130" s="885">
        <f t="shared" si="29"/>
        <v>160.69611241426409</v>
      </c>
    </row>
    <row r="131" spans="1:34" x14ac:dyDescent="0.3">
      <c r="A131" s="150"/>
      <c r="B131" s="319" t="s">
        <v>677</v>
      </c>
      <c r="C131" s="880">
        <v>49.380933522433587</v>
      </c>
      <c r="D131" s="880">
        <v>48.551041568324237</v>
      </c>
      <c r="E131" s="880">
        <v>48.551041568324237</v>
      </c>
      <c r="F131" s="880">
        <v>14.087433751789856</v>
      </c>
      <c r="G131" s="880">
        <v>0</v>
      </c>
      <c r="H131" s="880">
        <v>0</v>
      </c>
      <c r="I131" s="885">
        <v>0</v>
      </c>
      <c r="J131" s="880">
        <v>0</v>
      </c>
      <c r="K131" s="880">
        <v>0</v>
      </c>
      <c r="L131" s="880">
        <v>0</v>
      </c>
      <c r="M131" s="880">
        <v>0</v>
      </c>
      <c r="N131" s="880">
        <v>0</v>
      </c>
      <c r="O131" s="880">
        <v>0</v>
      </c>
      <c r="P131" s="880">
        <v>0</v>
      </c>
      <c r="Q131" s="880">
        <v>0</v>
      </c>
      <c r="R131" s="880">
        <v>0</v>
      </c>
      <c r="S131" s="880">
        <v>0</v>
      </c>
      <c r="T131" s="880">
        <v>0</v>
      </c>
      <c r="U131" s="880">
        <v>0</v>
      </c>
      <c r="V131" s="880">
        <v>0</v>
      </c>
      <c r="W131" s="880">
        <v>0</v>
      </c>
      <c r="X131" s="880">
        <v>0</v>
      </c>
      <c r="Y131" s="880">
        <v>0</v>
      </c>
      <c r="Z131" s="880">
        <v>0</v>
      </c>
      <c r="AA131" s="880">
        <v>0</v>
      </c>
      <c r="AB131" s="880">
        <v>0</v>
      </c>
      <c r="AC131" s="880">
        <v>0</v>
      </c>
      <c r="AD131" s="880">
        <v>0</v>
      </c>
      <c r="AE131" s="880">
        <v>0</v>
      </c>
      <c r="AF131" s="880">
        <v>0</v>
      </c>
      <c r="AG131" s="880">
        <v>0</v>
      </c>
      <c r="AH131" s="885">
        <f t="shared" si="29"/>
        <v>160.57045041087193</v>
      </c>
    </row>
    <row r="132" spans="1:34" x14ac:dyDescent="0.3">
      <c r="A132" s="150"/>
      <c r="B132" s="319" t="s">
        <v>84</v>
      </c>
      <c r="C132" s="880">
        <v>0.12566200339217012</v>
      </c>
      <c r="D132" s="880">
        <v>0</v>
      </c>
      <c r="E132" s="880">
        <v>0</v>
      </c>
      <c r="F132" s="880">
        <v>0</v>
      </c>
      <c r="G132" s="880">
        <v>0</v>
      </c>
      <c r="H132" s="880">
        <v>0</v>
      </c>
      <c r="I132" s="885">
        <v>0</v>
      </c>
      <c r="J132" s="880">
        <v>0</v>
      </c>
      <c r="K132" s="880">
        <v>0</v>
      </c>
      <c r="L132" s="880">
        <v>0</v>
      </c>
      <c r="M132" s="880">
        <v>0</v>
      </c>
      <c r="N132" s="880">
        <v>0</v>
      </c>
      <c r="O132" s="880">
        <v>0</v>
      </c>
      <c r="P132" s="880">
        <v>0</v>
      </c>
      <c r="Q132" s="880">
        <v>0</v>
      </c>
      <c r="R132" s="880">
        <v>0</v>
      </c>
      <c r="S132" s="880">
        <v>0</v>
      </c>
      <c r="T132" s="880">
        <v>0</v>
      </c>
      <c r="U132" s="880">
        <v>0</v>
      </c>
      <c r="V132" s="880">
        <v>0</v>
      </c>
      <c r="W132" s="880">
        <v>0</v>
      </c>
      <c r="X132" s="880">
        <v>0</v>
      </c>
      <c r="Y132" s="880">
        <v>0</v>
      </c>
      <c r="Z132" s="880">
        <v>0</v>
      </c>
      <c r="AA132" s="880">
        <v>0</v>
      </c>
      <c r="AB132" s="880">
        <v>0</v>
      </c>
      <c r="AC132" s="880">
        <v>0</v>
      </c>
      <c r="AD132" s="880">
        <v>0</v>
      </c>
      <c r="AE132" s="880">
        <v>0</v>
      </c>
      <c r="AF132" s="880">
        <v>0</v>
      </c>
      <c r="AG132" s="880">
        <v>0</v>
      </c>
      <c r="AH132" s="885">
        <f t="shared" si="29"/>
        <v>0.12566200339217012</v>
      </c>
    </row>
    <row r="133" spans="1:34" x14ac:dyDescent="0.3">
      <c r="A133" s="150"/>
      <c r="B133" s="334" t="s">
        <v>85</v>
      </c>
      <c r="C133" s="880">
        <f t="shared" ref="C133:AG133" si="34">+C134+C135</f>
        <v>91.089357762101145</v>
      </c>
      <c r="D133" s="880">
        <f t="shared" si="34"/>
        <v>109.72175965841107</v>
      </c>
      <c r="E133" s="880">
        <f t="shared" si="34"/>
        <v>0.10475532533127341</v>
      </c>
      <c r="F133" s="880">
        <f t="shared" si="34"/>
        <v>0.10475532533127341</v>
      </c>
      <c r="G133" s="880">
        <f t="shared" si="34"/>
        <v>0.10475532533127341</v>
      </c>
      <c r="H133" s="880">
        <f t="shared" si="34"/>
        <v>0.10475532533127341</v>
      </c>
      <c r="I133" s="880">
        <f t="shared" si="34"/>
        <v>0.10475532533127341</v>
      </c>
      <c r="J133" s="880">
        <f t="shared" si="34"/>
        <v>0.10475532533127341</v>
      </c>
      <c r="K133" s="880">
        <f t="shared" si="34"/>
        <v>0.10475532533127341</v>
      </c>
      <c r="L133" s="880">
        <f t="shared" si="34"/>
        <v>0.10475532533127341</v>
      </c>
      <c r="M133" s="880">
        <f t="shared" si="34"/>
        <v>0.10475532533127341</v>
      </c>
      <c r="N133" s="880">
        <f t="shared" si="34"/>
        <v>0.10475532533127341</v>
      </c>
      <c r="O133" s="880">
        <f t="shared" si="34"/>
        <v>0.10475532533127341</v>
      </c>
      <c r="P133" s="880">
        <f t="shared" si="34"/>
        <v>0.10475532533127341</v>
      </c>
      <c r="Q133" s="880">
        <f t="shared" si="34"/>
        <v>0.10475532533127341</v>
      </c>
      <c r="R133" s="880">
        <f t="shared" si="34"/>
        <v>0.10475532533127341</v>
      </c>
      <c r="S133" s="880">
        <f t="shared" si="34"/>
        <v>0.10475532533127341</v>
      </c>
      <c r="T133" s="880">
        <f t="shared" si="34"/>
        <v>0.10475532533127341</v>
      </c>
      <c r="U133" s="880">
        <f t="shared" si="34"/>
        <v>0.10475532533127341</v>
      </c>
      <c r="V133" s="880">
        <f t="shared" si="34"/>
        <v>0.10475532533127341</v>
      </c>
      <c r="W133" s="880">
        <f t="shared" si="34"/>
        <v>0.10475532533127341</v>
      </c>
      <c r="X133" s="880">
        <f t="shared" si="34"/>
        <v>0.10475532533127341</v>
      </c>
      <c r="Y133" s="880">
        <f t="shared" si="34"/>
        <v>0.10475532533127341</v>
      </c>
      <c r="Z133" s="880">
        <f t="shared" si="34"/>
        <v>0.10475532533127341</v>
      </c>
      <c r="AA133" s="880">
        <f t="shared" si="34"/>
        <v>0.10475532533127341</v>
      </c>
      <c r="AB133" s="880">
        <f t="shared" si="34"/>
        <v>0.10475532533127341</v>
      </c>
      <c r="AC133" s="880">
        <f t="shared" si="34"/>
        <v>0.10475532533127341</v>
      </c>
      <c r="AD133" s="880">
        <f t="shared" si="34"/>
        <v>0.10475532533127341</v>
      </c>
      <c r="AE133" s="880">
        <f t="shared" si="34"/>
        <v>0.10475532533127341</v>
      </c>
      <c r="AF133" s="880">
        <f t="shared" si="34"/>
        <v>0.10475532533127341</v>
      </c>
      <c r="AG133" s="880">
        <f t="shared" si="34"/>
        <v>6.180564195258186</v>
      </c>
      <c r="AH133" s="885">
        <f t="shared" si="29"/>
        <v>209.92483072504595</v>
      </c>
    </row>
    <row r="134" spans="1:34" x14ac:dyDescent="0.3">
      <c r="A134" s="150"/>
      <c r="B134" s="319" t="s">
        <v>677</v>
      </c>
      <c r="C134" s="880">
        <v>90.984602436769876</v>
      </c>
      <c r="D134" s="880">
        <v>109.61700433307981</v>
      </c>
      <c r="E134" s="880">
        <v>0</v>
      </c>
      <c r="F134" s="880">
        <v>0</v>
      </c>
      <c r="G134" s="880">
        <v>0</v>
      </c>
      <c r="H134" s="880">
        <v>0</v>
      </c>
      <c r="I134" s="885">
        <v>0</v>
      </c>
      <c r="J134" s="880">
        <v>0</v>
      </c>
      <c r="K134" s="880">
        <v>0</v>
      </c>
      <c r="L134" s="880">
        <v>0</v>
      </c>
      <c r="M134" s="880">
        <v>0</v>
      </c>
      <c r="N134" s="880">
        <v>0</v>
      </c>
      <c r="O134" s="880">
        <v>0</v>
      </c>
      <c r="P134" s="880">
        <v>0</v>
      </c>
      <c r="Q134" s="880">
        <v>0</v>
      </c>
      <c r="R134" s="880">
        <v>0</v>
      </c>
      <c r="S134" s="880">
        <v>0</v>
      </c>
      <c r="T134" s="880">
        <v>0</v>
      </c>
      <c r="U134" s="880">
        <v>0</v>
      </c>
      <c r="V134" s="880">
        <v>0</v>
      </c>
      <c r="W134" s="880">
        <v>0</v>
      </c>
      <c r="X134" s="880">
        <v>0</v>
      </c>
      <c r="Y134" s="880">
        <v>0</v>
      </c>
      <c r="Z134" s="880">
        <v>0</v>
      </c>
      <c r="AA134" s="880">
        <v>0</v>
      </c>
      <c r="AB134" s="880">
        <v>0</v>
      </c>
      <c r="AC134" s="880">
        <v>0</v>
      </c>
      <c r="AD134" s="880">
        <v>0</v>
      </c>
      <c r="AE134" s="880">
        <v>0</v>
      </c>
      <c r="AF134" s="880">
        <v>0</v>
      </c>
      <c r="AG134" s="880">
        <v>0</v>
      </c>
      <c r="AH134" s="885">
        <f t="shared" si="29"/>
        <v>200.6016067698497</v>
      </c>
    </row>
    <row r="135" spans="1:34" x14ac:dyDescent="0.3">
      <c r="A135" s="150"/>
      <c r="B135" s="335" t="s">
        <v>84</v>
      </c>
      <c r="C135" s="336">
        <v>0.10475532533127341</v>
      </c>
      <c r="D135" s="336">
        <v>0.10475532533127341</v>
      </c>
      <c r="E135" s="336">
        <v>0.10475532533127341</v>
      </c>
      <c r="F135" s="336">
        <v>0.10475532533127341</v>
      </c>
      <c r="G135" s="336">
        <v>0.10475532533127341</v>
      </c>
      <c r="H135" s="336">
        <v>0.10475532533127341</v>
      </c>
      <c r="I135" s="336">
        <v>0.10475532533127341</v>
      </c>
      <c r="J135" s="336">
        <v>0.10475532533127341</v>
      </c>
      <c r="K135" s="336">
        <v>0.10475532533127341</v>
      </c>
      <c r="L135" s="336">
        <v>0.10475532533127341</v>
      </c>
      <c r="M135" s="336">
        <v>0.10475532533127341</v>
      </c>
      <c r="N135" s="336">
        <v>0.10475532533127341</v>
      </c>
      <c r="O135" s="336">
        <v>0.10475532533127341</v>
      </c>
      <c r="P135" s="336">
        <v>0.10475532533127341</v>
      </c>
      <c r="Q135" s="336">
        <v>0.10475532533127341</v>
      </c>
      <c r="R135" s="336">
        <v>0.10475532533127341</v>
      </c>
      <c r="S135" s="336">
        <v>0.10475532533127341</v>
      </c>
      <c r="T135" s="336">
        <v>0.10475532533127341</v>
      </c>
      <c r="U135" s="336">
        <v>0.10475532533127341</v>
      </c>
      <c r="V135" s="336">
        <v>0.10475532533127341</v>
      </c>
      <c r="W135" s="336">
        <v>0.10475532533127341</v>
      </c>
      <c r="X135" s="336">
        <v>0.10475532533127341</v>
      </c>
      <c r="Y135" s="336">
        <v>0.10475532533127341</v>
      </c>
      <c r="Z135" s="336">
        <v>0.10475532533127341</v>
      </c>
      <c r="AA135" s="336">
        <v>0.10475532533127341</v>
      </c>
      <c r="AB135" s="336">
        <v>0.10475532533127341</v>
      </c>
      <c r="AC135" s="336">
        <v>0.10475532533127341</v>
      </c>
      <c r="AD135" s="336">
        <v>0.10475532533127341</v>
      </c>
      <c r="AE135" s="336">
        <v>0.10475532533127341</v>
      </c>
      <c r="AF135" s="336">
        <v>0.10475532533127341</v>
      </c>
      <c r="AG135" s="880">
        <v>6.180564195258186</v>
      </c>
      <c r="AH135" s="121">
        <f t="shared" si="29"/>
        <v>9.3232239551963882</v>
      </c>
    </row>
    <row r="136" spans="1:34" ht="12" customHeight="1" x14ac:dyDescent="0.3">
      <c r="A136" s="150"/>
      <c r="B136" s="316" t="s">
        <v>69</v>
      </c>
      <c r="C136" s="337">
        <f t="shared" ref="C136:AG136" si="35">+C137+C138</f>
        <v>13.01894989</v>
      </c>
      <c r="D136" s="337">
        <f t="shared" si="35"/>
        <v>0</v>
      </c>
      <c r="E136" s="337">
        <f t="shared" si="35"/>
        <v>0</v>
      </c>
      <c r="F136" s="337">
        <f t="shared" si="35"/>
        <v>0</v>
      </c>
      <c r="G136" s="337">
        <f t="shared" si="35"/>
        <v>0</v>
      </c>
      <c r="H136" s="337">
        <f t="shared" si="35"/>
        <v>0</v>
      </c>
      <c r="I136" s="337">
        <f t="shared" si="35"/>
        <v>0.53600000999999997</v>
      </c>
      <c r="J136" s="337">
        <f t="shared" si="35"/>
        <v>0</v>
      </c>
      <c r="K136" s="337">
        <f t="shared" si="35"/>
        <v>0</v>
      </c>
      <c r="L136" s="337">
        <f t="shared" si="35"/>
        <v>0</v>
      </c>
      <c r="M136" s="337">
        <f t="shared" si="35"/>
        <v>0</v>
      </c>
      <c r="N136" s="337">
        <f t="shared" si="35"/>
        <v>0</v>
      </c>
      <c r="O136" s="337">
        <f t="shared" si="35"/>
        <v>0</v>
      </c>
      <c r="P136" s="337">
        <f t="shared" si="35"/>
        <v>0</v>
      </c>
      <c r="Q136" s="337">
        <f t="shared" si="35"/>
        <v>0</v>
      </c>
      <c r="R136" s="337">
        <f t="shared" si="35"/>
        <v>0</v>
      </c>
      <c r="S136" s="337">
        <f t="shared" si="35"/>
        <v>0</v>
      </c>
      <c r="T136" s="337">
        <f t="shared" si="35"/>
        <v>0</v>
      </c>
      <c r="U136" s="337">
        <f t="shared" si="35"/>
        <v>0</v>
      </c>
      <c r="V136" s="337">
        <f t="shared" si="35"/>
        <v>0</v>
      </c>
      <c r="W136" s="337">
        <f t="shared" si="35"/>
        <v>0</v>
      </c>
      <c r="X136" s="337">
        <f t="shared" si="35"/>
        <v>0</v>
      </c>
      <c r="Y136" s="337">
        <f t="shared" si="35"/>
        <v>0</v>
      </c>
      <c r="Z136" s="337">
        <f t="shared" si="35"/>
        <v>0</v>
      </c>
      <c r="AA136" s="337">
        <f t="shared" si="35"/>
        <v>0</v>
      </c>
      <c r="AB136" s="337">
        <f t="shared" si="35"/>
        <v>0</v>
      </c>
      <c r="AC136" s="337">
        <f t="shared" si="35"/>
        <v>0</v>
      </c>
      <c r="AD136" s="337">
        <f t="shared" si="35"/>
        <v>0</v>
      </c>
      <c r="AE136" s="337">
        <f t="shared" si="35"/>
        <v>0</v>
      </c>
      <c r="AF136" s="337">
        <f t="shared" si="35"/>
        <v>0</v>
      </c>
      <c r="AG136" s="337">
        <f t="shared" si="35"/>
        <v>0</v>
      </c>
      <c r="AH136" s="882">
        <f t="shared" si="29"/>
        <v>13.5549499</v>
      </c>
    </row>
    <row r="137" spans="1:34" ht="12" customHeight="1" x14ac:dyDescent="0.3">
      <c r="A137" s="150"/>
      <c r="B137" s="319" t="s">
        <v>677</v>
      </c>
      <c r="C137" s="880">
        <v>3.0229621300000002</v>
      </c>
      <c r="D137" s="880">
        <v>0</v>
      </c>
      <c r="E137" s="880">
        <v>0</v>
      </c>
      <c r="F137" s="880">
        <v>0</v>
      </c>
      <c r="G137" s="880">
        <v>0</v>
      </c>
      <c r="H137" s="880">
        <v>0</v>
      </c>
      <c r="I137" s="885">
        <v>0</v>
      </c>
      <c r="J137" s="880">
        <v>0</v>
      </c>
      <c r="K137" s="880">
        <v>0</v>
      </c>
      <c r="L137" s="880">
        <v>0</v>
      </c>
      <c r="M137" s="880">
        <v>0</v>
      </c>
      <c r="N137" s="880">
        <v>0</v>
      </c>
      <c r="O137" s="880">
        <v>0</v>
      </c>
      <c r="P137" s="880">
        <v>0</v>
      </c>
      <c r="Q137" s="880">
        <v>0</v>
      </c>
      <c r="R137" s="880">
        <v>0</v>
      </c>
      <c r="S137" s="880">
        <v>0</v>
      </c>
      <c r="T137" s="880">
        <v>0</v>
      </c>
      <c r="U137" s="880">
        <v>0</v>
      </c>
      <c r="V137" s="880">
        <v>0</v>
      </c>
      <c r="W137" s="880">
        <v>0</v>
      </c>
      <c r="X137" s="880">
        <v>0</v>
      </c>
      <c r="Y137" s="880">
        <v>0</v>
      </c>
      <c r="Z137" s="880">
        <v>0</v>
      </c>
      <c r="AA137" s="880">
        <v>0</v>
      </c>
      <c r="AB137" s="880">
        <v>0</v>
      </c>
      <c r="AC137" s="880">
        <v>0</v>
      </c>
      <c r="AD137" s="880">
        <v>0</v>
      </c>
      <c r="AE137" s="880">
        <v>0</v>
      </c>
      <c r="AF137" s="880">
        <v>0</v>
      </c>
      <c r="AG137" s="880">
        <v>0</v>
      </c>
      <c r="AH137" s="885">
        <f t="shared" si="29"/>
        <v>3.0229621300000002</v>
      </c>
    </row>
    <row r="138" spans="1:34" ht="12" customHeight="1" x14ac:dyDescent="0.3">
      <c r="A138" s="150"/>
      <c r="B138" s="319" t="s">
        <v>84</v>
      </c>
      <c r="C138" s="880">
        <v>9.9959877600000002</v>
      </c>
      <c r="D138" s="880">
        <v>0</v>
      </c>
      <c r="E138" s="880">
        <v>0</v>
      </c>
      <c r="F138" s="880">
        <v>0</v>
      </c>
      <c r="G138" s="880">
        <v>0</v>
      </c>
      <c r="H138" s="880">
        <v>0</v>
      </c>
      <c r="I138" s="885">
        <v>0.53600000999999997</v>
      </c>
      <c r="J138" s="880">
        <v>0</v>
      </c>
      <c r="K138" s="880">
        <v>0</v>
      </c>
      <c r="L138" s="880">
        <v>0</v>
      </c>
      <c r="M138" s="880">
        <v>0</v>
      </c>
      <c r="N138" s="880">
        <v>0</v>
      </c>
      <c r="O138" s="880">
        <v>0</v>
      </c>
      <c r="P138" s="880">
        <v>0</v>
      </c>
      <c r="Q138" s="880">
        <v>0</v>
      </c>
      <c r="R138" s="880">
        <v>0</v>
      </c>
      <c r="S138" s="880">
        <v>0</v>
      </c>
      <c r="T138" s="880">
        <v>0</v>
      </c>
      <c r="U138" s="880">
        <v>0</v>
      </c>
      <c r="V138" s="880">
        <v>0</v>
      </c>
      <c r="W138" s="880">
        <v>0</v>
      </c>
      <c r="X138" s="880">
        <v>0</v>
      </c>
      <c r="Y138" s="880">
        <v>0</v>
      </c>
      <c r="Z138" s="880">
        <v>0</v>
      </c>
      <c r="AA138" s="880">
        <v>0</v>
      </c>
      <c r="AB138" s="880">
        <v>0</v>
      </c>
      <c r="AC138" s="880">
        <v>0</v>
      </c>
      <c r="AD138" s="880">
        <v>0</v>
      </c>
      <c r="AE138" s="880">
        <v>0</v>
      </c>
      <c r="AF138" s="880">
        <v>0</v>
      </c>
      <c r="AG138" s="880">
        <v>0</v>
      </c>
      <c r="AH138" s="885">
        <f t="shared" si="29"/>
        <v>10.531987770000001</v>
      </c>
    </row>
    <row r="139" spans="1:34" x14ac:dyDescent="0.3">
      <c r="A139" s="85"/>
      <c r="B139" s="338"/>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row>
    <row r="140" spans="1:34" x14ac:dyDescent="0.3">
      <c r="A140" s="150"/>
      <c r="B140" s="311" t="s">
        <v>104</v>
      </c>
      <c r="C140" s="116">
        <f t="shared" ref="C140:AF140" si="36">+C141+C142</f>
        <v>41245.266668139171</v>
      </c>
      <c r="D140" s="116">
        <f t="shared" si="36"/>
        <v>13891.570223078288</v>
      </c>
      <c r="E140" s="116">
        <f t="shared" si="36"/>
        <v>4596.195705718741</v>
      </c>
      <c r="F140" s="116">
        <f t="shared" si="36"/>
        <v>5459.835526502734</v>
      </c>
      <c r="G140" s="116">
        <f t="shared" si="36"/>
        <v>1608.5118017832501</v>
      </c>
      <c r="H140" s="116">
        <f t="shared" si="36"/>
        <v>1797.6703521760078</v>
      </c>
      <c r="I140" s="116">
        <f t="shared" si="36"/>
        <v>474.0335097102174</v>
      </c>
      <c r="J140" s="116">
        <f t="shared" si="36"/>
        <v>356.13350224631029</v>
      </c>
      <c r="K140" s="116">
        <f t="shared" si="36"/>
        <v>323.96044371954042</v>
      </c>
      <c r="L140" s="116">
        <f t="shared" si="36"/>
        <v>401.96650331035914</v>
      </c>
      <c r="M140" s="116">
        <f t="shared" si="36"/>
        <v>818.00562924179701</v>
      </c>
      <c r="N140" s="116">
        <f t="shared" si="36"/>
        <v>368.73220749773196</v>
      </c>
      <c r="O140" s="116">
        <f t="shared" si="36"/>
        <v>368.73220749773196</v>
      </c>
      <c r="P140" s="116">
        <f t="shared" si="36"/>
        <v>89.648282881714422</v>
      </c>
      <c r="Q140" s="116">
        <f t="shared" si="36"/>
        <v>89.648282881714422</v>
      </c>
      <c r="R140" s="116">
        <f t="shared" si="36"/>
        <v>766.41143147973264</v>
      </c>
      <c r="S140" s="116">
        <f t="shared" si="36"/>
        <v>766.41143147973264</v>
      </c>
      <c r="T140" s="116">
        <f t="shared" si="36"/>
        <v>811.18319527004337</v>
      </c>
      <c r="U140" s="116">
        <f t="shared" si="36"/>
        <v>676.86790392334944</v>
      </c>
      <c r="V140" s="116">
        <f t="shared" si="36"/>
        <v>676.86790392334944</v>
      </c>
      <c r="W140" s="116">
        <f t="shared" si="36"/>
        <v>676.86790392334944</v>
      </c>
      <c r="X140" s="116">
        <f t="shared" si="36"/>
        <v>676.86790392334944</v>
      </c>
      <c r="Y140" s="116">
        <f t="shared" si="36"/>
        <v>676.86790392334944</v>
      </c>
      <c r="Z140" s="116">
        <f t="shared" si="36"/>
        <v>676.86790392334944</v>
      </c>
      <c r="AA140" s="116">
        <f t="shared" si="36"/>
        <v>676.86790392334944</v>
      </c>
      <c r="AB140" s="116">
        <f t="shared" si="36"/>
        <v>0.10475532533127341</v>
      </c>
      <c r="AC140" s="116">
        <f>+AC141+AC142</f>
        <v>0.10475532533127341</v>
      </c>
      <c r="AD140" s="116">
        <f t="shared" si="36"/>
        <v>0.10475532533127341</v>
      </c>
      <c r="AE140" s="116">
        <f t="shared" si="36"/>
        <v>0.10475532533127341</v>
      </c>
      <c r="AF140" s="116">
        <f t="shared" si="36"/>
        <v>0.10475532533127341</v>
      </c>
      <c r="AG140" s="116">
        <f>+AG141+AG142</f>
        <v>6.180564195258186</v>
      </c>
      <c r="AH140" s="116">
        <f>SUM(C140:AG140)</f>
        <v>78978.696572900197</v>
      </c>
    </row>
    <row r="141" spans="1:34" x14ac:dyDescent="0.3">
      <c r="A141" s="150"/>
      <c r="B141" s="339" t="s">
        <v>105</v>
      </c>
      <c r="C141" s="89">
        <v>13276.220018515141</v>
      </c>
      <c r="D141" s="89">
        <v>7297.0057880948034</v>
      </c>
      <c r="E141" s="89">
        <v>3775.394849982215</v>
      </c>
      <c r="F141" s="89">
        <v>5404.793502603512</v>
      </c>
      <c r="G141" s="89">
        <v>1549.6070755227474</v>
      </c>
      <c r="H141" s="89">
        <v>587.03880611123861</v>
      </c>
      <c r="I141" s="89">
        <v>406.7103872666973</v>
      </c>
      <c r="J141" s="89">
        <v>284.17250806079721</v>
      </c>
      <c r="K141" s="89">
        <v>323.85568839420915</v>
      </c>
      <c r="L141" s="89">
        <v>401.86174798502788</v>
      </c>
      <c r="M141" s="89">
        <v>817.90087391646568</v>
      </c>
      <c r="N141" s="89">
        <v>368.62745217240069</v>
      </c>
      <c r="O141" s="89">
        <v>368.62745217240069</v>
      </c>
      <c r="P141" s="89">
        <v>89.543527556383154</v>
      </c>
      <c r="Q141" s="89">
        <v>89.543527556383154</v>
      </c>
      <c r="R141" s="89">
        <v>766.30667615440132</v>
      </c>
      <c r="S141" s="89">
        <v>766.30667615440132</v>
      </c>
      <c r="T141" s="89">
        <v>811.07843994471204</v>
      </c>
      <c r="U141" s="89">
        <v>676.76314859801812</v>
      </c>
      <c r="V141" s="89">
        <v>676.76314859801812</v>
      </c>
      <c r="W141" s="89">
        <v>676.76314859801812</v>
      </c>
      <c r="X141" s="89">
        <v>676.76314859801812</v>
      </c>
      <c r="Y141" s="89">
        <v>676.76314859801812</v>
      </c>
      <c r="Z141" s="89">
        <v>676.76314859801812</v>
      </c>
      <c r="AA141" s="89">
        <v>676.76314859801812</v>
      </c>
      <c r="AB141" s="89">
        <v>0</v>
      </c>
      <c r="AC141" s="89">
        <v>0</v>
      </c>
      <c r="AD141" s="89">
        <v>0</v>
      </c>
      <c r="AE141" s="89">
        <v>0</v>
      </c>
      <c r="AF141" s="89">
        <v>0</v>
      </c>
      <c r="AG141" s="89">
        <v>0</v>
      </c>
      <c r="AH141" s="89">
        <f>SUM(C141:AG141)</f>
        <v>42121.937038350043</v>
      </c>
    </row>
    <row r="142" spans="1:34" x14ac:dyDescent="0.3">
      <c r="A142" s="150"/>
      <c r="B142" s="340" t="s">
        <v>501</v>
      </c>
      <c r="C142" s="81">
        <v>27969.046649624026</v>
      </c>
      <c r="D142" s="81">
        <v>6594.5644349834856</v>
      </c>
      <c r="E142" s="81">
        <v>820.80085573652627</v>
      </c>
      <c r="F142" s="81">
        <v>55.042023899221583</v>
      </c>
      <c r="G142" s="81">
        <v>58.904726260502706</v>
      </c>
      <c r="H142" s="81">
        <v>1210.6315460647693</v>
      </c>
      <c r="I142" s="81">
        <v>67.323122443520106</v>
      </c>
      <c r="J142" s="81">
        <v>71.960994185513101</v>
      </c>
      <c r="K142" s="81">
        <v>0.10475532533127341</v>
      </c>
      <c r="L142" s="81">
        <v>0.10475532533127341</v>
      </c>
      <c r="M142" s="81">
        <v>0.10475532533127341</v>
      </c>
      <c r="N142" s="81">
        <v>0.10475532533127341</v>
      </c>
      <c r="O142" s="81">
        <v>0.10475532533127341</v>
      </c>
      <c r="P142" s="81">
        <v>0.10475532533127341</v>
      </c>
      <c r="Q142" s="81">
        <v>0.10475532533127341</v>
      </c>
      <c r="R142" s="81">
        <v>0.10475532533127341</v>
      </c>
      <c r="S142" s="81">
        <v>0.10475532533127341</v>
      </c>
      <c r="T142" s="81">
        <v>0.10475532533127341</v>
      </c>
      <c r="U142" s="81">
        <v>0.10475532533127341</v>
      </c>
      <c r="V142" s="81">
        <v>0.10475532533127341</v>
      </c>
      <c r="W142" s="81">
        <v>0.10475532533127341</v>
      </c>
      <c r="X142" s="81">
        <v>0.10475532533127341</v>
      </c>
      <c r="Y142" s="81">
        <v>0.10475532533127341</v>
      </c>
      <c r="Z142" s="81">
        <v>0.10475532533127341</v>
      </c>
      <c r="AA142" s="81">
        <v>0.10475532533127341</v>
      </c>
      <c r="AB142" s="81">
        <v>0.10475532533127341</v>
      </c>
      <c r="AC142" s="81">
        <v>0.10475532533127341</v>
      </c>
      <c r="AD142" s="81">
        <v>0.10475532533127341</v>
      </c>
      <c r="AE142" s="81">
        <v>0.10475532533127341</v>
      </c>
      <c r="AF142" s="81">
        <v>0.10475532533127341</v>
      </c>
      <c r="AG142" s="81">
        <v>6.180564195258186</v>
      </c>
      <c r="AH142" s="81">
        <f>SUM(C142:AG142)</f>
        <v>36856.759534550089</v>
      </c>
    </row>
    <row r="143" spans="1:34" x14ac:dyDescent="0.3">
      <c r="A143" s="150"/>
      <c r="B143" s="311" t="s">
        <v>106</v>
      </c>
      <c r="C143" s="116">
        <v>21046.132966473047</v>
      </c>
      <c r="D143" s="116">
        <v>28523.409676008672</v>
      </c>
      <c r="E143" s="116">
        <v>31478.199984383136</v>
      </c>
      <c r="F143" s="116">
        <v>19649.432630391111</v>
      </c>
      <c r="G143" s="116">
        <v>19051.409324628232</v>
      </c>
      <c r="H143" s="116">
        <v>8695.2222967438629</v>
      </c>
      <c r="I143" s="116">
        <v>9246.8491431046787</v>
      </c>
      <c r="J143" s="116">
        <v>10954.011217128776</v>
      </c>
      <c r="K143" s="116">
        <v>15503.889538354391</v>
      </c>
      <c r="L143" s="116">
        <v>9854.3007534164481</v>
      </c>
      <c r="M143" s="116">
        <v>12628.331829339917</v>
      </c>
      <c r="N143" s="116">
        <v>12465.83775727138</v>
      </c>
      <c r="O143" s="116">
        <v>12329.133619313045</v>
      </c>
      <c r="P143" s="116">
        <v>12271.095852044476</v>
      </c>
      <c r="Q143" s="116">
        <v>12208.849422265625</v>
      </c>
      <c r="R143" s="116">
        <v>4183.4701098218011</v>
      </c>
      <c r="S143" s="116">
        <v>4098.8540979598019</v>
      </c>
      <c r="T143" s="116">
        <v>3070.5601096392497</v>
      </c>
      <c r="U143" s="116">
        <v>1828.6839946357202</v>
      </c>
      <c r="V143" s="116">
        <v>1566.5074177345859</v>
      </c>
      <c r="W143" s="116">
        <v>1408.9218772169645</v>
      </c>
      <c r="X143" s="116">
        <v>396.70686608120883</v>
      </c>
      <c r="Y143" s="116">
        <v>360.16697739139624</v>
      </c>
      <c r="Z143" s="116">
        <v>284.46391414047292</v>
      </c>
      <c r="AA143" s="116">
        <v>270.85508718747292</v>
      </c>
      <c r="AB143" s="116">
        <v>251.68575092647285</v>
      </c>
      <c r="AC143" s="116">
        <v>123.95113182999999</v>
      </c>
      <c r="AD143" s="116">
        <v>100.69222726599999</v>
      </c>
      <c r="AE143" s="116">
        <v>72.659220680000018</v>
      </c>
      <c r="AF143" s="116">
        <v>57.271056013999996</v>
      </c>
      <c r="AG143" s="116">
        <v>14.825856158000001</v>
      </c>
      <c r="AH143" s="116">
        <f>SUM(C143:AG143)</f>
        <v>253996.38170554987</v>
      </c>
    </row>
    <row r="144" spans="1:34" x14ac:dyDescent="0.3">
      <c r="A144" s="1"/>
      <c r="B144" s="344"/>
      <c r="C144" s="885"/>
      <c r="D144" s="885"/>
      <c r="E144" s="885"/>
      <c r="F144" s="885"/>
      <c r="G144" s="885"/>
      <c r="H144" s="885"/>
      <c r="I144" s="885"/>
      <c r="J144" s="885"/>
      <c r="K144" s="885"/>
      <c r="L144" s="885"/>
      <c r="M144" s="885"/>
      <c r="N144" s="885"/>
      <c r="O144" s="885"/>
      <c r="P144" s="885"/>
      <c r="Q144" s="885"/>
      <c r="R144" s="885"/>
      <c r="S144" s="885"/>
      <c r="T144" s="885"/>
      <c r="U144" s="885"/>
      <c r="V144" s="885"/>
      <c r="W144" s="885"/>
      <c r="X144" s="885"/>
      <c r="Y144" s="885"/>
      <c r="Z144" s="885"/>
      <c r="AA144" s="885"/>
      <c r="AB144" s="885"/>
      <c r="AC144" s="885"/>
      <c r="AD144" s="885"/>
      <c r="AE144" s="885"/>
      <c r="AF144" s="885"/>
      <c r="AG144" s="885"/>
      <c r="AH144" s="345"/>
    </row>
    <row r="145" spans="1:34" x14ac:dyDescent="0.3">
      <c r="A145" s="85"/>
      <c r="B145" s="90" t="s">
        <v>336</v>
      </c>
      <c r="C145" s="110"/>
      <c r="D145" s="110"/>
      <c r="E145" s="110"/>
      <c r="F145" s="110"/>
      <c r="G145" s="110"/>
      <c r="H145" s="110"/>
      <c r="I145" s="110"/>
      <c r="J145" s="110"/>
      <c r="K145" s="110"/>
      <c r="L145" s="110"/>
      <c r="M145" s="110"/>
      <c r="N145" s="110"/>
      <c r="O145" s="110"/>
      <c r="P145" s="110"/>
      <c r="Q145" s="110"/>
      <c r="R145" s="110"/>
      <c r="S145" s="110"/>
      <c r="T145" s="110"/>
    </row>
    <row r="146" spans="1:34" x14ac:dyDescent="0.3">
      <c r="A146" s="85"/>
      <c r="B146" s="91" t="s">
        <v>827</v>
      </c>
      <c r="C146" s="110"/>
      <c r="D146" s="110"/>
      <c r="E146" s="110"/>
      <c r="F146" s="110"/>
      <c r="G146" s="110"/>
      <c r="H146" s="110"/>
      <c r="I146" s="110"/>
      <c r="J146" s="110"/>
      <c r="K146" s="110"/>
      <c r="L146" s="110"/>
      <c r="M146" s="110"/>
      <c r="N146" s="110"/>
      <c r="O146" s="110"/>
      <c r="P146" s="110"/>
      <c r="Q146" s="110"/>
      <c r="R146" s="110"/>
      <c r="S146" s="110"/>
      <c r="T146" s="110"/>
    </row>
    <row r="148" spans="1:34" x14ac:dyDescent="0.3">
      <c r="C148" s="1160"/>
      <c r="D148" s="1160"/>
      <c r="E148" s="1160"/>
      <c r="F148" s="1160"/>
      <c r="G148" s="1160"/>
      <c r="H148" s="1160"/>
      <c r="I148" s="1160"/>
      <c r="J148" s="1160"/>
      <c r="K148" s="1160"/>
      <c r="L148" s="1160"/>
      <c r="M148" s="1160"/>
      <c r="N148" s="1160"/>
      <c r="O148" s="1160"/>
      <c r="P148" s="1160"/>
      <c r="Q148" s="1160"/>
      <c r="R148" s="1160"/>
      <c r="S148" s="1160"/>
      <c r="T148" s="1160"/>
      <c r="U148" s="1053"/>
      <c r="V148" s="1053"/>
      <c r="W148" s="1053"/>
      <c r="X148" s="1053"/>
      <c r="Y148" s="1053"/>
      <c r="Z148" s="1053"/>
      <c r="AA148" s="1053"/>
      <c r="AB148" s="1053"/>
      <c r="AC148" s="1053"/>
      <c r="AD148" s="1053"/>
      <c r="AE148" s="1053"/>
      <c r="AF148" s="1053"/>
      <c r="AG148" s="1053"/>
      <c r="AH148" s="1053"/>
    </row>
    <row r="149" spans="1:34" x14ac:dyDescent="0.3">
      <c r="C149" s="1160"/>
      <c r="D149" s="1160"/>
      <c r="E149" s="1160"/>
      <c r="F149" s="1160"/>
      <c r="G149" s="1160"/>
      <c r="H149" s="1160"/>
      <c r="I149" s="1160"/>
      <c r="J149" s="1160"/>
      <c r="K149" s="1160"/>
      <c r="L149" s="1160"/>
      <c r="M149" s="1160"/>
      <c r="N149" s="1160"/>
      <c r="O149" s="1160"/>
      <c r="P149" s="1160"/>
      <c r="Q149" s="1160"/>
      <c r="R149" s="1160"/>
      <c r="S149" s="1160"/>
      <c r="T149" s="1160"/>
    </row>
    <row r="150" spans="1:34" x14ac:dyDescent="0.3">
      <c r="C150" s="1160"/>
      <c r="D150" s="1160"/>
      <c r="E150" s="1160"/>
      <c r="F150" s="1160"/>
      <c r="G150" s="1160"/>
      <c r="H150" s="1160"/>
      <c r="I150" s="1160"/>
      <c r="J150" s="1160"/>
      <c r="K150" s="1160"/>
      <c r="L150" s="1160"/>
      <c r="M150" s="1160"/>
      <c r="N150" s="1160"/>
      <c r="O150" s="1160"/>
      <c r="P150" s="1160"/>
      <c r="Q150" s="1160"/>
      <c r="R150" s="1160"/>
      <c r="S150" s="1160"/>
      <c r="T150" s="1160"/>
      <c r="U150" s="75"/>
      <c r="V150" s="75"/>
      <c r="W150" s="75"/>
      <c r="X150" s="75"/>
      <c r="Y150" s="75"/>
      <c r="Z150" s="75"/>
      <c r="AA150" s="75"/>
      <c r="AB150" s="75"/>
      <c r="AC150" s="75"/>
      <c r="AD150" s="75"/>
      <c r="AE150" s="75"/>
      <c r="AF150" s="75"/>
      <c r="AG150" s="75"/>
    </row>
    <row r="151" spans="1:34" x14ac:dyDescent="0.3">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row>
  </sheetData>
  <mergeCells count="2">
    <mergeCell ref="B6:AH6"/>
    <mergeCell ref="B11:AH11"/>
  </mergeCells>
  <hyperlinks>
    <hyperlink ref="A1" location="INDICE!A1" display="Indice"/>
  </hyperlinks>
  <printOptions horizontalCentered="1"/>
  <pageMargins left="0" right="0.39370078740157483" top="0.19685039370078741" bottom="0.19685039370078741" header="0.15748031496062992" footer="0"/>
  <pageSetup paperSize="9" scale="27" orientation="landscape" r:id="rId1"/>
  <headerFooter scaleWithDoc="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B141"/>
  <sheetViews>
    <sheetView showGridLines="0" zoomScale="85" zoomScaleNormal="85" zoomScaleSheetLayoutView="80" workbookViewId="0"/>
  </sheetViews>
  <sheetFormatPr baseColWidth="10" defaultColWidth="11.44140625" defaultRowHeight="13.8" x14ac:dyDescent="0.3"/>
  <cols>
    <col min="1" max="1" width="7.88671875" style="5" bestFit="1" customWidth="1"/>
    <col min="2" max="2" width="38.109375" style="70" customWidth="1"/>
    <col min="3" max="9" width="13.44140625" style="70" bestFit="1" customWidth="1"/>
    <col min="10" max="10" width="7.109375" style="70" bestFit="1" customWidth="1"/>
    <col min="11" max="12" width="13.44140625" style="70" bestFit="1" customWidth="1"/>
    <col min="13" max="33" width="9.6640625" style="70" customWidth="1"/>
    <col min="34" max="34" width="13.44140625" style="70" bestFit="1" customWidth="1"/>
    <col min="35" max="35" width="22.5546875" style="85" bestFit="1" customWidth="1"/>
    <col min="36" max="16384" width="11.44140625" style="85"/>
  </cols>
  <sheetData>
    <row r="1" spans="1:35" ht="14.4" x14ac:dyDescent="0.3">
      <c r="A1" s="666" t="s">
        <v>216</v>
      </c>
      <c r="B1" s="669"/>
    </row>
    <row r="2" spans="1:35" ht="15" customHeight="1" x14ac:dyDescent="0.3">
      <c r="A2" s="42"/>
      <c r="B2" s="351" t="s">
        <v>705</v>
      </c>
      <c r="W2" s="72"/>
      <c r="X2" s="72"/>
      <c r="Y2" s="72"/>
      <c r="Z2" s="72"/>
      <c r="AA2" s="72"/>
      <c r="AB2" s="72"/>
      <c r="AC2" s="72"/>
    </row>
    <row r="3" spans="1:35" ht="15" customHeight="1" x14ac:dyDescent="0.3">
      <c r="A3" s="42"/>
      <c r="B3" s="351" t="s">
        <v>299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3"/>
    </row>
    <row r="4" spans="1:35" s="86" customFormat="1" ht="14.4" x14ac:dyDescent="0.3">
      <c r="A4" s="5"/>
      <c r="B4" s="70"/>
      <c r="C4" s="724"/>
      <c r="D4" s="724"/>
      <c r="E4" s="11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0"/>
    </row>
    <row r="5" spans="1:35" s="86" customFormat="1" ht="14.4" thickBot="1" x14ac:dyDescent="0.35">
      <c r="A5" s="5"/>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5" s="86" customFormat="1" ht="18" thickBot="1" x14ac:dyDescent="0.35">
      <c r="A6" s="5"/>
      <c r="B6" s="1426" t="s">
        <v>665</v>
      </c>
      <c r="C6" s="1427"/>
      <c r="D6" s="1427"/>
      <c r="E6" s="1427"/>
      <c r="F6" s="1427"/>
      <c r="G6" s="1427"/>
      <c r="H6" s="1427"/>
      <c r="I6" s="1427"/>
      <c r="J6" s="1427"/>
      <c r="K6" s="1427"/>
      <c r="L6" s="1427"/>
      <c r="M6" s="1427"/>
      <c r="N6" s="1427"/>
      <c r="O6" s="1427"/>
      <c r="P6" s="1427"/>
      <c r="Q6" s="1427"/>
      <c r="R6" s="1427"/>
      <c r="S6" s="1427"/>
      <c r="T6" s="1427"/>
      <c r="U6" s="1427"/>
      <c r="V6" s="1427"/>
      <c r="W6" s="1427"/>
      <c r="X6" s="1427"/>
      <c r="Y6" s="1427"/>
      <c r="Z6" s="1427"/>
      <c r="AA6" s="1427"/>
      <c r="AB6" s="1427"/>
      <c r="AC6" s="1427"/>
      <c r="AD6" s="1427"/>
      <c r="AE6" s="1427"/>
      <c r="AF6" s="1427"/>
      <c r="AG6" s="1427"/>
      <c r="AH6" s="1428"/>
    </row>
    <row r="7" spans="1:35" s="86" customFormat="1" x14ac:dyDescent="0.3">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5" s="86" customFormat="1" ht="14.4" thickBot="1" x14ac:dyDescent="0.35">
      <c r="A8" s="5"/>
      <c r="B8" s="877" t="s">
        <v>893</v>
      </c>
      <c r="C8" s="5"/>
      <c r="D8" s="5"/>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row>
    <row r="9" spans="1:35" s="434" customFormat="1" ht="15" thickTop="1" thickBot="1" x14ac:dyDescent="0.3">
      <c r="A9" s="877"/>
      <c r="B9" s="423"/>
      <c r="C9" s="423">
        <v>2021</v>
      </c>
      <c r="D9" s="423">
        <v>2022</v>
      </c>
      <c r="E9" s="423">
        <v>2023</v>
      </c>
      <c r="F9" s="423">
        <v>2024</v>
      </c>
      <c r="G9" s="423">
        <v>2025</v>
      </c>
      <c r="H9" s="423">
        <v>2026</v>
      </c>
      <c r="I9" s="423">
        <v>2027</v>
      </c>
      <c r="J9" s="423">
        <v>2028</v>
      </c>
      <c r="K9" s="423">
        <v>2029</v>
      </c>
      <c r="L9" s="423">
        <v>2030</v>
      </c>
      <c r="M9" s="423">
        <v>2031</v>
      </c>
      <c r="N9" s="423">
        <v>2032</v>
      </c>
      <c r="O9" s="423">
        <v>2033</v>
      </c>
      <c r="P9" s="423">
        <v>2034</v>
      </c>
      <c r="Q9" s="423">
        <v>2035</v>
      </c>
      <c r="R9" s="423">
        <v>2036</v>
      </c>
      <c r="S9" s="423">
        <v>2037</v>
      </c>
      <c r="T9" s="423">
        <v>2038</v>
      </c>
      <c r="U9" s="423">
        <v>2039</v>
      </c>
      <c r="V9" s="423">
        <v>2040</v>
      </c>
      <c r="W9" s="423">
        <v>2041</v>
      </c>
      <c r="X9" s="423">
        <v>2042</v>
      </c>
      <c r="Y9" s="423">
        <v>2043</v>
      </c>
      <c r="Z9" s="423">
        <v>2044</v>
      </c>
      <c r="AA9" s="423">
        <v>2045</v>
      </c>
      <c r="AB9" s="423">
        <v>2046</v>
      </c>
      <c r="AC9" s="423">
        <v>2047</v>
      </c>
      <c r="AD9" s="423">
        <v>2048</v>
      </c>
      <c r="AE9" s="423">
        <v>2049</v>
      </c>
      <c r="AF9" s="423">
        <v>2050</v>
      </c>
      <c r="AG9" s="1054" t="s">
        <v>829</v>
      </c>
      <c r="AH9" s="423" t="s">
        <v>287</v>
      </c>
    </row>
    <row r="10" spans="1:35" s="86" customFormat="1" ht="15" thickTop="1" thickBot="1" x14ac:dyDescent="0.35">
      <c r="A10" s="5"/>
      <c r="B10" s="5"/>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row>
    <row r="11" spans="1:35" s="86" customFormat="1" ht="14.4" thickBot="1" x14ac:dyDescent="0.35">
      <c r="A11" s="5"/>
      <c r="B11" s="1423" t="s">
        <v>631</v>
      </c>
      <c r="C11" s="1424"/>
      <c r="D11" s="1424"/>
      <c r="E11" s="1424"/>
      <c r="F11" s="1424"/>
      <c r="G11" s="1424"/>
      <c r="H11" s="1424"/>
      <c r="I11" s="1424"/>
      <c r="J11" s="1424"/>
      <c r="K11" s="1424"/>
      <c r="L11" s="1424"/>
      <c r="M11" s="1424"/>
      <c r="N11" s="1424"/>
      <c r="O11" s="1424"/>
      <c r="P11" s="1424"/>
      <c r="Q11" s="1424"/>
      <c r="R11" s="1424"/>
      <c r="S11" s="1424"/>
      <c r="T11" s="1424"/>
      <c r="U11" s="1424"/>
      <c r="V11" s="1424"/>
      <c r="W11" s="1424"/>
      <c r="X11" s="1424"/>
      <c r="Y11" s="1424"/>
      <c r="Z11" s="1424"/>
      <c r="AA11" s="1424"/>
      <c r="AB11" s="1424"/>
      <c r="AC11" s="1424"/>
      <c r="AD11" s="1424"/>
      <c r="AE11" s="1424"/>
      <c r="AF11" s="1424"/>
      <c r="AG11" s="1424"/>
      <c r="AH11" s="1425"/>
    </row>
    <row r="12" spans="1:35" ht="15" customHeight="1" thickBot="1" x14ac:dyDescent="0.35"/>
    <row r="13" spans="1:35" s="888" customFormat="1" ht="21.75" customHeight="1" thickBot="1" x14ac:dyDescent="0.3">
      <c r="A13" s="877"/>
      <c r="B13" s="307" t="s">
        <v>59</v>
      </c>
      <c r="C13" s="308">
        <f t="shared" ref="C13:AF13" si="0">+C14+C15</f>
        <v>5467.8761185060239</v>
      </c>
      <c r="D13" s="308">
        <f t="shared" si="0"/>
        <v>4932.5592517350906</v>
      </c>
      <c r="E13" s="308">
        <f t="shared" si="0"/>
        <v>4066.8086116595091</v>
      </c>
      <c r="F13" s="308">
        <f t="shared" si="0"/>
        <v>4441.0006167571555</v>
      </c>
      <c r="G13" s="308">
        <f t="shared" si="0"/>
        <v>4566.3581832218088</v>
      </c>
      <c r="H13" s="308">
        <f t="shared" si="0"/>
        <v>4389.0673481949907</v>
      </c>
      <c r="I13" s="308">
        <f t="shared" si="0"/>
        <v>4085.9565900451466</v>
      </c>
      <c r="J13" s="308">
        <f t="shared" si="0"/>
        <v>4271.4143881916461</v>
      </c>
      <c r="K13" s="308">
        <f t="shared" si="0"/>
        <v>4105.3341186454672</v>
      </c>
      <c r="L13" s="308">
        <f t="shared" si="0"/>
        <v>3995.5553924748465</v>
      </c>
      <c r="M13" s="308">
        <f t="shared" si="0"/>
        <v>3625.3797823237319</v>
      </c>
      <c r="N13" s="308">
        <f t="shared" si="0"/>
        <v>3024.5820052755798</v>
      </c>
      <c r="O13" s="308">
        <f t="shared" si="0"/>
        <v>2440.3154546507135</v>
      </c>
      <c r="P13" s="308">
        <f t="shared" si="0"/>
        <v>1864.0925227161952</v>
      </c>
      <c r="Q13" s="308">
        <f t="shared" si="0"/>
        <v>1301.6715411842124</v>
      </c>
      <c r="R13" s="308">
        <f t="shared" si="0"/>
        <v>834.96706807937232</v>
      </c>
      <c r="S13" s="308">
        <f t="shared" si="0"/>
        <v>651.55975271105558</v>
      </c>
      <c r="T13" s="308">
        <f t="shared" si="0"/>
        <v>471.0223521922415</v>
      </c>
      <c r="U13" s="308">
        <f t="shared" si="0"/>
        <v>356.83250392335628</v>
      </c>
      <c r="V13" s="308">
        <f t="shared" si="0"/>
        <v>275.92621588732123</v>
      </c>
      <c r="W13" s="308">
        <f t="shared" si="0"/>
        <v>195.70833842295329</v>
      </c>
      <c r="X13" s="308">
        <f t="shared" si="0"/>
        <v>128.08709415932944</v>
      </c>
      <c r="Y13" s="308">
        <f t="shared" si="0"/>
        <v>96.626119769404781</v>
      </c>
      <c r="Z13" s="308">
        <f t="shared" si="0"/>
        <v>65.731570162097768</v>
      </c>
      <c r="AA13" s="308">
        <f t="shared" si="0"/>
        <v>35.499651297461114</v>
      </c>
      <c r="AB13" s="308">
        <f t="shared" si="0"/>
        <v>11.16894271398632</v>
      </c>
      <c r="AC13" s="308">
        <f t="shared" si="0"/>
        <v>5.1783588900000002</v>
      </c>
      <c r="AD13" s="308">
        <f t="shared" si="0"/>
        <v>3.4894086499999997</v>
      </c>
      <c r="AE13" s="308">
        <f t="shared" si="0"/>
        <v>2.0445806099999997</v>
      </c>
      <c r="AF13" s="308">
        <f t="shared" si="0"/>
        <v>0.96280492999999989</v>
      </c>
      <c r="AG13" s="308">
        <f t="shared" ref="AG13" si="1">+AG14+AG15</f>
        <v>0.17463169000000001</v>
      </c>
      <c r="AH13" s="308">
        <f>SUM(C13:AG13)</f>
        <v>59712.951319670698</v>
      </c>
    </row>
    <row r="14" spans="1:35" s="888" customFormat="1" x14ac:dyDescent="0.25">
      <c r="A14" s="877"/>
      <c r="B14" s="313" t="s">
        <v>60</v>
      </c>
      <c r="C14" s="889">
        <v>376.99208353434022</v>
      </c>
      <c r="D14" s="889">
        <v>0</v>
      </c>
      <c r="E14" s="889">
        <v>0</v>
      </c>
      <c r="F14" s="889">
        <v>0</v>
      </c>
      <c r="G14" s="889">
        <v>0</v>
      </c>
      <c r="H14" s="889">
        <v>0</v>
      </c>
      <c r="I14" s="889">
        <v>0</v>
      </c>
      <c r="J14" s="889">
        <v>0</v>
      </c>
      <c r="K14" s="889">
        <v>0</v>
      </c>
      <c r="L14" s="889">
        <v>0</v>
      </c>
      <c r="M14" s="889">
        <v>0</v>
      </c>
      <c r="N14" s="889">
        <v>0</v>
      </c>
      <c r="O14" s="889">
        <v>0</v>
      </c>
      <c r="P14" s="889">
        <v>0</v>
      </c>
      <c r="Q14" s="889">
        <v>0</v>
      </c>
      <c r="R14" s="889">
        <v>0</v>
      </c>
      <c r="S14" s="889">
        <v>0</v>
      </c>
      <c r="T14" s="889">
        <v>0</v>
      </c>
      <c r="U14" s="889">
        <v>0</v>
      </c>
      <c r="V14" s="889">
        <v>0</v>
      </c>
      <c r="W14" s="889">
        <v>0</v>
      </c>
      <c r="X14" s="889">
        <v>0</v>
      </c>
      <c r="Y14" s="889">
        <v>0</v>
      </c>
      <c r="Z14" s="889">
        <v>0</v>
      </c>
      <c r="AA14" s="889">
        <v>0</v>
      </c>
      <c r="AB14" s="889">
        <v>0</v>
      </c>
      <c r="AC14" s="889">
        <v>0</v>
      </c>
      <c r="AD14" s="889">
        <v>0</v>
      </c>
      <c r="AE14" s="889">
        <v>0</v>
      </c>
      <c r="AF14" s="889">
        <v>0</v>
      </c>
      <c r="AG14" s="889">
        <v>0</v>
      </c>
      <c r="AH14" s="76">
        <f>SUM(C14:AG14)</f>
        <v>376.99208353434022</v>
      </c>
    </row>
    <row r="15" spans="1:35" s="888" customFormat="1" x14ac:dyDescent="0.25">
      <c r="A15" s="877"/>
      <c r="B15" s="313" t="s">
        <v>61</v>
      </c>
      <c r="C15" s="889">
        <v>5090.8840349716838</v>
      </c>
      <c r="D15" s="889">
        <v>4932.5592517350906</v>
      </c>
      <c r="E15" s="889">
        <v>4066.8086116595091</v>
      </c>
      <c r="F15" s="889">
        <v>4441.0006167571555</v>
      </c>
      <c r="G15" s="889">
        <v>4566.3581832218088</v>
      </c>
      <c r="H15" s="889">
        <v>4389.0673481949907</v>
      </c>
      <c r="I15" s="889">
        <v>4085.9565900451466</v>
      </c>
      <c r="J15" s="889">
        <v>4271.4143881916461</v>
      </c>
      <c r="K15" s="889">
        <v>4105.3341186454672</v>
      </c>
      <c r="L15" s="889">
        <v>3995.5553924748465</v>
      </c>
      <c r="M15" s="889">
        <v>3625.3797823237319</v>
      </c>
      <c r="N15" s="889">
        <v>3024.5820052755798</v>
      </c>
      <c r="O15" s="889">
        <v>2440.3154546507135</v>
      </c>
      <c r="P15" s="889">
        <v>1864.0925227161952</v>
      </c>
      <c r="Q15" s="889">
        <v>1301.6715411842124</v>
      </c>
      <c r="R15" s="889">
        <v>834.96706807937232</v>
      </c>
      <c r="S15" s="889">
        <v>651.55975271105558</v>
      </c>
      <c r="T15" s="889">
        <v>471.0223521922415</v>
      </c>
      <c r="U15" s="889">
        <v>356.83250392335628</v>
      </c>
      <c r="V15" s="889">
        <v>275.92621588732123</v>
      </c>
      <c r="W15" s="889">
        <v>195.70833842295329</v>
      </c>
      <c r="X15" s="889">
        <v>128.08709415932944</v>
      </c>
      <c r="Y15" s="889">
        <v>96.626119769404781</v>
      </c>
      <c r="Z15" s="889">
        <v>65.731570162097768</v>
      </c>
      <c r="AA15" s="889">
        <v>35.499651297461114</v>
      </c>
      <c r="AB15" s="889">
        <v>11.16894271398632</v>
      </c>
      <c r="AC15" s="889">
        <v>5.1783588900000002</v>
      </c>
      <c r="AD15" s="889">
        <v>3.4894086499999997</v>
      </c>
      <c r="AE15" s="889">
        <v>2.0445806099999997</v>
      </c>
      <c r="AF15" s="889">
        <v>0.96280492999999989</v>
      </c>
      <c r="AG15" s="889">
        <v>0.17463169000000001</v>
      </c>
      <c r="AH15" s="76">
        <f>SUM(C15:AG15)</f>
        <v>59335.959236136347</v>
      </c>
      <c r="AI15" s="1272"/>
    </row>
    <row r="16" spans="1:35" s="888" customFormat="1" ht="14.4" thickBot="1" x14ac:dyDescent="0.3">
      <c r="A16" s="877"/>
      <c r="B16" s="877"/>
      <c r="C16" s="1161"/>
      <c r="D16" s="1161"/>
      <c r="E16" s="1161"/>
      <c r="F16" s="1161"/>
      <c r="G16" s="1161"/>
      <c r="H16" s="1161"/>
      <c r="I16" s="1161"/>
      <c r="J16" s="1161"/>
      <c r="K16" s="1161"/>
      <c r="L16" s="1161"/>
      <c r="M16" s="1161"/>
      <c r="N16" s="1161"/>
      <c r="O16" s="1161"/>
      <c r="P16" s="1161"/>
      <c r="Q16" s="1161"/>
      <c r="R16" s="1161"/>
      <c r="S16" s="1161"/>
      <c r="T16" s="1161"/>
      <c r="U16" s="1161"/>
      <c r="V16" s="1161"/>
      <c r="W16" s="1161"/>
      <c r="X16" s="1161"/>
      <c r="Y16" s="1161"/>
      <c r="Z16" s="1161"/>
      <c r="AA16" s="1161"/>
      <c r="AB16" s="1161"/>
      <c r="AC16" s="1161"/>
      <c r="AD16" s="1161"/>
      <c r="AE16" s="1161"/>
      <c r="AF16" s="1161"/>
      <c r="AG16" s="1161"/>
      <c r="AH16" s="1161"/>
    </row>
    <row r="17" spans="1:80" s="888" customFormat="1" ht="14.4" thickBot="1" x14ac:dyDescent="0.3">
      <c r="A17" s="877"/>
      <c r="B17" s="119" t="s">
        <v>52</v>
      </c>
      <c r="C17" s="77">
        <f t="shared" ref="C17:AG17" si="2">+C18+C23+C25+C27+C28+C31</f>
        <v>2310.2499339275801</v>
      </c>
      <c r="D17" s="77">
        <f t="shared" si="2"/>
        <v>1884.723103922086</v>
      </c>
      <c r="E17" s="77">
        <f t="shared" si="2"/>
        <v>985.56803746623859</v>
      </c>
      <c r="F17" s="77">
        <f t="shared" si="2"/>
        <v>527.22944477331907</v>
      </c>
      <c r="G17" s="77">
        <f t="shared" si="2"/>
        <v>451.82796333407401</v>
      </c>
      <c r="H17" s="77">
        <f t="shared" si="2"/>
        <v>401.52751862912157</v>
      </c>
      <c r="I17" s="77">
        <f t="shared" si="2"/>
        <v>353.08809152450505</v>
      </c>
      <c r="J17" s="77">
        <f t="shared" si="2"/>
        <v>302.67571152132001</v>
      </c>
      <c r="K17" s="77">
        <f t="shared" si="2"/>
        <v>259.20870675135285</v>
      </c>
      <c r="L17" s="77">
        <f t="shared" si="2"/>
        <v>221.46890834687619</v>
      </c>
      <c r="M17" s="77">
        <f t="shared" si="2"/>
        <v>177.48172450754896</v>
      </c>
      <c r="N17" s="77">
        <f t="shared" si="2"/>
        <v>139.11536930801424</v>
      </c>
      <c r="O17" s="77">
        <f t="shared" si="2"/>
        <v>117.28024052815354</v>
      </c>
      <c r="P17" s="77">
        <f t="shared" si="2"/>
        <v>99.279919075116311</v>
      </c>
      <c r="Q17" s="77">
        <f t="shared" si="2"/>
        <v>82.52966003772687</v>
      </c>
      <c r="R17" s="77">
        <f t="shared" si="2"/>
        <v>67.514772659907109</v>
      </c>
      <c r="S17" s="77">
        <f t="shared" si="2"/>
        <v>53.632253431713998</v>
      </c>
      <c r="T17" s="77">
        <f t="shared" si="2"/>
        <v>41.878461724193308</v>
      </c>
      <c r="U17" s="77">
        <f t="shared" si="2"/>
        <v>32.723035678057705</v>
      </c>
      <c r="V17" s="77">
        <f t="shared" si="2"/>
        <v>27.41397232331779</v>
      </c>
      <c r="W17" s="77">
        <f t="shared" si="2"/>
        <v>22.793319545002255</v>
      </c>
      <c r="X17" s="77">
        <f t="shared" si="2"/>
        <v>18.800891824349197</v>
      </c>
      <c r="Y17" s="77">
        <f t="shared" si="2"/>
        <v>15.063509551274185</v>
      </c>
      <c r="Z17" s="77">
        <f t="shared" si="2"/>
        <v>11.892552069999999</v>
      </c>
      <c r="AA17" s="77">
        <f t="shared" si="2"/>
        <v>9.3842253100000015</v>
      </c>
      <c r="AB17" s="77">
        <f t="shared" si="2"/>
        <v>7.1768938000000002</v>
      </c>
      <c r="AC17" s="77">
        <f t="shared" si="2"/>
        <v>5.1783588900000002</v>
      </c>
      <c r="AD17" s="77">
        <f t="shared" si="2"/>
        <v>3.4894086499999997</v>
      </c>
      <c r="AE17" s="77">
        <f t="shared" si="2"/>
        <v>2.0445806099999997</v>
      </c>
      <c r="AF17" s="77">
        <f t="shared" si="2"/>
        <v>0.96280493</v>
      </c>
      <c r="AG17" s="77">
        <f t="shared" si="2"/>
        <v>0.17463169000000001</v>
      </c>
      <c r="AH17" s="120">
        <f t="shared" ref="AH17:AH33" si="3">SUM(C17:AG17)</f>
        <v>8633.3780063408503</v>
      </c>
      <c r="AI17" s="1271"/>
    </row>
    <row r="18" spans="1:80" s="888" customFormat="1" x14ac:dyDescent="0.25">
      <c r="B18" s="341" t="s">
        <v>62</v>
      </c>
      <c r="C18" s="78">
        <f t="shared" ref="C18:AF18" si="4">SUM(C19:C22)</f>
        <v>1875.8572561051851</v>
      </c>
      <c r="D18" s="78">
        <f t="shared" si="4"/>
        <v>1739.617578778041</v>
      </c>
      <c r="E18" s="78">
        <f t="shared" si="4"/>
        <v>855.98052635860358</v>
      </c>
      <c r="F18" s="78">
        <f t="shared" si="4"/>
        <v>411.14344418848236</v>
      </c>
      <c r="G18" s="78">
        <f t="shared" si="4"/>
        <v>349.25314594764671</v>
      </c>
      <c r="H18" s="78">
        <f t="shared" si="4"/>
        <v>312.08492351231331</v>
      </c>
      <c r="I18" s="78">
        <f t="shared" si="4"/>
        <v>278.20101136839605</v>
      </c>
      <c r="J18" s="78">
        <f t="shared" si="4"/>
        <v>246.14757861408921</v>
      </c>
      <c r="K18" s="78">
        <f t="shared" si="4"/>
        <v>214.23421255859733</v>
      </c>
      <c r="L18" s="78">
        <f t="shared" si="4"/>
        <v>185.23153148752073</v>
      </c>
      <c r="M18" s="78">
        <f t="shared" si="4"/>
        <v>157.04154322086998</v>
      </c>
      <c r="N18" s="78">
        <f t="shared" si="4"/>
        <v>131.95469647989415</v>
      </c>
      <c r="O18" s="78">
        <f t="shared" si="4"/>
        <v>111.81129497562678</v>
      </c>
      <c r="P18" s="78">
        <f t="shared" si="4"/>
        <v>94.748613267363055</v>
      </c>
      <c r="Q18" s="78">
        <f t="shared" si="4"/>
        <v>78.83933776881932</v>
      </c>
      <c r="R18" s="78">
        <f t="shared" si="4"/>
        <v>64.665144529999992</v>
      </c>
      <c r="S18" s="78">
        <f t="shared" si="4"/>
        <v>51.623258190000001</v>
      </c>
      <c r="T18" s="78">
        <f t="shared" si="4"/>
        <v>40.61538376</v>
      </c>
      <c r="U18" s="78">
        <f t="shared" si="4"/>
        <v>32.58409202</v>
      </c>
      <c r="V18" s="78">
        <f t="shared" si="4"/>
        <v>27.318366110000003</v>
      </c>
      <c r="W18" s="78">
        <f t="shared" si="4"/>
        <v>22.727645430000003</v>
      </c>
      <c r="X18" s="78">
        <f t="shared" si="4"/>
        <v>18.764260199999999</v>
      </c>
      <c r="Y18" s="78">
        <f t="shared" si="4"/>
        <v>15.05133807</v>
      </c>
      <c r="Z18" s="78">
        <f t="shared" si="4"/>
        <v>11.892552069999999</v>
      </c>
      <c r="AA18" s="78">
        <f t="shared" si="4"/>
        <v>9.3842253100000015</v>
      </c>
      <c r="AB18" s="78">
        <f t="shared" si="4"/>
        <v>7.1768938000000002</v>
      </c>
      <c r="AC18" s="78">
        <f t="shared" si="4"/>
        <v>5.1783588900000002</v>
      </c>
      <c r="AD18" s="78">
        <f t="shared" si="4"/>
        <v>3.4894086499999997</v>
      </c>
      <c r="AE18" s="78">
        <f t="shared" si="4"/>
        <v>2.0445806099999997</v>
      </c>
      <c r="AF18" s="78">
        <f t="shared" si="4"/>
        <v>0.96280493</v>
      </c>
      <c r="AG18" s="78">
        <f t="shared" ref="AG18" si="5">SUM(AG19:AG22)</f>
        <v>0.17463169000000001</v>
      </c>
      <c r="AH18" s="78">
        <f t="shared" si="3"/>
        <v>7355.799638891448</v>
      </c>
      <c r="AI18" s="1271"/>
    </row>
    <row r="19" spans="1:80" s="888" customFormat="1" x14ac:dyDescent="0.25">
      <c r="B19" s="315" t="s">
        <v>63</v>
      </c>
      <c r="C19" s="881">
        <v>111.43019280129464</v>
      </c>
      <c r="D19" s="881">
        <v>106.32189677999999</v>
      </c>
      <c r="E19" s="881">
        <v>102.35755435</v>
      </c>
      <c r="F19" s="881">
        <v>98.540212979999993</v>
      </c>
      <c r="G19" s="881">
        <v>94.072184540000009</v>
      </c>
      <c r="H19" s="881">
        <v>89.531906519999978</v>
      </c>
      <c r="I19" s="881">
        <v>84.390878830000034</v>
      </c>
      <c r="J19" s="881">
        <v>79.256796180000009</v>
      </c>
      <c r="K19" s="881">
        <v>73.747457550000036</v>
      </c>
      <c r="L19" s="881">
        <v>68.422827279999993</v>
      </c>
      <c r="M19" s="881">
        <v>63.098197029999994</v>
      </c>
      <c r="N19" s="881">
        <v>57.912553080000002</v>
      </c>
      <c r="O19" s="881">
        <v>52.448936540000005</v>
      </c>
      <c r="P19" s="881">
        <v>47.12430633000001</v>
      </c>
      <c r="Q19" s="881">
        <v>41.799676089999998</v>
      </c>
      <c r="R19" s="881">
        <v>36.568309929999998</v>
      </c>
      <c r="S19" s="881">
        <v>31.162435849999998</v>
      </c>
      <c r="T19" s="881">
        <v>26.39860444</v>
      </c>
      <c r="U19" s="881">
        <v>22.628499730000001</v>
      </c>
      <c r="V19" s="881">
        <v>20.146851540000004</v>
      </c>
      <c r="W19" s="881">
        <v>17.918447010000005</v>
      </c>
      <c r="X19" s="881">
        <v>15.766201689999999</v>
      </c>
      <c r="Y19" s="881">
        <v>13.613956310000001</v>
      </c>
      <c r="Z19" s="881">
        <v>11.49429889</v>
      </c>
      <c r="AA19" s="881">
        <v>9.3094656400000009</v>
      </c>
      <c r="AB19" s="881">
        <v>7.1768938000000002</v>
      </c>
      <c r="AC19" s="881">
        <v>5.1783588900000002</v>
      </c>
      <c r="AD19" s="881">
        <v>3.4894086499999997</v>
      </c>
      <c r="AE19" s="881">
        <v>2.0445806099999997</v>
      </c>
      <c r="AF19" s="881">
        <v>0.96280493</v>
      </c>
      <c r="AG19" s="881">
        <v>0.17463169000000001</v>
      </c>
      <c r="AH19" s="881">
        <f t="shared" si="3"/>
        <v>1394.4893264812947</v>
      </c>
    </row>
    <row r="20" spans="1:80" s="888" customFormat="1" x14ac:dyDescent="0.25">
      <c r="B20" s="316" t="s">
        <v>64</v>
      </c>
      <c r="C20" s="879">
        <v>302.96317895141607</v>
      </c>
      <c r="D20" s="879">
        <v>281.83805015235271</v>
      </c>
      <c r="E20" s="879">
        <v>258.44232249328945</v>
      </c>
      <c r="F20" s="879">
        <v>235.85249587492433</v>
      </c>
      <c r="G20" s="879">
        <v>211.95842107034017</v>
      </c>
      <c r="H20" s="882">
        <v>189.32536127435282</v>
      </c>
      <c r="I20" s="879">
        <v>167.45649525836561</v>
      </c>
      <c r="J20" s="879">
        <v>146.65793884766481</v>
      </c>
      <c r="K20" s="879">
        <v>125.44215611879387</v>
      </c>
      <c r="L20" s="879">
        <v>105.83020700293864</v>
      </c>
      <c r="M20" s="879">
        <v>86.218012587083265</v>
      </c>
      <c r="N20" s="879">
        <v>68.129042923271996</v>
      </c>
      <c r="O20" s="879">
        <v>54.780877315372742</v>
      </c>
      <c r="P20" s="879">
        <v>43.97300065951741</v>
      </c>
      <c r="Q20" s="879">
        <v>34.236928823382101</v>
      </c>
      <c r="R20" s="879">
        <v>25.906868779999993</v>
      </c>
      <c r="S20" s="879">
        <v>18.780192060000001</v>
      </c>
      <c r="T20" s="879">
        <v>13.009099120000002</v>
      </c>
      <c r="U20" s="879">
        <v>9.2198582299999998</v>
      </c>
      <c r="V20" s="879">
        <v>6.86188515</v>
      </c>
      <c r="W20" s="879">
        <v>4.8091984199999995</v>
      </c>
      <c r="X20" s="879">
        <v>2.9980585099999999</v>
      </c>
      <c r="Y20" s="879">
        <v>1.4373817599999998</v>
      </c>
      <c r="Z20" s="879">
        <v>0.39825317999999998</v>
      </c>
      <c r="AA20" s="879">
        <v>7.475967E-2</v>
      </c>
      <c r="AB20" s="879">
        <v>0</v>
      </c>
      <c r="AC20" s="879">
        <v>0</v>
      </c>
      <c r="AD20" s="879">
        <v>0</v>
      </c>
      <c r="AE20" s="879">
        <v>0</v>
      </c>
      <c r="AF20" s="879">
        <v>0</v>
      </c>
      <c r="AG20" s="879">
        <v>0</v>
      </c>
      <c r="AH20" s="882">
        <f t="shared" si="3"/>
        <v>2396.600044233066</v>
      </c>
    </row>
    <row r="21" spans="1:80" s="888" customFormat="1" x14ac:dyDescent="0.25">
      <c r="B21" s="342" t="s">
        <v>586</v>
      </c>
      <c r="C21" s="872">
        <v>1371.4091098804549</v>
      </c>
      <c r="D21" s="872">
        <v>1273.4603413654038</v>
      </c>
      <c r="E21" s="872">
        <v>428.08237650871376</v>
      </c>
      <c r="F21" s="872">
        <v>21.358782946852944</v>
      </c>
      <c r="G21" s="872">
        <v>0</v>
      </c>
      <c r="H21" s="79">
        <v>0</v>
      </c>
      <c r="I21" s="872">
        <v>0</v>
      </c>
      <c r="J21" s="872">
        <v>0</v>
      </c>
      <c r="K21" s="872">
        <v>0</v>
      </c>
      <c r="L21" s="872">
        <v>0</v>
      </c>
      <c r="M21" s="872">
        <v>0</v>
      </c>
      <c r="N21" s="872">
        <v>0</v>
      </c>
      <c r="O21" s="872">
        <v>0</v>
      </c>
      <c r="P21" s="872">
        <v>0</v>
      </c>
      <c r="Q21" s="872">
        <v>0</v>
      </c>
      <c r="R21" s="872">
        <v>0</v>
      </c>
      <c r="S21" s="872">
        <v>0</v>
      </c>
      <c r="T21" s="872">
        <v>0</v>
      </c>
      <c r="U21" s="872">
        <v>0</v>
      </c>
      <c r="V21" s="872">
        <v>0</v>
      </c>
      <c r="W21" s="872">
        <v>0</v>
      </c>
      <c r="X21" s="872">
        <v>0</v>
      </c>
      <c r="Y21" s="872">
        <v>0</v>
      </c>
      <c r="Z21" s="872">
        <v>0</v>
      </c>
      <c r="AA21" s="872">
        <v>0</v>
      </c>
      <c r="AB21" s="872">
        <v>0</v>
      </c>
      <c r="AC21" s="872">
        <v>0</v>
      </c>
      <c r="AD21" s="872">
        <v>0</v>
      </c>
      <c r="AE21" s="872">
        <v>0</v>
      </c>
      <c r="AF21" s="872">
        <v>0</v>
      </c>
      <c r="AG21" s="872">
        <v>0</v>
      </c>
      <c r="AH21" s="882">
        <f t="shared" si="3"/>
        <v>3094.3106107014255</v>
      </c>
    </row>
    <row r="22" spans="1:80" s="888" customFormat="1" x14ac:dyDescent="0.25">
      <c r="B22" s="342" t="s">
        <v>65</v>
      </c>
      <c r="C22" s="872">
        <v>90.054774472019531</v>
      </c>
      <c r="D22" s="872">
        <v>77.997290480284619</v>
      </c>
      <c r="E22" s="872">
        <v>67.098273006600436</v>
      </c>
      <c r="F22" s="872">
        <v>55.391952386705128</v>
      </c>
      <c r="G22" s="872">
        <v>43.222540337306533</v>
      </c>
      <c r="H22" s="79">
        <v>33.227655717960538</v>
      </c>
      <c r="I22" s="872">
        <v>26.353637280030412</v>
      </c>
      <c r="J22" s="872">
        <v>20.232843586424387</v>
      </c>
      <c r="K22" s="872">
        <v>15.044598889803408</v>
      </c>
      <c r="L22" s="872">
        <v>10.978497204582084</v>
      </c>
      <c r="M22" s="872">
        <v>7.7253336037867504</v>
      </c>
      <c r="N22" s="872">
        <v>5.9131004766221738</v>
      </c>
      <c r="O22" s="872">
        <v>4.58148112025403</v>
      </c>
      <c r="P22" s="872">
        <v>3.6513062778456282</v>
      </c>
      <c r="Q22" s="872">
        <v>2.8027328554372253</v>
      </c>
      <c r="R22" s="872">
        <v>2.1899658200000003</v>
      </c>
      <c r="S22" s="872">
        <v>1.6806302799999999</v>
      </c>
      <c r="T22" s="872">
        <v>1.2076802</v>
      </c>
      <c r="U22" s="872">
        <v>0.73573405999999997</v>
      </c>
      <c r="V22" s="872">
        <v>0.30962942000000004</v>
      </c>
      <c r="W22" s="872">
        <v>0</v>
      </c>
      <c r="X22" s="872">
        <v>0</v>
      </c>
      <c r="Y22" s="872">
        <v>0</v>
      </c>
      <c r="Z22" s="872">
        <v>0</v>
      </c>
      <c r="AA22" s="872">
        <v>0</v>
      </c>
      <c r="AB22" s="872">
        <v>0</v>
      </c>
      <c r="AC22" s="872">
        <v>0</v>
      </c>
      <c r="AD22" s="872">
        <v>0</v>
      </c>
      <c r="AE22" s="872">
        <v>0</v>
      </c>
      <c r="AF22" s="872">
        <v>0</v>
      </c>
      <c r="AG22" s="872">
        <v>0</v>
      </c>
      <c r="AH22" s="79">
        <f t="shared" si="3"/>
        <v>470.39965747566288</v>
      </c>
    </row>
    <row r="23" spans="1:80" s="888" customFormat="1" x14ac:dyDescent="0.25">
      <c r="B23" s="884" t="s">
        <v>66</v>
      </c>
      <c r="C23" s="329">
        <f t="shared" ref="C23:AG23" si="6">+C24</f>
        <v>30.563560745477567</v>
      </c>
      <c r="D23" s="329">
        <f t="shared" si="6"/>
        <v>30.563566368796401</v>
      </c>
      <c r="E23" s="329">
        <f t="shared" si="6"/>
        <v>30.563566368796401</v>
      </c>
      <c r="F23" s="329">
        <f t="shared" si="6"/>
        <v>30.625840571033486</v>
      </c>
      <c r="G23" s="329">
        <f t="shared" si="6"/>
        <v>30.563566368796401</v>
      </c>
      <c r="H23" s="329">
        <f t="shared" si="6"/>
        <v>30.563566368796401</v>
      </c>
      <c r="I23" s="329">
        <f t="shared" si="6"/>
        <v>29.031842879139248</v>
      </c>
      <c r="J23" s="329">
        <f t="shared" si="6"/>
        <v>24.498946612404879</v>
      </c>
      <c r="K23" s="329">
        <f t="shared" si="6"/>
        <v>24.436672410167787</v>
      </c>
      <c r="L23" s="329">
        <f t="shared" si="6"/>
        <v>23.744291249740197</v>
      </c>
      <c r="M23" s="329">
        <f t="shared" si="6"/>
        <v>11.337644311146473</v>
      </c>
      <c r="N23" s="329">
        <f t="shared" si="6"/>
        <v>0</v>
      </c>
      <c r="O23" s="329">
        <f t="shared" si="6"/>
        <v>0</v>
      </c>
      <c r="P23" s="329">
        <f t="shared" si="6"/>
        <v>0</v>
      </c>
      <c r="Q23" s="329">
        <f t="shared" si="6"/>
        <v>0</v>
      </c>
      <c r="R23" s="329">
        <f t="shared" si="6"/>
        <v>0</v>
      </c>
      <c r="S23" s="329">
        <f t="shared" si="6"/>
        <v>0</v>
      </c>
      <c r="T23" s="329">
        <f t="shared" si="6"/>
        <v>0</v>
      </c>
      <c r="U23" s="329">
        <f t="shared" si="6"/>
        <v>0</v>
      </c>
      <c r="V23" s="329">
        <f t="shared" si="6"/>
        <v>0</v>
      </c>
      <c r="W23" s="329">
        <f t="shared" si="6"/>
        <v>0</v>
      </c>
      <c r="X23" s="329">
        <f t="shared" si="6"/>
        <v>0</v>
      </c>
      <c r="Y23" s="329">
        <f t="shared" si="6"/>
        <v>0</v>
      </c>
      <c r="Z23" s="329">
        <f t="shared" si="6"/>
        <v>0</v>
      </c>
      <c r="AA23" s="329">
        <f t="shared" si="6"/>
        <v>0</v>
      </c>
      <c r="AB23" s="329">
        <f t="shared" si="6"/>
        <v>0</v>
      </c>
      <c r="AC23" s="329">
        <f t="shared" si="6"/>
        <v>0</v>
      </c>
      <c r="AD23" s="329">
        <f t="shared" si="6"/>
        <v>0</v>
      </c>
      <c r="AE23" s="329">
        <f t="shared" si="6"/>
        <v>0</v>
      </c>
      <c r="AF23" s="329">
        <f t="shared" si="6"/>
        <v>0</v>
      </c>
      <c r="AG23" s="329">
        <f t="shared" si="6"/>
        <v>0</v>
      </c>
      <c r="AH23" s="883">
        <f t="shared" si="3"/>
        <v>296.49306425429512</v>
      </c>
    </row>
    <row r="24" spans="1:80" s="888" customFormat="1" x14ac:dyDescent="0.25">
      <c r="B24" s="315" t="s">
        <v>67</v>
      </c>
      <c r="C24" s="874">
        <v>30.563560745477567</v>
      </c>
      <c r="D24" s="874">
        <v>30.563566368796401</v>
      </c>
      <c r="E24" s="874">
        <v>30.563566368796401</v>
      </c>
      <c r="F24" s="874">
        <v>30.625840571033486</v>
      </c>
      <c r="G24" s="874">
        <v>30.563566368796401</v>
      </c>
      <c r="H24" s="881">
        <v>30.563566368796401</v>
      </c>
      <c r="I24" s="874">
        <v>29.031842879139248</v>
      </c>
      <c r="J24" s="874">
        <v>24.498946612404879</v>
      </c>
      <c r="K24" s="874">
        <v>24.436672410167787</v>
      </c>
      <c r="L24" s="874">
        <v>23.744291249740197</v>
      </c>
      <c r="M24" s="874">
        <v>11.337644311146473</v>
      </c>
      <c r="N24" s="874">
        <v>0</v>
      </c>
      <c r="O24" s="874">
        <v>0</v>
      </c>
      <c r="P24" s="874">
        <v>0</v>
      </c>
      <c r="Q24" s="874">
        <v>0</v>
      </c>
      <c r="R24" s="874">
        <v>0</v>
      </c>
      <c r="S24" s="874">
        <v>0</v>
      </c>
      <c r="T24" s="874">
        <v>0</v>
      </c>
      <c r="U24" s="874">
        <v>0</v>
      </c>
      <c r="V24" s="874">
        <v>0</v>
      </c>
      <c r="W24" s="874">
        <v>0</v>
      </c>
      <c r="X24" s="874">
        <v>0</v>
      </c>
      <c r="Y24" s="874">
        <v>0</v>
      </c>
      <c r="Z24" s="874">
        <v>0</v>
      </c>
      <c r="AA24" s="874">
        <v>0</v>
      </c>
      <c r="AB24" s="874">
        <v>0</v>
      </c>
      <c r="AC24" s="874">
        <v>0</v>
      </c>
      <c r="AD24" s="874">
        <v>0</v>
      </c>
      <c r="AE24" s="874">
        <v>0</v>
      </c>
      <c r="AF24" s="874">
        <v>0</v>
      </c>
      <c r="AG24" s="874">
        <v>0</v>
      </c>
      <c r="AH24" s="881">
        <f t="shared" si="3"/>
        <v>296.49306425429512</v>
      </c>
    </row>
    <row r="25" spans="1:80" s="888" customFormat="1" x14ac:dyDescent="0.25">
      <c r="B25" s="884" t="s">
        <v>68</v>
      </c>
      <c r="C25" s="329">
        <f>+C26</f>
        <v>5.4484442917180447</v>
      </c>
      <c r="D25" s="329">
        <f t="shared" ref="D25:AG25" si="7">+D26</f>
        <v>4.8353972293081222</v>
      </c>
      <c r="E25" s="329">
        <f t="shared" si="7"/>
        <v>4.1527118379218928</v>
      </c>
      <c r="F25" s="329">
        <f t="shared" si="7"/>
        <v>3.4871303452983518</v>
      </c>
      <c r="G25" s="329">
        <f t="shared" si="7"/>
        <v>2.8217076380058534</v>
      </c>
      <c r="H25" s="329">
        <f t="shared" si="7"/>
        <v>2.2368170481191987</v>
      </c>
      <c r="I25" s="329">
        <f t="shared" si="7"/>
        <v>1.6963042808597948</v>
      </c>
      <c r="J25" s="329">
        <f t="shared" si="7"/>
        <v>0.28724494545188078</v>
      </c>
      <c r="K25" s="329">
        <f t="shared" si="7"/>
        <v>0.17015525158768929</v>
      </c>
      <c r="L25" s="329">
        <f t="shared" si="7"/>
        <v>6.3891536394723988E-2</v>
      </c>
      <c r="M25" s="329">
        <f t="shared" si="7"/>
        <v>1.866491206643869E-2</v>
      </c>
      <c r="N25" s="329">
        <f t="shared" si="7"/>
        <v>0</v>
      </c>
      <c r="O25" s="329">
        <f t="shared" si="7"/>
        <v>0</v>
      </c>
      <c r="P25" s="329">
        <f t="shared" si="7"/>
        <v>0</v>
      </c>
      <c r="Q25" s="329">
        <f t="shared" si="7"/>
        <v>0</v>
      </c>
      <c r="R25" s="329">
        <f t="shared" si="7"/>
        <v>0</v>
      </c>
      <c r="S25" s="329">
        <f t="shared" si="7"/>
        <v>0</v>
      </c>
      <c r="T25" s="329">
        <f t="shared" si="7"/>
        <v>0</v>
      </c>
      <c r="U25" s="329">
        <f t="shared" si="7"/>
        <v>0</v>
      </c>
      <c r="V25" s="329">
        <f t="shared" si="7"/>
        <v>0</v>
      </c>
      <c r="W25" s="329">
        <f t="shared" si="7"/>
        <v>0</v>
      </c>
      <c r="X25" s="329">
        <f t="shared" si="7"/>
        <v>0</v>
      </c>
      <c r="Y25" s="329">
        <f t="shared" si="7"/>
        <v>0</v>
      </c>
      <c r="Z25" s="329">
        <f t="shared" si="7"/>
        <v>0</v>
      </c>
      <c r="AA25" s="329">
        <f t="shared" si="7"/>
        <v>0</v>
      </c>
      <c r="AB25" s="329">
        <f t="shared" si="7"/>
        <v>0</v>
      </c>
      <c r="AC25" s="329">
        <f t="shared" si="7"/>
        <v>0</v>
      </c>
      <c r="AD25" s="329">
        <f t="shared" si="7"/>
        <v>0</v>
      </c>
      <c r="AE25" s="329">
        <f t="shared" si="7"/>
        <v>0</v>
      </c>
      <c r="AF25" s="329">
        <f t="shared" si="7"/>
        <v>0</v>
      </c>
      <c r="AG25" s="329">
        <f t="shared" si="7"/>
        <v>0</v>
      </c>
      <c r="AH25" s="883">
        <f t="shared" si="3"/>
        <v>25.218469316731994</v>
      </c>
    </row>
    <row r="26" spans="1:80" s="888" customFormat="1" x14ac:dyDescent="0.25">
      <c r="B26" s="316" t="s">
        <v>69</v>
      </c>
      <c r="C26" s="879">
        <v>5.4484442917180447</v>
      </c>
      <c r="D26" s="879">
        <v>4.8353972293081222</v>
      </c>
      <c r="E26" s="879">
        <v>4.1527118379218928</v>
      </c>
      <c r="F26" s="879">
        <v>3.4871303452983518</v>
      </c>
      <c r="G26" s="879">
        <v>2.8217076380058534</v>
      </c>
      <c r="H26" s="879">
        <v>2.2368170481191987</v>
      </c>
      <c r="I26" s="879">
        <v>1.6963042808597948</v>
      </c>
      <c r="J26" s="879">
        <v>0.28724494545188078</v>
      </c>
      <c r="K26" s="879">
        <v>0.17015525158768929</v>
      </c>
      <c r="L26" s="879">
        <v>6.3891536394723988E-2</v>
      </c>
      <c r="M26" s="879">
        <v>1.866491206643869E-2</v>
      </c>
      <c r="N26" s="879">
        <v>0</v>
      </c>
      <c r="O26" s="879">
        <v>0</v>
      </c>
      <c r="P26" s="879">
        <v>0</v>
      </c>
      <c r="Q26" s="879">
        <v>0</v>
      </c>
      <c r="R26" s="879">
        <v>0</v>
      </c>
      <c r="S26" s="879">
        <v>0</v>
      </c>
      <c r="T26" s="879">
        <v>0</v>
      </c>
      <c r="U26" s="879">
        <v>0</v>
      </c>
      <c r="V26" s="879">
        <v>0</v>
      </c>
      <c r="W26" s="879">
        <v>0</v>
      </c>
      <c r="X26" s="879">
        <v>0</v>
      </c>
      <c r="Y26" s="879">
        <v>0</v>
      </c>
      <c r="Z26" s="879">
        <v>0</v>
      </c>
      <c r="AA26" s="879">
        <v>0</v>
      </c>
      <c r="AB26" s="879">
        <v>0</v>
      </c>
      <c r="AC26" s="879">
        <v>0</v>
      </c>
      <c r="AD26" s="879">
        <v>0</v>
      </c>
      <c r="AE26" s="879">
        <v>0</v>
      </c>
      <c r="AF26" s="879">
        <v>0</v>
      </c>
      <c r="AG26" s="879">
        <v>0</v>
      </c>
      <c r="AH26" s="882">
        <f t="shared" si="3"/>
        <v>25.218469316731994</v>
      </c>
    </row>
    <row r="27" spans="1:80" s="888" customFormat="1" x14ac:dyDescent="0.25">
      <c r="B27" s="884" t="s">
        <v>70</v>
      </c>
      <c r="C27" s="329">
        <v>356.45218932830221</v>
      </c>
      <c r="D27" s="329">
        <v>101.53661885909231</v>
      </c>
      <c r="E27" s="329">
        <v>89.169774916607651</v>
      </c>
      <c r="F27" s="329">
        <v>76.574286759007038</v>
      </c>
      <c r="G27" s="329">
        <v>63.790800470127103</v>
      </c>
      <c r="H27" s="883">
        <v>51.2434687903948</v>
      </c>
      <c r="I27" s="329">
        <v>38.760190086612013</v>
      </c>
      <c r="J27" s="329">
        <v>26.343198439876101</v>
      </c>
      <c r="K27" s="329">
        <v>13.886124902382697</v>
      </c>
      <c r="L27" s="329">
        <v>5.432179249594598</v>
      </c>
      <c r="M27" s="329">
        <v>2.8432912740078411</v>
      </c>
      <c r="N27" s="329">
        <v>1.6765260728295976</v>
      </c>
      <c r="O27" s="329">
        <v>0.74123283443378418</v>
      </c>
      <c r="P27" s="329">
        <v>0.56002712382800968</v>
      </c>
      <c r="Q27" s="329">
        <v>0.4754776191500234</v>
      </c>
      <c r="R27" s="329">
        <v>0.39121751734711718</v>
      </c>
      <c r="S27" s="329">
        <v>0.30701866332171895</v>
      </c>
      <c r="T27" s="329">
        <v>0.22298116494033288</v>
      </c>
      <c r="U27" s="329">
        <v>0.13894365805770517</v>
      </c>
      <c r="V27" s="329">
        <v>9.5606213317786043E-2</v>
      </c>
      <c r="W27" s="329">
        <v>6.5674115002254396E-2</v>
      </c>
      <c r="X27" s="329">
        <v>3.6631624349196576E-2</v>
      </c>
      <c r="Y27" s="329">
        <v>1.217148127418571E-2</v>
      </c>
      <c r="Z27" s="329">
        <v>0</v>
      </c>
      <c r="AA27" s="329">
        <v>0</v>
      </c>
      <c r="AB27" s="329">
        <v>0</v>
      </c>
      <c r="AC27" s="329">
        <v>0</v>
      </c>
      <c r="AD27" s="329">
        <v>0</v>
      </c>
      <c r="AE27" s="329">
        <v>0</v>
      </c>
      <c r="AF27" s="329">
        <v>0</v>
      </c>
      <c r="AG27" s="329">
        <v>0</v>
      </c>
      <c r="AH27" s="883">
        <f t="shared" si="3"/>
        <v>830.75563116385604</v>
      </c>
    </row>
    <row r="28" spans="1:80" s="888" customFormat="1" x14ac:dyDescent="0.25">
      <c r="B28" s="884" t="s">
        <v>360</v>
      </c>
      <c r="C28" s="329">
        <f t="shared" ref="C28:AG29" si="8">+C29</f>
        <v>5.3987429094978943</v>
      </c>
      <c r="D28" s="329">
        <f t="shared" si="8"/>
        <v>5.3987429094978943</v>
      </c>
      <c r="E28" s="329">
        <f t="shared" si="8"/>
        <v>5.3987429094978943</v>
      </c>
      <c r="F28" s="329">
        <f t="shared" si="8"/>
        <v>5.3987429094978943</v>
      </c>
      <c r="G28" s="329">
        <f t="shared" si="8"/>
        <v>5.3987429094978943</v>
      </c>
      <c r="H28" s="329">
        <f t="shared" si="8"/>
        <v>5.3987429094978943</v>
      </c>
      <c r="I28" s="329">
        <f t="shared" si="8"/>
        <v>5.3987429094978943</v>
      </c>
      <c r="J28" s="329">
        <f t="shared" si="8"/>
        <v>5.3987429094978943</v>
      </c>
      <c r="K28" s="329">
        <f t="shared" si="8"/>
        <v>6.4815416286173599</v>
      </c>
      <c r="L28" s="329">
        <f t="shared" si="8"/>
        <v>6.9970148236259373</v>
      </c>
      <c r="M28" s="329">
        <f t="shared" si="8"/>
        <v>6.2405807894582166</v>
      </c>
      <c r="N28" s="329">
        <f t="shared" si="8"/>
        <v>5.484146755290495</v>
      </c>
      <c r="O28" s="329">
        <f t="shared" si="8"/>
        <v>4.7277127180929677</v>
      </c>
      <c r="P28" s="329">
        <f t="shared" si="8"/>
        <v>3.9712786839252461</v>
      </c>
      <c r="Q28" s="329">
        <f t="shared" si="8"/>
        <v>3.2148446497575249</v>
      </c>
      <c r="R28" s="329">
        <f t="shared" si="8"/>
        <v>2.4584106125599976</v>
      </c>
      <c r="S28" s="329">
        <f t="shared" si="8"/>
        <v>1.701976578392276</v>
      </c>
      <c r="T28" s="329">
        <f t="shared" si="8"/>
        <v>1.0400967992529713</v>
      </c>
      <c r="U28" s="329">
        <f t="shared" si="8"/>
        <v>0</v>
      </c>
      <c r="V28" s="329">
        <f t="shared" si="8"/>
        <v>0</v>
      </c>
      <c r="W28" s="329">
        <f t="shared" si="8"/>
        <v>0</v>
      </c>
      <c r="X28" s="329">
        <f t="shared" si="8"/>
        <v>0</v>
      </c>
      <c r="Y28" s="329">
        <f t="shared" si="8"/>
        <v>0</v>
      </c>
      <c r="Z28" s="329">
        <f t="shared" si="8"/>
        <v>0</v>
      </c>
      <c r="AA28" s="329">
        <f t="shared" si="8"/>
        <v>0</v>
      </c>
      <c r="AB28" s="329">
        <f t="shared" si="8"/>
        <v>0</v>
      </c>
      <c r="AC28" s="329">
        <f t="shared" si="8"/>
        <v>0</v>
      </c>
      <c r="AD28" s="329">
        <f t="shared" si="8"/>
        <v>0</v>
      </c>
      <c r="AE28" s="329">
        <f t="shared" si="8"/>
        <v>0</v>
      </c>
      <c r="AF28" s="329">
        <f t="shared" si="8"/>
        <v>0</v>
      </c>
      <c r="AG28" s="329">
        <f t="shared" si="8"/>
        <v>0</v>
      </c>
      <c r="AH28" s="883">
        <f t="shared" si="3"/>
        <v>85.507547314956142</v>
      </c>
    </row>
    <row r="29" spans="1:80" s="888" customFormat="1" x14ac:dyDescent="0.25">
      <c r="B29" s="315" t="s">
        <v>67</v>
      </c>
      <c r="C29" s="874">
        <f t="shared" si="8"/>
        <v>5.3987429094978943</v>
      </c>
      <c r="D29" s="874">
        <f t="shared" si="8"/>
        <v>5.3987429094978943</v>
      </c>
      <c r="E29" s="874">
        <f t="shared" si="8"/>
        <v>5.3987429094978943</v>
      </c>
      <c r="F29" s="874">
        <f t="shared" si="8"/>
        <v>5.3987429094978943</v>
      </c>
      <c r="G29" s="874">
        <f t="shared" si="8"/>
        <v>5.3987429094978943</v>
      </c>
      <c r="H29" s="874">
        <f t="shared" si="8"/>
        <v>5.3987429094978943</v>
      </c>
      <c r="I29" s="874">
        <f t="shared" si="8"/>
        <v>5.3987429094978943</v>
      </c>
      <c r="J29" s="874">
        <f t="shared" si="8"/>
        <v>5.3987429094978943</v>
      </c>
      <c r="K29" s="874">
        <f t="shared" si="8"/>
        <v>6.4815416286173599</v>
      </c>
      <c r="L29" s="874">
        <f t="shared" si="8"/>
        <v>6.9970148236259373</v>
      </c>
      <c r="M29" s="874">
        <f t="shared" si="8"/>
        <v>6.2405807894582166</v>
      </c>
      <c r="N29" s="874">
        <f t="shared" si="8"/>
        <v>5.484146755290495</v>
      </c>
      <c r="O29" s="874">
        <f t="shared" si="8"/>
        <v>4.7277127180929677</v>
      </c>
      <c r="P29" s="874">
        <f t="shared" si="8"/>
        <v>3.9712786839252461</v>
      </c>
      <c r="Q29" s="874">
        <f t="shared" si="8"/>
        <v>3.2148446497575249</v>
      </c>
      <c r="R29" s="874">
        <f t="shared" si="8"/>
        <v>2.4584106125599976</v>
      </c>
      <c r="S29" s="874">
        <f t="shared" si="8"/>
        <v>1.701976578392276</v>
      </c>
      <c r="T29" s="874">
        <f t="shared" si="8"/>
        <v>1.0400967992529713</v>
      </c>
      <c r="U29" s="874">
        <f t="shared" si="8"/>
        <v>0</v>
      </c>
      <c r="V29" s="874">
        <f t="shared" si="8"/>
        <v>0</v>
      </c>
      <c r="W29" s="874">
        <f t="shared" si="8"/>
        <v>0</v>
      </c>
      <c r="X29" s="874">
        <f t="shared" si="8"/>
        <v>0</v>
      </c>
      <c r="Y29" s="874">
        <f t="shared" si="8"/>
        <v>0</v>
      </c>
      <c r="Z29" s="874">
        <f t="shared" si="8"/>
        <v>0</v>
      </c>
      <c r="AA29" s="874">
        <f t="shared" si="8"/>
        <v>0</v>
      </c>
      <c r="AB29" s="874">
        <f>+AB30</f>
        <v>0</v>
      </c>
      <c r="AC29" s="874">
        <f>+AC30</f>
        <v>0</v>
      </c>
      <c r="AD29" s="874">
        <f t="shared" si="8"/>
        <v>0</v>
      </c>
      <c r="AE29" s="874">
        <f t="shared" si="8"/>
        <v>0</v>
      </c>
      <c r="AF29" s="874">
        <f t="shared" si="8"/>
        <v>0</v>
      </c>
      <c r="AG29" s="874">
        <f t="shared" si="8"/>
        <v>0</v>
      </c>
      <c r="AH29" s="881">
        <f t="shared" si="3"/>
        <v>85.507547314956142</v>
      </c>
    </row>
    <row r="30" spans="1:80" s="424" customFormat="1" x14ac:dyDescent="0.25">
      <c r="A30" s="877"/>
      <c r="B30" s="316" t="s">
        <v>363</v>
      </c>
      <c r="C30" s="879">
        <v>5.3987429094978943</v>
      </c>
      <c r="D30" s="879">
        <v>5.3987429094978943</v>
      </c>
      <c r="E30" s="879">
        <v>5.3987429094978943</v>
      </c>
      <c r="F30" s="879">
        <v>5.3987429094978943</v>
      </c>
      <c r="G30" s="879">
        <v>5.3987429094978943</v>
      </c>
      <c r="H30" s="882">
        <v>5.3987429094978943</v>
      </c>
      <c r="I30" s="879">
        <v>5.3987429094978943</v>
      </c>
      <c r="J30" s="879">
        <v>5.3987429094978943</v>
      </c>
      <c r="K30" s="879">
        <v>6.4815416286173599</v>
      </c>
      <c r="L30" s="879">
        <v>6.9970148236259373</v>
      </c>
      <c r="M30" s="879">
        <v>6.2405807894582166</v>
      </c>
      <c r="N30" s="879">
        <v>5.484146755290495</v>
      </c>
      <c r="O30" s="879">
        <v>4.7277127180929677</v>
      </c>
      <c r="P30" s="879">
        <v>3.9712786839252461</v>
      </c>
      <c r="Q30" s="879">
        <v>3.2148446497575249</v>
      </c>
      <c r="R30" s="879">
        <v>2.4584106125599976</v>
      </c>
      <c r="S30" s="879">
        <v>1.701976578392276</v>
      </c>
      <c r="T30" s="879">
        <v>1.0400967992529713</v>
      </c>
      <c r="U30" s="879">
        <v>0</v>
      </c>
      <c r="V30" s="879">
        <v>0</v>
      </c>
      <c r="W30" s="879">
        <v>0</v>
      </c>
      <c r="X30" s="879">
        <v>0</v>
      </c>
      <c r="Y30" s="879">
        <v>0</v>
      </c>
      <c r="Z30" s="879">
        <v>0</v>
      </c>
      <c r="AA30" s="879">
        <v>0</v>
      </c>
      <c r="AB30" s="879">
        <v>0</v>
      </c>
      <c r="AC30" s="879">
        <v>0</v>
      </c>
      <c r="AD30" s="879">
        <v>0</v>
      </c>
      <c r="AE30" s="879">
        <v>0</v>
      </c>
      <c r="AF30" s="879">
        <v>0</v>
      </c>
      <c r="AG30" s="879">
        <v>0</v>
      </c>
      <c r="AH30" s="882">
        <f t="shared" si="3"/>
        <v>85.507547314956142</v>
      </c>
      <c r="AI30" s="888"/>
      <c r="AJ30" s="888"/>
      <c r="AK30" s="888"/>
      <c r="AL30" s="888"/>
      <c r="AM30" s="888"/>
      <c r="AN30" s="888"/>
      <c r="AO30" s="888"/>
      <c r="AP30" s="888"/>
      <c r="AQ30" s="888"/>
      <c r="AR30" s="888"/>
      <c r="AS30" s="888"/>
      <c r="AT30" s="888"/>
      <c r="AU30" s="888"/>
      <c r="AV30" s="888"/>
      <c r="AW30" s="888"/>
      <c r="AX30" s="888"/>
      <c r="AY30" s="888"/>
      <c r="AZ30" s="888"/>
      <c r="BA30" s="888"/>
      <c r="BB30" s="888"/>
      <c r="BC30" s="888"/>
      <c r="BD30" s="888"/>
      <c r="BE30" s="888"/>
      <c r="BF30" s="888"/>
      <c r="BG30" s="888"/>
      <c r="BH30" s="888"/>
      <c r="BI30" s="888"/>
      <c r="BJ30" s="888"/>
      <c r="BK30" s="888"/>
      <c r="BL30" s="888"/>
      <c r="BM30" s="888"/>
      <c r="BN30" s="888"/>
      <c r="BO30" s="888"/>
      <c r="BP30" s="888"/>
      <c r="BQ30" s="888"/>
      <c r="BR30" s="888"/>
      <c r="BS30" s="888"/>
      <c r="BT30" s="888"/>
      <c r="BU30" s="888"/>
      <c r="BV30" s="888"/>
      <c r="BW30" s="888"/>
      <c r="BX30" s="888"/>
      <c r="BY30" s="888"/>
      <c r="BZ30" s="888"/>
      <c r="CA30" s="888"/>
      <c r="CB30" s="888"/>
    </row>
    <row r="31" spans="1:80" s="424" customFormat="1" x14ac:dyDescent="0.25">
      <c r="A31" s="877"/>
      <c r="B31" s="315" t="s">
        <v>687</v>
      </c>
      <c r="C31" s="874">
        <f t="shared" ref="C31:AF31" si="9">+C32+C33</f>
        <v>36.529740547399136</v>
      </c>
      <c r="D31" s="874">
        <f t="shared" si="9"/>
        <v>2.7711997773498123</v>
      </c>
      <c r="E31" s="874">
        <f t="shared" si="9"/>
        <v>0.30271507481133753</v>
      </c>
      <c r="F31" s="874">
        <f t="shared" si="9"/>
        <v>0</v>
      </c>
      <c r="G31" s="874">
        <f t="shared" si="9"/>
        <v>0</v>
      </c>
      <c r="H31" s="874">
        <f t="shared" si="9"/>
        <v>0</v>
      </c>
      <c r="I31" s="874">
        <f t="shared" si="9"/>
        <v>0</v>
      </c>
      <c r="J31" s="874">
        <f t="shared" si="9"/>
        <v>0</v>
      </c>
      <c r="K31" s="874">
        <f t="shared" si="9"/>
        <v>0</v>
      </c>
      <c r="L31" s="874">
        <f t="shared" si="9"/>
        <v>0</v>
      </c>
      <c r="M31" s="874">
        <f t="shared" si="9"/>
        <v>0</v>
      </c>
      <c r="N31" s="874">
        <f t="shared" si="9"/>
        <v>0</v>
      </c>
      <c r="O31" s="874">
        <f t="shared" si="9"/>
        <v>0</v>
      </c>
      <c r="P31" s="874">
        <f t="shared" si="9"/>
        <v>0</v>
      </c>
      <c r="Q31" s="874">
        <f t="shared" si="9"/>
        <v>0</v>
      </c>
      <c r="R31" s="874">
        <f t="shared" si="9"/>
        <v>0</v>
      </c>
      <c r="S31" s="874">
        <f t="shared" si="9"/>
        <v>0</v>
      </c>
      <c r="T31" s="874">
        <f t="shared" si="9"/>
        <v>0</v>
      </c>
      <c r="U31" s="874">
        <f t="shared" si="9"/>
        <v>0</v>
      </c>
      <c r="V31" s="874">
        <f t="shared" si="9"/>
        <v>0</v>
      </c>
      <c r="W31" s="874">
        <f t="shared" si="9"/>
        <v>0</v>
      </c>
      <c r="X31" s="874">
        <f t="shared" si="9"/>
        <v>0</v>
      </c>
      <c r="Y31" s="874">
        <f t="shared" si="9"/>
        <v>0</v>
      </c>
      <c r="Z31" s="874">
        <f t="shared" si="9"/>
        <v>0</v>
      </c>
      <c r="AA31" s="874">
        <f t="shared" si="9"/>
        <v>0</v>
      </c>
      <c r="AB31" s="874">
        <f t="shared" si="9"/>
        <v>0</v>
      </c>
      <c r="AC31" s="874">
        <f t="shared" si="9"/>
        <v>0</v>
      </c>
      <c r="AD31" s="874">
        <f t="shared" si="9"/>
        <v>0</v>
      </c>
      <c r="AE31" s="874">
        <f t="shared" si="9"/>
        <v>0</v>
      </c>
      <c r="AF31" s="874">
        <f t="shared" si="9"/>
        <v>0</v>
      </c>
      <c r="AG31" s="874">
        <f t="shared" ref="AG31" si="10">+AG32+AG33</f>
        <v>0</v>
      </c>
      <c r="AH31" s="881">
        <f t="shared" si="3"/>
        <v>39.603655399560289</v>
      </c>
      <c r="AI31" s="888"/>
      <c r="AJ31" s="888"/>
      <c r="AK31" s="888"/>
      <c r="AL31" s="888"/>
      <c r="AM31" s="888"/>
      <c r="AN31" s="888"/>
      <c r="AO31" s="888"/>
      <c r="AP31" s="888"/>
      <c r="AQ31" s="888"/>
      <c r="AR31" s="888"/>
      <c r="AS31" s="888"/>
      <c r="AT31" s="888"/>
      <c r="AU31" s="888"/>
      <c r="AV31" s="888"/>
      <c r="AW31" s="888"/>
      <c r="AX31" s="888"/>
      <c r="AY31" s="888"/>
      <c r="AZ31" s="888"/>
      <c r="BA31" s="888"/>
      <c r="BB31" s="888"/>
      <c r="BC31" s="888"/>
      <c r="BD31" s="888"/>
      <c r="BE31" s="888"/>
      <c r="BF31" s="888"/>
      <c r="BG31" s="888"/>
      <c r="BH31" s="888"/>
      <c r="BI31" s="888"/>
      <c r="BJ31" s="888"/>
      <c r="BK31" s="888"/>
      <c r="BL31" s="888"/>
      <c r="BM31" s="888"/>
      <c r="BN31" s="888"/>
      <c r="BO31" s="888"/>
      <c r="BP31" s="888"/>
      <c r="BQ31" s="888"/>
      <c r="BR31" s="888"/>
      <c r="BS31" s="888"/>
      <c r="BT31" s="888"/>
      <c r="BU31" s="888"/>
      <c r="BV31" s="888"/>
      <c r="BW31" s="888"/>
      <c r="BX31" s="888"/>
      <c r="BY31" s="888"/>
      <c r="BZ31" s="888"/>
      <c r="CA31" s="888"/>
      <c r="CB31" s="888"/>
    </row>
    <row r="32" spans="1:80" s="424" customFormat="1" x14ac:dyDescent="0.25">
      <c r="A32" s="877"/>
      <c r="B32" s="315" t="s">
        <v>71</v>
      </c>
      <c r="C32" s="874">
        <v>33.370006127399137</v>
      </c>
      <c r="D32" s="874">
        <v>2.0227433973498128</v>
      </c>
      <c r="E32" s="874">
        <v>0.30271507481133753</v>
      </c>
      <c r="F32" s="874">
        <v>0</v>
      </c>
      <c r="G32" s="874">
        <v>0</v>
      </c>
      <c r="H32" s="881">
        <v>0</v>
      </c>
      <c r="I32" s="874">
        <v>0</v>
      </c>
      <c r="J32" s="874">
        <v>0</v>
      </c>
      <c r="K32" s="874">
        <v>0</v>
      </c>
      <c r="L32" s="874">
        <v>0</v>
      </c>
      <c r="M32" s="874">
        <v>0</v>
      </c>
      <c r="N32" s="874">
        <v>0</v>
      </c>
      <c r="O32" s="874">
        <v>0</v>
      </c>
      <c r="P32" s="874">
        <v>0</v>
      </c>
      <c r="Q32" s="874">
        <v>0</v>
      </c>
      <c r="R32" s="874">
        <v>0</v>
      </c>
      <c r="S32" s="874">
        <v>0</v>
      </c>
      <c r="T32" s="874">
        <v>0</v>
      </c>
      <c r="U32" s="874">
        <v>0</v>
      </c>
      <c r="V32" s="874">
        <v>0</v>
      </c>
      <c r="W32" s="874">
        <v>0</v>
      </c>
      <c r="X32" s="874">
        <v>0</v>
      </c>
      <c r="Y32" s="874">
        <v>0</v>
      </c>
      <c r="Z32" s="874">
        <v>0</v>
      </c>
      <c r="AA32" s="874">
        <v>0</v>
      </c>
      <c r="AB32" s="874">
        <v>0</v>
      </c>
      <c r="AC32" s="874">
        <v>0</v>
      </c>
      <c r="AD32" s="874">
        <v>0</v>
      </c>
      <c r="AE32" s="874">
        <v>0</v>
      </c>
      <c r="AF32" s="874">
        <v>0</v>
      </c>
      <c r="AG32" s="874">
        <v>0</v>
      </c>
      <c r="AH32" s="881">
        <f t="shared" si="3"/>
        <v>35.695464599560289</v>
      </c>
      <c r="AI32" s="888"/>
      <c r="AJ32" s="888"/>
      <c r="AK32" s="888"/>
      <c r="AL32" s="888"/>
      <c r="AM32" s="888"/>
      <c r="AN32" s="888"/>
      <c r="AO32" s="888"/>
      <c r="AP32" s="888"/>
      <c r="AQ32" s="888"/>
      <c r="AR32" s="888"/>
      <c r="AS32" s="888"/>
      <c r="AT32" s="888"/>
      <c r="AU32" s="888"/>
      <c r="AV32" s="888"/>
      <c r="AW32" s="888"/>
      <c r="AX32" s="888"/>
      <c r="AY32" s="888"/>
      <c r="AZ32" s="888"/>
      <c r="BA32" s="888"/>
      <c r="BB32" s="888"/>
      <c r="BC32" s="888"/>
      <c r="BD32" s="888"/>
      <c r="BE32" s="888"/>
      <c r="BF32" s="888"/>
      <c r="BG32" s="888"/>
      <c r="BH32" s="888"/>
      <c r="BI32" s="888"/>
      <c r="BJ32" s="888"/>
      <c r="BK32" s="888"/>
      <c r="BL32" s="888"/>
      <c r="BM32" s="888"/>
      <c r="BN32" s="888"/>
      <c r="BO32" s="888"/>
      <c r="BP32" s="888"/>
      <c r="BQ32" s="888"/>
      <c r="BR32" s="888"/>
      <c r="BS32" s="888"/>
      <c r="BT32" s="888"/>
      <c r="BU32" s="888"/>
      <c r="BV32" s="888"/>
      <c r="BW32" s="888"/>
      <c r="BX32" s="888"/>
      <c r="BY32" s="888"/>
      <c r="BZ32" s="888"/>
      <c r="CA32" s="888"/>
      <c r="CB32" s="888"/>
    </row>
    <row r="33" spans="1:80" s="424" customFormat="1" x14ac:dyDescent="0.25">
      <c r="A33" s="877"/>
      <c r="B33" s="317" t="s">
        <v>69</v>
      </c>
      <c r="C33" s="318">
        <v>3.1597344199999986</v>
      </c>
      <c r="D33" s="318">
        <v>0.7484563799999997</v>
      </c>
      <c r="E33" s="318">
        <v>0</v>
      </c>
      <c r="F33" s="318">
        <v>0</v>
      </c>
      <c r="G33" s="318">
        <v>0</v>
      </c>
      <c r="H33" s="80">
        <v>0</v>
      </c>
      <c r="I33" s="318">
        <v>0</v>
      </c>
      <c r="J33" s="318">
        <v>0</v>
      </c>
      <c r="K33" s="318">
        <v>0</v>
      </c>
      <c r="L33" s="318">
        <v>0</v>
      </c>
      <c r="M33" s="318">
        <v>0</v>
      </c>
      <c r="N33" s="318">
        <v>0</v>
      </c>
      <c r="O33" s="318">
        <v>0</v>
      </c>
      <c r="P33" s="318">
        <v>0</v>
      </c>
      <c r="Q33" s="318">
        <v>0</v>
      </c>
      <c r="R33" s="318">
        <v>0</v>
      </c>
      <c r="S33" s="318">
        <v>0</v>
      </c>
      <c r="T33" s="318">
        <v>0</v>
      </c>
      <c r="U33" s="318">
        <v>0</v>
      </c>
      <c r="V33" s="318">
        <v>0</v>
      </c>
      <c r="W33" s="318">
        <v>0</v>
      </c>
      <c r="X33" s="318">
        <v>0</v>
      </c>
      <c r="Y33" s="318">
        <v>0</v>
      </c>
      <c r="Z33" s="318">
        <v>0</v>
      </c>
      <c r="AA33" s="318">
        <v>0</v>
      </c>
      <c r="AB33" s="318">
        <v>0</v>
      </c>
      <c r="AC33" s="318">
        <v>0</v>
      </c>
      <c r="AD33" s="318">
        <v>0</v>
      </c>
      <c r="AE33" s="318">
        <v>0</v>
      </c>
      <c r="AF33" s="318">
        <v>0</v>
      </c>
      <c r="AG33" s="318">
        <v>0</v>
      </c>
      <c r="AH33" s="80">
        <f t="shared" si="3"/>
        <v>3.9081907999999981</v>
      </c>
      <c r="AI33" s="888"/>
      <c r="AJ33" s="888"/>
      <c r="AK33" s="888"/>
      <c r="AL33" s="888"/>
      <c r="AM33" s="888"/>
      <c r="AN33" s="888"/>
      <c r="AO33" s="888"/>
      <c r="AP33" s="888"/>
      <c r="AQ33" s="888"/>
      <c r="AR33" s="888"/>
      <c r="AS33" s="888"/>
      <c r="AT33" s="888"/>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8"/>
      <c r="BX33" s="888"/>
      <c r="BY33" s="888"/>
      <c r="BZ33" s="888"/>
      <c r="CA33" s="888"/>
      <c r="CB33" s="888"/>
    </row>
    <row r="34" spans="1:80" s="888" customFormat="1" ht="14.4" thickBot="1" x14ac:dyDescent="0.3">
      <c r="A34" s="877"/>
      <c r="B34" s="319"/>
      <c r="C34" s="873"/>
      <c r="D34" s="873"/>
      <c r="E34" s="873"/>
      <c r="F34" s="873"/>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row>
    <row r="35" spans="1:80" s="888" customFormat="1" ht="14.4" thickBot="1" x14ac:dyDescent="0.3">
      <c r="A35" s="877"/>
      <c r="B35" s="119" t="s">
        <v>302</v>
      </c>
      <c r="C35" s="77">
        <f t="shared" ref="C35:AF35" si="11">+C36+C51+SUM(C63:C115)+C118</f>
        <v>3157.6261845784466</v>
      </c>
      <c r="D35" s="77">
        <f t="shared" si="11"/>
        <v>3047.8361478130082</v>
      </c>
      <c r="E35" s="77">
        <f t="shared" si="11"/>
        <v>3081.2405741932707</v>
      </c>
      <c r="F35" s="77">
        <f t="shared" si="11"/>
        <v>3913.771171983833</v>
      </c>
      <c r="G35" s="77">
        <f t="shared" si="11"/>
        <v>4114.5302198877325</v>
      </c>
      <c r="H35" s="77">
        <f t="shared" si="11"/>
        <v>3987.5398295658706</v>
      </c>
      <c r="I35" s="77">
        <f t="shared" si="11"/>
        <v>3732.8684985206378</v>
      </c>
      <c r="J35" s="77">
        <f t="shared" si="11"/>
        <v>3968.7386766703239</v>
      </c>
      <c r="K35" s="77">
        <f t="shared" si="11"/>
        <v>3846.1254118941124</v>
      </c>
      <c r="L35" s="77">
        <f t="shared" si="11"/>
        <v>3774.0864841279704</v>
      </c>
      <c r="M35" s="77">
        <f t="shared" si="11"/>
        <v>3447.8980578161832</v>
      </c>
      <c r="N35" s="77">
        <f t="shared" si="11"/>
        <v>2885.4666359675653</v>
      </c>
      <c r="O35" s="77">
        <f t="shared" si="11"/>
        <v>2323.0352141225608</v>
      </c>
      <c r="P35" s="77">
        <f t="shared" si="11"/>
        <v>1764.8126036410788</v>
      </c>
      <c r="Q35" s="77">
        <f t="shared" si="11"/>
        <v>1219.1418811464857</v>
      </c>
      <c r="R35" s="77">
        <f t="shared" si="11"/>
        <v>767.45229541946526</v>
      </c>
      <c r="S35" s="77">
        <f t="shared" si="11"/>
        <v>597.92749927934165</v>
      </c>
      <c r="T35" s="77">
        <f t="shared" si="11"/>
        <v>429.14389046804826</v>
      </c>
      <c r="U35" s="77">
        <f t="shared" si="11"/>
        <v>324.10946824529861</v>
      </c>
      <c r="V35" s="77">
        <f t="shared" si="11"/>
        <v>248.51224356400343</v>
      </c>
      <c r="W35" s="77">
        <f t="shared" si="11"/>
        <v>172.91501887795104</v>
      </c>
      <c r="X35" s="77">
        <f t="shared" si="11"/>
        <v>109.28620233498025</v>
      </c>
      <c r="Y35" s="77">
        <f t="shared" si="11"/>
        <v>81.562610218130601</v>
      </c>
      <c r="Z35" s="77">
        <f t="shared" si="11"/>
        <v>53.839018092097774</v>
      </c>
      <c r="AA35" s="77">
        <f t="shared" si="11"/>
        <v>26.115425987461119</v>
      </c>
      <c r="AB35" s="77">
        <f t="shared" si="11"/>
        <v>3.9920489139863213</v>
      </c>
      <c r="AC35" s="77">
        <f t="shared" si="11"/>
        <v>0</v>
      </c>
      <c r="AD35" s="77">
        <f t="shared" si="11"/>
        <v>0</v>
      </c>
      <c r="AE35" s="77">
        <f t="shared" si="11"/>
        <v>0</v>
      </c>
      <c r="AF35" s="77">
        <f t="shared" si="11"/>
        <v>0</v>
      </c>
      <c r="AG35" s="77">
        <f t="shared" ref="AG35" si="12">+AG36+AG51+SUM(AG63:AG115)+AG118</f>
        <v>0</v>
      </c>
      <c r="AH35" s="120">
        <f t="shared" ref="AH35:AH66" si="13">SUM(C35:AG35)</f>
        <v>51079.573313329834</v>
      </c>
    </row>
    <row r="36" spans="1:80" s="888" customFormat="1" x14ac:dyDescent="0.25">
      <c r="A36" s="877"/>
      <c r="B36" s="323" t="s">
        <v>73</v>
      </c>
      <c r="C36" s="324">
        <f t="shared" ref="C36:AF36" si="14">+C37+C40+C46+C48</f>
        <v>38.781693679159545</v>
      </c>
      <c r="D36" s="324">
        <f t="shared" si="14"/>
        <v>37.995841919159545</v>
      </c>
      <c r="E36" s="324">
        <f t="shared" si="14"/>
        <v>37.995841919159545</v>
      </c>
      <c r="F36" s="324">
        <f t="shared" si="14"/>
        <v>37.995841919159545</v>
      </c>
      <c r="G36" s="324">
        <f t="shared" si="14"/>
        <v>37.995841919159545</v>
      </c>
      <c r="H36" s="324">
        <f t="shared" si="14"/>
        <v>37.995841919159545</v>
      </c>
      <c r="I36" s="324">
        <f t="shared" si="14"/>
        <v>37.995841919159545</v>
      </c>
      <c r="J36" s="324">
        <f t="shared" si="14"/>
        <v>37.995841919159545</v>
      </c>
      <c r="K36" s="324">
        <f t="shared" si="14"/>
        <v>45.630426444022014</v>
      </c>
      <c r="L36" s="324">
        <f t="shared" si="14"/>
        <v>49.270135131611674</v>
      </c>
      <c r="M36" s="324">
        <f t="shared" si="14"/>
        <v>43.943634079099581</v>
      </c>
      <c r="N36" s="324">
        <f t="shared" si="14"/>
        <v>38.617133002161502</v>
      </c>
      <c r="O36" s="324">
        <f t="shared" si="14"/>
        <v>33.290631944892212</v>
      </c>
      <c r="P36" s="324">
        <f t="shared" si="14"/>
        <v>27.964130877137315</v>
      </c>
      <c r="Q36" s="324">
        <f t="shared" si="14"/>
        <v>22.637629792412238</v>
      </c>
      <c r="R36" s="324">
        <f t="shared" si="14"/>
        <v>17.311128727687148</v>
      </c>
      <c r="S36" s="324">
        <f t="shared" si="14"/>
        <v>11.984627662962062</v>
      </c>
      <c r="T36" s="324">
        <f t="shared" si="14"/>
        <v>7.3247677604285464</v>
      </c>
      <c r="U36" s="324">
        <f t="shared" si="14"/>
        <v>0</v>
      </c>
      <c r="V36" s="324">
        <f t="shared" si="14"/>
        <v>0</v>
      </c>
      <c r="W36" s="324">
        <f t="shared" si="14"/>
        <v>0</v>
      </c>
      <c r="X36" s="324">
        <f t="shared" si="14"/>
        <v>0</v>
      </c>
      <c r="Y36" s="324">
        <f t="shared" si="14"/>
        <v>0</v>
      </c>
      <c r="Z36" s="324">
        <f t="shared" si="14"/>
        <v>0</v>
      </c>
      <c r="AA36" s="324">
        <f t="shared" si="14"/>
        <v>0</v>
      </c>
      <c r="AB36" s="324">
        <f t="shared" si="14"/>
        <v>0</v>
      </c>
      <c r="AC36" s="324">
        <f t="shared" si="14"/>
        <v>0</v>
      </c>
      <c r="AD36" s="324">
        <f t="shared" si="14"/>
        <v>0</v>
      </c>
      <c r="AE36" s="324">
        <f t="shared" si="14"/>
        <v>0</v>
      </c>
      <c r="AF36" s="324">
        <f t="shared" si="14"/>
        <v>0</v>
      </c>
      <c r="AG36" s="324">
        <f t="shared" ref="AG36" si="15">+AG37+AG40+AG46+AG48</f>
        <v>0</v>
      </c>
      <c r="AH36" s="81">
        <f t="shared" si="13"/>
        <v>602.72683253569073</v>
      </c>
    </row>
    <row r="37" spans="1:80" s="888" customFormat="1" x14ac:dyDescent="0.25">
      <c r="A37" s="877"/>
      <c r="B37" s="877" t="s">
        <v>19</v>
      </c>
      <c r="C37" s="875">
        <f t="shared" ref="C37:AF37" si="16">+C38+C39</f>
        <v>10.450461463602039</v>
      </c>
      <c r="D37" s="875">
        <f t="shared" si="16"/>
        <v>10.450461463602039</v>
      </c>
      <c r="E37" s="875">
        <f t="shared" si="16"/>
        <v>10.450461463602039</v>
      </c>
      <c r="F37" s="875">
        <f t="shared" si="16"/>
        <v>10.450461463602039</v>
      </c>
      <c r="G37" s="875">
        <f t="shared" si="16"/>
        <v>10.450461463602039</v>
      </c>
      <c r="H37" s="875">
        <f t="shared" si="16"/>
        <v>10.450461463602039</v>
      </c>
      <c r="I37" s="875">
        <f t="shared" si="16"/>
        <v>10.450461463602039</v>
      </c>
      <c r="J37" s="875">
        <f t="shared" si="16"/>
        <v>10.450461463602039</v>
      </c>
      <c r="K37" s="875">
        <f t="shared" si="16"/>
        <v>12.546457975690053</v>
      </c>
      <c r="L37" s="875">
        <f t="shared" si="16"/>
        <v>13.544270395589571</v>
      </c>
      <c r="M37" s="875">
        <f t="shared" si="16"/>
        <v>12.080024947417726</v>
      </c>
      <c r="N37" s="875">
        <f t="shared" si="16"/>
        <v>10.61577949924588</v>
      </c>
      <c r="O37" s="875">
        <f t="shared" si="16"/>
        <v>9.1515340541038395</v>
      </c>
      <c r="P37" s="875">
        <f t="shared" si="16"/>
        <v>7.6872886029021901</v>
      </c>
      <c r="Q37" s="875">
        <f t="shared" si="16"/>
        <v>6.2230431547303438</v>
      </c>
      <c r="R37" s="875">
        <f t="shared" si="16"/>
        <v>4.7587977065584983</v>
      </c>
      <c r="S37" s="875">
        <f t="shared" si="16"/>
        <v>3.2945522583866529</v>
      </c>
      <c r="T37" s="875">
        <f t="shared" si="16"/>
        <v>2.0133374912362876</v>
      </c>
      <c r="U37" s="875">
        <f t="shared" si="16"/>
        <v>0</v>
      </c>
      <c r="V37" s="875">
        <f t="shared" si="16"/>
        <v>0</v>
      </c>
      <c r="W37" s="875">
        <f t="shared" si="16"/>
        <v>0</v>
      </c>
      <c r="X37" s="875">
        <f t="shared" si="16"/>
        <v>0</v>
      </c>
      <c r="Y37" s="875">
        <f t="shared" si="16"/>
        <v>0</v>
      </c>
      <c r="Z37" s="875">
        <f t="shared" si="16"/>
        <v>0</v>
      </c>
      <c r="AA37" s="875">
        <f t="shared" si="16"/>
        <v>0</v>
      </c>
      <c r="AB37" s="875">
        <f t="shared" si="16"/>
        <v>0</v>
      </c>
      <c r="AC37" s="875">
        <f t="shared" si="16"/>
        <v>0</v>
      </c>
      <c r="AD37" s="875">
        <f t="shared" si="16"/>
        <v>0</v>
      </c>
      <c r="AE37" s="875">
        <f t="shared" si="16"/>
        <v>0</v>
      </c>
      <c r="AF37" s="875">
        <f t="shared" si="16"/>
        <v>0</v>
      </c>
      <c r="AG37" s="875">
        <f t="shared" ref="AG37" si="17">+AG38+AG39</f>
        <v>0</v>
      </c>
      <c r="AH37" s="89">
        <f t="shared" si="13"/>
        <v>165.51877779467736</v>
      </c>
    </row>
    <row r="38" spans="1:80" s="888" customFormat="1" x14ac:dyDescent="0.25">
      <c r="A38" s="877"/>
      <c r="B38" s="325" t="s">
        <v>236</v>
      </c>
      <c r="C38" s="875">
        <v>10.409064589997643</v>
      </c>
      <c r="D38" s="875">
        <v>10.409064589997643</v>
      </c>
      <c r="E38" s="875">
        <v>10.409064589997643</v>
      </c>
      <c r="F38" s="875">
        <v>10.409064589997643</v>
      </c>
      <c r="G38" s="875">
        <v>10.409064589997643</v>
      </c>
      <c r="H38" s="885">
        <v>10.409064589997643</v>
      </c>
      <c r="I38" s="875">
        <v>10.409064589997643</v>
      </c>
      <c r="J38" s="875">
        <v>10.409064589997643</v>
      </c>
      <c r="K38" s="875">
        <v>12.496758338478953</v>
      </c>
      <c r="L38" s="875">
        <v>13.490618177256945</v>
      </c>
      <c r="M38" s="875">
        <v>12.032172970378804</v>
      </c>
      <c r="N38" s="875">
        <v>10.573727760470854</v>
      </c>
      <c r="O38" s="875">
        <v>9.1152825535927118</v>
      </c>
      <c r="P38" s="875">
        <v>7.6568373436847645</v>
      </c>
      <c r="Q38" s="875">
        <v>6.1983921368066213</v>
      </c>
      <c r="R38" s="875">
        <v>4.7399469268986731</v>
      </c>
      <c r="S38" s="875">
        <v>3.2815017169907246</v>
      </c>
      <c r="T38" s="875">
        <v>2.0053621617298005</v>
      </c>
      <c r="U38" s="875">
        <v>0</v>
      </c>
      <c r="V38" s="875">
        <v>0</v>
      </c>
      <c r="W38" s="875">
        <v>0</v>
      </c>
      <c r="X38" s="875">
        <v>0</v>
      </c>
      <c r="Y38" s="875">
        <v>0</v>
      </c>
      <c r="Z38" s="875">
        <v>0</v>
      </c>
      <c r="AA38" s="875">
        <v>0</v>
      </c>
      <c r="AB38" s="875">
        <v>0</v>
      </c>
      <c r="AC38" s="875">
        <v>0</v>
      </c>
      <c r="AD38" s="875">
        <v>0</v>
      </c>
      <c r="AE38" s="875">
        <v>0</v>
      </c>
      <c r="AF38" s="875">
        <v>0</v>
      </c>
      <c r="AG38" s="875">
        <v>0</v>
      </c>
      <c r="AH38" s="885">
        <f t="shared" si="13"/>
        <v>164.86311680627006</v>
      </c>
    </row>
    <row r="39" spans="1:80" s="888" customFormat="1" x14ac:dyDescent="0.25">
      <c r="B39" s="325" t="s">
        <v>237</v>
      </c>
      <c r="C39" s="875">
        <v>4.1396873604395888E-2</v>
      </c>
      <c r="D39" s="875">
        <v>4.1396873604395888E-2</v>
      </c>
      <c r="E39" s="875">
        <v>4.1396873604395888E-2</v>
      </c>
      <c r="F39" s="875">
        <v>4.1396873604395888E-2</v>
      </c>
      <c r="G39" s="875">
        <v>4.1396873604395888E-2</v>
      </c>
      <c r="H39" s="885">
        <v>4.1396873604395888E-2</v>
      </c>
      <c r="I39" s="875">
        <v>4.1396873604395888E-2</v>
      </c>
      <c r="J39" s="875">
        <v>4.1396873604395888E-2</v>
      </c>
      <c r="K39" s="875">
        <v>4.9699637211100475E-2</v>
      </c>
      <c r="L39" s="875">
        <v>5.3652218332625373E-2</v>
      </c>
      <c r="M39" s="875">
        <v>4.7851977038922695E-2</v>
      </c>
      <c r="N39" s="875">
        <v>4.2051738775025424E-2</v>
      </c>
      <c r="O39" s="875">
        <v>3.6251500511128167E-2</v>
      </c>
      <c r="P39" s="875">
        <v>3.0451259217425499E-2</v>
      </c>
      <c r="Q39" s="875">
        <v>2.4651017923722828E-2</v>
      </c>
      <c r="R39" s="875">
        <v>1.8850779659825567E-2</v>
      </c>
      <c r="S39" s="875">
        <v>1.3050541395928303E-2</v>
      </c>
      <c r="T39" s="875">
        <v>7.9753295064871159E-3</v>
      </c>
      <c r="U39" s="875">
        <v>0</v>
      </c>
      <c r="V39" s="875">
        <v>0</v>
      </c>
      <c r="W39" s="875">
        <v>0</v>
      </c>
      <c r="X39" s="875">
        <v>0</v>
      </c>
      <c r="Y39" s="875">
        <v>0</v>
      </c>
      <c r="Z39" s="875">
        <v>0</v>
      </c>
      <c r="AA39" s="875">
        <v>0</v>
      </c>
      <c r="AB39" s="875">
        <v>0</v>
      </c>
      <c r="AC39" s="875">
        <v>0</v>
      </c>
      <c r="AD39" s="875">
        <v>0</v>
      </c>
      <c r="AE39" s="875">
        <v>0</v>
      </c>
      <c r="AF39" s="875">
        <v>0</v>
      </c>
      <c r="AG39" s="875">
        <v>0</v>
      </c>
      <c r="AH39" s="885">
        <f t="shared" si="13"/>
        <v>0.65566098840735865</v>
      </c>
    </row>
    <row r="40" spans="1:80" s="888" customFormat="1" x14ac:dyDescent="0.25">
      <c r="B40" s="877" t="s">
        <v>20</v>
      </c>
      <c r="C40" s="875">
        <f t="shared" ref="C40:AF40" si="18">+C41+C43</f>
        <v>3.7007887799999999</v>
      </c>
      <c r="D40" s="875">
        <f t="shared" si="18"/>
        <v>2.91493702</v>
      </c>
      <c r="E40" s="875">
        <f t="shared" si="18"/>
        <v>2.91493702</v>
      </c>
      <c r="F40" s="875">
        <f t="shared" si="18"/>
        <v>2.91493702</v>
      </c>
      <c r="G40" s="875">
        <f t="shared" si="18"/>
        <v>2.91493702</v>
      </c>
      <c r="H40" s="875">
        <f t="shared" si="18"/>
        <v>2.91493702</v>
      </c>
      <c r="I40" s="875">
        <f t="shared" si="18"/>
        <v>2.91493702</v>
      </c>
      <c r="J40" s="875">
        <f t="shared" si="18"/>
        <v>2.91493702</v>
      </c>
      <c r="K40" s="875">
        <f t="shared" si="18"/>
        <v>3.4979244300000003</v>
      </c>
      <c r="L40" s="875">
        <f t="shared" si="18"/>
        <v>3.7748434599999996</v>
      </c>
      <c r="M40" s="875">
        <f t="shared" si="18"/>
        <v>3.3667523099999999</v>
      </c>
      <c r="N40" s="875">
        <f t="shared" si="18"/>
        <v>2.9586611600000001</v>
      </c>
      <c r="O40" s="875">
        <f t="shared" si="18"/>
        <v>2.5505699899999996</v>
      </c>
      <c r="P40" s="875">
        <f t="shared" si="18"/>
        <v>2.1424788399999999</v>
      </c>
      <c r="Q40" s="875">
        <f t="shared" si="18"/>
        <v>1.73438767</v>
      </c>
      <c r="R40" s="875">
        <f t="shared" si="18"/>
        <v>1.3262965200000001</v>
      </c>
      <c r="S40" s="875">
        <f t="shared" si="18"/>
        <v>0.91820536999999991</v>
      </c>
      <c r="T40" s="875">
        <f t="shared" si="18"/>
        <v>0.56195412</v>
      </c>
      <c r="U40" s="875">
        <f t="shared" si="18"/>
        <v>0</v>
      </c>
      <c r="V40" s="875">
        <f t="shared" si="18"/>
        <v>0</v>
      </c>
      <c r="W40" s="875">
        <f t="shared" si="18"/>
        <v>0</v>
      </c>
      <c r="X40" s="875">
        <f t="shared" si="18"/>
        <v>0</v>
      </c>
      <c r="Y40" s="875">
        <f t="shared" si="18"/>
        <v>0</v>
      </c>
      <c r="Z40" s="875">
        <f t="shared" si="18"/>
        <v>0</v>
      </c>
      <c r="AA40" s="875">
        <f t="shared" si="18"/>
        <v>0</v>
      </c>
      <c r="AB40" s="875">
        <f t="shared" si="18"/>
        <v>0</v>
      </c>
      <c r="AC40" s="875">
        <f t="shared" si="18"/>
        <v>0</v>
      </c>
      <c r="AD40" s="875">
        <f t="shared" si="18"/>
        <v>0</v>
      </c>
      <c r="AE40" s="875">
        <f t="shared" si="18"/>
        <v>0</v>
      </c>
      <c r="AF40" s="875">
        <f t="shared" si="18"/>
        <v>0</v>
      </c>
      <c r="AG40" s="875">
        <f t="shared" ref="AG40" si="19">+AG41+AG43</f>
        <v>0</v>
      </c>
      <c r="AH40" s="885">
        <f t="shared" si="13"/>
        <v>46.937421790000002</v>
      </c>
    </row>
    <row r="41" spans="1:80" s="888" customFormat="1" x14ac:dyDescent="0.25">
      <c r="B41" s="325" t="s">
        <v>236</v>
      </c>
      <c r="C41" s="875">
        <f t="shared" ref="C41:AG41" si="20">+C42</f>
        <v>1.99430376</v>
      </c>
      <c r="D41" s="875">
        <f t="shared" si="20"/>
        <v>1.3295358400000001</v>
      </c>
      <c r="E41" s="875">
        <f t="shared" si="20"/>
        <v>1.3295358400000001</v>
      </c>
      <c r="F41" s="875">
        <f t="shared" si="20"/>
        <v>1.3295358400000001</v>
      </c>
      <c r="G41" s="875">
        <f t="shared" si="20"/>
        <v>1.3295358400000001</v>
      </c>
      <c r="H41" s="875">
        <f t="shared" si="20"/>
        <v>1.3295358400000001</v>
      </c>
      <c r="I41" s="875">
        <f t="shared" si="20"/>
        <v>1.3295358400000001</v>
      </c>
      <c r="J41" s="875">
        <f t="shared" si="20"/>
        <v>1.3295358400000001</v>
      </c>
      <c r="K41" s="875">
        <f t="shared" si="20"/>
        <v>1.5954430100000001</v>
      </c>
      <c r="L41" s="875">
        <f t="shared" si="20"/>
        <v>1.7217489099999999</v>
      </c>
      <c r="M41" s="875">
        <f t="shared" si="20"/>
        <v>1.5356138899999998</v>
      </c>
      <c r="N41" s="875">
        <f t="shared" si="20"/>
        <v>1.3494788700000002</v>
      </c>
      <c r="O41" s="875">
        <f t="shared" si="20"/>
        <v>1.1633438600000001</v>
      </c>
      <c r="P41" s="875">
        <f t="shared" si="20"/>
        <v>0.97720883999999997</v>
      </c>
      <c r="Q41" s="875">
        <f t="shared" si="20"/>
        <v>0.79107382000000004</v>
      </c>
      <c r="R41" s="875">
        <f t="shared" si="20"/>
        <v>0.60493881000000005</v>
      </c>
      <c r="S41" s="875">
        <f t="shared" si="20"/>
        <v>0.41880378999999995</v>
      </c>
      <c r="T41" s="875">
        <f t="shared" si="20"/>
        <v>0.25676408000000001</v>
      </c>
      <c r="U41" s="875">
        <f t="shared" si="20"/>
        <v>0</v>
      </c>
      <c r="V41" s="875">
        <f t="shared" si="20"/>
        <v>0</v>
      </c>
      <c r="W41" s="875">
        <f t="shared" si="20"/>
        <v>0</v>
      </c>
      <c r="X41" s="875">
        <f t="shared" si="20"/>
        <v>0</v>
      </c>
      <c r="Y41" s="875">
        <f t="shared" si="20"/>
        <v>0</v>
      </c>
      <c r="Z41" s="875">
        <f t="shared" si="20"/>
        <v>0</v>
      </c>
      <c r="AA41" s="875">
        <f t="shared" si="20"/>
        <v>0</v>
      </c>
      <c r="AB41" s="875">
        <f t="shared" si="20"/>
        <v>0</v>
      </c>
      <c r="AC41" s="875">
        <f t="shared" si="20"/>
        <v>0</v>
      </c>
      <c r="AD41" s="875">
        <f t="shared" si="20"/>
        <v>0</v>
      </c>
      <c r="AE41" s="875">
        <f t="shared" si="20"/>
        <v>0</v>
      </c>
      <c r="AF41" s="875">
        <f t="shared" si="20"/>
        <v>0</v>
      </c>
      <c r="AG41" s="875">
        <f t="shared" si="20"/>
        <v>0</v>
      </c>
      <c r="AH41" s="885">
        <f t="shared" si="13"/>
        <v>21.715472519999999</v>
      </c>
    </row>
    <row r="42" spans="1:80" s="888" customFormat="1" x14ac:dyDescent="0.25">
      <c r="B42" s="327" t="s">
        <v>239</v>
      </c>
      <c r="C42" s="875">
        <v>1.99430376</v>
      </c>
      <c r="D42" s="875">
        <v>1.3295358400000001</v>
      </c>
      <c r="E42" s="875">
        <v>1.3295358400000001</v>
      </c>
      <c r="F42" s="875">
        <v>1.3295358400000001</v>
      </c>
      <c r="G42" s="875">
        <v>1.3295358400000001</v>
      </c>
      <c r="H42" s="885">
        <v>1.3295358400000001</v>
      </c>
      <c r="I42" s="875">
        <v>1.3295358400000001</v>
      </c>
      <c r="J42" s="875">
        <v>1.3295358400000001</v>
      </c>
      <c r="K42" s="875">
        <v>1.5954430100000001</v>
      </c>
      <c r="L42" s="875">
        <v>1.7217489099999999</v>
      </c>
      <c r="M42" s="875">
        <v>1.5356138899999998</v>
      </c>
      <c r="N42" s="875">
        <v>1.3494788700000002</v>
      </c>
      <c r="O42" s="875">
        <v>1.1633438600000001</v>
      </c>
      <c r="P42" s="875">
        <v>0.97720883999999997</v>
      </c>
      <c r="Q42" s="875">
        <v>0.79107382000000004</v>
      </c>
      <c r="R42" s="875">
        <v>0.60493881000000005</v>
      </c>
      <c r="S42" s="875">
        <v>0.41880378999999995</v>
      </c>
      <c r="T42" s="875">
        <v>0.25676408000000001</v>
      </c>
      <c r="U42" s="875">
        <v>0</v>
      </c>
      <c r="V42" s="875">
        <v>0</v>
      </c>
      <c r="W42" s="875">
        <v>0</v>
      </c>
      <c r="X42" s="875">
        <v>0</v>
      </c>
      <c r="Y42" s="875">
        <v>0</v>
      </c>
      <c r="Z42" s="875">
        <v>0</v>
      </c>
      <c r="AA42" s="875">
        <v>0</v>
      </c>
      <c r="AB42" s="875">
        <v>0</v>
      </c>
      <c r="AC42" s="875">
        <v>0</v>
      </c>
      <c r="AD42" s="875">
        <v>0</v>
      </c>
      <c r="AE42" s="875">
        <v>0</v>
      </c>
      <c r="AF42" s="875">
        <v>0</v>
      </c>
      <c r="AG42" s="875">
        <v>0</v>
      </c>
      <c r="AH42" s="885">
        <f t="shared" si="13"/>
        <v>21.715472519999999</v>
      </c>
    </row>
    <row r="43" spans="1:80" s="888" customFormat="1" x14ac:dyDescent="0.25">
      <c r="B43" s="325" t="s">
        <v>485</v>
      </c>
      <c r="C43" s="875">
        <f>+C44+C45</f>
        <v>1.7064850199999999</v>
      </c>
      <c r="D43" s="875">
        <f t="shared" ref="D43:AF43" si="21">+D44+D45</f>
        <v>1.5854011799999999</v>
      </c>
      <c r="E43" s="875">
        <f t="shared" si="21"/>
        <v>1.5854011799999999</v>
      </c>
      <c r="F43" s="875">
        <f t="shared" si="21"/>
        <v>1.5854011799999999</v>
      </c>
      <c r="G43" s="875">
        <f t="shared" si="21"/>
        <v>1.5854011799999999</v>
      </c>
      <c r="H43" s="875">
        <f t="shared" si="21"/>
        <v>1.5854011799999999</v>
      </c>
      <c r="I43" s="875">
        <f t="shared" si="21"/>
        <v>1.5854011799999999</v>
      </c>
      <c r="J43" s="875">
        <f t="shared" si="21"/>
        <v>1.5854011799999999</v>
      </c>
      <c r="K43" s="875">
        <f>+K44+K45</f>
        <v>1.90248142</v>
      </c>
      <c r="L43" s="875">
        <f t="shared" si="21"/>
        <v>2.05309455</v>
      </c>
      <c r="M43" s="875">
        <f t="shared" si="21"/>
        <v>1.8311384199999998</v>
      </c>
      <c r="N43" s="875">
        <f t="shared" si="21"/>
        <v>1.6091822900000001</v>
      </c>
      <c r="O43" s="875">
        <f t="shared" si="21"/>
        <v>1.3872261299999997</v>
      </c>
      <c r="P43" s="875">
        <f t="shared" si="21"/>
        <v>1.16527</v>
      </c>
      <c r="Q43" s="875">
        <f t="shared" si="21"/>
        <v>0.94331385000000001</v>
      </c>
      <c r="R43" s="875">
        <f t="shared" si="21"/>
        <v>0.72135770999999993</v>
      </c>
      <c r="S43" s="875">
        <f t="shared" si="21"/>
        <v>0.49940158000000001</v>
      </c>
      <c r="T43" s="875">
        <f t="shared" si="21"/>
        <v>0.30519003999999994</v>
      </c>
      <c r="U43" s="875">
        <f t="shared" si="21"/>
        <v>0</v>
      </c>
      <c r="V43" s="875">
        <f t="shared" si="21"/>
        <v>0</v>
      </c>
      <c r="W43" s="875">
        <f t="shared" si="21"/>
        <v>0</v>
      </c>
      <c r="X43" s="875">
        <f t="shared" si="21"/>
        <v>0</v>
      </c>
      <c r="Y43" s="875">
        <f t="shared" si="21"/>
        <v>0</v>
      </c>
      <c r="Z43" s="875">
        <f t="shared" si="21"/>
        <v>0</v>
      </c>
      <c r="AA43" s="875">
        <f t="shared" si="21"/>
        <v>0</v>
      </c>
      <c r="AB43" s="875">
        <f t="shared" si="21"/>
        <v>0</v>
      </c>
      <c r="AC43" s="875">
        <f t="shared" si="21"/>
        <v>0</v>
      </c>
      <c r="AD43" s="875">
        <f t="shared" si="21"/>
        <v>0</v>
      </c>
      <c r="AE43" s="875">
        <f t="shared" si="21"/>
        <v>0</v>
      </c>
      <c r="AF43" s="875">
        <f t="shared" si="21"/>
        <v>0</v>
      </c>
      <c r="AG43" s="875">
        <f t="shared" ref="AG43" si="22">+AG44+AG45</f>
        <v>0</v>
      </c>
      <c r="AH43" s="885">
        <f t="shared" si="13"/>
        <v>25.221949269999993</v>
      </c>
    </row>
    <row r="44" spans="1:80" s="888" customFormat="1" x14ac:dyDescent="0.25">
      <c r="B44" s="326" t="s">
        <v>238</v>
      </c>
      <c r="C44" s="875">
        <v>1.3432335</v>
      </c>
      <c r="D44" s="875">
        <v>1.3432335</v>
      </c>
      <c r="E44" s="875">
        <v>1.3432335</v>
      </c>
      <c r="F44" s="875">
        <v>1.3432335</v>
      </c>
      <c r="G44" s="875">
        <v>1.3432335</v>
      </c>
      <c r="H44" s="885">
        <v>1.3432335</v>
      </c>
      <c r="I44" s="875">
        <v>1.3432335</v>
      </c>
      <c r="J44" s="875">
        <v>1.3432335</v>
      </c>
      <c r="K44" s="875">
        <v>1.6118802000000001</v>
      </c>
      <c r="L44" s="875">
        <v>1.73948737</v>
      </c>
      <c r="M44" s="875">
        <v>1.5514346999999999</v>
      </c>
      <c r="N44" s="875">
        <v>1.36338201</v>
      </c>
      <c r="O44" s="875">
        <v>1.1753293099999997</v>
      </c>
      <c r="P44" s="875">
        <v>0.98727662000000005</v>
      </c>
      <c r="Q44" s="875">
        <v>0.79922393000000003</v>
      </c>
      <c r="R44" s="875">
        <v>0.61117122999999995</v>
      </c>
      <c r="S44" s="875">
        <v>0.42311856000000003</v>
      </c>
      <c r="T44" s="875">
        <v>0.25857245999999995</v>
      </c>
      <c r="U44" s="875">
        <v>0</v>
      </c>
      <c r="V44" s="875">
        <v>0</v>
      </c>
      <c r="W44" s="875">
        <v>0</v>
      </c>
      <c r="X44" s="875">
        <v>0</v>
      </c>
      <c r="Y44" s="875">
        <v>0</v>
      </c>
      <c r="Z44" s="875">
        <v>0</v>
      </c>
      <c r="AA44" s="875">
        <v>0</v>
      </c>
      <c r="AB44" s="875">
        <v>0</v>
      </c>
      <c r="AC44" s="875">
        <v>0</v>
      </c>
      <c r="AD44" s="875">
        <v>0</v>
      </c>
      <c r="AE44" s="875">
        <v>0</v>
      </c>
      <c r="AF44" s="875">
        <v>0</v>
      </c>
      <c r="AG44" s="875">
        <v>0</v>
      </c>
      <c r="AH44" s="885">
        <f t="shared" si="13"/>
        <v>21.266744389999996</v>
      </c>
    </row>
    <row r="45" spans="1:80" s="888" customFormat="1" x14ac:dyDescent="0.25">
      <c r="B45" s="327" t="s">
        <v>239</v>
      </c>
      <c r="C45" s="875">
        <v>0.36325151999999999</v>
      </c>
      <c r="D45" s="875">
        <v>0.24216768</v>
      </c>
      <c r="E45" s="875">
        <v>0.24216768</v>
      </c>
      <c r="F45" s="875">
        <v>0.24216768</v>
      </c>
      <c r="G45" s="875">
        <v>0.24216768</v>
      </c>
      <c r="H45" s="885">
        <v>0.24216768</v>
      </c>
      <c r="I45" s="875">
        <v>0.24216768</v>
      </c>
      <c r="J45" s="875">
        <v>0.24216768</v>
      </c>
      <c r="K45" s="875">
        <v>0.29060121999999999</v>
      </c>
      <c r="L45" s="875">
        <v>0.31360717999999999</v>
      </c>
      <c r="M45" s="875">
        <v>0.27970371999999999</v>
      </c>
      <c r="N45" s="875">
        <v>0.24580028000000004</v>
      </c>
      <c r="O45" s="875">
        <v>0.21189682000000001</v>
      </c>
      <c r="P45" s="875">
        <v>0.17799338000000001</v>
      </c>
      <c r="Q45" s="875">
        <v>0.14408991999999998</v>
      </c>
      <c r="R45" s="875">
        <v>0.11018647999999999</v>
      </c>
      <c r="S45" s="875">
        <v>7.6283020000000007E-2</v>
      </c>
      <c r="T45" s="875">
        <v>4.6617579999999999E-2</v>
      </c>
      <c r="U45" s="875">
        <v>0</v>
      </c>
      <c r="V45" s="875">
        <v>0</v>
      </c>
      <c r="W45" s="875">
        <v>0</v>
      </c>
      <c r="X45" s="875">
        <v>0</v>
      </c>
      <c r="Y45" s="875">
        <v>0</v>
      </c>
      <c r="Z45" s="875">
        <v>0</v>
      </c>
      <c r="AA45" s="875">
        <v>0</v>
      </c>
      <c r="AB45" s="875">
        <v>0</v>
      </c>
      <c r="AC45" s="875">
        <v>0</v>
      </c>
      <c r="AD45" s="875">
        <v>0</v>
      </c>
      <c r="AE45" s="875">
        <v>0</v>
      </c>
      <c r="AF45" s="875">
        <v>0</v>
      </c>
      <c r="AG45" s="875">
        <v>0</v>
      </c>
      <c r="AH45" s="885">
        <f t="shared" si="13"/>
        <v>3.9552048800000006</v>
      </c>
    </row>
    <row r="46" spans="1:80" s="888" customFormat="1" x14ac:dyDescent="0.25">
      <c r="B46" s="877" t="s">
        <v>21</v>
      </c>
      <c r="C46" s="875">
        <f t="shared" ref="C46:AG46" si="23">+C47</f>
        <v>23.454599535906205</v>
      </c>
      <c r="D46" s="875">
        <f t="shared" si="23"/>
        <v>23.454599535906205</v>
      </c>
      <c r="E46" s="875">
        <f t="shared" si="23"/>
        <v>23.454599535906205</v>
      </c>
      <c r="F46" s="875">
        <f t="shared" si="23"/>
        <v>23.454599535906205</v>
      </c>
      <c r="G46" s="875">
        <f t="shared" si="23"/>
        <v>23.454599535906205</v>
      </c>
      <c r="H46" s="875">
        <f t="shared" si="23"/>
        <v>23.454599535906205</v>
      </c>
      <c r="I46" s="875">
        <f t="shared" si="23"/>
        <v>23.454599535906205</v>
      </c>
      <c r="J46" s="875">
        <f t="shared" si="23"/>
        <v>23.454599535906205</v>
      </c>
      <c r="K46" s="875">
        <f t="shared" si="23"/>
        <v>28.173276367855397</v>
      </c>
      <c r="L46" s="875">
        <f t="shared" si="23"/>
        <v>30.425056692721057</v>
      </c>
      <c r="M46" s="875">
        <f t="shared" si="23"/>
        <v>27.135861382510992</v>
      </c>
      <c r="N46" s="875">
        <f t="shared" si="23"/>
        <v>23.84666604787494</v>
      </c>
      <c r="O46" s="875">
        <f t="shared" si="23"/>
        <v>20.557470749877872</v>
      </c>
      <c r="P46" s="875">
        <f t="shared" si="23"/>
        <v>17.26827542745481</v>
      </c>
      <c r="Q46" s="875">
        <f t="shared" si="23"/>
        <v>13.979080105031755</v>
      </c>
      <c r="R46" s="875">
        <f t="shared" si="23"/>
        <v>10.689884782608695</v>
      </c>
      <c r="S46" s="875">
        <f t="shared" si="23"/>
        <v>7.4006894601856379</v>
      </c>
      <c r="T46" s="875">
        <f t="shared" si="23"/>
        <v>4.5226435759648274</v>
      </c>
      <c r="U46" s="875">
        <f t="shared" si="23"/>
        <v>0</v>
      </c>
      <c r="V46" s="875">
        <f t="shared" si="23"/>
        <v>0</v>
      </c>
      <c r="W46" s="875">
        <f t="shared" si="23"/>
        <v>0</v>
      </c>
      <c r="X46" s="875">
        <f t="shared" si="23"/>
        <v>0</v>
      </c>
      <c r="Y46" s="875">
        <f t="shared" si="23"/>
        <v>0</v>
      </c>
      <c r="Z46" s="875">
        <f t="shared" si="23"/>
        <v>0</v>
      </c>
      <c r="AA46" s="875">
        <f t="shared" si="23"/>
        <v>0</v>
      </c>
      <c r="AB46" s="875">
        <f t="shared" si="23"/>
        <v>0</v>
      </c>
      <c r="AC46" s="875">
        <f t="shared" si="23"/>
        <v>0</v>
      </c>
      <c r="AD46" s="875">
        <f t="shared" si="23"/>
        <v>0</v>
      </c>
      <c r="AE46" s="875">
        <f t="shared" si="23"/>
        <v>0</v>
      </c>
      <c r="AF46" s="875">
        <f t="shared" si="23"/>
        <v>0</v>
      </c>
      <c r="AG46" s="875">
        <f t="shared" si="23"/>
        <v>0</v>
      </c>
      <c r="AH46" s="885">
        <f t="shared" si="13"/>
        <v>371.63570087933556</v>
      </c>
    </row>
    <row r="47" spans="1:80" s="888" customFormat="1" x14ac:dyDescent="0.25">
      <c r="B47" s="325" t="s">
        <v>237</v>
      </c>
      <c r="C47" s="875">
        <v>23.454599535906205</v>
      </c>
      <c r="D47" s="875">
        <v>23.454599535906205</v>
      </c>
      <c r="E47" s="875">
        <v>23.454599535906205</v>
      </c>
      <c r="F47" s="875">
        <v>23.454599535906205</v>
      </c>
      <c r="G47" s="875">
        <v>23.454599535906205</v>
      </c>
      <c r="H47" s="885">
        <v>23.454599535906205</v>
      </c>
      <c r="I47" s="875">
        <v>23.454599535906205</v>
      </c>
      <c r="J47" s="875">
        <v>23.454599535906205</v>
      </c>
      <c r="K47" s="875">
        <v>28.173276367855397</v>
      </c>
      <c r="L47" s="875">
        <v>30.425056692721057</v>
      </c>
      <c r="M47" s="875">
        <v>27.135861382510992</v>
      </c>
      <c r="N47" s="875">
        <v>23.84666604787494</v>
      </c>
      <c r="O47" s="875">
        <v>20.557470749877872</v>
      </c>
      <c r="P47" s="875">
        <v>17.26827542745481</v>
      </c>
      <c r="Q47" s="875">
        <v>13.979080105031755</v>
      </c>
      <c r="R47" s="875">
        <v>10.689884782608695</v>
      </c>
      <c r="S47" s="875">
        <v>7.4006894601856379</v>
      </c>
      <c r="T47" s="875">
        <v>4.5226435759648274</v>
      </c>
      <c r="U47" s="875">
        <v>0</v>
      </c>
      <c r="V47" s="875">
        <v>0</v>
      </c>
      <c r="W47" s="875">
        <v>0</v>
      </c>
      <c r="X47" s="875">
        <v>0</v>
      </c>
      <c r="Y47" s="875">
        <v>0</v>
      </c>
      <c r="Z47" s="875">
        <v>0</v>
      </c>
      <c r="AA47" s="875">
        <v>0</v>
      </c>
      <c r="AB47" s="875">
        <v>0</v>
      </c>
      <c r="AC47" s="875">
        <v>0</v>
      </c>
      <c r="AD47" s="875">
        <v>0</v>
      </c>
      <c r="AE47" s="875">
        <v>0</v>
      </c>
      <c r="AF47" s="875">
        <v>0</v>
      </c>
      <c r="AG47" s="875">
        <v>0</v>
      </c>
      <c r="AH47" s="885">
        <f t="shared" si="13"/>
        <v>371.63570087933556</v>
      </c>
    </row>
    <row r="48" spans="1:80" s="888" customFormat="1" x14ac:dyDescent="0.25">
      <c r="B48" s="877" t="s">
        <v>22</v>
      </c>
      <c r="C48" s="875">
        <f t="shared" ref="C48:AF48" si="24">+C49+C50</f>
        <v>1.1758438996512979</v>
      </c>
      <c r="D48" s="875">
        <f t="shared" si="24"/>
        <v>1.1758438996512979</v>
      </c>
      <c r="E48" s="875">
        <f t="shared" si="24"/>
        <v>1.1758438996512979</v>
      </c>
      <c r="F48" s="875">
        <f t="shared" si="24"/>
        <v>1.1758438996512979</v>
      </c>
      <c r="G48" s="875">
        <f t="shared" si="24"/>
        <v>1.1758438996512979</v>
      </c>
      <c r="H48" s="875">
        <f t="shared" si="24"/>
        <v>1.1758438996512979</v>
      </c>
      <c r="I48" s="875">
        <f t="shared" si="24"/>
        <v>1.1758438996512979</v>
      </c>
      <c r="J48" s="875">
        <f t="shared" si="24"/>
        <v>1.1758438996512979</v>
      </c>
      <c r="K48" s="875">
        <f t="shared" si="24"/>
        <v>1.4127676704765593</v>
      </c>
      <c r="L48" s="875">
        <f t="shared" si="24"/>
        <v>1.5259645833010462</v>
      </c>
      <c r="M48" s="875">
        <f t="shared" si="24"/>
        <v>1.3609954391708641</v>
      </c>
      <c r="N48" s="875">
        <f t="shared" si="24"/>
        <v>1.1960262950406819</v>
      </c>
      <c r="O48" s="875">
        <f t="shared" si="24"/>
        <v>1.0310571509104998</v>
      </c>
      <c r="P48" s="875">
        <f t="shared" si="24"/>
        <v>0.86608800678031772</v>
      </c>
      <c r="Q48" s="875">
        <f t="shared" si="24"/>
        <v>0.70111886265013568</v>
      </c>
      <c r="R48" s="875">
        <f t="shared" si="24"/>
        <v>0.53614971851995352</v>
      </c>
      <c r="S48" s="875">
        <f t="shared" si="24"/>
        <v>0.37118057438977142</v>
      </c>
      <c r="T48" s="875">
        <f t="shared" si="24"/>
        <v>0.22683257322743122</v>
      </c>
      <c r="U48" s="875">
        <f t="shared" si="24"/>
        <v>0</v>
      </c>
      <c r="V48" s="875">
        <f t="shared" si="24"/>
        <v>0</v>
      </c>
      <c r="W48" s="875">
        <f t="shared" si="24"/>
        <v>0</v>
      </c>
      <c r="X48" s="875">
        <f t="shared" si="24"/>
        <v>0</v>
      </c>
      <c r="Y48" s="875">
        <f t="shared" si="24"/>
        <v>0</v>
      </c>
      <c r="Z48" s="875">
        <f t="shared" si="24"/>
        <v>0</v>
      </c>
      <c r="AA48" s="875">
        <f t="shared" si="24"/>
        <v>0</v>
      </c>
      <c r="AB48" s="875">
        <f t="shared" si="24"/>
        <v>0</v>
      </c>
      <c r="AC48" s="875">
        <f t="shared" si="24"/>
        <v>0</v>
      </c>
      <c r="AD48" s="875">
        <f t="shared" si="24"/>
        <v>0</v>
      </c>
      <c r="AE48" s="875">
        <f t="shared" si="24"/>
        <v>0</v>
      </c>
      <c r="AF48" s="875">
        <f t="shared" si="24"/>
        <v>0</v>
      </c>
      <c r="AG48" s="875">
        <f t="shared" ref="AG48" si="25">+AG49+AG50</f>
        <v>0</v>
      </c>
      <c r="AH48" s="885">
        <f t="shared" si="13"/>
        <v>18.634932071677643</v>
      </c>
    </row>
    <row r="49" spans="2:34" s="888" customFormat="1" x14ac:dyDescent="0.25">
      <c r="B49" s="325" t="s">
        <v>236</v>
      </c>
      <c r="C49" s="875">
        <v>1.1204291757070901</v>
      </c>
      <c r="D49" s="875">
        <v>1.1204291757070901</v>
      </c>
      <c r="E49" s="875">
        <v>1.1204291757070901</v>
      </c>
      <c r="F49" s="875">
        <v>1.1204291757070901</v>
      </c>
      <c r="G49" s="875">
        <v>1.1204291757070901</v>
      </c>
      <c r="H49" s="885">
        <v>1.1204291757070901</v>
      </c>
      <c r="I49" s="875">
        <v>1.1204291757070901</v>
      </c>
      <c r="J49" s="875">
        <v>1.1204291757070901</v>
      </c>
      <c r="K49" s="875">
        <v>1.3461872932003098</v>
      </c>
      <c r="L49" s="875">
        <v>1.4540495049399458</v>
      </c>
      <c r="M49" s="875">
        <v>1.2968549638705928</v>
      </c>
      <c r="N49" s="875">
        <v>1.1396604228012399</v>
      </c>
      <c r="O49" s="875">
        <v>0.98246588173188687</v>
      </c>
      <c r="P49" s="875">
        <v>0.82527134066253394</v>
      </c>
      <c r="Q49" s="875">
        <v>0.668076799593181</v>
      </c>
      <c r="R49" s="875">
        <v>0.51088225852382796</v>
      </c>
      <c r="S49" s="875">
        <v>0.35368771745447503</v>
      </c>
      <c r="T49" s="875">
        <v>0.21614249399457575</v>
      </c>
      <c r="U49" s="875">
        <v>0</v>
      </c>
      <c r="V49" s="875">
        <v>0</v>
      </c>
      <c r="W49" s="875">
        <v>0</v>
      </c>
      <c r="X49" s="875">
        <v>0</v>
      </c>
      <c r="Y49" s="875">
        <v>0</v>
      </c>
      <c r="Z49" s="875">
        <v>0</v>
      </c>
      <c r="AA49" s="875">
        <v>0</v>
      </c>
      <c r="AB49" s="875">
        <v>0</v>
      </c>
      <c r="AC49" s="875">
        <v>0</v>
      </c>
      <c r="AD49" s="875">
        <v>0</v>
      </c>
      <c r="AE49" s="875">
        <v>0</v>
      </c>
      <c r="AF49" s="875">
        <v>0</v>
      </c>
      <c r="AG49" s="875">
        <v>0</v>
      </c>
      <c r="AH49" s="885">
        <f t="shared" si="13"/>
        <v>17.756712082429289</v>
      </c>
    </row>
    <row r="50" spans="2:34" s="888" customFormat="1" x14ac:dyDescent="0.25">
      <c r="B50" s="325" t="s">
        <v>237</v>
      </c>
      <c r="C50" s="875">
        <v>5.5414723944207683E-2</v>
      </c>
      <c r="D50" s="875">
        <v>5.5414723944207683E-2</v>
      </c>
      <c r="E50" s="875">
        <v>5.5414723944207683E-2</v>
      </c>
      <c r="F50" s="875">
        <v>5.5414723944207683E-2</v>
      </c>
      <c r="G50" s="875">
        <v>5.5414723944207683E-2</v>
      </c>
      <c r="H50" s="81">
        <v>5.5414723944207683E-2</v>
      </c>
      <c r="I50" s="875">
        <v>5.5414723944207683E-2</v>
      </c>
      <c r="J50" s="875">
        <v>5.5414723944207683E-2</v>
      </c>
      <c r="K50" s="875">
        <v>6.6580377276249519E-2</v>
      </c>
      <c r="L50" s="875">
        <v>7.1915078361100337E-2</v>
      </c>
      <c r="M50" s="875">
        <v>6.4140475300271213E-2</v>
      </c>
      <c r="N50" s="875">
        <v>5.6365872239442075E-2</v>
      </c>
      <c r="O50" s="875">
        <v>4.8591269178612943E-2</v>
      </c>
      <c r="P50" s="875">
        <v>4.0816666117783812E-2</v>
      </c>
      <c r="Q50" s="875">
        <v>3.3042063056954674E-2</v>
      </c>
      <c r="R50" s="875">
        <v>2.5267459996125532E-2</v>
      </c>
      <c r="S50" s="875">
        <v>1.74928569352964E-2</v>
      </c>
      <c r="T50" s="875">
        <v>1.0690079232855483E-2</v>
      </c>
      <c r="U50" s="875">
        <v>0</v>
      </c>
      <c r="V50" s="875">
        <v>0</v>
      </c>
      <c r="W50" s="875">
        <v>0</v>
      </c>
      <c r="X50" s="875">
        <v>0</v>
      </c>
      <c r="Y50" s="875">
        <v>0</v>
      </c>
      <c r="Z50" s="875">
        <v>0</v>
      </c>
      <c r="AA50" s="875">
        <v>0</v>
      </c>
      <c r="AB50" s="875">
        <v>0</v>
      </c>
      <c r="AC50" s="875">
        <v>0</v>
      </c>
      <c r="AD50" s="875">
        <v>0</v>
      </c>
      <c r="AE50" s="875">
        <v>0</v>
      </c>
      <c r="AF50" s="875">
        <v>0</v>
      </c>
      <c r="AG50" s="875">
        <v>0</v>
      </c>
      <c r="AH50" s="81">
        <f t="shared" si="13"/>
        <v>0.87821998924835343</v>
      </c>
    </row>
    <row r="51" spans="2:34" s="888" customFormat="1" x14ac:dyDescent="0.25">
      <c r="B51" s="328" t="s">
        <v>74</v>
      </c>
      <c r="C51" s="329">
        <f t="shared" ref="C51:AF51" si="26">+C52+C55+C60</f>
        <v>169.87841847186036</v>
      </c>
      <c r="D51" s="329">
        <f t="shared" si="26"/>
        <v>168.35245493186036</v>
      </c>
      <c r="E51" s="329">
        <f t="shared" si="26"/>
        <v>168.35245493186036</v>
      </c>
      <c r="F51" s="329">
        <f t="shared" si="26"/>
        <v>164.14364355390748</v>
      </c>
      <c r="G51" s="329">
        <f t="shared" si="26"/>
        <v>147.3083980619993</v>
      </c>
      <c r="H51" s="329">
        <f t="shared" si="26"/>
        <v>130.47315258331457</v>
      </c>
      <c r="I51" s="329">
        <f t="shared" si="26"/>
        <v>113.63790707472674</v>
      </c>
      <c r="J51" s="329">
        <f t="shared" si="26"/>
        <v>96.802661592721648</v>
      </c>
      <c r="K51" s="329">
        <f t="shared" si="26"/>
        <v>79.967416104947532</v>
      </c>
      <c r="L51" s="329">
        <f t="shared" si="26"/>
        <v>63.132170593136159</v>
      </c>
      <c r="M51" s="329">
        <f t="shared" si="26"/>
        <v>46.296925111324796</v>
      </c>
      <c r="N51" s="329">
        <f t="shared" si="26"/>
        <v>29.461679619513422</v>
      </c>
      <c r="O51" s="329">
        <f t="shared" si="26"/>
        <v>12.626434133858524</v>
      </c>
      <c r="P51" s="329">
        <f t="shared" si="26"/>
        <v>0</v>
      </c>
      <c r="Q51" s="329">
        <f t="shared" si="26"/>
        <v>0</v>
      </c>
      <c r="R51" s="329">
        <f t="shared" si="26"/>
        <v>0</v>
      </c>
      <c r="S51" s="329">
        <f t="shared" si="26"/>
        <v>0</v>
      </c>
      <c r="T51" s="329">
        <f t="shared" si="26"/>
        <v>0</v>
      </c>
      <c r="U51" s="329">
        <f t="shared" si="26"/>
        <v>0</v>
      </c>
      <c r="V51" s="329">
        <f t="shared" si="26"/>
        <v>0</v>
      </c>
      <c r="W51" s="329">
        <f t="shared" si="26"/>
        <v>0</v>
      </c>
      <c r="X51" s="329">
        <f t="shared" si="26"/>
        <v>0</v>
      </c>
      <c r="Y51" s="329">
        <f t="shared" si="26"/>
        <v>0</v>
      </c>
      <c r="Z51" s="329">
        <f t="shared" si="26"/>
        <v>0</v>
      </c>
      <c r="AA51" s="329">
        <f t="shared" si="26"/>
        <v>0</v>
      </c>
      <c r="AB51" s="329">
        <f t="shared" si="26"/>
        <v>0</v>
      </c>
      <c r="AC51" s="329">
        <f t="shared" si="26"/>
        <v>0</v>
      </c>
      <c r="AD51" s="329">
        <f t="shared" si="26"/>
        <v>0</v>
      </c>
      <c r="AE51" s="329">
        <f t="shared" si="26"/>
        <v>0</v>
      </c>
      <c r="AF51" s="329">
        <f t="shared" si="26"/>
        <v>0</v>
      </c>
      <c r="AG51" s="329">
        <f t="shared" ref="AG51" si="27">+AG52+AG55+AG60</f>
        <v>0</v>
      </c>
      <c r="AH51" s="883">
        <f t="shared" si="13"/>
        <v>1390.4337167650312</v>
      </c>
    </row>
    <row r="52" spans="2:34" s="888" customFormat="1" x14ac:dyDescent="0.25">
      <c r="B52" s="877" t="s">
        <v>23</v>
      </c>
      <c r="C52" s="875">
        <f t="shared" ref="C52:AF52" si="28">+C53+C54</f>
        <v>162.70592805060502</v>
      </c>
      <c r="D52" s="875">
        <f t="shared" si="28"/>
        <v>162.70592805060502</v>
      </c>
      <c r="E52" s="875">
        <f t="shared" si="28"/>
        <v>162.70592805060502</v>
      </c>
      <c r="F52" s="875">
        <f t="shared" si="28"/>
        <v>158.63827984918839</v>
      </c>
      <c r="G52" s="875">
        <f t="shared" si="28"/>
        <v>142.36768704352195</v>
      </c>
      <c r="H52" s="875">
        <f t="shared" si="28"/>
        <v>126.0970942408853</v>
      </c>
      <c r="I52" s="875">
        <f t="shared" si="28"/>
        <v>109.82650143824863</v>
      </c>
      <c r="J52" s="875">
        <f t="shared" si="28"/>
        <v>93.55590863258216</v>
      </c>
      <c r="K52" s="875">
        <f t="shared" si="28"/>
        <v>77.285315820856084</v>
      </c>
      <c r="L52" s="875">
        <f t="shared" si="28"/>
        <v>61.014723015189624</v>
      </c>
      <c r="M52" s="875">
        <f t="shared" si="28"/>
        <v>44.744130209523163</v>
      </c>
      <c r="N52" s="875">
        <f t="shared" si="28"/>
        <v>28.4735374038567</v>
      </c>
      <c r="O52" s="875">
        <f t="shared" si="28"/>
        <v>12.202944604249845</v>
      </c>
      <c r="P52" s="875">
        <f t="shared" si="28"/>
        <v>0</v>
      </c>
      <c r="Q52" s="875">
        <f t="shared" si="28"/>
        <v>0</v>
      </c>
      <c r="R52" s="875">
        <f t="shared" si="28"/>
        <v>0</v>
      </c>
      <c r="S52" s="875">
        <f t="shared" si="28"/>
        <v>0</v>
      </c>
      <c r="T52" s="875">
        <f t="shared" si="28"/>
        <v>0</v>
      </c>
      <c r="U52" s="875">
        <f t="shared" si="28"/>
        <v>0</v>
      </c>
      <c r="V52" s="875">
        <f t="shared" si="28"/>
        <v>0</v>
      </c>
      <c r="W52" s="875">
        <f t="shared" si="28"/>
        <v>0</v>
      </c>
      <c r="X52" s="875">
        <f t="shared" si="28"/>
        <v>0</v>
      </c>
      <c r="Y52" s="875">
        <f t="shared" si="28"/>
        <v>0</v>
      </c>
      <c r="Z52" s="875">
        <f t="shared" si="28"/>
        <v>0</v>
      </c>
      <c r="AA52" s="875">
        <f t="shared" si="28"/>
        <v>0</v>
      </c>
      <c r="AB52" s="875">
        <f t="shared" si="28"/>
        <v>0</v>
      </c>
      <c r="AC52" s="875">
        <f t="shared" si="28"/>
        <v>0</v>
      </c>
      <c r="AD52" s="875">
        <f t="shared" si="28"/>
        <v>0</v>
      </c>
      <c r="AE52" s="875">
        <f t="shared" si="28"/>
        <v>0</v>
      </c>
      <c r="AF52" s="875">
        <f t="shared" si="28"/>
        <v>0</v>
      </c>
      <c r="AG52" s="875">
        <f t="shared" ref="AG52" si="29">+AG53+AG54</f>
        <v>0</v>
      </c>
      <c r="AH52" s="89">
        <f t="shared" si="13"/>
        <v>1342.3239064099168</v>
      </c>
    </row>
    <row r="53" spans="2:34" s="888" customFormat="1" x14ac:dyDescent="0.25">
      <c r="B53" s="325" t="s">
        <v>236</v>
      </c>
      <c r="C53" s="875">
        <v>160.77331372241287</v>
      </c>
      <c r="D53" s="875">
        <v>160.77331372241287</v>
      </c>
      <c r="E53" s="875">
        <v>160.77331372241287</v>
      </c>
      <c r="F53" s="875">
        <v>156.75398087950401</v>
      </c>
      <c r="G53" s="875">
        <v>140.67664950786872</v>
      </c>
      <c r="H53" s="885">
        <v>124.59931813623339</v>
      </c>
      <c r="I53" s="875">
        <v>108.52198676459805</v>
      </c>
      <c r="J53" s="875">
        <v>92.44465539296273</v>
      </c>
      <c r="K53" s="875">
        <v>76.367324015267783</v>
      </c>
      <c r="L53" s="875">
        <v>60.289992643632466</v>
      </c>
      <c r="M53" s="875">
        <v>44.212661271997142</v>
      </c>
      <c r="N53" s="875">
        <v>28.135329900361818</v>
      </c>
      <c r="O53" s="875">
        <v>12.057998528726491</v>
      </c>
      <c r="P53" s="875">
        <v>0</v>
      </c>
      <c r="Q53" s="875">
        <v>0</v>
      </c>
      <c r="R53" s="875">
        <v>0</v>
      </c>
      <c r="S53" s="875">
        <v>0</v>
      </c>
      <c r="T53" s="875">
        <v>0</v>
      </c>
      <c r="U53" s="875">
        <v>0</v>
      </c>
      <c r="V53" s="875">
        <v>0</v>
      </c>
      <c r="W53" s="875">
        <v>0</v>
      </c>
      <c r="X53" s="875">
        <v>0</v>
      </c>
      <c r="Y53" s="875">
        <v>0</v>
      </c>
      <c r="Z53" s="875">
        <v>0</v>
      </c>
      <c r="AA53" s="875">
        <v>0</v>
      </c>
      <c r="AB53" s="875">
        <v>0</v>
      </c>
      <c r="AC53" s="875">
        <v>0</v>
      </c>
      <c r="AD53" s="875">
        <v>0</v>
      </c>
      <c r="AE53" s="875">
        <v>0</v>
      </c>
      <c r="AF53" s="875">
        <v>0</v>
      </c>
      <c r="AG53" s="875">
        <v>0</v>
      </c>
      <c r="AH53" s="885">
        <f t="shared" si="13"/>
        <v>1326.3798382083912</v>
      </c>
    </row>
    <row r="54" spans="2:34" s="888" customFormat="1" x14ac:dyDescent="0.25">
      <c r="B54" s="325" t="s">
        <v>237</v>
      </c>
      <c r="C54" s="875">
        <v>1.9326143281921575</v>
      </c>
      <c r="D54" s="875">
        <v>1.9326143281921575</v>
      </c>
      <c r="E54" s="875">
        <v>1.9326143281921575</v>
      </c>
      <c r="F54" s="875">
        <v>1.8842989696843728</v>
      </c>
      <c r="G54" s="875">
        <v>1.6910375356532352</v>
      </c>
      <c r="H54" s="885">
        <v>1.4977761046519025</v>
      </c>
      <c r="I54" s="875">
        <v>1.3045146736505702</v>
      </c>
      <c r="J54" s="875">
        <v>1.1112532396194321</v>
      </c>
      <c r="K54" s="875">
        <v>0.9179918055882943</v>
      </c>
      <c r="L54" s="875">
        <v>0.72473037155715636</v>
      </c>
      <c r="M54" s="875">
        <v>0.53146893752601831</v>
      </c>
      <c r="N54" s="875">
        <v>0.33820750349488049</v>
      </c>
      <c r="O54" s="875">
        <v>0.14494607552335342</v>
      </c>
      <c r="P54" s="875">
        <v>0</v>
      </c>
      <c r="Q54" s="875">
        <v>0</v>
      </c>
      <c r="R54" s="875">
        <v>0</v>
      </c>
      <c r="S54" s="875">
        <v>0</v>
      </c>
      <c r="T54" s="875">
        <v>0</v>
      </c>
      <c r="U54" s="875">
        <v>0</v>
      </c>
      <c r="V54" s="875">
        <v>0</v>
      </c>
      <c r="W54" s="875">
        <v>0</v>
      </c>
      <c r="X54" s="875">
        <v>0</v>
      </c>
      <c r="Y54" s="875">
        <v>0</v>
      </c>
      <c r="Z54" s="875">
        <v>0</v>
      </c>
      <c r="AA54" s="875">
        <v>0</v>
      </c>
      <c r="AB54" s="875">
        <v>0</v>
      </c>
      <c r="AC54" s="875">
        <v>0</v>
      </c>
      <c r="AD54" s="875">
        <v>0</v>
      </c>
      <c r="AE54" s="875">
        <v>0</v>
      </c>
      <c r="AF54" s="875">
        <v>0</v>
      </c>
      <c r="AG54" s="875">
        <v>0</v>
      </c>
      <c r="AH54" s="885">
        <f t="shared" si="13"/>
        <v>15.944068201525686</v>
      </c>
    </row>
    <row r="55" spans="2:34" s="888" customFormat="1" x14ac:dyDescent="0.25">
      <c r="B55" s="877" t="s">
        <v>24</v>
      </c>
      <c r="C55" s="875">
        <f t="shared" ref="C55:AF55" si="30">+C56+C58</f>
        <v>3.05193096</v>
      </c>
      <c r="D55" s="875">
        <f t="shared" si="30"/>
        <v>1.5259674200000002</v>
      </c>
      <c r="E55" s="875">
        <f t="shared" si="30"/>
        <v>1.5259674200000002</v>
      </c>
      <c r="F55" s="875">
        <f t="shared" si="30"/>
        <v>1.48781823</v>
      </c>
      <c r="G55" s="875">
        <f t="shared" si="30"/>
        <v>1.3352214899999999</v>
      </c>
      <c r="H55" s="875">
        <f t="shared" si="30"/>
        <v>1.1826247599999999</v>
      </c>
      <c r="I55" s="875">
        <f t="shared" si="30"/>
        <v>1.0300279999999999</v>
      </c>
      <c r="J55" s="875">
        <f t="shared" si="30"/>
        <v>0.8774312700000001</v>
      </c>
      <c r="K55" s="875">
        <f t="shared" si="30"/>
        <v>0.72483454000000003</v>
      </c>
      <c r="L55" s="875">
        <f t="shared" si="30"/>
        <v>0.57223778000000003</v>
      </c>
      <c r="M55" s="875">
        <f t="shared" si="30"/>
        <v>0.41964105000000002</v>
      </c>
      <c r="N55" s="875">
        <f t="shared" si="30"/>
        <v>0.26704430999999995</v>
      </c>
      <c r="O55" s="875">
        <f t="shared" si="30"/>
        <v>0.11444757</v>
      </c>
      <c r="P55" s="875">
        <f t="shared" si="30"/>
        <v>0</v>
      </c>
      <c r="Q55" s="875">
        <f t="shared" si="30"/>
        <v>0</v>
      </c>
      <c r="R55" s="875">
        <f t="shared" si="30"/>
        <v>0</v>
      </c>
      <c r="S55" s="875">
        <f t="shared" si="30"/>
        <v>0</v>
      </c>
      <c r="T55" s="875">
        <f t="shared" si="30"/>
        <v>0</v>
      </c>
      <c r="U55" s="875">
        <f t="shared" si="30"/>
        <v>0</v>
      </c>
      <c r="V55" s="875">
        <f t="shared" si="30"/>
        <v>0</v>
      </c>
      <c r="W55" s="875">
        <f t="shared" si="30"/>
        <v>0</v>
      </c>
      <c r="X55" s="875">
        <f t="shared" si="30"/>
        <v>0</v>
      </c>
      <c r="Y55" s="875">
        <f t="shared" si="30"/>
        <v>0</v>
      </c>
      <c r="Z55" s="875">
        <f t="shared" si="30"/>
        <v>0</v>
      </c>
      <c r="AA55" s="875">
        <f t="shared" si="30"/>
        <v>0</v>
      </c>
      <c r="AB55" s="875">
        <f t="shared" si="30"/>
        <v>0</v>
      </c>
      <c r="AC55" s="875">
        <f t="shared" si="30"/>
        <v>0</v>
      </c>
      <c r="AD55" s="875">
        <f t="shared" si="30"/>
        <v>0</v>
      </c>
      <c r="AE55" s="875">
        <f t="shared" si="30"/>
        <v>0</v>
      </c>
      <c r="AF55" s="875">
        <f t="shared" si="30"/>
        <v>0</v>
      </c>
      <c r="AG55" s="875">
        <f t="shared" ref="AG55" si="31">+AG56+AG58</f>
        <v>0</v>
      </c>
      <c r="AH55" s="885">
        <f t="shared" si="13"/>
        <v>14.115194799999999</v>
      </c>
    </row>
    <row r="56" spans="2:34" s="888" customFormat="1" x14ac:dyDescent="0.25">
      <c r="B56" s="325" t="s">
        <v>236</v>
      </c>
      <c r="C56" s="875">
        <f t="shared" ref="C56:AG56" si="32">+C57</f>
        <v>2.3341781200000002</v>
      </c>
      <c r="D56" s="875">
        <f t="shared" si="32"/>
        <v>1.1670905600000001</v>
      </c>
      <c r="E56" s="875">
        <f t="shared" si="32"/>
        <v>1.1670905600000001</v>
      </c>
      <c r="F56" s="875">
        <f t="shared" si="32"/>
        <v>1.13791329</v>
      </c>
      <c r="G56" s="875">
        <f t="shared" si="32"/>
        <v>1.0212042299999999</v>
      </c>
      <c r="H56" s="875">
        <f t="shared" si="32"/>
        <v>0.90449517999999995</v>
      </c>
      <c r="I56" s="875">
        <f t="shared" si="32"/>
        <v>0.78778612000000003</v>
      </c>
      <c r="J56" s="875">
        <f t="shared" si="32"/>
        <v>0.67107707000000005</v>
      </c>
      <c r="K56" s="875">
        <f t="shared" si="32"/>
        <v>0.55436802000000007</v>
      </c>
      <c r="L56" s="875">
        <f t="shared" si="32"/>
        <v>0.43765895999999999</v>
      </c>
      <c r="M56" s="875">
        <f t="shared" si="32"/>
        <v>0.32094991</v>
      </c>
      <c r="N56" s="875">
        <f t="shared" si="32"/>
        <v>0.20424084999999997</v>
      </c>
      <c r="O56" s="875">
        <f t="shared" si="32"/>
        <v>8.7531800000000007E-2</v>
      </c>
      <c r="P56" s="875">
        <f t="shared" si="32"/>
        <v>0</v>
      </c>
      <c r="Q56" s="875">
        <f t="shared" si="32"/>
        <v>0</v>
      </c>
      <c r="R56" s="875">
        <f t="shared" si="32"/>
        <v>0</v>
      </c>
      <c r="S56" s="875">
        <f t="shared" si="32"/>
        <v>0</v>
      </c>
      <c r="T56" s="875">
        <f t="shared" si="32"/>
        <v>0</v>
      </c>
      <c r="U56" s="875">
        <f t="shared" si="32"/>
        <v>0</v>
      </c>
      <c r="V56" s="875">
        <f t="shared" si="32"/>
        <v>0</v>
      </c>
      <c r="W56" s="875">
        <f t="shared" si="32"/>
        <v>0</v>
      </c>
      <c r="X56" s="875">
        <f t="shared" si="32"/>
        <v>0</v>
      </c>
      <c r="Y56" s="875">
        <f t="shared" si="32"/>
        <v>0</v>
      </c>
      <c r="Z56" s="875">
        <f t="shared" si="32"/>
        <v>0</v>
      </c>
      <c r="AA56" s="875">
        <f t="shared" si="32"/>
        <v>0</v>
      </c>
      <c r="AB56" s="875">
        <f t="shared" si="32"/>
        <v>0</v>
      </c>
      <c r="AC56" s="875">
        <f t="shared" si="32"/>
        <v>0</v>
      </c>
      <c r="AD56" s="875">
        <f t="shared" si="32"/>
        <v>0</v>
      </c>
      <c r="AE56" s="875">
        <f t="shared" si="32"/>
        <v>0</v>
      </c>
      <c r="AF56" s="875">
        <f t="shared" si="32"/>
        <v>0</v>
      </c>
      <c r="AG56" s="875">
        <f t="shared" si="32"/>
        <v>0</v>
      </c>
      <c r="AH56" s="885">
        <f t="shared" si="13"/>
        <v>10.795584670000002</v>
      </c>
    </row>
    <row r="57" spans="2:34" s="888" customFormat="1" x14ac:dyDescent="0.25">
      <c r="B57" s="327" t="s">
        <v>239</v>
      </c>
      <c r="C57" s="875">
        <v>2.3341781200000002</v>
      </c>
      <c r="D57" s="875">
        <v>1.1670905600000001</v>
      </c>
      <c r="E57" s="875">
        <v>1.1670905600000001</v>
      </c>
      <c r="F57" s="875">
        <v>1.13791329</v>
      </c>
      <c r="G57" s="875">
        <v>1.0212042299999999</v>
      </c>
      <c r="H57" s="885">
        <v>0.90449517999999995</v>
      </c>
      <c r="I57" s="875">
        <v>0.78778612000000003</v>
      </c>
      <c r="J57" s="875">
        <v>0.67107707000000005</v>
      </c>
      <c r="K57" s="875">
        <v>0.55436802000000007</v>
      </c>
      <c r="L57" s="875">
        <v>0.43765895999999999</v>
      </c>
      <c r="M57" s="875">
        <v>0.32094991</v>
      </c>
      <c r="N57" s="875">
        <v>0.20424084999999997</v>
      </c>
      <c r="O57" s="875">
        <v>8.7531800000000007E-2</v>
      </c>
      <c r="P57" s="875">
        <v>0</v>
      </c>
      <c r="Q57" s="875">
        <v>0</v>
      </c>
      <c r="R57" s="875">
        <v>0</v>
      </c>
      <c r="S57" s="875">
        <v>0</v>
      </c>
      <c r="T57" s="875">
        <v>0</v>
      </c>
      <c r="U57" s="875">
        <v>0</v>
      </c>
      <c r="V57" s="875">
        <v>0</v>
      </c>
      <c r="W57" s="875">
        <v>0</v>
      </c>
      <c r="X57" s="875">
        <v>0</v>
      </c>
      <c r="Y57" s="875">
        <v>0</v>
      </c>
      <c r="Z57" s="875">
        <v>0</v>
      </c>
      <c r="AA57" s="875">
        <v>0</v>
      </c>
      <c r="AB57" s="875">
        <v>0</v>
      </c>
      <c r="AC57" s="875">
        <v>0</v>
      </c>
      <c r="AD57" s="875">
        <v>0</v>
      </c>
      <c r="AE57" s="875">
        <v>0</v>
      </c>
      <c r="AF57" s="875">
        <v>0</v>
      </c>
      <c r="AG57" s="875">
        <v>0</v>
      </c>
      <c r="AH57" s="885">
        <f t="shared" si="13"/>
        <v>10.795584670000002</v>
      </c>
    </row>
    <row r="58" spans="2:34" s="888" customFormat="1" x14ac:dyDescent="0.25">
      <c r="B58" s="325" t="s">
        <v>237</v>
      </c>
      <c r="C58" s="875">
        <f t="shared" ref="C58:AG58" si="33">+C59</f>
        <v>0.71775283999999995</v>
      </c>
      <c r="D58" s="875">
        <f t="shared" si="33"/>
        <v>0.35887685999999996</v>
      </c>
      <c r="E58" s="875">
        <f t="shared" si="33"/>
        <v>0.35887685999999996</v>
      </c>
      <c r="F58" s="875">
        <f t="shared" si="33"/>
        <v>0.34990494</v>
      </c>
      <c r="G58" s="875">
        <f t="shared" si="33"/>
        <v>0.31401726000000002</v>
      </c>
      <c r="H58" s="875">
        <f t="shared" si="33"/>
        <v>0.27812957999999993</v>
      </c>
      <c r="I58" s="875">
        <f t="shared" si="33"/>
        <v>0.24224187999999999</v>
      </c>
      <c r="J58" s="875">
        <f t="shared" si="33"/>
        <v>0.20635420000000002</v>
      </c>
      <c r="K58" s="875">
        <f t="shared" si="33"/>
        <v>0.17046652000000001</v>
      </c>
      <c r="L58" s="875">
        <f t="shared" si="33"/>
        <v>0.13457882000000002</v>
      </c>
      <c r="M58" s="875">
        <f t="shared" si="33"/>
        <v>9.8691139999999997E-2</v>
      </c>
      <c r="N58" s="875">
        <f t="shared" si="33"/>
        <v>6.2803460000000005E-2</v>
      </c>
      <c r="O58" s="875">
        <f t="shared" si="33"/>
        <v>2.6915769999999995E-2</v>
      </c>
      <c r="P58" s="875">
        <f t="shared" si="33"/>
        <v>0</v>
      </c>
      <c r="Q58" s="875">
        <f t="shared" si="33"/>
        <v>0</v>
      </c>
      <c r="R58" s="875">
        <f t="shared" si="33"/>
        <v>0</v>
      </c>
      <c r="S58" s="875">
        <f t="shared" si="33"/>
        <v>0</v>
      </c>
      <c r="T58" s="875">
        <f t="shared" si="33"/>
        <v>0</v>
      </c>
      <c r="U58" s="875">
        <f t="shared" si="33"/>
        <v>0</v>
      </c>
      <c r="V58" s="875">
        <f t="shared" si="33"/>
        <v>0</v>
      </c>
      <c r="W58" s="875">
        <f t="shared" si="33"/>
        <v>0</v>
      </c>
      <c r="X58" s="875">
        <f t="shared" si="33"/>
        <v>0</v>
      </c>
      <c r="Y58" s="875">
        <f t="shared" si="33"/>
        <v>0</v>
      </c>
      <c r="Z58" s="875">
        <f t="shared" si="33"/>
        <v>0</v>
      </c>
      <c r="AA58" s="875">
        <f t="shared" si="33"/>
        <v>0</v>
      </c>
      <c r="AB58" s="875">
        <f t="shared" si="33"/>
        <v>0</v>
      </c>
      <c r="AC58" s="875">
        <f t="shared" si="33"/>
        <v>0</v>
      </c>
      <c r="AD58" s="875">
        <f t="shared" si="33"/>
        <v>0</v>
      </c>
      <c r="AE58" s="875">
        <f t="shared" si="33"/>
        <v>0</v>
      </c>
      <c r="AF58" s="875">
        <f t="shared" si="33"/>
        <v>0</v>
      </c>
      <c r="AG58" s="875">
        <f t="shared" si="33"/>
        <v>0</v>
      </c>
      <c r="AH58" s="885">
        <f t="shared" si="13"/>
        <v>3.31961013</v>
      </c>
    </row>
    <row r="59" spans="2:34" s="888" customFormat="1" x14ac:dyDescent="0.25">
      <c r="B59" s="327" t="s">
        <v>239</v>
      </c>
      <c r="C59" s="875">
        <v>0.71775283999999995</v>
      </c>
      <c r="D59" s="875">
        <v>0.35887685999999996</v>
      </c>
      <c r="E59" s="875">
        <v>0.35887685999999996</v>
      </c>
      <c r="F59" s="875">
        <v>0.34990494</v>
      </c>
      <c r="G59" s="875">
        <v>0.31401726000000002</v>
      </c>
      <c r="H59" s="885">
        <v>0.27812957999999993</v>
      </c>
      <c r="I59" s="875">
        <v>0.24224187999999999</v>
      </c>
      <c r="J59" s="875">
        <v>0.20635420000000002</v>
      </c>
      <c r="K59" s="875">
        <v>0.17046652000000001</v>
      </c>
      <c r="L59" s="875">
        <v>0.13457882000000002</v>
      </c>
      <c r="M59" s="875">
        <v>9.8691139999999997E-2</v>
      </c>
      <c r="N59" s="875">
        <v>6.2803460000000005E-2</v>
      </c>
      <c r="O59" s="875">
        <v>2.6915769999999995E-2</v>
      </c>
      <c r="P59" s="875">
        <v>0</v>
      </c>
      <c r="Q59" s="875">
        <v>0</v>
      </c>
      <c r="R59" s="875">
        <v>0</v>
      </c>
      <c r="S59" s="875">
        <v>0</v>
      </c>
      <c r="T59" s="875">
        <v>0</v>
      </c>
      <c r="U59" s="875">
        <v>0</v>
      </c>
      <c r="V59" s="875">
        <v>0</v>
      </c>
      <c r="W59" s="875">
        <v>0</v>
      </c>
      <c r="X59" s="875">
        <v>0</v>
      </c>
      <c r="Y59" s="875">
        <v>0</v>
      </c>
      <c r="Z59" s="875">
        <v>0</v>
      </c>
      <c r="AA59" s="875">
        <v>0</v>
      </c>
      <c r="AB59" s="875">
        <v>0</v>
      </c>
      <c r="AC59" s="875">
        <v>0</v>
      </c>
      <c r="AD59" s="875">
        <v>0</v>
      </c>
      <c r="AE59" s="875">
        <v>0</v>
      </c>
      <c r="AF59" s="875">
        <v>0</v>
      </c>
      <c r="AG59" s="875">
        <v>0</v>
      </c>
      <c r="AH59" s="885">
        <f t="shared" si="13"/>
        <v>3.31961013</v>
      </c>
    </row>
    <row r="60" spans="2:34" s="888" customFormat="1" x14ac:dyDescent="0.25">
      <c r="B60" s="877" t="s">
        <v>25</v>
      </c>
      <c r="C60" s="875">
        <f t="shared" ref="C60:AF60" si="34">+C61+C62</f>
        <v>4.1205594612553273</v>
      </c>
      <c r="D60" s="875">
        <f t="shared" si="34"/>
        <v>4.1205594612553273</v>
      </c>
      <c r="E60" s="875">
        <f t="shared" si="34"/>
        <v>4.1205594612553273</v>
      </c>
      <c r="F60" s="875">
        <f t="shared" si="34"/>
        <v>4.0175454747191015</v>
      </c>
      <c r="G60" s="875">
        <f t="shared" si="34"/>
        <v>3.6054895284773343</v>
      </c>
      <c r="H60" s="875">
        <f t="shared" si="34"/>
        <v>3.1934335824292912</v>
      </c>
      <c r="I60" s="875">
        <f t="shared" si="34"/>
        <v>2.7813776364781093</v>
      </c>
      <c r="J60" s="875">
        <f t="shared" si="34"/>
        <v>2.3693216901394809</v>
      </c>
      <c r="K60" s="875">
        <f t="shared" si="34"/>
        <v>1.9572657440914374</v>
      </c>
      <c r="L60" s="875">
        <f t="shared" si="34"/>
        <v>1.5452097979465327</v>
      </c>
      <c r="M60" s="875">
        <f t="shared" si="34"/>
        <v>1.1331538518016273</v>
      </c>
      <c r="N60" s="875">
        <f t="shared" si="34"/>
        <v>0.72109790565672216</v>
      </c>
      <c r="O60" s="875">
        <f t="shared" si="34"/>
        <v>0.30904195960867881</v>
      </c>
      <c r="P60" s="875">
        <f t="shared" si="34"/>
        <v>0</v>
      </c>
      <c r="Q60" s="875">
        <f t="shared" si="34"/>
        <v>0</v>
      </c>
      <c r="R60" s="875">
        <f t="shared" si="34"/>
        <v>0</v>
      </c>
      <c r="S60" s="875">
        <f t="shared" si="34"/>
        <v>0</v>
      </c>
      <c r="T60" s="875">
        <f t="shared" si="34"/>
        <v>0</v>
      </c>
      <c r="U60" s="875">
        <f t="shared" si="34"/>
        <v>0</v>
      </c>
      <c r="V60" s="875">
        <f t="shared" si="34"/>
        <v>0</v>
      </c>
      <c r="W60" s="875">
        <f t="shared" si="34"/>
        <v>0</v>
      </c>
      <c r="X60" s="875">
        <f t="shared" si="34"/>
        <v>0</v>
      </c>
      <c r="Y60" s="875">
        <f t="shared" si="34"/>
        <v>0</v>
      </c>
      <c r="Z60" s="875">
        <f t="shared" si="34"/>
        <v>0</v>
      </c>
      <c r="AA60" s="875">
        <f t="shared" si="34"/>
        <v>0</v>
      </c>
      <c r="AB60" s="875">
        <f t="shared" si="34"/>
        <v>0</v>
      </c>
      <c r="AC60" s="875">
        <f t="shared" si="34"/>
        <v>0</v>
      </c>
      <c r="AD60" s="875">
        <f t="shared" si="34"/>
        <v>0</v>
      </c>
      <c r="AE60" s="875">
        <f t="shared" si="34"/>
        <v>0</v>
      </c>
      <c r="AF60" s="875">
        <f t="shared" si="34"/>
        <v>0</v>
      </c>
      <c r="AG60" s="875">
        <f t="shared" ref="AG60" si="35">+AG61+AG62</f>
        <v>0</v>
      </c>
      <c r="AH60" s="885">
        <f t="shared" si="13"/>
        <v>33.994615555114301</v>
      </c>
    </row>
    <row r="61" spans="2:34" s="888" customFormat="1" x14ac:dyDescent="0.25">
      <c r="B61" s="325" t="s">
        <v>236</v>
      </c>
      <c r="C61" s="875">
        <v>2.8430457901975976</v>
      </c>
      <c r="D61" s="875">
        <v>2.8430457901975976</v>
      </c>
      <c r="E61" s="875">
        <v>2.8430457901975976</v>
      </c>
      <c r="F61" s="875">
        <v>2.7719696454862457</v>
      </c>
      <c r="G61" s="875">
        <v>2.4876650664471138</v>
      </c>
      <c r="H61" s="885">
        <v>2.2033604874079815</v>
      </c>
      <c r="I61" s="875">
        <v>1.9190559084657111</v>
      </c>
      <c r="J61" s="875">
        <v>1.634751329426579</v>
      </c>
      <c r="K61" s="875">
        <v>1.3504467503874467</v>
      </c>
      <c r="L61" s="875">
        <v>1.0661421713483148</v>
      </c>
      <c r="M61" s="875">
        <v>0.78183759230918248</v>
      </c>
      <c r="N61" s="875">
        <v>0.49753301336691202</v>
      </c>
      <c r="O61" s="875">
        <v>0.21322843432777991</v>
      </c>
      <c r="P61" s="875">
        <v>0</v>
      </c>
      <c r="Q61" s="875">
        <v>0</v>
      </c>
      <c r="R61" s="875">
        <v>0</v>
      </c>
      <c r="S61" s="875">
        <v>0</v>
      </c>
      <c r="T61" s="875">
        <v>0</v>
      </c>
      <c r="U61" s="875">
        <v>0</v>
      </c>
      <c r="V61" s="875">
        <v>0</v>
      </c>
      <c r="W61" s="875">
        <v>0</v>
      </c>
      <c r="X61" s="875">
        <v>0</v>
      </c>
      <c r="Y61" s="875">
        <v>0</v>
      </c>
      <c r="Z61" s="875">
        <v>0</v>
      </c>
      <c r="AA61" s="875">
        <v>0</v>
      </c>
      <c r="AB61" s="875">
        <v>0</v>
      </c>
      <c r="AC61" s="875">
        <v>0</v>
      </c>
      <c r="AD61" s="875">
        <v>0</v>
      </c>
      <c r="AE61" s="875">
        <v>0</v>
      </c>
      <c r="AF61" s="875">
        <v>0</v>
      </c>
      <c r="AG61" s="875">
        <v>0</v>
      </c>
      <c r="AH61" s="885">
        <f t="shared" si="13"/>
        <v>23.455127769566058</v>
      </c>
    </row>
    <row r="62" spans="2:34" s="888" customFormat="1" x14ac:dyDescent="0.25">
      <c r="B62" s="325" t="s">
        <v>237</v>
      </c>
      <c r="C62" s="875">
        <v>1.2775136710577297</v>
      </c>
      <c r="D62" s="875">
        <v>1.2775136710577297</v>
      </c>
      <c r="E62" s="875">
        <v>1.2775136710577297</v>
      </c>
      <c r="F62" s="875">
        <v>1.2455758292328554</v>
      </c>
      <c r="G62" s="875">
        <v>1.1178244620302207</v>
      </c>
      <c r="H62" s="81">
        <v>0.99007309502130958</v>
      </c>
      <c r="I62" s="875">
        <v>0.86232172801239837</v>
      </c>
      <c r="J62" s="875">
        <v>0.73457036071290205</v>
      </c>
      <c r="K62" s="875">
        <v>0.60681899370399073</v>
      </c>
      <c r="L62" s="875">
        <v>0.47906762659821778</v>
      </c>
      <c r="M62" s="875">
        <v>0.35131625949244477</v>
      </c>
      <c r="N62" s="875">
        <v>0.22356489228981016</v>
      </c>
      <c r="O62" s="875">
        <v>9.5813525280898884E-2</v>
      </c>
      <c r="P62" s="875">
        <v>0</v>
      </c>
      <c r="Q62" s="875">
        <v>0</v>
      </c>
      <c r="R62" s="875">
        <v>0</v>
      </c>
      <c r="S62" s="875">
        <v>0</v>
      </c>
      <c r="T62" s="875">
        <v>0</v>
      </c>
      <c r="U62" s="875">
        <v>0</v>
      </c>
      <c r="V62" s="875">
        <v>0</v>
      </c>
      <c r="W62" s="875">
        <v>0</v>
      </c>
      <c r="X62" s="875">
        <v>0</v>
      </c>
      <c r="Y62" s="875">
        <v>0</v>
      </c>
      <c r="Z62" s="875">
        <v>0</v>
      </c>
      <c r="AA62" s="875">
        <v>0</v>
      </c>
      <c r="AB62" s="875">
        <v>0</v>
      </c>
      <c r="AC62" s="875">
        <v>0</v>
      </c>
      <c r="AD62" s="875">
        <v>0</v>
      </c>
      <c r="AE62" s="875">
        <v>0</v>
      </c>
      <c r="AF62" s="875">
        <v>0</v>
      </c>
      <c r="AG62" s="875">
        <v>0</v>
      </c>
      <c r="AH62" s="81">
        <f t="shared" si="13"/>
        <v>10.539487785548237</v>
      </c>
    </row>
    <row r="63" spans="2:34" s="888" customFormat="1" x14ac:dyDescent="0.25">
      <c r="B63" s="886" t="s">
        <v>26</v>
      </c>
      <c r="C63" s="887">
        <v>224.00860218715593</v>
      </c>
      <c r="D63" s="887">
        <v>224.00860218715593</v>
      </c>
      <c r="E63" s="887">
        <v>224.00860218715593</v>
      </c>
      <c r="F63" s="887">
        <v>224.00860218715593</v>
      </c>
      <c r="G63" s="887">
        <v>224.00860218715593</v>
      </c>
      <c r="H63" s="883">
        <v>224.00860218715593</v>
      </c>
      <c r="I63" s="887">
        <v>224.00860218715593</v>
      </c>
      <c r="J63" s="887">
        <v>224.00860218715593</v>
      </c>
      <c r="K63" s="887">
        <v>224.00860218715593</v>
      </c>
      <c r="L63" s="887">
        <v>224.00860218715593</v>
      </c>
      <c r="M63" s="887">
        <v>224.00860218715593</v>
      </c>
      <c r="N63" s="887">
        <v>224.00860218715593</v>
      </c>
      <c r="O63" s="887">
        <v>224.00860218715593</v>
      </c>
      <c r="P63" s="887">
        <v>224.00860218715593</v>
      </c>
      <c r="Q63" s="887">
        <v>224.00860218715593</v>
      </c>
      <c r="R63" s="887">
        <v>218.40838713156808</v>
      </c>
      <c r="S63" s="887">
        <v>196.00752691224653</v>
      </c>
      <c r="T63" s="887">
        <v>173.60666669292499</v>
      </c>
      <c r="U63" s="887">
        <v>151.20580647360342</v>
      </c>
      <c r="V63" s="887">
        <v>128.80494625428187</v>
      </c>
      <c r="W63" s="887">
        <v>106.40408603799013</v>
      </c>
      <c r="X63" s="887">
        <v>84.003225818668568</v>
      </c>
      <c r="Y63" s="887">
        <v>61.60236559934701</v>
      </c>
      <c r="Z63" s="887">
        <v>39.20150538305527</v>
      </c>
      <c r="AA63" s="887">
        <v>16.800645163733712</v>
      </c>
      <c r="AB63" s="887">
        <v>0</v>
      </c>
      <c r="AC63" s="887">
        <v>0</v>
      </c>
      <c r="AD63" s="887">
        <v>0</v>
      </c>
      <c r="AE63" s="887">
        <v>0</v>
      </c>
      <c r="AF63" s="887">
        <v>0</v>
      </c>
      <c r="AG63" s="887">
        <v>0</v>
      </c>
      <c r="AH63" s="883">
        <f t="shared" si="13"/>
        <v>4536.1741942747585</v>
      </c>
    </row>
    <row r="64" spans="2:34" s="888" customFormat="1" x14ac:dyDescent="0.25">
      <c r="B64" s="886" t="s">
        <v>821</v>
      </c>
      <c r="C64" s="887">
        <v>1.5075635930630191</v>
      </c>
      <c r="D64" s="887">
        <v>1.7794193209574989</v>
      </c>
      <c r="E64" s="887">
        <v>1.7794193209574989</v>
      </c>
      <c r="F64" s="887">
        <v>1.7794193209574989</v>
      </c>
      <c r="G64" s="887">
        <v>1.6370657791890573</v>
      </c>
      <c r="H64" s="883">
        <v>1.3523586956521738</v>
      </c>
      <c r="I64" s="887">
        <v>1.0676515876893016</v>
      </c>
      <c r="J64" s="887">
        <v>0.78294450415241823</v>
      </c>
      <c r="K64" s="887">
        <v>0.498237420615535</v>
      </c>
      <c r="L64" s="887">
        <v>0.21353031265266242</v>
      </c>
      <c r="M64" s="887">
        <v>0</v>
      </c>
      <c r="N64" s="887">
        <v>0</v>
      </c>
      <c r="O64" s="887">
        <v>0</v>
      </c>
      <c r="P64" s="887">
        <v>0</v>
      </c>
      <c r="Q64" s="887">
        <v>0</v>
      </c>
      <c r="R64" s="887">
        <v>0</v>
      </c>
      <c r="S64" s="887">
        <v>0</v>
      </c>
      <c r="T64" s="887">
        <v>0</v>
      </c>
      <c r="U64" s="887">
        <v>0</v>
      </c>
      <c r="V64" s="887">
        <v>0</v>
      </c>
      <c r="W64" s="887">
        <v>0</v>
      </c>
      <c r="X64" s="887">
        <v>0</v>
      </c>
      <c r="Y64" s="887">
        <v>0</v>
      </c>
      <c r="Z64" s="887">
        <v>0</v>
      </c>
      <c r="AA64" s="887">
        <v>0</v>
      </c>
      <c r="AB64" s="887">
        <v>0</v>
      </c>
      <c r="AC64" s="887">
        <v>0</v>
      </c>
      <c r="AD64" s="887">
        <v>0</v>
      </c>
      <c r="AE64" s="887">
        <v>0</v>
      </c>
      <c r="AF64" s="887">
        <v>0</v>
      </c>
      <c r="AG64" s="887">
        <v>0</v>
      </c>
      <c r="AH64" s="883">
        <f t="shared" si="13"/>
        <v>12.397609855886664</v>
      </c>
    </row>
    <row r="65" spans="2:34" s="888" customFormat="1" x14ac:dyDescent="0.25">
      <c r="B65" s="884" t="s">
        <v>825</v>
      </c>
      <c r="C65" s="331">
        <v>0.4676367366878359</v>
      </c>
      <c r="D65" s="331">
        <v>0.5519646800195408</v>
      </c>
      <c r="E65" s="331">
        <v>0.5519646800195408</v>
      </c>
      <c r="F65" s="331">
        <v>0.5519646800195408</v>
      </c>
      <c r="G65" s="331">
        <v>0.52436645090376166</v>
      </c>
      <c r="H65" s="883">
        <v>0.41397351001465565</v>
      </c>
      <c r="I65" s="331">
        <v>0.30358056912554965</v>
      </c>
      <c r="J65" s="331">
        <v>0.1931876404494382</v>
      </c>
      <c r="K65" s="331">
        <v>8.2794699560332197E-2</v>
      </c>
      <c r="L65" s="331">
        <v>0</v>
      </c>
      <c r="M65" s="331">
        <v>0</v>
      </c>
      <c r="N65" s="331">
        <v>0</v>
      </c>
      <c r="O65" s="331">
        <v>0</v>
      </c>
      <c r="P65" s="331">
        <v>0</v>
      </c>
      <c r="Q65" s="331">
        <v>0</v>
      </c>
      <c r="R65" s="331">
        <v>0</v>
      </c>
      <c r="S65" s="331">
        <v>0</v>
      </c>
      <c r="T65" s="331">
        <v>0</v>
      </c>
      <c r="U65" s="331">
        <v>0</v>
      </c>
      <c r="V65" s="331">
        <v>0</v>
      </c>
      <c r="W65" s="331">
        <v>0</v>
      </c>
      <c r="X65" s="331">
        <v>0</v>
      </c>
      <c r="Y65" s="331">
        <v>0</v>
      </c>
      <c r="Z65" s="331">
        <v>0</v>
      </c>
      <c r="AA65" s="331">
        <v>0</v>
      </c>
      <c r="AB65" s="331">
        <v>0</v>
      </c>
      <c r="AC65" s="331">
        <v>0</v>
      </c>
      <c r="AD65" s="331">
        <v>0</v>
      </c>
      <c r="AE65" s="331">
        <v>0</v>
      </c>
      <c r="AF65" s="331">
        <v>0</v>
      </c>
      <c r="AG65" s="331">
        <v>0</v>
      </c>
      <c r="AH65" s="883">
        <f t="shared" si="13"/>
        <v>3.6414336468001958</v>
      </c>
    </row>
    <row r="66" spans="2:34" s="888" customFormat="1" x14ac:dyDescent="0.25">
      <c r="B66" s="884" t="s">
        <v>823</v>
      </c>
      <c r="C66" s="331">
        <v>1.0467881778212018</v>
      </c>
      <c r="D66" s="331">
        <v>14.826639081582805</v>
      </c>
      <c r="E66" s="331">
        <v>29.653278163165609</v>
      </c>
      <c r="F66" s="331">
        <v>37.066597679531021</v>
      </c>
      <c r="G66" s="331">
        <v>42.008810723009283</v>
      </c>
      <c r="H66" s="883">
        <v>42.008810723009283</v>
      </c>
      <c r="I66" s="331">
        <v>42.008810723009283</v>
      </c>
      <c r="J66" s="331">
        <v>39.144573619931606</v>
      </c>
      <c r="K66" s="331">
        <v>35.325590828041037</v>
      </c>
      <c r="L66" s="331">
        <v>31.506608036150464</v>
      </c>
      <c r="M66" s="331">
        <v>27.687625244259895</v>
      </c>
      <c r="N66" s="331">
        <v>23.868642452369322</v>
      </c>
      <c r="O66" s="331">
        <v>20.049659660478753</v>
      </c>
      <c r="P66" s="331">
        <v>16.23067686858818</v>
      </c>
      <c r="Q66" s="331">
        <v>12.411694076697607</v>
      </c>
      <c r="R66" s="331">
        <v>8.5927112848070362</v>
      </c>
      <c r="S66" s="331">
        <v>4.7737284929164625</v>
      </c>
      <c r="T66" s="331">
        <v>0.95474570102589162</v>
      </c>
      <c r="U66" s="331">
        <v>0</v>
      </c>
      <c r="V66" s="331">
        <v>0</v>
      </c>
      <c r="W66" s="331">
        <v>0</v>
      </c>
      <c r="X66" s="331">
        <v>0</v>
      </c>
      <c r="Y66" s="331">
        <v>0</v>
      </c>
      <c r="Z66" s="331">
        <v>0</v>
      </c>
      <c r="AA66" s="331">
        <v>0</v>
      </c>
      <c r="AB66" s="331">
        <v>0</v>
      </c>
      <c r="AC66" s="331">
        <v>0</v>
      </c>
      <c r="AD66" s="331">
        <v>0</v>
      </c>
      <c r="AE66" s="331">
        <v>0</v>
      </c>
      <c r="AF66" s="331">
        <v>0</v>
      </c>
      <c r="AG66" s="331">
        <v>0</v>
      </c>
      <c r="AH66" s="883">
        <f t="shared" si="13"/>
        <v>429.1659915363947</v>
      </c>
    </row>
    <row r="67" spans="2:34" s="888" customFormat="1" x14ac:dyDescent="0.25">
      <c r="B67" s="884" t="s">
        <v>822</v>
      </c>
      <c r="C67" s="331">
        <v>0.38645881778212016</v>
      </c>
      <c r="D67" s="331">
        <v>2.7368886907669761</v>
      </c>
      <c r="E67" s="331">
        <v>3.193036809965804</v>
      </c>
      <c r="F67" s="331">
        <v>9.1229623351245728</v>
      </c>
      <c r="G67" s="331">
        <v>14.140591597459698</v>
      </c>
      <c r="H67" s="883">
        <v>14.140591597459698</v>
      </c>
      <c r="I67" s="331">
        <v>14.140591597459698</v>
      </c>
      <c r="J67" s="331">
        <v>14.596739716658526</v>
      </c>
      <c r="K67" s="331">
        <v>14.596739716658526</v>
      </c>
      <c r="L67" s="331">
        <v>14.596739716658526</v>
      </c>
      <c r="M67" s="331">
        <v>13.866902735710797</v>
      </c>
      <c r="N67" s="331">
        <v>10.947554787493894</v>
      </c>
      <c r="O67" s="331">
        <v>8.0282068392769901</v>
      </c>
      <c r="P67" s="331">
        <v>5.1088589032730836</v>
      </c>
      <c r="Q67" s="331">
        <v>2.1895109550561798</v>
      </c>
      <c r="R67" s="331">
        <v>0</v>
      </c>
      <c r="S67" s="331">
        <v>0</v>
      </c>
      <c r="T67" s="331">
        <v>0</v>
      </c>
      <c r="U67" s="331">
        <v>0</v>
      </c>
      <c r="V67" s="331">
        <v>0</v>
      </c>
      <c r="W67" s="331">
        <v>0</v>
      </c>
      <c r="X67" s="331">
        <v>0</v>
      </c>
      <c r="Y67" s="331">
        <v>0</v>
      </c>
      <c r="Z67" s="331">
        <v>0</v>
      </c>
      <c r="AA67" s="331">
        <v>0</v>
      </c>
      <c r="AB67" s="331">
        <v>0</v>
      </c>
      <c r="AC67" s="331">
        <v>0</v>
      </c>
      <c r="AD67" s="331">
        <v>0</v>
      </c>
      <c r="AE67" s="331">
        <v>0</v>
      </c>
      <c r="AF67" s="331">
        <v>0</v>
      </c>
      <c r="AG67" s="331">
        <v>0</v>
      </c>
      <c r="AH67" s="883">
        <f t="shared" ref="AH67:AH98" si="36">SUM(C67:AG67)</f>
        <v>141.79237481680511</v>
      </c>
    </row>
    <row r="68" spans="2:34" s="888" customFormat="1" x14ac:dyDescent="0.25">
      <c r="B68" s="886" t="s">
        <v>824</v>
      </c>
      <c r="C68" s="331">
        <v>2.0339877137274058</v>
      </c>
      <c r="D68" s="331">
        <v>28.809268588177822</v>
      </c>
      <c r="E68" s="331">
        <v>52.816992403517354</v>
      </c>
      <c r="F68" s="331">
        <v>57.618537176355645</v>
      </c>
      <c r="G68" s="331">
        <v>57.618537176355645</v>
      </c>
      <c r="H68" s="883">
        <v>57.618537176355645</v>
      </c>
      <c r="I68" s="331">
        <v>57.618537176355645</v>
      </c>
      <c r="J68" s="331">
        <v>56.589634721543725</v>
      </c>
      <c r="K68" s="331">
        <v>52.474024914509044</v>
      </c>
      <c r="L68" s="331">
        <v>72.537622679531026</v>
      </c>
      <c r="M68" s="331">
        <v>66.364207975085492</v>
      </c>
      <c r="N68" s="331">
        <v>60.190793295065951</v>
      </c>
      <c r="O68" s="331">
        <v>54.017378590620417</v>
      </c>
      <c r="P68" s="331">
        <v>47.84396388617489</v>
      </c>
      <c r="Q68" s="331">
        <v>41.67054919394235</v>
      </c>
      <c r="R68" s="331">
        <v>35.497134501709816</v>
      </c>
      <c r="S68" s="331">
        <v>29.323719797264292</v>
      </c>
      <c r="T68" s="331">
        <v>23.150305105031755</v>
      </c>
      <c r="U68" s="331">
        <v>16.976890412799222</v>
      </c>
      <c r="V68" s="331">
        <v>10.803475708353689</v>
      </c>
      <c r="W68" s="331">
        <v>4.6300610161211537</v>
      </c>
      <c r="X68" s="331">
        <v>0</v>
      </c>
      <c r="Y68" s="331">
        <v>0</v>
      </c>
      <c r="Z68" s="331">
        <v>0</v>
      </c>
      <c r="AA68" s="331">
        <v>0</v>
      </c>
      <c r="AB68" s="331">
        <v>0</v>
      </c>
      <c r="AC68" s="331">
        <v>0</v>
      </c>
      <c r="AD68" s="331">
        <v>0</v>
      </c>
      <c r="AE68" s="331">
        <v>0</v>
      </c>
      <c r="AF68" s="331">
        <v>0</v>
      </c>
      <c r="AG68" s="331">
        <v>0</v>
      </c>
      <c r="AH68" s="883">
        <f t="shared" si="36"/>
        <v>886.20415920859818</v>
      </c>
    </row>
    <row r="69" spans="2:34" s="888" customFormat="1" x14ac:dyDescent="0.25">
      <c r="B69" s="886" t="s">
        <v>826</v>
      </c>
      <c r="C69" s="331">
        <v>0.32092381533952119</v>
      </c>
      <c r="D69" s="331">
        <v>2.2727719101123594</v>
      </c>
      <c r="E69" s="331">
        <v>2.6515672447484122</v>
      </c>
      <c r="F69" s="331">
        <v>7.5759063996091847</v>
      </c>
      <c r="G69" s="331">
        <v>11.234724804592085</v>
      </c>
      <c r="H69" s="883">
        <v>11.432731460674157</v>
      </c>
      <c r="I69" s="331">
        <v>11.221811333659014</v>
      </c>
      <c r="J69" s="331">
        <v>10.653618356130924</v>
      </c>
      <c r="K69" s="331">
        <v>10.085425378602835</v>
      </c>
      <c r="L69" s="331">
        <v>9.5172324010747449</v>
      </c>
      <c r="M69" s="331">
        <v>8.9490394235466528</v>
      </c>
      <c r="N69" s="331">
        <v>8.3808464338055693</v>
      </c>
      <c r="O69" s="331">
        <v>7.812653456277479</v>
      </c>
      <c r="P69" s="331">
        <v>7.2444604787493887</v>
      </c>
      <c r="Q69" s="331">
        <v>6.6762675012212993</v>
      </c>
      <c r="R69" s="331">
        <v>6.1080745236932099</v>
      </c>
      <c r="S69" s="331">
        <v>5.5398815339521255</v>
      </c>
      <c r="T69" s="331">
        <v>4.9716885686370302</v>
      </c>
      <c r="U69" s="331">
        <v>4.4034955788959449</v>
      </c>
      <c r="V69" s="331">
        <v>3.8353026013678555</v>
      </c>
      <c r="W69" s="331">
        <v>3.2671096238397652</v>
      </c>
      <c r="X69" s="331">
        <v>2.6989166463116763</v>
      </c>
      <c r="Y69" s="331">
        <v>2.1307236687835855</v>
      </c>
      <c r="Z69" s="331">
        <v>1.5625306790425013</v>
      </c>
      <c r="AA69" s="331">
        <v>0.99433771372740598</v>
      </c>
      <c r="AB69" s="331">
        <v>0.42614472398632147</v>
      </c>
      <c r="AC69" s="331">
        <v>0</v>
      </c>
      <c r="AD69" s="331">
        <v>0</v>
      </c>
      <c r="AE69" s="331">
        <v>0</v>
      </c>
      <c r="AF69" s="331">
        <v>0</v>
      </c>
      <c r="AG69" s="331">
        <v>0</v>
      </c>
      <c r="AH69" s="883">
        <f t="shared" si="36"/>
        <v>151.96818626038109</v>
      </c>
    </row>
    <row r="70" spans="2:34" s="888" customFormat="1" x14ac:dyDescent="0.25">
      <c r="B70" s="886" t="s">
        <v>814</v>
      </c>
      <c r="C70" s="331">
        <v>22.324548789999998</v>
      </c>
      <c r="D70" s="331">
        <v>26.350287100000003</v>
      </c>
      <c r="E70" s="331">
        <v>26.350287100000003</v>
      </c>
      <c r="F70" s="331">
        <v>26.350287100000003</v>
      </c>
      <c r="G70" s="331">
        <v>25.032772749999999</v>
      </c>
      <c r="H70" s="883">
        <v>19.762715329999999</v>
      </c>
      <c r="I70" s="331">
        <v>14.49265791</v>
      </c>
      <c r="J70" s="331">
        <v>9.2226004899999996</v>
      </c>
      <c r="K70" s="331">
        <v>3.9525430700000004</v>
      </c>
      <c r="L70" s="331">
        <v>0</v>
      </c>
      <c r="M70" s="331">
        <v>0</v>
      </c>
      <c r="N70" s="331">
        <v>0</v>
      </c>
      <c r="O70" s="331">
        <v>0</v>
      </c>
      <c r="P70" s="331">
        <v>0</v>
      </c>
      <c r="Q70" s="331">
        <v>0</v>
      </c>
      <c r="R70" s="331">
        <v>0</v>
      </c>
      <c r="S70" s="331">
        <v>0</v>
      </c>
      <c r="T70" s="331">
        <v>0</v>
      </c>
      <c r="U70" s="331">
        <v>0</v>
      </c>
      <c r="V70" s="331">
        <v>0</v>
      </c>
      <c r="W70" s="331">
        <v>0</v>
      </c>
      <c r="X70" s="331">
        <v>0</v>
      </c>
      <c r="Y70" s="331">
        <v>0</v>
      </c>
      <c r="Z70" s="331">
        <v>0</v>
      </c>
      <c r="AA70" s="331">
        <v>0</v>
      </c>
      <c r="AB70" s="331">
        <v>0</v>
      </c>
      <c r="AC70" s="331">
        <v>0</v>
      </c>
      <c r="AD70" s="331">
        <v>0</v>
      </c>
      <c r="AE70" s="331">
        <v>0</v>
      </c>
      <c r="AF70" s="331">
        <v>0</v>
      </c>
      <c r="AG70" s="331">
        <v>0</v>
      </c>
      <c r="AH70" s="883">
        <f t="shared" si="36"/>
        <v>173.83869963999996</v>
      </c>
    </row>
    <row r="71" spans="2:34" s="888" customFormat="1" x14ac:dyDescent="0.25">
      <c r="B71" s="886" t="s">
        <v>812</v>
      </c>
      <c r="C71" s="331">
        <v>12.07828093</v>
      </c>
      <c r="D71" s="331">
        <v>228.10130534000001</v>
      </c>
      <c r="E71" s="331">
        <v>441.94627910000003</v>
      </c>
      <c r="F71" s="331">
        <v>484.71527383999995</v>
      </c>
      <c r="G71" s="331">
        <v>570.25326336000001</v>
      </c>
      <c r="H71" s="883">
        <v>570.25326336000001</v>
      </c>
      <c r="I71" s="331">
        <v>570.25326336000001</v>
      </c>
      <c r="J71" s="331">
        <v>531.37235903999999</v>
      </c>
      <c r="K71" s="331">
        <v>479.53115327999996</v>
      </c>
      <c r="L71" s="331">
        <v>427.68994751999998</v>
      </c>
      <c r="M71" s="331">
        <v>375.84874176</v>
      </c>
      <c r="N71" s="331">
        <v>324.00753600000002</v>
      </c>
      <c r="O71" s="331">
        <v>272.16633024000004</v>
      </c>
      <c r="P71" s="331">
        <v>220.32512448</v>
      </c>
      <c r="Q71" s="331">
        <v>168.48391871999999</v>
      </c>
      <c r="R71" s="331">
        <v>116.64271296000001</v>
      </c>
      <c r="S71" s="331">
        <v>64.801507200000003</v>
      </c>
      <c r="T71" s="331">
        <v>12.96030144</v>
      </c>
      <c r="U71" s="331">
        <v>0</v>
      </c>
      <c r="V71" s="331">
        <v>0</v>
      </c>
      <c r="W71" s="331">
        <v>0</v>
      </c>
      <c r="X71" s="331">
        <v>0</v>
      </c>
      <c r="Y71" s="331">
        <v>0</v>
      </c>
      <c r="Z71" s="331">
        <v>0</v>
      </c>
      <c r="AA71" s="331">
        <v>0</v>
      </c>
      <c r="AB71" s="331">
        <v>0</v>
      </c>
      <c r="AC71" s="331">
        <v>0</v>
      </c>
      <c r="AD71" s="331">
        <v>0</v>
      </c>
      <c r="AE71" s="331">
        <v>0</v>
      </c>
      <c r="AF71" s="331">
        <v>0</v>
      </c>
      <c r="AG71" s="331">
        <v>0</v>
      </c>
      <c r="AH71" s="883">
        <f t="shared" si="36"/>
        <v>5871.4305619299994</v>
      </c>
    </row>
    <row r="72" spans="2:34" s="888" customFormat="1" x14ac:dyDescent="0.25">
      <c r="B72" s="886" t="s">
        <v>810</v>
      </c>
      <c r="C72" s="331">
        <v>17.04040513</v>
      </c>
      <c r="D72" s="331">
        <v>80.453060260000001</v>
      </c>
      <c r="E72" s="331">
        <v>80.453060260000001</v>
      </c>
      <c r="F72" s="331">
        <v>120.67959040000001</v>
      </c>
      <c r="G72" s="331">
        <v>111.02522316</v>
      </c>
      <c r="H72" s="883">
        <v>91.716488699999985</v>
      </c>
      <c r="I72" s="331">
        <v>72.407754240000003</v>
      </c>
      <c r="J72" s="331">
        <v>123.89771281</v>
      </c>
      <c r="K72" s="331">
        <v>78.843999060000002</v>
      </c>
      <c r="L72" s="331">
        <v>33.790285310000002</v>
      </c>
      <c r="M72" s="331">
        <v>0</v>
      </c>
      <c r="N72" s="331">
        <v>0</v>
      </c>
      <c r="O72" s="331">
        <v>0</v>
      </c>
      <c r="P72" s="331">
        <v>0</v>
      </c>
      <c r="Q72" s="331">
        <v>0</v>
      </c>
      <c r="R72" s="331">
        <v>0</v>
      </c>
      <c r="S72" s="331">
        <v>0</v>
      </c>
      <c r="T72" s="331">
        <v>0</v>
      </c>
      <c r="U72" s="331">
        <v>0</v>
      </c>
      <c r="V72" s="331">
        <v>0</v>
      </c>
      <c r="W72" s="331">
        <v>0</v>
      </c>
      <c r="X72" s="331">
        <v>0</v>
      </c>
      <c r="Y72" s="331">
        <v>0</v>
      </c>
      <c r="Z72" s="331">
        <v>0</v>
      </c>
      <c r="AA72" s="331">
        <v>0</v>
      </c>
      <c r="AB72" s="331">
        <v>0</v>
      </c>
      <c r="AC72" s="331">
        <v>0</v>
      </c>
      <c r="AD72" s="331">
        <v>0</v>
      </c>
      <c r="AE72" s="331">
        <v>0</v>
      </c>
      <c r="AF72" s="331">
        <v>0</v>
      </c>
      <c r="AG72" s="331">
        <v>0</v>
      </c>
      <c r="AH72" s="883">
        <f t="shared" si="36"/>
        <v>810.30757932999995</v>
      </c>
    </row>
    <row r="73" spans="2:34" s="888" customFormat="1" x14ac:dyDescent="0.25">
      <c r="B73" s="886" t="s">
        <v>811</v>
      </c>
      <c r="C73" s="331">
        <v>21.711888640000002</v>
      </c>
      <c r="D73" s="331">
        <v>230.64432521999998</v>
      </c>
      <c r="E73" s="331">
        <v>307.52576696</v>
      </c>
      <c r="F73" s="331">
        <v>743.18727014000001</v>
      </c>
      <c r="G73" s="331">
        <v>845.69585912000002</v>
      </c>
      <c r="H73" s="883">
        <v>845.69585912000002</v>
      </c>
      <c r="I73" s="331">
        <v>845.69585912000002</v>
      </c>
      <c r="J73" s="331">
        <v>973.83159536000005</v>
      </c>
      <c r="K73" s="331">
        <v>1025.08588986</v>
      </c>
      <c r="L73" s="331">
        <v>1025.08588986</v>
      </c>
      <c r="M73" s="331">
        <v>973.83159536000005</v>
      </c>
      <c r="N73" s="331">
        <v>768.81441739000002</v>
      </c>
      <c r="O73" s="331">
        <v>563.79723941999998</v>
      </c>
      <c r="P73" s="331">
        <v>358.78006145000001</v>
      </c>
      <c r="Q73" s="331">
        <v>153.76288348</v>
      </c>
      <c r="R73" s="331">
        <v>0</v>
      </c>
      <c r="S73" s="331">
        <v>0</v>
      </c>
      <c r="T73" s="331">
        <v>0</v>
      </c>
      <c r="U73" s="331">
        <v>0</v>
      </c>
      <c r="V73" s="331">
        <v>0</v>
      </c>
      <c r="W73" s="331">
        <v>0</v>
      </c>
      <c r="X73" s="331">
        <v>0</v>
      </c>
      <c r="Y73" s="331">
        <v>0</v>
      </c>
      <c r="Z73" s="331">
        <v>0</v>
      </c>
      <c r="AA73" s="331">
        <v>0</v>
      </c>
      <c r="AB73" s="331">
        <v>0</v>
      </c>
      <c r="AC73" s="331">
        <v>0</v>
      </c>
      <c r="AD73" s="331">
        <v>0</v>
      </c>
      <c r="AE73" s="331">
        <v>0</v>
      </c>
      <c r="AF73" s="331">
        <v>0</v>
      </c>
      <c r="AG73" s="331">
        <v>0</v>
      </c>
      <c r="AH73" s="883">
        <f t="shared" si="36"/>
        <v>9683.1464004999998</v>
      </c>
    </row>
    <row r="74" spans="2:34" s="888" customFormat="1" x14ac:dyDescent="0.25">
      <c r="B74" s="884" t="s">
        <v>813</v>
      </c>
      <c r="C74" s="331">
        <v>11.100847009999999</v>
      </c>
      <c r="D74" s="331">
        <v>262.05278197999996</v>
      </c>
      <c r="E74" s="331">
        <v>366.87389475999998</v>
      </c>
      <c r="F74" s="331">
        <v>366.87389475999998</v>
      </c>
      <c r="G74" s="331">
        <v>366.87389475999998</v>
      </c>
      <c r="H74" s="883">
        <v>366.87389475999998</v>
      </c>
      <c r="I74" s="331">
        <v>366.87389475999998</v>
      </c>
      <c r="J74" s="331">
        <v>360.32257521000002</v>
      </c>
      <c r="K74" s="331">
        <v>334.11729701000002</v>
      </c>
      <c r="L74" s="331">
        <v>428.87745478999994</v>
      </c>
      <c r="M74" s="331">
        <v>392.37724587000002</v>
      </c>
      <c r="N74" s="331">
        <v>355.87703695000005</v>
      </c>
      <c r="O74" s="331">
        <v>319.37682802999996</v>
      </c>
      <c r="P74" s="331">
        <v>282.87661911000004</v>
      </c>
      <c r="Q74" s="331">
        <v>246.37641019</v>
      </c>
      <c r="R74" s="331">
        <v>209.87620126999997</v>
      </c>
      <c r="S74" s="331">
        <v>173.37599235000002</v>
      </c>
      <c r="T74" s="331">
        <v>136.87578343000001</v>
      </c>
      <c r="U74" s="331">
        <v>100.37557452999999</v>
      </c>
      <c r="V74" s="331">
        <v>63.875365610000003</v>
      </c>
      <c r="W74" s="331">
        <v>27.375156690000001</v>
      </c>
      <c r="X74" s="331">
        <v>0</v>
      </c>
      <c r="Y74" s="331">
        <v>0</v>
      </c>
      <c r="Z74" s="331">
        <v>0</v>
      </c>
      <c r="AA74" s="331">
        <v>0</v>
      </c>
      <c r="AB74" s="331">
        <v>0</v>
      </c>
      <c r="AC74" s="331">
        <v>0</v>
      </c>
      <c r="AD74" s="331">
        <v>0</v>
      </c>
      <c r="AE74" s="331">
        <v>0</v>
      </c>
      <c r="AF74" s="331">
        <v>0</v>
      </c>
      <c r="AG74" s="331">
        <v>0</v>
      </c>
      <c r="AH74" s="883">
        <f t="shared" si="36"/>
        <v>5539.4786438300007</v>
      </c>
    </row>
    <row r="75" spans="2:34" s="888" customFormat="1" x14ac:dyDescent="0.25">
      <c r="B75" s="886" t="s">
        <v>815</v>
      </c>
      <c r="C75" s="331">
        <v>2.2154830699999999</v>
      </c>
      <c r="D75" s="331">
        <v>23.534967640000001</v>
      </c>
      <c r="E75" s="331">
        <v>31.37995686</v>
      </c>
      <c r="F75" s="331">
        <v>75.834895739999993</v>
      </c>
      <c r="G75" s="331">
        <v>85.314257710000007</v>
      </c>
      <c r="H75" s="883">
        <v>81.391763109999999</v>
      </c>
      <c r="I75" s="331">
        <v>77.469268499999998</v>
      </c>
      <c r="J75" s="331">
        <v>78.004154129999989</v>
      </c>
      <c r="K75" s="331">
        <v>84.393065789999994</v>
      </c>
      <c r="L75" s="331">
        <v>79.638526889999994</v>
      </c>
      <c r="M75" s="331">
        <v>74.883987969999993</v>
      </c>
      <c r="N75" s="331">
        <v>70.129449049999991</v>
      </c>
      <c r="O75" s="331">
        <v>65.374910129999989</v>
      </c>
      <c r="P75" s="331">
        <v>60.620371209999995</v>
      </c>
      <c r="Q75" s="331">
        <v>55.865832290000007</v>
      </c>
      <c r="R75" s="331">
        <v>51.111293370000006</v>
      </c>
      <c r="S75" s="331">
        <v>46.356754450000004</v>
      </c>
      <c r="T75" s="331">
        <v>41.602215530000002</v>
      </c>
      <c r="U75" s="331">
        <v>36.847676610000001</v>
      </c>
      <c r="V75" s="331">
        <v>32.093137710000001</v>
      </c>
      <c r="W75" s="331">
        <v>27.338598789999999</v>
      </c>
      <c r="X75" s="331">
        <v>22.584059870000001</v>
      </c>
      <c r="Y75" s="331">
        <v>17.829520949999999</v>
      </c>
      <c r="Z75" s="331">
        <v>13.074982030000001</v>
      </c>
      <c r="AA75" s="331">
        <v>8.3204431099999994</v>
      </c>
      <c r="AB75" s="331">
        <v>3.5659041899999999</v>
      </c>
      <c r="AC75" s="331">
        <v>0</v>
      </c>
      <c r="AD75" s="331">
        <v>0</v>
      </c>
      <c r="AE75" s="331">
        <v>0</v>
      </c>
      <c r="AF75" s="331">
        <v>0</v>
      </c>
      <c r="AG75" s="331">
        <v>0</v>
      </c>
      <c r="AH75" s="883">
        <f t="shared" si="36"/>
        <v>1246.7754767000001</v>
      </c>
    </row>
    <row r="76" spans="2:34" s="888" customFormat="1" x14ac:dyDescent="0.25">
      <c r="B76" s="886" t="s">
        <v>820</v>
      </c>
      <c r="C76" s="331">
        <v>18.5865452</v>
      </c>
      <c r="D76" s="331">
        <v>21.93821728</v>
      </c>
      <c r="E76" s="331">
        <v>21.93821728</v>
      </c>
      <c r="F76" s="331">
        <v>21.93821728</v>
      </c>
      <c r="G76" s="331">
        <v>20.841306420000002</v>
      </c>
      <c r="H76" s="883">
        <v>16.453662960000003</v>
      </c>
      <c r="I76" s="331">
        <v>12.066019499999999</v>
      </c>
      <c r="J76" s="331">
        <v>7.6783760499999998</v>
      </c>
      <c r="K76" s="331">
        <v>3.2901998399999997</v>
      </c>
      <c r="L76" s="331">
        <v>0</v>
      </c>
      <c r="M76" s="331">
        <v>0</v>
      </c>
      <c r="N76" s="331">
        <v>0</v>
      </c>
      <c r="O76" s="331">
        <v>0</v>
      </c>
      <c r="P76" s="331">
        <v>0</v>
      </c>
      <c r="Q76" s="331">
        <v>0</v>
      </c>
      <c r="R76" s="331">
        <v>0</v>
      </c>
      <c r="S76" s="331">
        <v>0</v>
      </c>
      <c r="T76" s="331">
        <v>0</v>
      </c>
      <c r="U76" s="331">
        <v>0</v>
      </c>
      <c r="V76" s="331">
        <v>0</v>
      </c>
      <c r="W76" s="331">
        <v>0</v>
      </c>
      <c r="X76" s="331">
        <v>0</v>
      </c>
      <c r="Y76" s="331">
        <v>0</v>
      </c>
      <c r="Z76" s="331">
        <v>0</v>
      </c>
      <c r="AA76" s="331">
        <v>0</v>
      </c>
      <c r="AB76" s="331">
        <v>0</v>
      </c>
      <c r="AC76" s="331">
        <v>0</v>
      </c>
      <c r="AD76" s="331">
        <v>0</v>
      </c>
      <c r="AE76" s="331">
        <v>0</v>
      </c>
      <c r="AF76" s="331">
        <v>0</v>
      </c>
      <c r="AG76" s="331">
        <v>0</v>
      </c>
      <c r="AH76" s="883">
        <f t="shared" si="36"/>
        <v>144.73076180999999</v>
      </c>
    </row>
    <row r="77" spans="2:34" s="888" customFormat="1" x14ac:dyDescent="0.25">
      <c r="B77" s="884" t="s">
        <v>818</v>
      </c>
      <c r="C77" s="332">
        <v>7.6395052199999993</v>
      </c>
      <c r="D77" s="332">
        <v>144.27393456000001</v>
      </c>
      <c r="E77" s="332">
        <v>279.53074822000002</v>
      </c>
      <c r="F77" s="332">
        <v>306.58211094000001</v>
      </c>
      <c r="G77" s="332">
        <v>360.68483639999999</v>
      </c>
      <c r="H77" s="883">
        <v>360.68483639999999</v>
      </c>
      <c r="I77" s="332">
        <v>360.68483639999999</v>
      </c>
      <c r="J77" s="332">
        <v>336.09268846000003</v>
      </c>
      <c r="K77" s="332">
        <v>303.30315788000001</v>
      </c>
      <c r="L77" s="332">
        <v>270.5136273</v>
      </c>
      <c r="M77" s="332">
        <v>237.72409672000003</v>
      </c>
      <c r="N77" s="332">
        <v>204.93456613999999</v>
      </c>
      <c r="O77" s="332">
        <v>172.14503555000002</v>
      </c>
      <c r="P77" s="332">
        <v>139.35550497</v>
      </c>
      <c r="Q77" s="332">
        <v>106.56597438999999</v>
      </c>
      <c r="R77" s="332">
        <v>73.776443810000004</v>
      </c>
      <c r="S77" s="332">
        <v>40.986913230000006</v>
      </c>
      <c r="T77" s="332">
        <v>8.1973826399999989</v>
      </c>
      <c r="U77" s="332">
        <v>0</v>
      </c>
      <c r="V77" s="332">
        <v>0</v>
      </c>
      <c r="W77" s="332">
        <v>0</v>
      </c>
      <c r="X77" s="332">
        <v>0</v>
      </c>
      <c r="Y77" s="332">
        <v>0</v>
      </c>
      <c r="Z77" s="332">
        <v>0</v>
      </c>
      <c r="AA77" s="332">
        <v>0</v>
      </c>
      <c r="AB77" s="332">
        <v>0</v>
      </c>
      <c r="AC77" s="332">
        <v>0</v>
      </c>
      <c r="AD77" s="332">
        <v>0</v>
      </c>
      <c r="AE77" s="332">
        <v>0</v>
      </c>
      <c r="AF77" s="332">
        <v>0</v>
      </c>
      <c r="AG77" s="332">
        <v>0</v>
      </c>
      <c r="AH77" s="883">
        <f t="shared" si="36"/>
        <v>3713.6761992299994</v>
      </c>
    </row>
    <row r="78" spans="2:34" s="888" customFormat="1" x14ac:dyDescent="0.25">
      <c r="B78" s="884" t="s">
        <v>816</v>
      </c>
      <c r="C78" s="332">
        <v>14.29807493</v>
      </c>
      <c r="D78" s="332">
        <v>67.505665239999999</v>
      </c>
      <c r="E78" s="332">
        <v>67.505665239999999</v>
      </c>
      <c r="F78" s="332">
        <v>101.25849786000001</v>
      </c>
      <c r="G78" s="332">
        <v>93.157818039999995</v>
      </c>
      <c r="H78" s="883">
        <v>76.956458380000001</v>
      </c>
      <c r="I78" s="332">
        <v>60.755098719999999</v>
      </c>
      <c r="J78" s="332">
        <v>103.95872448</v>
      </c>
      <c r="K78" s="332">
        <v>66.155551939999995</v>
      </c>
      <c r="L78" s="332">
        <v>28.3523794</v>
      </c>
      <c r="M78" s="332">
        <v>0</v>
      </c>
      <c r="N78" s="332">
        <v>0</v>
      </c>
      <c r="O78" s="332">
        <v>0</v>
      </c>
      <c r="P78" s="332">
        <v>0</v>
      </c>
      <c r="Q78" s="332">
        <v>0</v>
      </c>
      <c r="R78" s="332">
        <v>0</v>
      </c>
      <c r="S78" s="332">
        <v>0</v>
      </c>
      <c r="T78" s="332">
        <v>0</v>
      </c>
      <c r="U78" s="332">
        <v>0</v>
      </c>
      <c r="V78" s="332">
        <v>0</v>
      </c>
      <c r="W78" s="332">
        <v>0</v>
      </c>
      <c r="X78" s="332">
        <v>0</v>
      </c>
      <c r="Y78" s="332">
        <v>0</v>
      </c>
      <c r="Z78" s="332">
        <v>0</v>
      </c>
      <c r="AA78" s="332">
        <v>0</v>
      </c>
      <c r="AB78" s="332">
        <v>0</v>
      </c>
      <c r="AC78" s="332">
        <v>0</v>
      </c>
      <c r="AD78" s="332">
        <v>0</v>
      </c>
      <c r="AE78" s="332">
        <v>0</v>
      </c>
      <c r="AF78" s="332">
        <v>0</v>
      </c>
      <c r="AG78" s="332">
        <v>0</v>
      </c>
      <c r="AH78" s="883">
        <f t="shared" si="36"/>
        <v>679.90393423000012</v>
      </c>
    </row>
    <row r="79" spans="2:34" s="888" customFormat="1" x14ac:dyDescent="0.25">
      <c r="B79" s="886" t="s">
        <v>817</v>
      </c>
      <c r="C79" s="331">
        <v>20.194289949999998</v>
      </c>
      <c r="D79" s="331">
        <v>214.52294898</v>
      </c>
      <c r="E79" s="331">
        <v>286.03059863999999</v>
      </c>
      <c r="F79" s="331">
        <v>691.24061338000001</v>
      </c>
      <c r="G79" s="331">
        <v>786.58414626000001</v>
      </c>
      <c r="H79" s="883">
        <v>786.58414626000001</v>
      </c>
      <c r="I79" s="331">
        <v>786.58414626000001</v>
      </c>
      <c r="J79" s="331">
        <v>905.76356236000004</v>
      </c>
      <c r="K79" s="331">
        <v>953.43532879999998</v>
      </c>
      <c r="L79" s="331">
        <v>953.43532879999998</v>
      </c>
      <c r="M79" s="331">
        <v>905.76356235999992</v>
      </c>
      <c r="N79" s="331">
        <v>715.07649659999993</v>
      </c>
      <c r="O79" s="331">
        <v>524.38943083999993</v>
      </c>
      <c r="P79" s="331">
        <v>333.70236507999999</v>
      </c>
      <c r="Q79" s="331">
        <v>143.01529932</v>
      </c>
      <c r="R79" s="331">
        <v>0</v>
      </c>
      <c r="S79" s="331">
        <v>0</v>
      </c>
      <c r="T79" s="331">
        <v>0</v>
      </c>
      <c r="U79" s="331">
        <v>0</v>
      </c>
      <c r="V79" s="331">
        <v>0</v>
      </c>
      <c r="W79" s="331">
        <v>0</v>
      </c>
      <c r="X79" s="331">
        <v>0</v>
      </c>
      <c r="Y79" s="331">
        <v>0</v>
      </c>
      <c r="Z79" s="331">
        <v>0</v>
      </c>
      <c r="AA79" s="331">
        <v>0</v>
      </c>
      <c r="AB79" s="331">
        <v>0</v>
      </c>
      <c r="AC79" s="331">
        <v>0</v>
      </c>
      <c r="AD79" s="331">
        <v>0</v>
      </c>
      <c r="AE79" s="331">
        <v>0</v>
      </c>
      <c r="AF79" s="331">
        <v>0</v>
      </c>
      <c r="AG79" s="331">
        <v>0</v>
      </c>
      <c r="AH79" s="883">
        <f t="shared" si="36"/>
        <v>9006.3222638900006</v>
      </c>
    </row>
    <row r="80" spans="2:34" s="888" customFormat="1" x14ac:dyDescent="0.25">
      <c r="B80" s="886" t="s">
        <v>819</v>
      </c>
      <c r="C80" s="331">
        <v>1.5814842099999999</v>
      </c>
      <c r="D80" s="331">
        <v>37.333397679999997</v>
      </c>
      <c r="E80" s="331">
        <v>52.266756740000005</v>
      </c>
      <c r="F80" s="331">
        <v>52.266756740000005</v>
      </c>
      <c r="G80" s="331">
        <v>52.266756740000005</v>
      </c>
      <c r="H80" s="883">
        <v>52.266756740000005</v>
      </c>
      <c r="I80" s="331">
        <v>52.266756740000005</v>
      </c>
      <c r="J80" s="331">
        <v>51.333421799999996</v>
      </c>
      <c r="K80" s="331">
        <v>47.600082039999997</v>
      </c>
      <c r="L80" s="331">
        <v>61.100105299999996</v>
      </c>
      <c r="M80" s="331">
        <v>55.900096340000005</v>
      </c>
      <c r="N80" s="331">
        <v>50.700087379999992</v>
      </c>
      <c r="O80" s="331">
        <v>45.500078420000001</v>
      </c>
      <c r="P80" s="331">
        <v>40.300069460000003</v>
      </c>
      <c r="Q80" s="331">
        <v>35.100060499999998</v>
      </c>
      <c r="R80" s="331">
        <v>29.90005154</v>
      </c>
      <c r="S80" s="331">
        <v>24.700042560000004</v>
      </c>
      <c r="T80" s="331">
        <v>19.500033600000002</v>
      </c>
      <c r="U80" s="331">
        <v>14.30002464</v>
      </c>
      <c r="V80" s="331">
        <v>9.1000156800000003</v>
      </c>
      <c r="W80" s="331">
        <v>3.9000067199999999</v>
      </c>
      <c r="X80" s="331">
        <v>0</v>
      </c>
      <c r="Y80" s="331">
        <v>0</v>
      </c>
      <c r="Z80" s="331">
        <v>0</v>
      </c>
      <c r="AA80" s="331">
        <v>0</v>
      </c>
      <c r="AB80" s="331">
        <v>0</v>
      </c>
      <c r="AC80" s="331">
        <v>0</v>
      </c>
      <c r="AD80" s="331">
        <v>0</v>
      </c>
      <c r="AE80" s="331">
        <v>0</v>
      </c>
      <c r="AF80" s="331">
        <v>0</v>
      </c>
      <c r="AG80" s="331">
        <v>0</v>
      </c>
      <c r="AH80" s="883">
        <f t="shared" si="36"/>
        <v>789.18284157000016</v>
      </c>
    </row>
    <row r="81" spans="2:34" s="888" customFormat="1" x14ac:dyDescent="0.25">
      <c r="B81" s="886" t="s">
        <v>500</v>
      </c>
      <c r="C81" s="331">
        <v>0.90358936000000001</v>
      </c>
      <c r="D81" s="331">
        <v>0.45179468</v>
      </c>
      <c r="E81" s="331">
        <v>0.45179468</v>
      </c>
      <c r="F81" s="331">
        <v>0.45179468</v>
      </c>
      <c r="G81" s="331">
        <v>0.45179468</v>
      </c>
      <c r="H81" s="883">
        <v>0.45179468</v>
      </c>
      <c r="I81" s="331">
        <v>0.45179468</v>
      </c>
      <c r="J81" s="331">
        <v>0.45179468</v>
      </c>
      <c r="K81" s="331">
        <v>0.45179468</v>
      </c>
      <c r="L81" s="331">
        <v>0.45179468</v>
      </c>
      <c r="M81" s="331">
        <v>0.45179468</v>
      </c>
      <c r="N81" s="331">
        <v>0.45179468</v>
      </c>
      <c r="O81" s="331">
        <v>0.45179468</v>
      </c>
      <c r="P81" s="331">
        <v>0.45179468</v>
      </c>
      <c r="Q81" s="331">
        <v>0.37724855000000002</v>
      </c>
      <c r="R81" s="331">
        <v>0.22815629999999998</v>
      </c>
      <c r="S81" s="331">
        <v>7.6805089999999993E-2</v>
      </c>
      <c r="T81" s="331">
        <v>0</v>
      </c>
      <c r="U81" s="331">
        <v>0</v>
      </c>
      <c r="V81" s="331">
        <v>0</v>
      </c>
      <c r="W81" s="331">
        <v>0</v>
      </c>
      <c r="X81" s="331">
        <v>0</v>
      </c>
      <c r="Y81" s="331">
        <v>0</v>
      </c>
      <c r="Z81" s="331">
        <v>0</v>
      </c>
      <c r="AA81" s="331">
        <v>0</v>
      </c>
      <c r="AB81" s="331">
        <v>0</v>
      </c>
      <c r="AC81" s="331">
        <v>0</v>
      </c>
      <c r="AD81" s="331">
        <v>0</v>
      </c>
      <c r="AE81" s="331">
        <v>0</v>
      </c>
      <c r="AF81" s="331">
        <v>0</v>
      </c>
      <c r="AG81" s="331">
        <v>0</v>
      </c>
      <c r="AH81" s="883">
        <f t="shared" si="36"/>
        <v>7.4591301399999992</v>
      </c>
    </row>
    <row r="82" spans="2:34" s="888" customFormat="1" x14ac:dyDescent="0.25">
      <c r="B82" s="886" t="s">
        <v>499</v>
      </c>
      <c r="C82" s="331">
        <v>0.32695684000000003</v>
      </c>
      <c r="D82" s="331">
        <v>0.22416578999999998</v>
      </c>
      <c r="E82" s="331">
        <v>0.13650448000000001</v>
      </c>
      <c r="F82" s="331">
        <v>8.2556600000000008E-2</v>
      </c>
      <c r="G82" s="331">
        <v>2.7791330000000003E-2</v>
      </c>
      <c r="H82" s="883">
        <v>0</v>
      </c>
      <c r="I82" s="331">
        <v>0</v>
      </c>
      <c r="J82" s="331">
        <v>0</v>
      </c>
      <c r="K82" s="331">
        <v>0</v>
      </c>
      <c r="L82" s="331">
        <v>0</v>
      </c>
      <c r="M82" s="331">
        <v>0</v>
      </c>
      <c r="N82" s="331">
        <v>0</v>
      </c>
      <c r="O82" s="331">
        <v>0</v>
      </c>
      <c r="P82" s="331">
        <v>0</v>
      </c>
      <c r="Q82" s="331">
        <v>0</v>
      </c>
      <c r="R82" s="331">
        <v>0</v>
      </c>
      <c r="S82" s="331">
        <v>0</v>
      </c>
      <c r="T82" s="331">
        <v>0</v>
      </c>
      <c r="U82" s="331">
        <v>0</v>
      </c>
      <c r="V82" s="331">
        <v>0</v>
      </c>
      <c r="W82" s="331">
        <v>0</v>
      </c>
      <c r="X82" s="331">
        <v>0</v>
      </c>
      <c r="Y82" s="331">
        <v>0</v>
      </c>
      <c r="Z82" s="331">
        <v>0</v>
      </c>
      <c r="AA82" s="331">
        <v>0</v>
      </c>
      <c r="AB82" s="331">
        <v>0</v>
      </c>
      <c r="AC82" s="331">
        <v>0</v>
      </c>
      <c r="AD82" s="331">
        <v>0</v>
      </c>
      <c r="AE82" s="331">
        <v>0</v>
      </c>
      <c r="AF82" s="331">
        <v>0</v>
      </c>
      <c r="AG82" s="331">
        <v>0</v>
      </c>
      <c r="AH82" s="883">
        <f t="shared" si="36"/>
        <v>0.79797504000000008</v>
      </c>
    </row>
    <row r="83" spans="2:34" s="888" customFormat="1" x14ac:dyDescent="0.25">
      <c r="B83" s="886" t="s">
        <v>564</v>
      </c>
      <c r="C83" s="331">
        <v>6.0968870400000004</v>
      </c>
      <c r="D83" s="331">
        <v>1.5692966800000001</v>
      </c>
      <c r="E83" s="331">
        <v>1.1443092500000001</v>
      </c>
      <c r="F83" s="331">
        <v>0.3817412</v>
      </c>
      <c r="G83" s="331">
        <v>0</v>
      </c>
      <c r="H83" s="883">
        <v>0</v>
      </c>
      <c r="I83" s="331">
        <v>0</v>
      </c>
      <c r="J83" s="331">
        <v>0</v>
      </c>
      <c r="K83" s="331">
        <v>0</v>
      </c>
      <c r="L83" s="331">
        <v>0</v>
      </c>
      <c r="M83" s="331">
        <v>0</v>
      </c>
      <c r="N83" s="331">
        <v>0</v>
      </c>
      <c r="O83" s="331">
        <v>0</v>
      </c>
      <c r="P83" s="331">
        <v>0</v>
      </c>
      <c r="Q83" s="331">
        <v>0</v>
      </c>
      <c r="R83" s="331">
        <v>0</v>
      </c>
      <c r="S83" s="331">
        <v>0</v>
      </c>
      <c r="T83" s="331">
        <v>0</v>
      </c>
      <c r="U83" s="331">
        <v>0</v>
      </c>
      <c r="V83" s="331">
        <v>0</v>
      </c>
      <c r="W83" s="331">
        <v>0</v>
      </c>
      <c r="X83" s="331">
        <v>0</v>
      </c>
      <c r="Y83" s="331">
        <v>0</v>
      </c>
      <c r="Z83" s="331">
        <v>0</v>
      </c>
      <c r="AA83" s="331">
        <v>0</v>
      </c>
      <c r="AB83" s="331">
        <v>0</v>
      </c>
      <c r="AC83" s="331">
        <v>0</v>
      </c>
      <c r="AD83" s="331">
        <v>0</v>
      </c>
      <c r="AE83" s="331">
        <v>0</v>
      </c>
      <c r="AF83" s="331">
        <v>0</v>
      </c>
      <c r="AG83" s="331">
        <v>0</v>
      </c>
      <c r="AH83" s="883">
        <f t="shared" si="36"/>
        <v>9.1922341700000008</v>
      </c>
    </row>
    <row r="84" spans="2:34" s="888" customFormat="1" x14ac:dyDescent="0.25">
      <c r="B84" s="886" t="s">
        <v>600</v>
      </c>
      <c r="C84" s="331">
        <v>29.589134474538003</v>
      </c>
      <c r="D84" s="331">
        <v>26.46729712650782</v>
      </c>
      <c r="E84" s="331">
        <v>23.1294555089429</v>
      </c>
      <c r="F84" s="331">
        <v>19.564009217897677</v>
      </c>
      <c r="G84" s="331">
        <v>15.749211758036724</v>
      </c>
      <c r="H84" s="883">
        <v>11.669771690177672</v>
      </c>
      <c r="I84" s="331">
        <v>7.3080697885792389</v>
      </c>
      <c r="J84" s="331">
        <v>2.6452858474062633</v>
      </c>
      <c r="K84" s="331">
        <v>0</v>
      </c>
      <c r="L84" s="331">
        <v>0</v>
      </c>
      <c r="M84" s="331">
        <v>0</v>
      </c>
      <c r="N84" s="331">
        <v>0</v>
      </c>
      <c r="O84" s="331">
        <v>0</v>
      </c>
      <c r="P84" s="331">
        <v>0</v>
      </c>
      <c r="Q84" s="331">
        <v>0</v>
      </c>
      <c r="R84" s="331">
        <v>0</v>
      </c>
      <c r="S84" s="331">
        <v>0</v>
      </c>
      <c r="T84" s="331">
        <v>0</v>
      </c>
      <c r="U84" s="331">
        <v>0</v>
      </c>
      <c r="V84" s="331">
        <v>0</v>
      </c>
      <c r="W84" s="331">
        <v>0</v>
      </c>
      <c r="X84" s="331">
        <v>0</v>
      </c>
      <c r="Y84" s="331">
        <v>0</v>
      </c>
      <c r="Z84" s="331">
        <v>0</v>
      </c>
      <c r="AA84" s="331">
        <v>0</v>
      </c>
      <c r="AB84" s="331">
        <v>0</v>
      </c>
      <c r="AC84" s="331">
        <v>0</v>
      </c>
      <c r="AD84" s="331">
        <v>0</v>
      </c>
      <c r="AE84" s="331">
        <v>0</v>
      </c>
      <c r="AF84" s="331">
        <v>0</v>
      </c>
      <c r="AG84" s="331">
        <v>0</v>
      </c>
      <c r="AH84" s="883">
        <f t="shared" si="36"/>
        <v>136.1222354120863</v>
      </c>
    </row>
    <row r="85" spans="2:34" s="888" customFormat="1" x14ac:dyDescent="0.25">
      <c r="B85" s="886" t="s">
        <v>562</v>
      </c>
      <c r="C85" s="331">
        <v>179.57366516905341</v>
      </c>
      <c r="D85" s="331">
        <v>83.939934874918308</v>
      </c>
      <c r="E85" s="331">
        <v>0</v>
      </c>
      <c r="F85" s="331">
        <v>0</v>
      </c>
      <c r="G85" s="331">
        <v>0</v>
      </c>
      <c r="H85" s="883">
        <v>0</v>
      </c>
      <c r="I85" s="331">
        <v>0</v>
      </c>
      <c r="J85" s="331">
        <v>0</v>
      </c>
      <c r="K85" s="331">
        <v>0</v>
      </c>
      <c r="L85" s="331">
        <v>0</v>
      </c>
      <c r="M85" s="331">
        <v>0</v>
      </c>
      <c r="N85" s="331">
        <v>0</v>
      </c>
      <c r="O85" s="331">
        <v>0</v>
      </c>
      <c r="P85" s="331">
        <v>0</v>
      </c>
      <c r="Q85" s="331">
        <v>0</v>
      </c>
      <c r="R85" s="331">
        <v>0</v>
      </c>
      <c r="S85" s="331">
        <v>0</v>
      </c>
      <c r="T85" s="331">
        <v>0</v>
      </c>
      <c r="U85" s="331">
        <v>0</v>
      </c>
      <c r="V85" s="331">
        <v>0</v>
      </c>
      <c r="W85" s="331">
        <v>0</v>
      </c>
      <c r="X85" s="331">
        <v>0</v>
      </c>
      <c r="Y85" s="331">
        <v>0</v>
      </c>
      <c r="Z85" s="331">
        <v>0</v>
      </c>
      <c r="AA85" s="331">
        <v>0</v>
      </c>
      <c r="AB85" s="331">
        <v>0</v>
      </c>
      <c r="AC85" s="331">
        <v>0</v>
      </c>
      <c r="AD85" s="331">
        <v>0</v>
      </c>
      <c r="AE85" s="331">
        <v>0</v>
      </c>
      <c r="AF85" s="331">
        <v>0</v>
      </c>
      <c r="AG85" s="331">
        <v>0</v>
      </c>
      <c r="AH85" s="883">
        <f t="shared" si="36"/>
        <v>263.51360004397173</v>
      </c>
    </row>
    <row r="86" spans="2:34" s="888" customFormat="1" x14ac:dyDescent="0.25">
      <c r="B86" s="886" t="s">
        <v>908</v>
      </c>
      <c r="C86" s="331">
        <v>0</v>
      </c>
      <c r="D86" s="331">
        <v>0</v>
      </c>
      <c r="E86" s="331">
        <v>0</v>
      </c>
      <c r="F86" s="331">
        <v>0</v>
      </c>
      <c r="G86" s="331">
        <v>0</v>
      </c>
      <c r="H86" s="883">
        <v>0</v>
      </c>
      <c r="I86" s="331">
        <v>0</v>
      </c>
      <c r="J86" s="331">
        <v>0</v>
      </c>
      <c r="K86" s="331">
        <v>0</v>
      </c>
      <c r="L86" s="331">
        <v>0</v>
      </c>
      <c r="M86" s="331">
        <v>0</v>
      </c>
      <c r="N86" s="331">
        <v>0</v>
      </c>
      <c r="O86" s="331">
        <v>0</v>
      </c>
      <c r="P86" s="331">
        <v>0</v>
      </c>
      <c r="Q86" s="331">
        <v>0</v>
      </c>
      <c r="R86" s="331">
        <v>0</v>
      </c>
      <c r="S86" s="331">
        <v>0</v>
      </c>
      <c r="T86" s="331">
        <v>0</v>
      </c>
      <c r="U86" s="331">
        <v>0</v>
      </c>
      <c r="V86" s="331">
        <v>0</v>
      </c>
      <c r="W86" s="331">
        <v>0</v>
      </c>
      <c r="X86" s="331">
        <v>0</v>
      </c>
      <c r="Y86" s="331">
        <v>0</v>
      </c>
      <c r="Z86" s="331">
        <v>0</v>
      </c>
      <c r="AA86" s="331">
        <v>0</v>
      </c>
      <c r="AB86" s="331">
        <v>0</v>
      </c>
      <c r="AC86" s="331">
        <v>0</v>
      </c>
      <c r="AD86" s="331">
        <v>0</v>
      </c>
      <c r="AE86" s="331">
        <v>0</v>
      </c>
      <c r="AF86" s="331">
        <v>0</v>
      </c>
      <c r="AG86" s="331">
        <v>0</v>
      </c>
      <c r="AH86" s="883">
        <f t="shared" si="36"/>
        <v>0</v>
      </c>
    </row>
    <row r="87" spans="2:34" s="888" customFormat="1" x14ac:dyDescent="0.25">
      <c r="B87" s="886" t="s">
        <v>767</v>
      </c>
      <c r="C87" s="89">
        <v>0.55615862999999999</v>
      </c>
      <c r="D87" s="89">
        <v>0.37077241999999999</v>
      </c>
      <c r="E87" s="89">
        <v>0.37077241999999999</v>
      </c>
      <c r="F87" s="89">
        <v>0</v>
      </c>
      <c r="G87" s="89">
        <v>0</v>
      </c>
      <c r="H87" s="883">
        <v>0</v>
      </c>
      <c r="I87" s="89">
        <v>0</v>
      </c>
      <c r="J87" s="89">
        <v>0</v>
      </c>
      <c r="K87" s="89">
        <v>0</v>
      </c>
      <c r="L87" s="89">
        <v>0</v>
      </c>
      <c r="M87" s="89">
        <v>0</v>
      </c>
      <c r="N87" s="89">
        <v>0</v>
      </c>
      <c r="O87" s="89">
        <v>0</v>
      </c>
      <c r="P87" s="89">
        <v>0</v>
      </c>
      <c r="Q87" s="89">
        <v>0</v>
      </c>
      <c r="R87" s="89">
        <v>0</v>
      </c>
      <c r="S87" s="89">
        <v>0</v>
      </c>
      <c r="T87" s="89">
        <v>0</v>
      </c>
      <c r="U87" s="89">
        <v>0</v>
      </c>
      <c r="V87" s="89">
        <v>0</v>
      </c>
      <c r="W87" s="89">
        <v>0</v>
      </c>
      <c r="X87" s="89">
        <v>0</v>
      </c>
      <c r="Y87" s="89">
        <v>0</v>
      </c>
      <c r="Z87" s="89">
        <v>0</v>
      </c>
      <c r="AA87" s="89">
        <v>0</v>
      </c>
      <c r="AB87" s="89">
        <v>0</v>
      </c>
      <c r="AC87" s="89">
        <v>0</v>
      </c>
      <c r="AD87" s="89">
        <v>0</v>
      </c>
      <c r="AE87" s="89">
        <v>0</v>
      </c>
      <c r="AF87" s="89">
        <v>0</v>
      </c>
      <c r="AG87" s="89">
        <v>0</v>
      </c>
      <c r="AH87" s="883">
        <f t="shared" si="36"/>
        <v>1.2977034700000001</v>
      </c>
    </row>
    <row r="88" spans="2:34" s="888" customFormat="1" x14ac:dyDescent="0.25">
      <c r="B88" s="884" t="s">
        <v>766</v>
      </c>
      <c r="C88" s="883">
        <v>0.99177080000000006</v>
      </c>
      <c r="D88" s="883">
        <v>0</v>
      </c>
      <c r="E88" s="883">
        <v>0</v>
      </c>
      <c r="F88" s="883">
        <v>0</v>
      </c>
      <c r="G88" s="883">
        <v>0</v>
      </c>
      <c r="H88" s="883">
        <v>0</v>
      </c>
      <c r="I88" s="89">
        <v>0</v>
      </c>
      <c r="J88" s="89">
        <v>0</v>
      </c>
      <c r="K88" s="89">
        <v>0</v>
      </c>
      <c r="L88" s="89">
        <v>0</v>
      </c>
      <c r="M88" s="89">
        <v>0</v>
      </c>
      <c r="N88" s="89">
        <v>0</v>
      </c>
      <c r="O88" s="89">
        <v>0</v>
      </c>
      <c r="P88" s="89">
        <v>0</v>
      </c>
      <c r="Q88" s="89">
        <v>0</v>
      </c>
      <c r="R88" s="89">
        <v>0</v>
      </c>
      <c r="S88" s="89">
        <v>0</v>
      </c>
      <c r="T88" s="89">
        <v>0</v>
      </c>
      <c r="U88" s="89">
        <v>0</v>
      </c>
      <c r="V88" s="89">
        <v>0</v>
      </c>
      <c r="W88" s="89">
        <v>0</v>
      </c>
      <c r="X88" s="89">
        <v>0</v>
      </c>
      <c r="Y88" s="89">
        <v>0</v>
      </c>
      <c r="Z88" s="89">
        <v>0</v>
      </c>
      <c r="AA88" s="89">
        <v>0</v>
      </c>
      <c r="AB88" s="89">
        <v>0</v>
      </c>
      <c r="AC88" s="89">
        <v>0</v>
      </c>
      <c r="AD88" s="89">
        <v>0</v>
      </c>
      <c r="AE88" s="89">
        <v>0</v>
      </c>
      <c r="AF88" s="89">
        <v>0</v>
      </c>
      <c r="AG88" s="89">
        <v>0</v>
      </c>
      <c r="AH88" s="883">
        <f t="shared" si="36"/>
        <v>0.99177080000000006</v>
      </c>
    </row>
    <row r="89" spans="2:34" s="888" customFormat="1" x14ac:dyDescent="0.25">
      <c r="B89" s="884" t="s">
        <v>608</v>
      </c>
      <c r="C89" s="883">
        <v>41.982340008318978</v>
      </c>
      <c r="D89" s="883">
        <v>0</v>
      </c>
      <c r="E89" s="883">
        <v>0</v>
      </c>
      <c r="F89" s="883">
        <v>0</v>
      </c>
      <c r="G89" s="883">
        <v>0</v>
      </c>
      <c r="H89" s="883">
        <v>0</v>
      </c>
      <c r="I89" s="883">
        <v>0</v>
      </c>
      <c r="J89" s="883">
        <v>0</v>
      </c>
      <c r="K89" s="883">
        <v>0</v>
      </c>
      <c r="L89" s="883">
        <v>0</v>
      </c>
      <c r="M89" s="883">
        <v>0</v>
      </c>
      <c r="N89" s="883">
        <v>0</v>
      </c>
      <c r="O89" s="883">
        <v>0</v>
      </c>
      <c r="P89" s="883">
        <v>0</v>
      </c>
      <c r="Q89" s="883">
        <v>0</v>
      </c>
      <c r="R89" s="883">
        <v>0</v>
      </c>
      <c r="S89" s="883">
        <v>0</v>
      </c>
      <c r="T89" s="89">
        <v>0</v>
      </c>
      <c r="U89" s="89">
        <v>0</v>
      </c>
      <c r="V89" s="89">
        <v>0</v>
      </c>
      <c r="W89" s="89">
        <v>0</v>
      </c>
      <c r="X89" s="89">
        <v>0</v>
      </c>
      <c r="Y89" s="89">
        <v>0</v>
      </c>
      <c r="Z89" s="89">
        <v>0</v>
      </c>
      <c r="AA89" s="89">
        <v>0</v>
      </c>
      <c r="AB89" s="89">
        <v>0</v>
      </c>
      <c r="AC89" s="89">
        <v>0</v>
      </c>
      <c r="AD89" s="89">
        <v>0</v>
      </c>
      <c r="AE89" s="89">
        <v>0</v>
      </c>
      <c r="AF89" s="89">
        <v>0</v>
      </c>
      <c r="AG89" s="89">
        <v>0</v>
      </c>
      <c r="AH89" s="883">
        <f t="shared" si="36"/>
        <v>41.982340008318978</v>
      </c>
    </row>
    <row r="90" spans="2:34" s="888" customFormat="1" x14ac:dyDescent="0.25">
      <c r="B90" s="884" t="s">
        <v>765</v>
      </c>
      <c r="C90" s="89">
        <v>651.07414473111896</v>
      </c>
      <c r="D90" s="89">
        <v>325.53707236555948</v>
      </c>
      <c r="E90" s="89">
        <v>0</v>
      </c>
      <c r="F90" s="89">
        <v>0</v>
      </c>
      <c r="G90" s="89">
        <v>0</v>
      </c>
      <c r="H90" s="883">
        <v>0</v>
      </c>
      <c r="I90" s="89">
        <v>0</v>
      </c>
      <c r="J90" s="89">
        <v>0</v>
      </c>
      <c r="K90" s="89">
        <v>0</v>
      </c>
      <c r="L90" s="89">
        <v>0</v>
      </c>
      <c r="M90" s="89">
        <v>0</v>
      </c>
      <c r="N90" s="89">
        <v>0</v>
      </c>
      <c r="O90" s="89">
        <v>0</v>
      </c>
      <c r="P90" s="89">
        <v>0</v>
      </c>
      <c r="Q90" s="89">
        <v>0</v>
      </c>
      <c r="R90" s="89">
        <v>0</v>
      </c>
      <c r="S90" s="89">
        <v>0</v>
      </c>
      <c r="T90" s="89">
        <v>0</v>
      </c>
      <c r="U90" s="89">
        <v>0</v>
      </c>
      <c r="V90" s="89">
        <v>0</v>
      </c>
      <c r="W90" s="89">
        <v>0</v>
      </c>
      <c r="X90" s="89">
        <v>0</v>
      </c>
      <c r="Y90" s="89">
        <v>0</v>
      </c>
      <c r="Z90" s="89">
        <v>0</v>
      </c>
      <c r="AA90" s="89">
        <v>0</v>
      </c>
      <c r="AB90" s="89">
        <v>0</v>
      </c>
      <c r="AC90" s="89">
        <v>0</v>
      </c>
      <c r="AD90" s="89">
        <v>0</v>
      </c>
      <c r="AE90" s="89">
        <v>0</v>
      </c>
      <c r="AF90" s="89">
        <v>0</v>
      </c>
      <c r="AG90" s="89">
        <v>0</v>
      </c>
      <c r="AH90" s="883">
        <f t="shared" si="36"/>
        <v>976.6112170966785</v>
      </c>
    </row>
    <row r="91" spans="2:34" s="888" customFormat="1" x14ac:dyDescent="0.25">
      <c r="B91" s="886" t="s">
        <v>797</v>
      </c>
      <c r="C91" s="883">
        <v>0.48702423602115397</v>
      </c>
      <c r="D91" s="883">
        <v>0</v>
      </c>
      <c r="E91" s="883">
        <v>0</v>
      </c>
      <c r="F91" s="883">
        <v>0</v>
      </c>
      <c r="G91" s="883">
        <v>0</v>
      </c>
      <c r="H91" s="883">
        <v>0</v>
      </c>
      <c r="I91" s="883">
        <v>0</v>
      </c>
      <c r="J91" s="883">
        <v>0</v>
      </c>
      <c r="K91" s="883">
        <v>0</v>
      </c>
      <c r="L91" s="883">
        <v>0</v>
      </c>
      <c r="M91" s="883">
        <v>0</v>
      </c>
      <c r="N91" s="883">
        <v>0</v>
      </c>
      <c r="O91" s="883">
        <v>0</v>
      </c>
      <c r="P91" s="883">
        <v>0</v>
      </c>
      <c r="Q91" s="883">
        <v>0</v>
      </c>
      <c r="R91" s="883">
        <v>0</v>
      </c>
      <c r="S91" s="883">
        <v>0</v>
      </c>
      <c r="T91" s="883">
        <v>0</v>
      </c>
      <c r="U91" s="883">
        <v>0</v>
      </c>
      <c r="V91" s="883">
        <v>0</v>
      </c>
      <c r="W91" s="883">
        <v>0</v>
      </c>
      <c r="X91" s="883">
        <v>0</v>
      </c>
      <c r="Y91" s="883">
        <v>0</v>
      </c>
      <c r="Z91" s="883">
        <v>0</v>
      </c>
      <c r="AA91" s="883">
        <v>0</v>
      </c>
      <c r="AB91" s="883">
        <v>0</v>
      </c>
      <c r="AC91" s="883">
        <v>0</v>
      </c>
      <c r="AD91" s="883">
        <v>0</v>
      </c>
      <c r="AE91" s="883">
        <v>0</v>
      </c>
      <c r="AF91" s="883">
        <v>0</v>
      </c>
      <c r="AG91" s="883">
        <v>0</v>
      </c>
      <c r="AH91" s="883">
        <f t="shared" si="36"/>
        <v>0.48702423602115397</v>
      </c>
    </row>
    <row r="92" spans="2:34" s="888" customFormat="1" x14ac:dyDescent="0.25">
      <c r="B92" s="884" t="s">
        <v>796</v>
      </c>
      <c r="C92" s="883">
        <v>159.78159541161091</v>
      </c>
      <c r="D92" s="883">
        <v>0</v>
      </c>
      <c r="E92" s="883">
        <v>0</v>
      </c>
      <c r="F92" s="883">
        <v>0</v>
      </c>
      <c r="G92" s="883">
        <v>0</v>
      </c>
      <c r="H92" s="883">
        <v>0</v>
      </c>
      <c r="I92" s="883">
        <v>0</v>
      </c>
      <c r="J92" s="883">
        <v>0</v>
      </c>
      <c r="K92" s="883">
        <v>0</v>
      </c>
      <c r="L92" s="883">
        <v>0</v>
      </c>
      <c r="M92" s="883">
        <v>0</v>
      </c>
      <c r="N92" s="883">
        <v>0</v>
      </c>
      <c r="O92" s="883">
        <v>0</v>
      </c>
      <c r="P92" s="883">
        <v>0</v>
      </c>
      <c r="Q92" s="883">
        <v>0</v>
      </c>
      <c r="R92" s="883">
        <v>0</v>
      </c>
      <c r="S92" s="883">
        <v>0</v>
      </c>
      <c r="T92" s="883">
        <v>0</v>
      </c>
      <c r="U92" s="883">
        <v>0</v>
      </c>
      <c r="V92" s="883">
        <v>0</v>
      </c>
      <c r="W92" s="883">
        <v>0</v>
      </c>
      <c r="X92" s="883">
        <v>0</v>
      </c>
      <c r="Y92" s="883">
        <v>0</v>
      </c>
      <c r="Z92" s="883">
        <v>0</v>
      </c>
      <c r="AA92" s="883">
        <v>0</v>
      </c>
      <c r="AB92" s="883">
        <v>0</v>
      </c>
      <c r="AC92" s="883">
        <v>0</v>
      </c>
      <c r="AD92" s="883">
        <v>0</v>
      </c>
      <c r="AE92" s="883">
        <v>0</v>
      </c>
      <c r="AF92" s="883">
        <v>0</v>
      </c>
      <c r="AG92" s="883">
        <v>0</v>
      </c>
      <c r="AH92" s="883">
        <f t="shared" si="36"/>
        <v>159.78159541161091</v>
      </c>
    </row>
    <row r="93" spans="2:34" s="888" customFormat="1" x14ac:dyDescent="0.25">
      <c r="B93" s="886" t="s">
        <v>909</v>
      </c>
      <c r="C93" s="883">
        <v>8.6155199999999998E-3</v>
      </c>
      <c r="D93" s="883">
        <v>0</v>
      </c>
      <c r="E93" s="883">
        <v>0</v>
      </c>
      <c r="F93" s="883">
        <v>0</v>
      </c>
      <c r="G93" s="883">
        <v>0</v>
      </c>
      <c r="H93" s="883">
        <v>0</v>
      </c>
      <c r="I93" s="883">
        <v>0</v>
      </c>
      <c r="J93" s="883">
        <v>0</v>
      </c>
      <c r="K93" s="883">
        <v>0</v>
      </c>
      <c r="L93" s="883">
        <v>0</v>
      </c>
      <c r="M93" s="883">
        <v>0</v>
      </c>
      <c r="N93" s="883">
        <v>0</v>
      </c>
      <c r="O93" s="883">
        <v>0</v>
      </c>
      <c r="P93" s="883">
        <v>0</v>
      </c>
      <c r="Q93" s="883">
        <v>0</v>
      </c>
      <c r="R93" s="883">
        <v>0</v>
      </c>
      <c r="S93" s="883">
        <v>0</v>
      </c>
      <c r="T93" s="883">
        <v>0</v>
      </c>
      <c r="U93" s="883">
        <v>0</v>
      </c>
      <c r="V93" s="883">
        <v>0</v>
      </c>
      <c r="W93" s="883">
        <v>0</v>
      </c>
      <c r="X93" s="883">
        <v>0</v>
      </c>
      <c r="Y93" s="883">
        <v>0</v>
      </c>
      <c r="Z93" s="883">
        <v>0</v>
      </c>
      <c r="AA93" s="883">
        <v>0</v>
      </c>
      <c r="AB93" s="883">
        <v>0</v>
      </c>
      <c r="AC93" s="883">
        <v>0</v>
      </c>
      <c r="AD93" s="883">
        <v>0</v>
      </c>
      <c r="AE93" s="883">
        <v>0</v>
      </c>
      <c r="AF93" s="883">
        <v>0</v>
      </c>
      <c r="AG93" s="883">
        <v>0</v>
      </c>
      <c r="AH93" s="883">
        <f t="shared" si="36"/>
        <v>8.6155199999999998E-3</v>
      </c>
    </row>
    <row r="94" spans="2:34" s="888" customFormat="1" x14ac:dyDescent="0.25">
      <c r="B94" s="886" t="s">
        <v>910</v>
      </c>
      <c r="C94" s="883">
        <v>2.02156694</v>
      </c>
      <c r="D94" s="883">
        <v>0</v>
      </c>
      <c r="E94" s="883">
        <v>0</v>
      </c>
      <c r="F94" s="883">
        <v>0</v>
      </c>
      <c r="G94" s="883">
        <v>0</v>
      </c>
      <c r="H94" s="883">
        <v>0</v>
      </c>
      <c r="I94" s="883">
        <v>0</v>
      </c>
      <c r="J94" s="883">
        <v>0</v>
      </c>
      <c r="K94" s="883">
        <v>0</v>
      </c>
      <c r="L94" s="883">
        <v>0</v>
      </c>
      <c r="M94" s="883">
        <v>0</v>
      </c>
      <c r="N94" s="883">
        <v>0</v>
      </c>
      <c r="O94" s="883">
        <v>0</v>
      </c>
      <c r="P94" s="883">
        <v>0</v>
      </c>
      <c r="Q94" s="883">
        <v>0</v>
      </c>
      <c r="R94" s="883">
        <v>0</v>
      </c>
      <c r="S94" s="883">
        <v>0</v>
      </c>
      <c r="T94" s="883">
        <v>0</v>
      </c>
      <c r="U94" s="883">
        <v>0</v>
      </c>
      <c r="V94" s="883">
        <v>0</v>
      </c>
      <c r="W94" s="883">
        <v>0</v>
      </c>
      <c r="X94" s="883">
        <v>0</v>
      </c>
      <c r="Y94" s="883">
        <v>0</v>
      </c>
      <c r="Z94" s="883">
        <v>0</v>
      </c>
      <c r="AA94" s="883">
        <v>0</v>
      </c>
      <c r="AB94" s="883">
        <v>0</v>
      </c>
      <c r="AC94" s="883">
        <v>0</v>
      </c>
      <c r="AD94" s="883">
        <v>0</v>
      </c>
      <c r="AE94" s="883">
        <v>0</v>
      </c>
      <c r="AF94" s="883">
        <v>0</v>
      </c>
      <c r="AG94" s="883">
        <v>0</v>
      </c>
      <c r="AH94" s="883">
        <f t="shared" si="36"/>
        <v>2.02156694</v>
      </c>
    </row>
    <row r="95" spans="2:34" s="888" customFormat="1" x14ac:dyDescent="0.25">
      <c r="B95" s="886" t="s">
        <v>912</v>
      </c>
      <c r="C95" s="883">
        <v>1.6597504300000001</v>
      </c>
      <c r="D95" s="883">
        <v>0.82987522000000002</v>
      </c>
      <c r="E95" s="883">
        <v>0</v>
      </c>
      <c r="F95" s="883">
        <v>0</v>
      </c>
      <c r="G95" s="883">
        <v>0</v>
      </c>
      <c r="H95" s="883">
        <v>0</v>
      </c>
      <c r="I95" s="883">
        <v>0</v>
      </c>
      <c r="J95" s="883">
        <v>0</v>
      </c>
      <c r="K95" s="883">
        <v>0</v>
      </c>
      <c r="L95" s="883">
        <v>0</v>
      </c>
      <c r="M95" s="883">
        <v>0</v>
      </c>
      <c r="N95" s="883">
        <v>0</v>
      </c>
      <c r="O95" s="883">
        <v>0</v>
      </c>
      <c r="P95" s="883">
        <v>0</v>
      </c>
      <c r="Q95" s="883">
        <v>0</v>
      </c>
      <c r="R95" s="883">
        <v>0</v>
      </c>
      <c r="S95" s="883">
        <v>0</v>
      </c>
      <c r="T95" s="883">
        <v>0</v>
      </c>
      <c r="U95" s="883">
        <v>0</v>
      </c>
      <c r="V95" s="883">
        <v>0</v>
      </c>
      <c r="W95" s="883">
        <v>0</v>
      </c>
      <c r="X95" s="883">
        <v>0</v>
      </c>
      <c r="Y95" s="883">
        <v>0</v>
      </c>
      <c r="Z95" s="883">
        <v>0</v>
      </c>
      <c r="AA95" s="883">
        <v>0</v>
      </c>
      <c r="AB95" s="883">
        <v>0</v>
      </c>
      <c r="AC95" s="883">
        <v>0</v>
      </c>
      <c r="AD95" s="883">
        <v>0</v>
      </c>
      <c r="AE95" s="883">
        <v>0</v>
      </c>
      <c r="AF95" s="883">
        <v>0</v>
      </c>
      <c r="AG95" s="883">
        <v>0</v>
      </c>
      <c r="AH95" s="883">
        <f t="shared" si="36"/>
        <v>2.4896256500000002</v>
      </c>
    </row>
    <row r="96" spans="2:34" s="888" customFormat="1" x14ac:dyDescent="0.25">
      <c r="B96" s="884" t="s">
        <v>478</v>
      </c>
      <c r="C96" s="883">
        <v>177.88704771168815</v>
      </c>
      <c r="D96" s="883">
        <v>177.88704771168815</v>
      </c>
      <c r="E96" s="883">
        <v>177.88704771168815</v>
      </c>
      <c r="F96" s="883">
        <v>177.88704771168815</v>
      </c>
      <c r="G96" s="883">
        <v>177.88704771168815</v>
      </c>
      <c r="H96" s="883">
        <v>177.88704771168815</v>
      </c>
      <c r="I96" s="883">
        <v>0</v>
      </c>
      <c r="J96" s="883">
        <v>0</v>
      </c>
      <c r="K96" s="883">
        <v>0</v>
      </c>
      <c r="L96" s="883">
        <v>0</v>
      </c>
      <c r="M96" s="883">
        <v>0</v>
      </c>
      <c r="N96" s="883">
        <v>0</v>
      </c>
      <c r="O96" s="883">
        <v>0</v>
      </c>
      <c r="P96" s="883">
        <v>0</v>
      </c>
      <c r="Q96" s="883">
        <v>0</v>
      </c>
      <c r="R96" s="883">
        <v>0</v>
      </c>
      <c r="S96" s="883">
        <v>0</v>
      </c>
      <c r="T96" s="883">
        <v>0</v>
      </c>
      <c r="U96" s="883">
        <v>0</v>
      </c>
      <c r="V96" s="883">
        <v>0</v>
      </c>
      <c r="W96" s="883">
        <v>0</v>
      </c>
      <c r="X96" s="883">
        <v>0</v>
      </c>
      <c r="Y96" s="883">
        <v>0</v>
      </c>
      <c r="Z96" s="883">
        <v>0</v>
      </c>
      <c r="AA96" s="883">
        <v>0</v>
      </c>
      <c r="AB96" s="883">
        <v>0</v>
      </c>
      <c r="AC96" s="883">
        <v>0</v>
      </c>
      <c r="AD96" s="883">
        <v>0</v>
      </c>
      <c r="AE96" s="883">
        <v>0</v>
      </c>
      <c r="AF96" s="883">
        <v>0</v>
      </c>
      <c r="AG96" s="883">
        <v>0</v>
      </c>
      <c r="AH96" s="883">
        <f t="shared" si="36"/>
        <v>1067.3222862701289</v>
      </c>
    </row>
    <row r="97" spans="2:34" s="888" customFormat="1" x14ac:dyDescent="0.25">
      <c r="B97" s="884" t="s">
        <v>479</v>
      </c>
      <c r="C97" s="887">
        <v>121.98058695062095</v>
      </c>
      <c r="D97" s="887">
        <v>121.98058695062095</v>
      </c>
      <c r="E97" s="887">
        <v>121.98058695062095</v>
      </c>
      <c r="F97" s="887">
        <v>0</v>
      </c>
      <c r="G97" s="887">
        <v>0</v>
      </c>
      <c r="H97" s="883">
        <v>0</v>
      </c>
      <c r="I97" s="887">
        <v>0</v>
      </c>
      <c r="J97" s="887">
        <v>0</v>
      </c>
      <c r="K97" s="887">
        <v>0</v>
      </c>
      <c r="L97" s="887">
        <v>0</v>
      </c>
      <c r="M97" s="887">
        <v>0</v>
      </c>
      <c r="N97" s="887">
        <v>0</v>
      </c>
      <c r="O97" s="887">
        <v>0</v>
      </c>
      <c r="P97" s="887">
        <v>0</v>
      </c>
      <c r="Q97" s="887">
        <v>0</v>
      </c>
      <c r="R97" s="887">
        <v>0</v>
      </c>
      <c r="S97" s="887">
        <v>0</v>
      </c>
      <c r="T97" s="887">
        <v>0</v>
      </c>
      <c r="U97" s="887">
        <v>0</v>
      </c>
      <c r="V97" s="887">
        <v>0</v>
      </c>
      <c r="W97" s="887">
        <v>0</v>
      </c>
      <c r="X97" s="887">
        <v>0</v>
      </c>
      <c r="Y97" s="887">
        <v>0</v>
      </c>
      <c r="Z97" s="887">
        <v>0</v>
      </c>
      <c r="AA97" s="887">
        <v>0</v>
      </c>
      <c r="AB97" s="887">
        <v>0</v>
      </c>
      <c r="AC97" s="887">
        <v>0</v>
      </c>
      <c r="AD97" s="887">
        <v>0</v>
      </c>
      <c r="AE97" s="887">
        <v>0</v>
      </c>
      <c r="AF97" s="887">
        <v>0</v>
      </c>
      <c r="AG97" s="887">
        <v>0</v>
      </c>
      <c r="AH97" s="883">
        <f t="shared" si="36"/>
        <v>365.94176085186285</v>
      </c>
    </row>
    <row r="98" spans="2:34" s="888" customFormat="1" x14ac:dyDescent="0.25">
      <c r="B98" s="884" t="s">
        <v>559</v>
      </c>
      <c r="C98" s="887">
        <v>0</v>
      </c>
      <c r="D98" s="887">
        <v>0</v>
      </c>
      <c r="E98" s="887">
        <v>0</v>
      </c>
      <c r="F98" s="887">
        <v>0</v>
      </c>
      <c r="G98" s="887">
        <v>0</v>
      </c>
      <c r="H98" s="883">
        <v>0</v>
      </c>
      <c r="I98" s="887">
        <v>0</v>
      </c>
      <c r="J98" s="887">
        <v>0</v>
      </c>
      <c r="K98" s="887">
        <v>0</v>
      </c>
      <c r="L98" s="887">
        <v>0</v>
      </c>
      <c r="M98" s="887">
        <v>0</v>
      </c>
      <c r="N98" s="887">
        <v>0</v>
      </c>
      <c r="O98" s="887">
        <v>0</v>
      </c>
      <c r="P98" s="887">
        <v>0</v>
      </c>
      <c r="Q98" s="887">
        <v>0</v>
      </c>
      <c r="R98" s="887">
        <v>0</v>
      </c>
      <c r="S98" s="887">
        <v>0</v>
      </c>
      <c r="T98" s="887">
        <v>0</v>
      </c>
      <c r="U98" s="887">
        <v>0</v>
      </c>
      <c r="V98" s="887">
        <v>0</v>
      </c>
      <c r="W98" s="887">
        <v>0</v>
      </c>
      <c r="X98" s="887">
        <v>0</v>
      </c>
      <c r="Y98" s="887">
        <v>0</v>
      </c>
      <c r="Z98" s="887">
        <v>0</v>
      </c>
      <c r="AA98" s="887">
        <v>0</v>
      </c>
      <c r="AB98" s="887">
        <v>0</v>
      </c>
      <c r="AC98" s="887">
        <v>0</v>
      </c>
      <c r="AD98" s="887">
        <v>0</v>
      </c>
      <c r="AE98" s="887">
        <v>0</v>
      </c>
      <c r="AF98" s="887">
        <v>0</v>
      </c>
      <c r="AG98" s="887">
        <v>0</v>
      </c>
      <c r="AH98" s="883">
        <f t="shared" si="36"/>
        <v>0</v>
      </c>
    </row>
    <row r="99" spans="2:34" s="888" customFormat="1" x14ac:dyDescent="0.25">
      <c r="B99" s="884" t="s">
        <v>480</v>
      </c>
      <c r="C99" s="887">
        <v>135.18331449711809</v>
      </c>
      <c r="D99" s="887">
        <v>0</v>
      </c>
      <c r="E99" s="887">
        <v>0</v>
      </c>
      <c r="F99" s="887">
        <v>0</v>
      </c>
      <c r="G99" s="887">
        <v>0</v>
      </c>
      <c r="H99" s="883">
        <v>0</v>
      </c>
      <c r="I99" s="887">
        <v>0</v>
      </c>
      <c r="J99" s="887">
        <v>0</v>
      </c>
      <c r="K99" s="887">
        <v>0</v>
      </c>
      <c r="L99" s="887">
        <v>0</v>
      </c>
      <c r="M99" s="887">
        <v>0</v>
      </c>
      <c r="N99" s="887">
        <v>0</v>
      </c>
      <c r="O99" s="887">
        <v>0</v>
      </c>
      <c r="P99" s="887">
        <v>0</v>
      </c>
      <c r="Q99" s="887">
        <v>0</v>
      </c>
      <c r="R99" s="887">
        <v>0</v>
      </c>
      <c r="S99" s="887">
        <v>0</v>
      </c>
      <c r="T99" s="887">
        <v>0</v>
      </c>
      <c r="U99" s="887">
        <v>0</v>
      </c>
      <c r="V99" s="887">
        <v>0</v>
      </c>
      <c r="W99" s="887">
        <v>0</v>
      </c>
      <c r="X99" s="887">
        <v>0</v>
      </c>
      <c r="Y99" s="887">
        <v>0</v>
      </c>
      <c r="Z99" s="887">
        <v>0</v>
      </c>
      <c r="AA99" s="887">
        <v>0</v>
      </c>
      <c r="AB99" s="887">
        <v>0</v>
      </c>
      <c r="AC99" s="887">
        <v>0</v>
      </c>
      <c r="AD99" s="887">
        <v>0</v>
      </c>
      <c r="AE99" s="887">
        <v>0</v>
      </c>
      <c r="AF99" s="887">
        <v>0</v>
      </c>
      <c r="AG99" s="887">
        <v>0</v>
      </c>
      <c r="AH99" s="883">
        <f t="shared" ref="AH99:AH125" si="37">SUM(C99:AG99)</f>
        <v>135.18331449711809</v>
      </c>
    </row>
    <row r="100" spans="2:34" s="888" customFormat="1" x14ac:dyDescent="0.25">
      <c r="B100" s="886" t="s">
        <v>716</v>
      </c>
      <c r="C100" s="887">
        <v>47.122518580281657</v>
      </c>
      <c r="D100" s="887">
        <v>23.561259290140828</v>
      </c>
      <c r="E100" s="887">
        <v>0</v>
      </c>
      <c r="F100" s="887">
        <v>0</v>
      </c>
      <c r="G100" s="887">
        <v>0</v>
      </c>
      <c r="H100" s="883">
        <v>0</v>
      </c>
      <c r="I100" s="887">
        <v>0</v>
      </c>
      <c r="J100" s="887">
        <v>0</v>
      </c>
      <c r="K100" s="887">
        <v>0</v>
      </c>
      <c r="L100" s="887">
        <v>0</v>
      </c>
      <c r="M100" s="887">
        <v>0</v>
      </c>
      <c r="N100" s="887">
        <v>0</v>
      </c>
      <c r="O100" s="887">
        <v>0</v>
      </c>
      <c r="P100" s="887">
        <v>0</v>
      </c>
      <c r="Q100" s="887">
        <v>0</v>
      </c>
      <c r="R100" s="887">
        <v>0</v>
      </c>
      <c r="S100" s="887">
        <v>0</v>
      </c>
      <c r="T100" s="887">
        <v>0</v>
      </c>
      <c r="U100" s="887">
        <v>0</v>
      </c>
      <c r="V100" s="887">
        <v>0</v>
      </c>
      <c r="W100" s="887">
        <v>0</v>
      </c>
      <c r="X100" s="887">
        <v>0</v>
      </c>
      <c r="Y100" s="887">
        <v>0</v>
      </c>
      <c r="Z100" s="887">
        <v>0</v>
      </c>
      <c r="AA100" s="887">
        <v>0</v>
      </c>
      <c r="AB100" s="887">
        <v>0</v>
      </c>
      <c r="AC100" s="887">
        <v>0</v>
      </c>
      <c r="AD100" s="887">
        <v>0</v>
      </c>
      <c r="AE100" s="887">
        <v>0</v>
      </c>
      <c r="AF100" s="887">
        <v>0</v>
      </c>
      <c r="AG100" s="887">
        <v>0</v>
      </c>
      <c r="AH100" s="883">
        <f t="shared" si="37"/>
        <v>70.683777870422489</v>
      </c>
    </row>
    <row r="101" spans="2:34" s="888" customFormat="1" x14ac:dyDescent="0.25">
      <c r="B101" s="884" t="s">
        <v>841</v>
      </c>
      <c r="C101" s="887">
        <v>2.5484609436874313</v>
      </c>
      <c r="D101" s="887">
        <v>2.5484609436874313</v>
      </c>
      <c r="E101" s="887">
        <v>2.5484609436874313</v>
      </c>
      <c r="F101" s="887">
        <v>0</v>
      </c>
      <c r="G101" s="887">
        <v>0</v>
      </c>
      <c r="H101" s="883">
        <v>0</v>
      </c>
      <c r="I101" s="887">
        <v>0</v>
      </c>
      <c r="J101" s="887">
        <v>0</v>
      </c>
      <c r="K101" s="887">
        <v>0</v>
      </c>
      <c r="L101" s="887">
        <v>0</v>
      </c>
      <c r="M101" s="887">
        <v>0</v>
      </c>
      <c r="N101" s="887">
        <v>0</v>
      </c>
      <c r="O101" s="887">
        <v>0</v>
      </c>
      <c r="P101" s="887">
        <v>0</v>
      </c>
      <c r="Q101" s="887">
        <v>0</v>
      </c>
      <c r="R101" s="887">
        <v>0</v>
      </c>
      <c r="S101" s="887">
        <v>0</v>
      </c>
      <c r="T101" s="887">
        <v>0</v>
      </c>
      <c r="U101" s="887">
        <v>0</v>
      </c>
      <c r="V101" s="887">
        <v>0</v>
      </c>
      <c r="W101" s="887">
        <v>0</v>
      </c>
      <c r="X101" s="887">
        <v>0</v>
      </c>
      <c r="Y101" s="887">
        <v>0</v>
      </c>
      <c r="Z101" s="887">
        <v>0</v>
      </c>
      <c r="AA101" s="887">
        <v>0</v>
      </c>
      <c r="AB101" s="887">
        <v>0</v>
      </c>
      <c r="AC101" s="887">
        <v>0</v>
      </c>
      <c r="AD101" s="887">
        <v>0</v>
      </c>
      <c r="AE101" s="887">
        <v>0</v>
      </c>
      <c r="AF101" s="887">
        <v>0</v>
      </c>
      <c r="AG101" s="887">
        <v>0</v>
      </c>
      <c r="AH101" s="883">
        <f t="shared" si="37"/>
        <v>7.6453828310622942</v>
      </c>
    </row>
    <row r="102" spans="2:34" s="888" customFormat="1" x14ac:dyDescent="0.25">
      <c r="B102" s="886" t="s">
        <v>838</v>
      </c>
      <c r="C102" s="883">
        <v>34.295759387397588</v>
      </c>
      <c r="D102" s="883">
        <v>0</v>
      </c>
      <c r="E102" s="883">
        <v>0</v>
      </c>
      <c r="F102" s="883">
        <v>0</v>
      </c>
      <c r="G102" s="883">
        <v>0</v>
      </c>
      <c r="H102" s="883">
        <v>0</v>
      </c>
      <c r="I102" s="883">
        <v>0</v>
      </c>
      <c r="J102" s="883">
        <v>0</v>
      </c>
      <c r="K102" s="883">
        <v>0</v>
      </c>
      <c r="L102" s="883">
        <v>0</v>
      </c>
      <c r="M102" s="883">
        <v>0</v>
      </c>
      <c r="N102" s="883">
        <v>0</v>
      </c>
      <c r="O102" s="883">
        <v>0</v>
      </c>
      <c r="P102" s="883">
        <v>0</v>
      </c>
      <c r="Q102" s="883">
        <v>0</v>
      </c>
      <c r="R102" s="883">
        <v>0</v>
      </c>
      <c r="S102" s="883">
        <v>0</v>
      </c>
      <c r="T102" s="883">
        <v>0</v>
      </c>
      <c r="U102" s="883">
        <v>0</v>
      </c>
      <c r="V102" s="883">
        <v>0</v>
      </c>
      <c r="W102" s="883">
        <v>0</v>
      </c>
      <c r="X102" s="883">
        <v>0</v>
      </c>
      <c r="Y102" s="883">
        <v>0</v>
      </c>
      <c r="Z102" s="883">
        <v>0</v>
      </c>
      <c r="AA102" s="883">
        <v>0</v>
      </c>
      <c r="AB102" s="883">
        <v>0</v>
      </c>
      <c r="AC102" s="883">
        <v>0</v>
      </c>
      <c r="AD102" s="883">
        <v>0</v>
      </c>
      <c r="AE102" s="883">
        <v>0</v>
      </c>
      <c r="AF102" s="883">
        <v>0</v>
      </c>
      <c r="AG102" s="883">
        <v>0</v>
      </c>
      <c r="AH102" s="883">
        <f t="shared" si="37"/>
        <v>34.295759387397588</v>
      </c>
    </row>
    <row r="103" spans="2:34" s="888" customFormat="1" x14ac:dyDescent="0.25">
      <c r="B103" s="886" t="s">
        <v>839</v>
      </c>
      <c r="C103" s="887">
        <v>15.632803939474183</v>
      </c>
      <c r="D103" s="887">
        <v>0</v>
      </c>
      <c r="E103" s="887">
        <v>0</v>
      </c>
      <c r="F103" s="887">
        <v>0</v>
      </c>
      <c r="G103" s="887">
        <v>0</v>
      </c>
      <c r="H103" s="883">
        <v>0</v>
      </c>
      <c r="I103" s="887">
        <v>0</v>
      </c>
      <c r="J103" s="887">
        <v>0</v>
      </c>
      <c r="K103" s="887">
        <v>0</v>
      </c>
      <c r="L103" s="887">
        <v>0</v>
      </c>
      <c r="M103" s="887">
        <v>0</v>
      </c>
      <c r="N103" s="887">
        <v>0</v>
      </c>
      <c r="O103" s="887">
        <v>0</v>
      </c>
      <c r="P103" s="887">
        <v>0</v>
      </c>
      <c r="Q103" s="887">
        <v>0</v>
      </c>
      <c r="R103" s="887">
        <v>0</v>
      </c>
      <c r="S103" s="887">
        <v>0</v>
      </c>
      <c r="T103" s="887">
        <v>0</v>
      </c>
      <c r="U103" s="887">
        <v>0</v>
      </c>
      <c r="V103" s="887">
        <v>0</v>
      </c>
      <c r="W103" s="887">
        <v>0</v>
      </c>
      <c r="X103" s="887">
        <v>0</v>
      </c>
      <c r="Y103" s="887">
        <v>0</v>
      </c>
      <c r="Z103" s="887">
        <v>0</v>
      </c>
      <c r="AA103" s="887">
        <v>0</v>
      </c>
      <c r="AB103" s="887">
        <v>0</v>
      </c>
      <c r="AC103" s="887">
        <v>0</v>
      </c>
      <c r="AD103" s="887">
        <v>0</v>
      </c>
      <c r="AE103" s="887">
        <v>0</v>
      </c>
      <c r="AF103" s="887">
        <v>0</v>
      </c>
      <c r="AG103" s="887">
        <v>0</v>
      </c>
      <c r="AH103" s="883">
        <f t="shared" si="37"/>
        <v>15.632803939474183</v>
      </c>
    </row>
    <row r="104" spans="2:34" s="888" customFormat="1" x14ac:dyDescent="0.25">
      <c r="B104" s="884" t="s">
        <v>840</v>
      </c>
      <c r="C104" s="887">
        <v>31.847352574213566</v>
      </c>
      <c r="D104" s="887">
        <v>31.847352574213566</v>
      </c>
      <c r="E104" s="887">
        <v>0</v>
      </c>
      <c r="F104" s="887">
        <v>0</v>
      </c>
      <c r="G104" s="887">
        <v>0</v>
      </c>
      <c r="H104" s="883">
        <v>0</v>
      </c>
      <c r="I104" s="887">
        <v>0</v>
      </c>
      <c r="J104" s="887">
        <v>0</v>
      </c>
      <c r="K104" s="887">
        <v>0</v>
      </c>
      <c r="L104" s="887">
        <v>0</v>
      </c>
      <c r="M104" s="887">
        <v>0</v>
      </c>
      <c r="N104" s="887">
        <v>0</v>
      </c>
      <c r="O104" s="887">
        <v>0</v>
      </c>
      <c r="P104" s="887">
        <v>0</v>
      </c>
      <c r="Q104" s="887">
        <v>0</v>
      </c>
      <c r="R104" s="887">
        <v>0</v>
      </c>
      <c r="S104" s="887">
        <v>0</v>
      </c>
      <c r="T104" s="887">
        <v>0</v>
      </c>
      <c r="U104" s="887">
        <v>0</v>
      </c>
      <c r="V104" s="887">
        <v>0</v>
      </c>
      <c r="W104" s="887">
        <v>0</v>
      </c>
      <c r="X104" s="887">
        <v>0</v>
      </c>
      <c r="Y104" s="887">
        <v>0</v>
      </c>
      <c r="Z104" s="887">
        <v>0</v>
      </c>
      <c r="AA104" s="887">
        <v>0</v>
      </c>
      <c r="AB104" s="887">
        <v>0</v>
      </c>
      <c r="AC104" s="887">
        <v>0</v>
      </c>
      <c r="AD104" s="887">
        <v>0</v>
      </c>
      <c r="AE104" s="887">
        <v>0</v>
      </c>
      <c r="AF104" s="887">
        <v>0</v>
      </c>
      <c r="AG104" s="887">
        <v>0</v>
      </c>
      <c r="AH104" s="883">
        <f t="shared" si="37"/>
        <v>63.694705148427133</v>
      </c>
    </row>
    <row r="105" spans="2:34" s="888" customFormat="1" x14ac:dyDescent="0.25">
      <c r="B105" s="884" t="s">
        <v>836</v>
      </c>
      <c r="C105" s="887">
        <v>36.096103252132529</v>
      </c>
      <c r="D105" s="887">
        <v>36.096103252132529</v>
      </c>
      <c r="E105" s="887">
        <v>18.048051626066265</v>
      </c>
      <c r="F105" s="887">
        <v>0</v>
      </c>
      <c r="G105" s="887">
        <v>0</v>
      </c>
      <c r="H105" s="883">
        <v>0</v>
      </c>
      <c r="I105" s="887">
        <v>0</v>
      </c>
      <c r="J105" s="887">
        <v>0</v>
      </c>
      <c r="K105" s="887">
        <v>0</v>
      </c>
      <c r="L105" s="887">
        <v>0</v>
      </c>
      <c r="M105" s="887">
        <v>0</v>
      </c>
      <c r="N105" s="887">
        <v>0</v>
      </c>
      <c r="O105" s="887">
        <v>0</v>
      </c>
      <c r="P105" s="887">
        <v>0</v>
      </c>
      <c r="Q105" s="887">
        <v>0</v>
      </c>
      <c r="R105" s="887">
        <v>0</v>
      </c>
      <c r="S105" s="887">
        <v>0</v>
      </c>
      <c r="T105" s="887">
        <v>0</v>
      </c>
      <c r="U105" s="887">
        <v>0</v>
      </c>
      <c r="V105" s="887">
        <v>0</v>
      </c>
      <c r="W105" s="887">
        <v>0</v>
      </c>
      <c r="X105" s="887">
        <v>0</v>
      </c>
      <c r="Y105" s="887">
        <v>0</v>
      </c>
      <c r="Z105" s="887">
        <v>0</v>
      </c>
      <c r="AA105" s="887">
        <v>0</v>
      </c>
      <c r="AB105" s="887">
        <v>0</v>
      </c>
      <c r="AC105" s="887">
        <v>0</v>
      </c>
      <c r="AD105" s="887">
        <v>0</v>
      </c>
      <c r="AE105" s="887">
        <v>0</v>
      </c>
      <c r="AF105" s="887">
        <v>0</v>
      </c>
      <c r="AG105" s="887">
        <v>0</v>
      </c>
      <c r="AH105" s="883">
        <f t="shared" si="37"/>
        <v>90.240258130331327</v>
      </c>
    </row>
    <row r="106" spans="2:34" s="888" customFormat="1" x14ac:dyDescent="0.25">
      <c r="B106" s="886" t="s">
        <v>837</v>
      </c>
      <c r="C106" s="887">
        <v>74.326506173834474</v>
      </c>
      <c r="D106" s="887">
        <v>74.326506173834474</v>
      </c>
      <c r="E106" s="887">
        <v>74.326506173834474</v>
      </c>
      <c r="F106" s="887">
        <v>37.163253086917237</v>
      </c>
      <c r="G106" s="887">
        <v>0</v>
      </c>
      <c r="H106" s="883">
        <v>0</v>
      </c>
      <c r="I106" s="887">
        <v>0</v>
      </c>
      <c r="J106" s="887">
        <v>0</v>
      </c>
      <c r="K106" s="887">
        <v>0</v>
      </c>
      <c r="L106" s="887">
        <v>0</v>
      </c>
      <c r="M106" s="887">
        <v>0</v>
      </c>
      <c r="N106" s="887">
        <v>0</v>
      </c>
      <c r="O106" s="887">
        <v>0</v>
      </c>
      <c r="P106" s="887">
        <v>0</v>
      </c>
      <c r="Q106" s="887">
        <v>0</v>
      </c>
      <c r="R106" s="887">
        <v>0</v>
      </c>
      <c r="S106" s="887">
        <v>0</v>
      </c>
      <c r="T106" s="887">
        <v>0</v>
      </c>
      <c r="U106" s="887">
        <v>0</v>
      </c>
      <c r="V106" s="887">
        <v>0</v>
      </c>
      <c r="W106" s="887">
        <v>0</v>
      </c>
      <c r="X106" s="887">
        <v>0</v>
      </c>
      <c r="Y106" s="887">
        <v>0</v>
      </c>
      <c r="Z106" s="887">
        <v>0</v>
      </c>
      <c r="AA106" s="887">
        <v>0</v>
      </c>
      <c r="AB106" s="887">
        <v>0</v>
      </c>
      <c r="AC106" s="887">
        <v>0</v>
      </c>
      <c r="AD106" s="887">
        <v>0</v>
      </c>
      <c r="AE106" s="887">
        <v>0</v>
      </c>
      <c r="AF106" s="887">
        <v>0</v>
      </c>
      <c r="AG106" s="887">
        <v>0</v>
      </c>
      <c r="AH106" s="883">
        <f t="shared" si="37"/>
        <v>260.14277160842067</v>
      </c>
    </row>
    <row r="107" spans="2:34" s="888" customFormat="1" x14ac:dyDescent="0.25">
      <c r="B107" s="884" t="s">
        <v>842</v>
      </c>
      <c r="C107" s="883">
        <v>17.877524539908901</v>
      </c>
      <c r="D107" s="883">
        <v>15.143314904036973</v>
      </c>
      <c r="E107" s="883">
        <v>15.143314904036973</v>
      </c>
      <c r="F107" s="883">
        <v>15.143314904036973</v>
      </c>
      <c r="G107" s="883">
        <v>10.600320432219918</v>
      </c>
      <c r="H107" s="883">
        <v>4.5429944718170532</v>
      </c>
      <c r="I107" s="883">
        <v>0</v>
      </c>
      <c r="J107" s="883">
        <v>0</v>
      </c>
      <c r="K107" s="883">
        <v>0</v>
      </c>
      <c r="L107" s="883">
        <v>0</v>
      </c>
      <c r="M107" s="883">
        <v>0</v>
      </c>
      <c r="N107" s="883">
        <v>0</v>
      </c>
      <c r="O107" s="883">
        <v>0</v>
      </c>
      <c r="P107" s="883">
        <v>0</v>
      </c>
      <c r="Q107" s="883">
        <v>0</v>
      </c>
      <c r="R107" s="883">
        <v>0</v>
      </c>
      <c r="S107" s="883">
        <v>0</v>
      </c>
      <c r="T107" s="883">
        <v>0</v>
      </c>
      <c r="U107" s="883">
        <v>0</v>
      </c>
      <c r="V107" s="883">
        <v>0</v>
      </c>
      <c r="W107" s="883">
        <v>0</v>
      </c>
      <c r="X107" s="883">
        <v>0</v>
      </c>
      <c r="Y107" s="883">
        <v>0</v>
      </c>
      <c r="Z107" s="883">
        <v>0</v>
      </c>
      <c r="AA107" s="883">
        <v>0</v>
      </c>
      <c r="AB107" s="883">
        <v>0</v>
      </c>
      <c r="AC107" s="883">
        <v>0</v>
      </c>
      <c r="AD107" s="883">
        <v>0</v>
      </c>
      <c r="AE107" s="883">
        <v>0</v>
      </c>
      <c r="AF107" s="883">
        <v>0</v>
      </c>
      <c r="AG107" s="883">
        <v>0</v>
      </c>
      <c r="AH107" s="883">
        <f t="shared" si="37"/>
        <v>78.450784156056784</v>
      </c>
    </row>
    <row r="108" spans="2:34" s="888" customFormat="1" x14ac:dyDescent="0.25">
      <c r="B108" s="884" t="s">
        <v>843</v>
      </c>
      <c r="C108" s="883">
        <v>0.67582748833373418</v>
      </c>
      <c r="D108" s="883">
        <v>0.57246563746196832</v>
      </c>
      <c r="E108" s="883">
        <v>0.57246563746196832</v>
      </c>
      <c r="F108" s="883">
        <v>0.54384235680079207</v>
      </c>
      <c r="G108" s="883">
        <v>0.4293492280964763</v>
      </c>
      <c r="H108" s="883">
        <v>0.31485609939216042</v>
      </c>
      <c r="I108" s="883">
        <v>0.20036297371765002</v>
      </c>
      <c r="J108" s="883">
        <v>8.5869845013334167E-2</v>
      </c>
      <c r="K108" s="883">
        <v>0</v>
      </c>
      <c r="L108" s="883">
        <v>0</v>
      </c>
      <c r="M108" s="883">
        <v>0</v>
      </c>
      <c r="N108" s="883">
        <v>0</v>
      </c>
      <c r="O108" s="883">
        <v>0</v>
      </c>
      <c r="P108" s="883">
        <v>0</v>
      </c>
      <c r="Q108" s="883">
        <v>0</v>
      </c>
      <c r="R108" s="883">
        <v>0</v>
      </c>
      <c r="S108" s="883">
        <v>0</v>
      </c>
      <c r="T108" s="883">
        <v>0</v>
      </c>
      <c r="U108" s="883">
        <v>0</v>
      </c>
      <c r="V108" s="883">
        <v>0</v>
      </c>
      <c r="W108" s="883">
        <v>0</v>
      </c>
      <c r="X108" s="883">
        <v>0</v>
      </c>
      <c r="Y108" s="883">
        <v>0</v>
      </c>
      <c r="Z108" s="883">
        <v>0</v>
      </c>
      <c r="AA108" s="883">
        <v>0</v>
      </c>
      <c r="AB108" s="883">
        <v>0</v>
      </c>
      <c r="AC108" s="883">
        <v>0</v>
      </c>
      <c r="AD108" s="883">
        <v>0</v>
      </c>
      <c r="AE108" s="883">
        <v>0</v>
      </c>
      <c r="AF108" s="883">
        <v>0</v>
      </c>
      <c r="AG108" s="883">
        <v>0</v>
      </c>
      <c r="AH108" s="883">
        <f t="shared" si="37"/>
        <v>3.3950392662780842</v>
      </c>
    </row>
    <row r="109" spans="2:34" s="888" customFormat="1" x14ac:dyDescent="0.25">
      <c r="B109" s="884" t="s">
        <v>565</v>
      </c>
      <c r="C109" s="883">
        <v>69.397304885076451</v>
      </c>
      <c r="D109" s="883">
        <v>0</v>
      </c>
      <c r="E109" s="883">
        <v>0</v>
      </c>
      <c r="F109" s="883">
        <v>0</v>
      </c>
      <c r="G109" s="883">
        <v>0</v>
      </c>
      <c r="H109" s="883">
        <v>0</v>
      </c>
      <c r="I109" s="883">
        <v>0</v>
      </c>
      <c r="J109" s="883">
        <v>0</v>
      </c>
      <c r="K109" s="883">
        <v>0</v>
      </c>
      <c r="L109" s="883">
        <v>0</v>
      </c>
      <c r="M109" s="883">
        <v>0</v>
      </c>
      <c r="N109" s="883">
        <v>0</v>
      </c>
      <c r="O109" s="883">
        <v>0</v>
      </c>
      <c r="P109" s="883">
        <v>0</v>
      </c>
      <c r="Q109" s="883">
        <v>0</v>
      </c>
      <c r="R109" s="883">
        <v>0</v>
      </c>
      <c r="S109" s="883">
        <v>0</v>
      </c>
      <c r="T109" s="883">
        <v>0</v>
      </c>
      <c r="U109" s="883">
        <v>0</v>
      </c>
      <c r="V109" s="883">
        <v>0</v>
      </c>
      <c r="W109" s="883">
        <v>0</v>
      </c>
      <c r="X109" s="883">
        <v>0</v>
      </c>
      <c r="Y109" s="883">
        <v>0</v>
      </c>
      <c r="Z109" s="883">
        <v>0</v>
      </c>
      <c r="AA109" s="883">
        <v>0</v>
      </c>
      <c r="AB109" s="883">
        <v>0</v>
      </c>
      <c r="AC109" s="883">
        <v>0</v>
      </c>
      <c r="AD109" s="883">
        <v>0</v>
      </c>
      <c r="AE109" s="883">
        <v>0</v>
      </c>
      <c r="AF109" s="883">
        <v>0</v>
      </c>
      <c r="AG109" s="883">
        <v>0</v>
      </c>
      <c r="AH109" s="883">
        <f t="shared" si="37"/>
        <v>69.397304885076451</v>
      </c>
    </row>
    <row r="110" spans="2:34" s="888" customFormat="1" x14ac:dyDescent="0.25">
      <c r="B110" s="884" t="s">
        <v>593</v>
      </c>
      <c r="C110" s="883">
        <v>38.911791675427857</v>
      </c>
      <c r="D110" s="883">
        <v>38.911791675427857</v>
      </c>
      <c r="E110" s="883">
        <v>19.455895837713928</v>
      </c>
      <c r="F110" s="883">
        <v>0</v>
      </c>
      <c r="G110" s="883">
        <v>0</v>
      </c>
      <c r="H110" s="883">
        <v>0</v>
      </c>
      <c r="I110" s="883">
        <v>0</v>
      </c>
      <c r="J110" s="883">
        <v>0</v>
      </c>
      <c r="K110" s="883">
        <v>0</v>
      </c>
      <c r="L110" s="883">
        <v>0</v>
      </c>
      <c r="M110" s="883">
        <v>0</v>
      </c>
      <c r="N110" s="883">
        <v>0</v>
      </c>
      <c r="O110" s="883">
        <v>0</v>
      </c>
      <c r="P110" s="883">
        <v>0</v>
      </c>
      <c r="Q110" s="883">
        <v>0</v>
      </c>
      <c r="R110" s="883">
        <v>0</v>
      </c>
      <c r="S110" s="883">
        <v>0</v>
      </c>
      <c r="T110" s="883">
        <v>0</v>
      </c>
      <c r="U110" s="883">
        <v>0</v>
      </c>
      <c r="V110" s="883">
        <v>0</v>
      </c>
      <c r="W110" s="883">
        <v>0</v>
      </c>
      <c r="X110" s="883">
        <v>0</v>
      </c>
      <c r="Y110" s="883">
        <v>0</v>
      </c>
      <c r="Z110" s="883">
        <v>0</v>
      </c>
      <c r="AA110" s="883">
        <v>0</v>
      </c>
      <c r="AB110" s="883">
        <v>0</v>
      </c>
      <c r="AC110" s="883">
        <v>0</v>
      </c>
      <c r="AD110" s="883">
        <v>0</v>
      </c>
      <c r="AE110" s="883">
        <v>0</v>
      </c>
      <c r="AF110" s="883">
        <v>0</v>
      </c>
      <c r="AG110" s="883">
        <v>0</v>
      </c>
      <c r="AH110" s="883">
        <f t="shared" si="37"/>
        <v>97.279479188569638</v>
      </c>
    </row>
    <row r="111" spans="2:34" s="888" customFormat="1" x14ac:dyDescent="0.25">
      <c r="B111" s="884" t="s">
        <v>594</v>
      </c>
      <c r="C111" s="883">
        <v>38.502730775733198</v>
      </c>
      <c r="D111" s="883">
        <v>38.502730775733198</v>
      </c>
      <c r="E111" s="883">
        <v>38.502730775733198</v>
      </c>
      <c r="F111" s="883">
        <v>38.502730775733198</v>
      </c>
      <c r="G111" s="883">
        <v>19.251365387866599</v>
      </c>
      <c r="H111" s="883">
        <v>0</v>
      </c>
      <c r="I111" s="883">
        <v>0</v>
      </c>
      <c r="J111" s="883">
        <v>0</v>
      </c>
      <c r="K111" s="883">
        <v>0</v>
      </c>
      <c r="L111" s="883">
        <v>0</v>
      </c>
      <c r="M111" s="883">
        <v>0</v>
      </c>
      <c r="N111" s="883">
        <v>0</v>
      </c>
      <c r="O111" s="883">
        <v>0</v>
      </c>
      <c r="P111" s="883">
        <v>0</v>
      </c>
      <c r="Q111" s="883">
        <v>0</v>
      </c>
      <c r="R111" s="883">
        <v>0</v>
      </c>
      <c r="S111" s="883">
        <v>0</v>
      </c>
      <c r="T111" s="883">
        <v>0</v>
      </c>
      <c r="U111" s="883">
        <v>0</v>
      </c>
      <c r="V111" s="883">
        <v>0</v>
      </c>
      <c r="W111" s="883">
        <v>0</v>
      </c>
      <c r="X111" s="883">
        <v>0</v>
      </c>
      <c r="Y111" s="883">
        <v>0</v>
      </c>
      <c r="Z111" s="883">
        <v>0</v>
      </c>
      <c r="AA111" s="883">
        <v>0</v>
      </c>
      <c r="AB111" s="883">
        <v>0</v>
      </c>
      <c r="AC111" s="883">
        <v>0</v>
      </c>
      <c r="AD111" s="883">
        <v>0</v>
      </c>
      <c r="AE111" s="883">
        <v>0</v>
      </c>
      <c r="AF111" s="883">
        <v>0</v>
      </c>
      <c r="AG111" s="883">
        <v>0</v>
      </c>
      <c r="AH111" s="883">
        <f t="shared" si="37"/>
        <v>173.26228849079939</v>
      </c>
    </row>
    <row r="112" spans="2:34" s="888" customFormat="1" x14ac:dyDescent="0.25">
      <c r="B112" s="884" t="s">
        <v>605</v>
      </c>
      <c r="C112" s="883">
        <v>74.101456954645627</v>
      </c>
      <c r="D112" s="883">
        <v>74.101456954645627</v>
      </c>
      <c r="E112" s="883">
        <v>0</v>
      </c>
      <c r="F112" s="883">
        <v>0</v>
      </c>
      <c r="G112" s="883">
        <v>0</v>
      </c>
      <c r="H112" s="883">
        <v>0</v>
      </c>
      <c r="I112" s="883">
        <v>0</v>
      </c>
      <c r="J112" s="883">
        <v>0</v>
      </c>
      <c r="K112" s="883">
        <v>0</v>
      </c>
      <c r="L112" s="883">
        <v>0</v>
      </c>
      <c r="M112" s="883">
        <v>0</v>
      </c>
      <c r="N112" s="883">
        <v>0</v>
      </c>
      <c r="O112" s="883">
        <v>0</v>
      </c>
      <c r="P112" s="883">
        <v>0</v>
      </c>
      <c r="Q112" s="883">
        <v>0</v>
      </c>
      <c r="R112" s="883">
        <v>0</v>
      </c>
      <c r="S112" s="883">
        <v>0</v>
      </c>
      <c r="T112" s="883">
        <v>0</v>
      </c>
      <c r="U112" s="883">
        <v>0</v>
      </c>
      <c r="V112" s="883">
        <v>0</v>
      </c>
      <c r="W112" s="883">
        <v>0</v>
      </c>
      <c r="X112" s="883">
        <v>0</v>
      </c>
      <c r="Y112" s="883">
        <v>0</v>
      </c>
      <c r="Z112" s="883">
        <v>0</v>
      </c>
      <c r="AA112" s="883">
        <v>0</v>
      </c>
      <c r="AB112" s="883">
        <v>0</v>
      </c>
      <c r="AC112" s="883">
        <v>0</v>
      </c>
      <c r="AD112" s="883">
        <v>0</v>
      </c>
      <c r="AE112" s="883">
        <v>0</v>
      </c>
      <c r="AF112" s="883">
        <v>0</v>
      </c>
      <c r="AG112" s="883">
        <v>0</v>
      </c>
      <c r="AH112" s="883">
        <f t="shared" si="37"/>
        <v>148.20291390929125</v>
      </c>
    </row>
    <row r="113" spans="2:34" s="888" customFormat="1" x14ac:dyDescent="0.25">
      <c r="B113" s="884" t="s">
        <v>911</v>
      </c>
      <c r="C113" s="883"/>
      <c r="D113" s="883"/>
      <c r="E113" s="883"/>
      <c r="F113" s="883"/>
      <c r="G113" s="883"/>
      <c r="H113" s="883"/>
      <c r="I113" s="883"/>
      <c r="J113" s="883"/>
      <c r="K113" s="883"/>
      <c r="L113" s="883"/>
      <c r="M113" s="883"/>
      <c r="N113" s="883"/>
      <c r="O113" s="883"/>
      <c r="P113" s="883"/>
      <c r="Q113" s="883"/>
      <c r="R113" s="883"/>
      <c r="S113" s="883"/>
      <c r="T113" s="883"/>
      <c r="U113" s="883"/>
      <c r="V113" s="883"/>
      <c r="W113" s="883"/>
      <c r="X113" s="883"/>
      <c r="Y113" s="883"/>
      <c r="Z113" s="883"/>
      <c r="AA113" s="883"/>
      <c r="AB113" s="883"/>
      <c r="AC113" s="883"/>
      <c r="AD113" s="883"/>
      <c r="AE113" s="883"/>
      <c r="AF113" s="883"/>
      <c r="AG113" s="883"/>
      <c r="AH113" s="883">
        <f t="shared" si="37"/>
        <v>0</v>
      </c>
    </row>
    <row r="114" spans="2:34" s="888" customFormat="1" x14ac:dyDescent="0.25">
      <c r="B114" s="884" t="s">
        <v>78</v>
      </c>
      <c r="C114" s="883">
        <v>165.19075734</v>
      </c>
      <c r="D114" s="883">
        <v>130.44907245000002</v>
      </c>
      <c r="E114" s="883">
        <v>103.87831018</v>
      </c>
      <c r="F114" s="883">
        <v>93.157530449999996</v>
      </c>
      <c r="G114" s="883">
        <v>35.874005939999996</v>
      </c>
      <c r="H114" s="883">
        <v>4.5366599399999998</v>
      </c>
      <c r="I114" s="883">
        <v>3.3031214000000002</v>
      </c>
      <c r="J114" s="883">
        <v>3.31015185</v>
      </c>
      <c r="K114" s="883">
        <v>3.29609095</v>
      </c>
      <c r="L114" s="883">
        <v>0.36850321999999996</v>
      </c>
      <c r="M114" s="883">
        <v>0</v>
      </c>
      <c r="N114" s="883">
        <v>0</v>
      </c>
      <c r="O114" s="883">
        <v>0</v>
      </c>
      <c r="P114" s="883">
        <v>0</v>
      </c>
      <c r="Q114" s="883">
        <v>0</v>
      </c>
      <c r="R114" s="883">
        <v>0</v>
      </c>
      <c r="S114" s="883">
        <v>0</v>
      </c>
      <c r="T114" s="883">
        <v>0</v>
      </c>
      <c r="U114" s="883">
        <v>0</v>
      </c>
      <c r="V114" s="883">
        <v>0</v>
      </c>
      <c r="W114" s="883">
        <v>0</v>
      </c>
      <c r="X114" s="883">
        <v>0</v>
      </c>
      <c r="Y114" s="883">
        <v>0</v>
      </c>
      <c r="Z114" s="883">
        <v>0</v>
      </c>
      <c r="AA114" s="883">
        <v>0</v>
      </c>
      <c r="AB114" s="883">
        <v>0</v>
      </c>
      <c r="AC114" s="883">
        <v>0</v>
      </c>
      <c r="AD114" s="883">
        <v>0</v>
      </c>
      <c r="AE114" s="883">
        <v>0</v>
      </c>
      <c r="AF114" s="883">
        <v>0</v>
      </c>
      <c r="AG114" s="883">
        <v>0</v>
      </c>
      <c r="AH114" s="883">
        <f t="shared" si="37"/>
        <v>543.36420371999998</v>
      </c>
    </row>
    <row r="115" spans="2:34" s="888" customFormat="1" x14ac:dyDescent="0.25">
      <c r="B115" s="884" t="s">
        <v>217</v>
      </c>
      <c r="C115" s="887">
        <f t="shared" ref="C115:AF115" si="38">+C116+C117</f>
        <v>361.35930987486603</v>
      </c>
      <c r="D115" s="887">
        <f t="shared" si="38"/>
        <v>0</v>
      </c>
      <c r="E115" s="887">
        <f t="shared" si="38"/>
        <v>0</v>
      </c>
      <c r="F115" s="887">
        <f t="shared" si="38"/>
        <v>0</v>
      </c>
      <c r="G115" s="887">
        <f t="shared" si="38"/>
        <v>0</v>
      </c>
      <c r="H115" s="887">
        <f t="shared" si="38"/>
        <v>0</v>
      </c>
      <c r="I115" s="887">
        <f t="shared" si="38"/>
        <v>0</v>
      </c>
      <c r="J115" s="887">
        <f t="shared" si="38"/>
        <v>0</v>
      </c>
      <c r="K115" s="887">
        <f t="shared" si="38"/>
        <v>0</v>
      </c>
      <c r="L115" s="887">
        <f t="shared" si="38"/>
        <v>0</v>
      </c>
      <c r="M115" s="887">
        <f t="shared" si="38"/>
        <v>0</v>
      </c>
      <c r="N115" s="887">
        <f t="shared" si="38"/>
        <v>0</v>
      </c>
      <c r="O115" s="887">
        <f t="shared" si="38"/>
        <v>0</v>
      </c>
      <c r="P115" s="887">
        <f t="shared" si="38"/>
        <v>0</v>
      </c>
      <c r="Q115" s="887">
        <f t="shared" si="38"/>
        <v>0</v>
      </c>
      <c r="R115" s="887">
        <f t="shared" si="38"/>
        <v>0</v>
      </c>
      <c r="S115" s="887">
        <f t="shared" si="38"/>
        <v>0</v>
      </c>
      <c r="T115" s="887">
        <f t="shared" si="38"/>
        <v>0</v>
      </c>
      <c r="U115" s="887">
        <f t="shared" si="38"/>
        <v>0</v>
      </c>
      <c r="V115" s="887">
        <f t="shared" si="38"/>
        <v>0</v>
      </c>
      <c r="W115" s="887">
        <f t="shared" si="38"/>
        <v>0</v>
      </c>
      <c r="X115" s="887">
        <f t="shared" si="38"/>
        <v>0</v>
      </c>
      <c r="Y115" s="887">
        <f t="shared" si="38"/>
        <v>0</v>
      </c>
      <c r="Z115" s="887">
        <f t="shared" si="38"/>
        <v>0</v>
      </c>
      <c r="AA115" s="887">
        <f t="shared" si="38"/>
        <v>0</v>
      </c>
      <c r="AB115" s="887">
        <f t="shared" si="38"/>
        <v>0</v>
      </c>
      <c r="AC115" s="887">
        <f t="shared" si="38"/>
        <v>0</v>
      </c>
      <c r="AD115" s="887">
        <f t="shared" si="38"/>
        <v>0</v>
      </c>
      <c r="AE115" s="887">
        <f t="shared" si="38"/>
        <v>0</v>
      </c>
      <c r="AF115" s="887">
        <f t="shared" si="38"/>
        <v>0</v>
      </c>
      <c r="AG115" s="887">
        <f t="shared" ref="AG115" si="39">+AG116+AG117</f>
        <v>0</v>
      </c>
      <c r="AH115" s="883">
        <f t="shared" si="37"/>
        <v>361.35930987486603</v>
      </c>
    </row>
    <row r="116" spans="2:34" s="888" customFormat="1" x14ac:dyDescent="0.25">
      <c r="B116" s="316" t="s">
        <v>71</v>
      </c>
      <c r="C116" s="879">
        <v>361.35930987486603</v>
      </c>
      <c r="D116" s="879">
        <v>0</v>
      </c>
      <c r="E116" s="879">
        <v>0</v>
      </c>
      <c r="F116" s="879">
        <v>0</v>
      </c>
      <c r="G116" s="879">
        <v>0</v>
      </c>
      <c r="H116" s="882">
        <v>0</v>
      </c>
      <c r="I116" s="879">
        <v>0</v>
      </c>
      <c r="J116" s="879">
        <v>0</v>
      </c>
      <c r="K116" s="879">
        <v>0</v>
      </c>
      <c r="L116" s="879">
        <v>0</v>
      </c>
      <c r="M116" s="879">
        <v>0</v>
      </c>
      <c r="N116" s="879">
        <v>0</v>
      </c>
      <c r="O116" s="879">
        <v>0</v>
      </c>
      <c r="P116" s="879">
        <v>0</v>
      </c>
      <c r="Q116" s="879">
        <v>0</v>
      </c>
      <c r="R116" s="879">
        <v>0</v>
      </c>
      <c r="S116" s="879">
        <v>0</v>
      </c>
      <c r="T116" s="879">
        <v>0</v>
      </c>
      <c r="U116" s="879">
        <v>0</v>
      </c>
      <c r="V116" s="879">
        <v>0</v>
      </c>
      <c r="W116" s="879">
        <v>0</v>
      </c>
      <c r="X116" s="879">
        <v>0</v>
      </c>
      <c r="Y116" s="879">
        <v>0</v>
      </c>
      <c r="Z116" s="879">
        <v>0</v>
      </c>
      <c r="AA116" s="879">
        <v>0</v>
      </c>
      <c r="AB116" s="879">
        <v>0</v>
      </c>
      <c r="AC116" s="879">
        <v>0</v>
      </c>
      <c r="AD116" s="879">
        <v>0</v>
      </c>
      <c r="AE116" s="879">
        <v>0</v>
      </c>
      <c r="AF116" s="879">
        <v>0</v>
      </c>
      <c r="AG116" s="879">
        <v>0</v>
      </c>
      <c r="AH116" s="882">
        <f t="shared" si="37"/>
        <v>361.35930987486603</v>
      </c>
    </row>
    <row r="117" spans="2:34" s="888" customFormat="1" x14ac:dyDescent="0.25">
      <c r="B117" s="342" t="s">
        <v>69</v>
      </c>
      <c r="C117" s="872">
        <v>0</v>
      </c>
      <c r="D117" s="872">
        <v>0</v>
      </c>
      <c r="E117" s="872">
        <v>0</v>
      </c>
      <c r="F117" s="872">
        <v>0</v>
      </c>
      <c r="G117" s="872">
        <v>0</v>
      </c>
      <c r="H117" s="79">
        <v>0</v>
      </c>
      <c r="I117" s="872">
        <v>0</v>
      </c>
      <c r="J117" s="872">
        <v>0</v>
      </c>
      <c r="K117" s="872">
        <v>0</v>
      </c>
      <c r="L117" s="872">
        <v>0</v>
      </c>
      <c r="M117" s="872">
        <v>0</v>
      </c>
      <c r="N117" s="872">
        <v>0</v>
      </c>
      <c r="O117" s="872">
        <v>0</v>
      </c>
      <c r="P117" s="872">
        <v>0</v>
      </c>
      <c r="Q117" s="872">
        <v>0</v>
      </c>
      <c r="R117" s="872">
        <v>0</v>
      </c>
      <c r="S117" s="872">
        <v>0</v>
      </c>
      <c r="T117" s="872">
        <v>0</v>
      </c>
      <c r="U117" s="872">
        <v>0</v>
      </c>
      <c r="V117" s="872">
        <v>0</v>
      </c>
      <c r="W117" s="872">
        <v>0</v>
      </c>
      <c r="X117" s="872">
        <v>0</v>
      </c>
      <c r="Y117" s="872">
        <v>0</v>
      </c>
      <c r="Z117" s="872">
        <v>0</v>
      </c>
      <c r="AA117" s="872">
        <v>0</v>
      </c>
      <c r="AB117" s="872">
        <v>0</v>
      </c>
      <c r="AC117" s="872">
        <v>0</v>
      </c>
      <c r="AD117" s="872">
        <v>0</v>
      </c>
      <c r="AE117" s="872">
        <v>0</v>
      </c>
      <c r="AF117" s="872">
        <v>0</v>
      </c>
      <c r="AG117" s="872">
        <v>0</v>
      </c>
      <c r="AH117" s="79">
        <f t="shared" si="37"/>
        <v>0</v>
      </c>
    </row>
    <row r="118" spans="2:34" s="888" customFormat="1" x14ac:dyDescent="0.25">
      <c r="B118" s="884" t="s">
        <v>335</v>
      </c>
      <c r="C118" s="887">
        <f t="shared" ref="C118:AF118" si="40">+C119+C124</f>
        <v>52.432401170748264</v>
      </c>
      <c r="D118" s="887">
        <f t="shared" si="40"/>
        <v>24.473046772606576</v>
      </c>
      <c r="E118" s="887">
        <f t="shared" si="40"/>
        <v>0.85997829293491779</v>
      </c>
      <c r="F118" s="887">
        <f t="shared" si="40"/>
        <v>0.10246756893867734</v>
      </c>
      <c r="G118" s="887">
        <f t="shared" si="40"/>
        <v>5.2260000000000001E-2</v>
      </c>
      <c r="H118" s="887">
        <f t="shared" si="40"/>
        <v>5.2260000000000001E-2</v>
      </c>
      <c r="I118" s="887">
        <f t="shared" si="40"/>
        <v>5.2260000000000001E-2</v>
      </c>
      <c r="J118" s="887">
        <f t="shared" si="40"/>
        <v>0</v>
      </c>
      <c r="K118" s="887">
        <f t="shared" si="40"/>
        <v>0</v>
      </c>
      <c r="L118" s="887">
        <f t="shared" si="40"/>
        <v>0</v>
      </c>
      <c r="M118" s="887">
        <f t="shared" si="40"/>
        <v>0</v>
      </c>
      <c r="N118" s="887">
        <f t="shared" si="40"/>
        <v>0</v>
      </c>
      <c r="O118" s="887">
        <f t="shared" si="40"/>
        <v>0</v>
      </c>
      <c r="P118" s="887">
        <f t="shared" si="40"/>
        <v>0</v>
      </c>
      <c r="Q118" s="887">
        <f t="shared" si="40"/>
        <v>0</v>
      </c>
      <c r="R118" s="887">
        <f t="shared" si="40"/>
        <v>0</v>
      </c>
      <c r="S118" s="887">
        <f t="shared" si="40"/>
        <v>0</v>
      </c>
      <c r="T118" s="887">
        <f t="shared" si="40"/>
        <v>0</v>
      </c>
      <c r="U118" s="887">
        <f t="shared" si="40"/>
        <v>0</v>
      </c>
      <c r="V118" s="887">
        <f t="shared" si="40"/>
        <v>0</v>
      </c>
      <c r="W118" s="887">
        <f t="shared" si="40"/>
        <v>0</v>
      </c>
      <c r="X118" s="887">
        <f t="shared" si="40"/>
        <v>0</v>
      </c>
      <c r="Y118" s="887">
        <f t="shared" si="40"/>
        <v>0</v>
      </c>
      <c r="Z118" s="887">
        <f t="shared" si="40"/>
        <v>0</v>
      </c>
      <c r="AA118" s="887">
        <f t="shared" si="40"/>
        <v>0</v>
      </c>
      <c r="AB118" s="887">
        <f t="shared" si="40"/>
        <v>0</v>
      </c>
      <c r="AC118" s="887">
        <f t="shared" si="40"/>
        <v>0</v>
      </c>
      <c r="AD118" s="887">
        <f t="shared" si="40"/>
        <v>0</v>
      </c>
      <c r="AE118" s="887">
        <f t="shared" si="40"/>
        <v>0</v>
      </c>
      <c r="AF118" s="887">
        <f t="shared" si="40"/>
        <v>0</v>
      </c>
      <c r="AG118" s="887">
        <f t="shared" ref="AG118" si="41">+AG119+AG124</f>
        <v>0</v>
      </c>
      <c r="AH118" s="883">
        <f t="shared" si="37"/>
        <v>78.024673805228446</v>
      </c>
    </row>
    <row r="119" spans="2:34" s="888" customFormat="1" x14ac:dyDescent="0.25">
      <c r="B119" s="315" t="s">
        <v>71</v>
      </c>
      <c r="C119" s="333">
        <f t="shared" ref="C119:AF119" si="42">+C120+C122</f>
        <v>52.380141170748267</v>
      </c>
      <c r="D119" s="333">
        <f t="shared" si="42"/>
        <v>24.420786772606576</v>
      </c>
      <c r="E119" s="333">
        <f t="shared" si="42"/>
        <v>0.80771829293491781</v>
      </c>
      <c r="F119" s="333">
        <f t="shared" si="42"/>
        <v>5.0207568938677345E-2</v>
      </c>
      <c r="G119" s="333">
        <f t="shared" si="42"/>
        <v>0</v>
      </c>
      <c r="H119" s="333">
        <f t="shared" si="42"/>
        <v>0</v>
      </c>
      <c r="I119" s="333">
        <f t="shared" si="42"/>
        <v>0</v>
      </c>
      <c r="J119" s="333">
        <f t="shared" si="42"/>
        <v>0</v>
      </c>
      <c r="K119" s="333">
        <f t="shared" si="42"/>
        <v>0</v>
      </c>
      <c r="L119" s="333">
        <f t="shared" si="42"/>
        <v>0</v>
      </c>
      <c r="M119" s="333">
        <f t="shared" si="42"/>
        <v>0</v>
      </c>
      <c r="N119" s="333">
        <f t="shared" si="42"/>
        <v>0</v>
      </c>
      <c r="O119" s="333">
        <f t="shared" si="42"/>
        <v>0</v>
      </c>
      <c r="P119" s="333">
        <f t="shared" si="42"/>
        <v>0</v>
      </c>
      <c r="Q119" s="333">
        <f t="shared" si="42"/>
        <v>0</v>
      </c>
      <c r="R119" s="333">
        <f t="shared" si="42"/>
        <v>0</v>
      </c>
      <c r="S119" s="333">
        <f t="shared" si="42"/>
        <v>0</v>
      </c>
      <c r="T119" s="333">
        <f t="shared" si="42"/>
        <v>0</v>
      </c>
      <c r="U119" s="333">
        <f t="shared" si="42"/>
        <v>0</v>
      </c>
      <c r="V119" s="333">
        <f t="shared" si="42"/>
        <v>0</v>
      </c>
      <c r="W119" s="333">
        <f t="shared" si="42"/>
        <v>0</v>
      </c>
      <c r="X119" s="333">
        <f t="shared" si="42"/>
        <v>0</v>
      </c>
      <c r="Y119" s="333">
        <f t="shared" si="42"/>
        <v>0</v>
      </c>
      <c r="Z119" s="333">
        <f t="shared" si="42"/>
        <v>0</v>
      </c>
      <c r="AA119" s="333">
        <f t="shared" si="42"/>
        <v>0</v>
      </c>
      <c r="AB119" s="333">
        <f t="shared" si="42"/>
        <v>0</v>
      </c>
      <c r="AC119" s="333">
        <f t="shared" si="42"/>
        <v>0</v>
      </c>
      <c r="AD119" s="333">
        <f t="shared" si="42"/>
        <v>0</v>
      </c>
      <c r="AE119" s="333">
        <f t="shared" si="42"/>
        <v>0</v>
      </c>
      <c r="AF119" s="333">
        <f t="shared" si="42"/>
        <v>0</v>
      </c>
      <c r="AG119" s="333">
        <f t="shared" ref="AG119" si="43">+AG120+AG122</f>
        <v>0</v>
      </c>
      <c r="AH119" s="881">
        <f t="shared" si="37"/>
        <v>77.658853805228446</v>
      </c>
    </row>
    <row r="120" spans="2:34" s="888" customFormat="1" x14ac:dyDescent="0.25">
      <c r="B120" s="319" t="s">
        <v>81</v>
      </c>
      <c r="C120" s="880">
        <f t="shared" ref="C120:AG120" si="44">+C121</f>
        <v>2.7497833477047098</v>
      </c>
      <c r="D120" s="880">
        <f t="shared" si="44"/>
        <v>1.7787391222411351</v>
      </c>
      <c r="E120" s="880">
        <f t="shared" si="44"/>
        <v>0.80771829293491781</v>
      </c>
      <c r="F120" s="880">
        <f t="shared" si="44"/>
        <v>5.0207568938677345E-2</v>
      </c>
      <c r="G120" s="880">
        <f t="shared" si="44"/>
        <v>0</v>
      </c>
      <c r="H120" s="880">
        <f t="shared" si="44"/>
        <v>0</v>
      </c>
      <c r="I120" s="880">
        <f t="shared" si="44"/>
        <v>0</v>
      </c>
      <c r="J120" s="880">
        <f t="shared" si="44"/>
        <v>0</v>
      </c>
      <c r="K120" s="880">
        <f t="shared" si="44"/>
        <v>0</v>
      </c>
      <c r="L120" s="880">
        <f t="shared" si="44"/>
        <v>0</v>
      </c>
      <c r="M120" s="880">
        <f t="shared" si="44"/>
        <v>0</v>
      </c>
      <c r="N120" s="880">
        <f t="shared" si="44"/>
        <v>0</v>
      </c>
      <c r="O120" s="880">
        <f t="shared" si="44"/>
        <v>0</v>
      </c>
      <c r="P120" s="880">
        <f t="shared" si="44"/>
        <v>0</v>
      </c>
      <c r="Q120" s="880">
        <f t="shared" si="44"/>
        <v>0</v>
      </c>
      <c r="R120" s="880">
        <f t="shared" si="44"/>
        <v>0</v>
      </c>
      <c r="S120" s="880">
        <f t="shared" si="44"/>
        <v>0</v>
      </c>
      <c r="T120" s="880">
        <f t="shared" si="44"/>
        <v>0</v>
      </c>
      <c r="U120" s="880">
        <f t="shared" si="44"/>
        <v>0</v>
      </c>
      <c r="V120" s="880">
        <f t="shared" si="44"/>
        <v>0</v>
      </c>
      <c r="W120" s="880">
        <f t="shared" si="44"/>
        <v>0</v>
      </c>
      <c r="X120" s="880">
        <f t="shared" si="44"/>
        <v>0</v>
      </c>
      <c r="Y120" s="880">
        <f t="shared" si="44"/>
        <v>0</v>
      </c>
      <c r="Z120" s="880">
        <f t="shared" si="44"/>
        <v>0</v>
      </c>
      <c r="AA120" s="880">
        <f t="shared" si="44"/>
        <v>0</v>
      </c>
      <c r="AB120" s="880">
        <f t="shared" si="44"/>
        <v>0</v>
      </c>
      <c r="AC120" s="880">
        <f t="shared" si="44"/>
        <v>0</v>
      </c>
      <c r="AD120" s="880">
        <f t="shared" si="44"/>
        <v>0</v>
      </c>
      <c r="AE120" s="880">
        <f t="shared" si="44"/>
        <v>0</v>
      </c>
      <c r="AF120" s="880">
        <f t="shared" si="44"/>
        <v>0</v>
      </c>
      <c r="AG120" s="880">
        <f t="shared" si="44"/>
        <v>0</v>
      </c>
      <c r="AH120" s="885">
        <f t="shared" si="37"/>
        <v>5.3864483318194392</v>
      </c>
    </row>
    <row r="121" spans="2:34" s="888" customFormat="1" x14ac:dyDescent="0.25">
      <c r="B121" s="319" t="s">
        <v>677</v>
      </c>
      <c r="C121" s="880">
        <v>2.7497833477047098</v>
      </c>
      <c r="D121" s="880">
        <v>1.7787391222411351</v>
      </c>
      <c r="E121" s="880">
        <v>0.80771829293491781</v>
      </c>
      <c r="F121" s="880">
        <v>5.0207568938677345E-2</v>
      </c>
      <c r="G121" s="880">
        <v>0</v>
      </c>
      <c r="H121" s="885">
        <v>0</v>
      </c>
      <c r="I121" s="880">
        <v>0</v>
      </c>
      <c r="J121" s="880">
        <v>0</v>
      </c>
      <c r="K121" s="880">
        <v>0</v>
      </c>
      <c r="L121" s="880">
        <v>0</v>
      </c>
      <c r="M121" s="880">
        <v>0</v>
      </c>
      <c r="N121" s="880">
        <v>0</v>
      </c>
      <c r="O121" s="880">
        <v>0</v>
      </c>
      <c r="P121" s="880">
        <v>0</v>
      </c>
      <c r="Q121" s="880">
        <v>0</v>
      </c>
      <c r="R121" s="880">
        <v>0</v>
      </c>
      <c r="S121" s="880">
        <v>0</v>
      </c>
      <c r="T121" s="880">
        <v>0</v>
      </c>
      <c r="U121" s="880">
        <v>0</v>
      </c>
      <c r="V121" s="880">
        <v>0</v>
      </c>
      <c r="W121" s="880">
        <v>0</v>
      </c>
      <c r="X121" s="880">
        <v>0</v>
      </c>
      <c r="Y121" s="880">
        <v>0</v>
      </c>
      <c r="Z121" s="880">
        <v>0</v>
      </c>
      <c r="AA121" s="880">
        <v>0</v>
      </c>
      <c r="AB121" s="880">
        <v>0</v>
      </c>
      <c r="AC121" s="880">
        <v>0</v>
      </c>
      <c r="AD121" s="880">
        <v>0</v>
      </c>
      <c r="AE121" s="880">
        <v>0</v>
      </c>
      <c r="AF121" s="880">
        <v>0</v>
      </c>
      <c r="AG121" s="880">
        <v>0</v>
      </c>
      <c r="AH121" s="885">
        <f t="shared" si="37"/>
        <v>5.3864483318194392</v>
      </c>
    </row>
    <row r="122" spans="2:34" s="888" customFormat="1" x14ac:dyDescent="0.25">
      <c r="B122" s="334" t="s">
        <v>85</v>
      </c>
      <c r="C122" s="880">
        <f t="shared" ref="C122:AG122" si="45">+C123</f>
        <v>49.63035782304356</v>
      </c>
      <c r="D122" s="880">
        <f t="shared" si="45"/>
        <v>22.642047650365441</v>
      </c>
      <c r="E122" s="880">
        <f t="shared" si="45"/>
        <v>0</v>
      </c>
      <c r="F122" s="880">
        <f t="shared" si="45"/>
        <v>0</v>
      </c>
      <c r="G122" s="880">
        <f t="shared" si="45"/>
        <v>0</v>
      </c>
      <c r="H122" s="880">
        <f t="shared" si="45"/>
        <v>0</v>
      </c>
      <c r="I122" s="880">
        <f t="shared" si="45"/>
        <v>0</v>
      </c>
      <c r="J122" s="880">
        <f t="shared" si="45"/>
        <v>0</v>
      </c>
      <c r="K122" s="880">
        <f t="shared" si="45"/>
        <v>0</v>
      </c>
      <c r="L122" s="880">
        <f t="shared" si="45"/>
        <v>0</v>
      </c>
      <c r="M122" s="880">
        <f t="shared" si="45"/>
        <v>0</v>
      </c>
      <c r="N122" s="880">
        <f t="shared" si="45"/>
        <v>0</v>
      </c>
      <c r="O122" s="880">
        <f t="shared" si="45"/>
        <v>0</v>
      </c>
      <c r="P122" s="880">
        <f t="shared" si="45"/>
        <v>0</v>
      </c>
      <c r="Q122" s="880">
        <f t="shared" si="45"/>
        <v>0</v>
      </c>
      <c r="R122" s="880">
        <f t="shared" si="45"/>
        <v>0</v>
      </c>
      <c r="S122" s="880">
        <f t="shared" si="45"/>
        <v>0</v>
      </c>
      <c r="T122" s="880">
        <f t="shared" si="45"/>
        <v>0</v>
      </c>
      <c r="U122" s="880">
        <f t="shared" si="45"/>
        <v>0</v>
      </c>
      <c r="V122" s="880">
        <f t="shared" si="45"/>
        <v>0</v>
      </c>
      <c r="W122" s="880">
        <f t="shared" si="45"/>
        <v>0</v>
      </c>
      <c r="X122" s="880">
        <f t="shared" si="45"/>
        <v>0</v>
      </c>
      <c r="Y122" s="880">
        <f t="shared" si="45"/>
        <v>0</v>
      </c>
      <c r="Z122" s="880">
        <f t="shared" si="45"/>
        <v>0</v>
      </c>
      <c r="AA122" s="880">
        <f t="shared" si="45"/>
        <v>0</v>
      </c>
      <c r="AB122" s="880">
        <f t="shared" si="45"/>
        <v>0</v>
      </c>
      <c r="AC122" s="880">
        <f t="shared" si="45"/>
        <v>0</v>
      </c>
      <c r="AD122" s="880">
        <f t="shared" si="45"/>
        <v>0</v>
      </c>
      <c r="AE122" s="880">
        <f t="shared" si="45"/>
        <v>0</v>
      </c>
      <c r="AF122" s="880">
        <f t="shared" si="45"/>
        <v>0</v>
      </c>
      <c r="AG122" s="880">
        <f t="shared" si="45"/>
        <v>0</v>
      </c>
      <c r="AH122" s="885">
        <f t="shared" si="37"/>
        <v>72.272405473409009</v>
      </c>
    </row>
    <row r="123" spans="2:34" s="888" customFormat="1" x14ac:dyDescent="0.25">
      <c r="B123" s="319" t="s">
        <v>677</v>
      </c>
      <c r="C123" s="880">
        <v>49.63035782304356</v>
      </c>
      <c r="D123" s="880">
        <v>22.642047650365441</v>
      </c>
      <c r="E123" s="880">
        <v>0</v>
      </c>
      <c r="F123" s="880">
        <v>0</v>
      </c>
      <c r="G123" s="880">
        <v>0</v>
      </c>
      <c r="H123" s="885">
        <v>0</v>
      </c>
      <c r="I123" s="880">
        <v>0</v>
      </c>
      <c r="J123" s="880">
        <v>0</v>
      </c>
      <c r="K123" s="880">
        <v>0</v>
      </c>
      <c r="L123" s="880">
        <v>0</v>
      </c>
      <c r="M123" s="880">
        <v>0</v>
      </c>
      <c r="N123" s="880">
        <v>0</v>
      </c>
      <c r="O123" s="880">
        <v>0</v>
      </c>
      <c r="P123" s="880">
        <v>0</v>
      </c>
      <c r="Q123" s="880">
        <v>0</v>
      </c>
      <c r="R123" s="880">
        <v>0</v>
      </c>
      <c r="S123" s="880">
        <v>0</v>
      </c>
      <c r="T123" s="880">
        <v>0</v>
      </c>
      <c r="U123" s="880">
        <v>0</v>
      </c>
      <c r="V123" s="880">
        <v>0</v>
      </c>
      <c r="W123" s="880">
        <v>0</v>
      </c>
      <c r="X123" s="880">
        <v>0</v>
      </c>
      <c r="Y123" s="880">
        <v>0</v>
      </c>
      <c r="Z123" s="880">
        <v>0</v>
      </c>
      <c r="AA123" s="880">
        <v>0</v>
      </c>
      <c r="AB123" s="880">
        <v>0</v>
      </c>
      <c r="AC123" s="880">
        <v>0</v>
      </c>
      <c r="AD123" s="880">
        <v>0</v>
      </c>
      <c r="AE123" s="880">
        <v>0</v>
      </c>
      <c r="AF123" s="880">
        <v>0</v>
      </c>
      <c r="AG123" s="880">
        <v>0</v>
      </c>
      <c r="AH123" s="885">
        <f t="shared" si="37"/>
        <v>72.272405473409009</v>
      </c>
    </row>
    <row r="124" spans="2:34" s="888" customFormat="1" ht="12" customHeight="1" x14ac:dyDescent="0.25">
      <c r="B124" s="316" t="s">
        <v>69</v>
      </c>
      <c r="C124" s="337">
        <f>+C125</f>
        <v>5.2260000000000001E-2</v>
      </c>
      <c r="D124" s="337">
        <f>+D125</f>
        <v>5.2260000000000001E-2</v>
      </c>
      <c r="E124" s="337">
        <f t="shared" ref="E124:AG124" si="46">+E125</f>
        <v>5.2260000000000001E-2</v>
      </c>
      <c r="F124" s="337">
        <f t="shared" si="46"/>
        <v>5.2260000000000001E-2</v>
      </c>
      <c r="G124" s="337">
        <f t="shared" si="46"/>
        <v>5.2260000000000001E-2</v>
      </c>
      <c r="H124" s="337">
        <f t="shared" si="46"/>
        <v>5.2260000000000001E-2</v>
      </c>
      <c r="I124" s="337">
        <f t="shared" si="46"/>
        <v>5.2260000000000001E-2</v>
      </c>
      <c r="J124" s="337">
        <f t="shared" si="46"/>
        <v>0</v>
      </c>
      <c r="K124" s="337">
        <f t="shared" si="46"/>
        <v>0</v>
      </c>
      <c r="L124" s="337">
        <f t="shared" si="46"/>
        <v>0</v>
      </c>
      <c r="M124" s="337">
        <f t="shared" si="46"/>
        <v>0</v>
      </c>
      <c r="N124" s="337">
        <f t="shared" si="46"/>
        <v>0</v>
      </c>
      <c r="O124" s="337">
        <f t="shared" si="46"/>
        <v>0</v>
      </c>
      <c r="P124" s="337">
        <f t="shared" si="46"/>
        <v>0</v>
      </c>
      <c r="Q124" s="337">
        <f t="shared" si="46"/>
        <v>0</v>
      </c>
      <c r="R124" s="337">
        <f t="shared" si="46"/>
        <v>0</v>
      </c>
      <c r="S124" s="337">
        <f t="shared" si="46"/>
        <v>0</v>
      </c>
      <c r="T124" s="337">
        <f t="shared" si="46"/>
        <v>0</v>
      </c>
      <c r="U124" s="337">
        <f t="shared" si="46"/>
        <v>0</v>
      </c>
      <c r="V124" s="337">
        <f t="shared" si="46"/>
        <v>0</v>
      </c>
      <c r="W124" s="337">
        <f t="shared" si="46"/>
        <v>0</v>
      </c>
      <c r="X124" s="337">
        <f t="shared" si="46"/>
        <v>0</v>
      </c>
      <c r="Y124" s="337">
        <f t="shared" si="46"/>
        <v>0</v>
      </c>
      <c r="Z124" s="337">
        <f t="shared" si="46"/>
        <v>0</v>
      </c>
      <c r="AA124" s="337">
        <f t="shared" si="46"/>
        <v>0</v>
      </c>
      <c r="AB124" s="337">
        <f t="shared" si="46"/>
        <v>0</v>
      </c>
      <c r="AC124" s="337">
        <f t="shared" si="46"/>
        <v>0</v>
      </c>
      <c r="AD124" s="337">
        <f t="shared" si="46"/>
        <v>0</v>
      </c>
      <c r="AE124" s="337">
        <f t="shared" si="46"/>
        <v>0</v>
      </c>
      <c r="AF124" s="337">
        <f t="shared" si="46"/>
        <v>0</v>
      </c>
      <c r="AG124" s="337">
        <f t="shared" si="46"/>
        <v>0</v>
      </c>
      <c r="AH124" s="882">
        <f t="shared" si="37"/>
        <v>0.36581999999999992</v>
      </c>
    </row>
    <row r="125" spans="2:34" s="888" customFormat="1" ht="12" customHeight="1" x14ac:dyDescent="0.25">
      <c r="B125" s="319" t="s">
        <v>84</v>
      </c>
      <c r="C125" s="880">
        <v>5.2260000000000001E-2</v>
      </c>
      <c r="D125" s="880">
        <v>5.2260000000000001E-2</v>
      </c>
      <c r="E125" s="880">
        <v>5.2260000000000001E-2</v>
      </c>
      <c r="F125" s="880">
        <v>5.2260000000000001E-2</v>
      </c>
      <c r="G125" s="880">
        <v>5.2260000000000001E-2</v>
      </c>
      <c r="H125" s="885">
        <v>5.2260000000000001E-2</v>
      </c>
      <c r="I125" s="880">
        <v>5.2260000000000001E-2</v>
      </c>
      <c r="J125" s="880">
        <v>0</v>
      </c>
      <c r="K125" s="880">
        <v>0</v>
      </c>
      <c r="L125" s="880">
        <v>0</v>
      </c>
      <c r="M125" s="880">
        <v>0</v>
      </c>
      <c r="N125" s="880">
        <v>0</v>
      </c>
      <c r="O125" s="880">
        <v>0</v>
      </c>
      <c r="P125" s="880">
        <v>0</v>
      </c>
      <c r="Q125" s="880">
        <v>0</v>
      </c>
      <c r="R125" s="880">
        <v>0</v>
      </c>
      <c r="S125" s="880">
        <v>0</v>
      </c>
      <c r="T125" s="880">
        <v>0</v>
      </c>
      <c r="U125" s="880">
        <v>0</v>
      </c>
      <c r="V125" s="880">
        <v>0</v>
      </c>
      <c r="W125" s="880">
        <v>0</v>
      </c>
      <c r="X125" s="880">
        <v>0</v>
      </c>
      <c r="Y125" s="880">
        <v>0</v>
      </c>
      <c r="Z125" s="880">
        <v>0</v>
      </c>
      <c r="AA125" s="880">
        <v>0</v>
      </c>
      <c r="AB125" s="880">
        <v>0</v>
      </c>
      <c r="AC125" s="880">
        <v>0</v>
      </c>
      <c r="AD125" s="880">
        <v>0</v>
      </c>
      <c r="AE125" s="880">
        <v>0</v>
      </c>
      <c r="AF125" s="880">
        <v>0</v>
      </c>
      <c r="AG125" s="880">
        <v>0</v>
      </c>
      <c r="AH125" s="885">
        <f t="shared" si="37"/>
        <v>0.36581999999999992</v>
      </c>
    </row>
    <row r="126" spans="2:34" s="888" customFormat="1" x14ac:dyDescent="0.25">
      <c r="B126" s="338"/>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row>
    <row r="127" spans="2:34" s="888" customFormat="1" x14ac:dyDescent="0.25">
      <c r="B127" s="311" t="s">
        <v>104</v>
      </c>
      <c r="C127" s="116">
        <f t="shared" ref="C127:AF127" si="47">+C128+C129</f>
        <v>2862.8016797795876</v>
      </c>
      <c r="D127" s="116">
        <f t="shared" si="47"/>
        <v>1531.824087580223</v>
      </c>
      <c r="E127" s="116">
        <f t="shared" si="47"/>
        <v>925.8322504171897</v>
      </c>
      <c r="F127" s="116">
        <f t="shared" si="47"/>
        <v>717.9763326024904</v>
      </c>
      <c r="G127" s="116">
        <f t="shared" si="47"/>
        <v>636.70635449048211</v>
      </c>
      <c r="H127" s="116">
        <f t="shared" si="47"/>
        <v>590.93313714301257</v>
      </c>
      <c r="I127" s="116">
        <f t="shared" si="47"/>
        <v>386.22458363994065</v>
      </c>
      <c r="J127" s="116">
        <f t="shared" si="47"/>
        <v>360.64381749766255</v>
      </c>
      <c r="K127" s="116">
        <f t="shared" si="47"/>
        <v>344.75859002248717</v>
      </c>
      <c r="L127" s="116">
        <f t="shared" si="47"/>
        <v>329.30890167130121</v>
      </c>
      <c r="M127" s="116">
        <f t="shared" si="47"/>
        <v>298.41098244470152</v>
      </c>
      <c r="N127" s="116">
        <f t="shared" si="47"/>
        <v>268.58206584554898</v>
      </c>
      <c r="O127" s="116">
        <f t="shared" si="47"/>
        <v>250.09079356360257</v>
      </c>
      <c r="P127" s="116">
        <f t="shared" si="47"/>
        <v>235.66716947398336</v>
      </c>
      <c r="Q127" s="116">
        <f t="shared" si="47"/>
        <v>233.4464899916438</v>
      </c>
      <c r="R127" s="116">
        <f t="shared" si="47"/>
        <v>225.62559545068657</v>
      </c>
      <c r="S127" s="116">
        <f t="shared" si="47"/>
        <v>201.00405574902547</v>
      </c>
      <c r="T127" s="116">
        <f t="shared" si="47"/>
        <v>176.66010098341425</v>
      </c>
      <c r="U127" s="116">
        <f t="shared" si="47"/>
        <v>151.20580647360342</v>
      </c>
      <c r="V127" s="116">
        <f t="shared" si="47"/>
        <v>128.80494625428187</v>
      </c>
      <c r="W127" s="116">
        <f t="shared" si="47"/>
        <v>106.40408603799013</v>
      </c>
      <c r="X127" s="116">
        <f t="shared" si="47"/>
        <v>84.003225818668568</v>
      </c>
      <c r="Y127" s="116">
        <f t="shared" si="47"/>
        <v>61.60236559934701</v>
      </c>
      <c r="Z127" s="116">
        <f t="shared" si="47"/>
        <v>39.20150538305527</v>
      </c>
      <c r="AA127" s="116">
        <f t="shared" si="47"/>
        <v>16.800645163733712</v>
      </c>
      <c r="AB127" s="116">
        <f t="shared" si="47"/>
        <v>0</v>
      </c>
      <c r="AC127" s="116">
        <f t="shared" si="47"/>
        <v>0</v>
      </c>
      <c r="AD127" s="116">
        <f t="shared" si="47"/>
        <v>0</v>
      </c>
      <c r="AE127" s="116">
        <f t="shared" si="47"/>
        <v>0</v>
      </c>
      <c r="AF127" s="116">
        <f t="shared" si="47"/>
        <v>0</v>
      </c>
      <c r="AG127" s="116">
        <f t="shared" ref="AG127" si="48">+AG128+AG129</f>
        <v>0</v>
      </c>
      <c r="AH127" s="116">
        <f>SUM(C127:AG127)</f>
        <v>11164.519569077664</v>
      </c>
    </row>
    <row r="128" spans="2:34" s="888" customFormat="1" x14ac:dyDescent="0.25">
      <c r="B128" s="339" t="s">
        <v>105</v>
      </c>
      <c r="C128" s="89">
        <v>917.21321987419026</v>
      </c>
      <c r="D128" s="89">
        <v>770.51748228321298</v>
      </c>
      <c r="E128" s="89">
        <v>602.53244517112637</v>
      </c>
      <c r="F128" s="89">
        <v>520.52527567290451</v>
      </c>
      <c r="G128" s="89">
        <v>443.07009502075721</v>
      </c>
      <c r="H128" s="89">
        <v>401.37631774114675</v>
      </c>
      <c r="I128" s="89">
        <v>378.9165138513614</v>
      </c>
      <c r="J128" s="89">
        <v>357.99853165025627</v>
      </c>
      <c r="K128" s="89">
        <v>344.75859002248717</v>
      </c>
      <c r="L128" s="89">
        <v>329.30890167130121</v>
      </c>
      <c r="M128" s="89">
        <v>298.41098244470152</v>
      </c>
      <c r="N128" s="89">
        <v>268.58206584554898</v>
      </c>
      <c r="O128" s="89">
        <v>250.09079356360257</v>
      </c>
      <c r="P128" s="89">
        <v>235.66716947398336</v>
      </c>
      <c r="Q128" s="89">
        <v>233.4464899916438</v>
      </c>
      <c r="R128" s="89">
        <v>225.62559545068657</v>
      </c>
      <c r="S128" s="89">
        <v>201.00405574902547</v>
      </c>
      <c r="T128" s="89">
        <v>176.66010098341425</v>
      </c>
      <c r="U128" s="89">
        <v>151.20580647360342</v>
      </c>
      <c r="V128" s="89">
        <v>128.80494625428187</v>
      </c>
      <c r="W128" s="89">
        <v>106.40408603799013</v>
      </c>
      <c r="X128" s="89">
        <v>84.003225818668568</v>
      </c>
      <c r="Y128" s="89">
        <v>61.60236559934701</v>
      </c>
      <c r="Z128" s="89">
        <v>39.20150538305527</v>
      </c>
      <c r="AA128" s="89">
        <v>16.800645163733712</v>
      </c>
      <c r="AB128" s="89">
        <v>0</v>
      </c>
      <c r="AC128" s="89">
        <v>0</v>
      </c>
      <c r="AD128" s="89">
        <v>0</v>
      </c>
      <c r="AE128" s="89">
        <v>0</v>
      </c>
      <c r="AF128" s="89">
        <v>0</v>
      </c>
      <c r="AG128" s="89">
        <v>0</v>
      </c>
      <c r="AH128" s="89">
        <f>SUM(C128:AG128)</f>
        <v>7543.7272071920306</v>
      </c>
    </row>
    <row r="129" spans="1:34" s="888" customFormat="1" x14ac:dyDescent="0.25">
      <c r="B129" s="340" t="s">
        <v>501</v>
      </c>
      <c r="C129" s="81">
        <v>1945.5884599053975</v>
      </c>
      <c r="D129" s="81">
        <v>761.30660529700992</v>
      </c>
      <c r="E129" s="81">
        <v>323.29980524606339</v>
      </c>
      <c r="F129" s="81">
        <v>197.45105692958583</v>
      </c>
      <c r="G129" s="81">
        <v>193.63625946972488</v>
      </c>
      <c r="H129" s="81">
        <v>189.55681940186582</v>
      </c>
      <c r="I129" s="81">
        <v>7.3080697885792398</v>
      </c>
      <c r="J129" s="81">
        <v>2.6452858474062633</v>
      </c>
      <c r="K129" s="81">
        <v>0</v>
      </c>
      <c r="L129" s="81">
        <v>0</v>
      </c>
      <c r="M129" s="81">
        <v>0</v>
      </c>
      <c r="N129" s="81">
        <v>0</v>
      </c>
      <c r="O129" s="81">
        <v>0</v>
      </c>
      <c r="P129" s="81">
        <v>0</v>
      </c>
      <c r="Q129" s="81">
        <v>0</v>
      </c>
      <c r="R129" s="81">
        <v>0</v>
      </c>
      <c r="S129" s="81">
        <v>0</v>
      </c>
      <c r="T129" s="81">
        <v>0</v>
      </c>
      <c r="U129" s="81">
        <v>0</v>
      </c>
      <c r="V129" s="81">
        <v>0</v>
      </c>
      <c r="W129" s="81">
        <v>0</v>
      </c>
      <c r="X129" s="81">
        <v>0</v>
      </c>
      <c r="Y129" s="81">
        <v>0</v>
      </c>
      <c r="Z129" s="81">
        <v>0</v>
      </c>
      <c r="AA129" s="81">
        <v>0</v>
      </c>
      <c r="AB129" s="81">
        <v>0</v>
      </c>
      <c r="AC129" s="81">
        <v>0</v>
      </c>
      <c r="AD129" s="81">
        <v>0</v>
      </c>
      <c r="AE129" s="81">
        <v>0</v>
      </c>
      <c r="AF129" s="81">
        <v>0</v>
      </c>
      <c r="AG129" s="81">
        <v>0</v>
      </c>
      <c r="AH129" s="81">
        <f>SUM(C129:AG129)</f>
        <v>3620.792361885633</v>
      </c>
    </row>
    <row r="130" spans="1:34" s="888" customFormat="1" x14ac:dyDescent="0.25">
      <c r="A130" s="421"/>
      <c r="B130" s="311" t="s">
        <v>106</v>
      </c>
      <c r="C130" s="116">
        <v>2605.0744387264394</v>
      </c>
      <c r="D130" s="116">
        <v>3400.7351641548703</v>
      </c>
      <c r="E130" s="116">
        <v>3140.9763612423194</v>
      </c>
      <c r="F130" s="116">
        <v>3723.0242841546633</v>
      </c>
      <c r="G130" s="116">
        <v>3929.6518287313256</v>
      </c>
      <c r="H130" s="116">
        <v>3798.1342110519772</v>
      </c>
      <c r="I130" s="116">
        <v>3699.7320064052055</v>
      </c>
      <c r="J130" s="116">
        <v>3910.7705706939814</v>
      </c>
      <c r="K130" s="116">
        <v>3760.5755286229801</v>
      </c>
      <c r="L130" s="116">
        <v>3666.2464908035463</v>
      </c>
      <c r="M130" s="116">
        <v>3326.9687998790359</v>
      </c>
      <c r="N130" s="116">
        <v>2755.9999394300303</v>
      </c>
      <c r="O130" s="116">
        <v>2190.2246610871121</v>
      </c>
      <c r="P130" s="116">
        <v>1628.4253532422126</v>
      </c>
      <c r="Q130" s="116">
        <v>1068.2250511925686</v>
      </c>
      <c r="R130" s="116">
        <v>609.34147262868578</v>
      </c>
      <c r="S130" s="116">
        <v>450.55569696202974</v>
      </c>
      <c r="T130" s="116">
        <v>294.36225120882744</v>
      </c>
      <c r="U130" s="116">
        <v>205.62669744975281</v>
      </c>
      <c r="V130" s="116">
        <v>147.12126963303933</v>
      </c>
      <c r="W130" s="116">
        <v>89.304252384963178</v>
      </c>
      <c r="X130" s="116">
        <v>44.083868340660878</v>
      </c>
      <c r="Y130" s="116">
        <v>35.023754170057764</v>
      </c>
      <c r="Z130" s="116">
        <v>26.530064779042508</v>
      </c>
      <c r="AA130" s="116">
        <v>18.699006133727405</v>
      </c>
      <c r="AB130" s="116">
        <v>11.168942713986326</v>
      </c>
      <c r="AC130" s="116">
        <v>5.178358890000001</v>
      </c>
      <c r="AD130" s="116">
        <v>3.4894086500000001</v>
      </c>
      <c r="AE130" s="116">
        <v>2.0445806100000001</v>
      </c>
      <c r="AF130" s="116">
        <v>0.96280492999999989</v>
      </c>
      <c r="AG130" s="116">
        <v>0.17463169000000001</v>
      </c>
      <c r="AH130" s="116">
        <f>SUM(C130:AG130)</f>
        <v>48548.431750593052</v>
      </c>
    </row>
    <row r="131" spans="1:34" x14ac:dyDescent="0.3">
      <c r="A131" s="1"/>
      <c r="B131" s="344"/>
      <c r="C131" s="885"/>
      <c r="D131" s="885"/>
      <c r="E131" s="885"/>
      <c r="F131" s="885"/>
      <c r="G131" s="885"/>
      <c r="H131" s="885"/>
      <c r="I131" s="885"/>
      <c r="J131" s="885"/>
      <c r="K131" s="885"/>
      <c r="L131" s="885"/>
      <c r="M131" s="885"/>
      <c r="N131" s="885"/>
      <c r="O131" s="885"/>
      <c r="P131" s="885"/>
      <c r="Q131" s="885"/>
      <c r="R131" s="885"/>
      <c r="S131" s="885"/>
      <c r="T131" s="885"/>
      <c r="U131" s="885"/>
      <c r="V131" s="885"/>
      <c r="W131" s="885"/>
      <c r="X131" s="885"/>
      <c r="Y131" s="885"/>
      <c r="Z131" s="885"/>
      <c r="AA131" s="885"/>
      <c r="AB131" s="885"/>
      <c r="AC131" s="885"/>
      <c r="AD131" s="885"/>
      <c r="AE131" s="885"/>
      <c r="AF131" s="885"/>
      <c r="AG131" s="885"/>
      <c r="AH131" s="345"/>
    </row>
    <row r="132" spans="1:34" x14ac:dyDescent="0.3">
      <c r="A132" s="85"/>
      <c r="B132" s="91" t="s">
        <v>336</v>
      </c>
    </row>
    <row r="133" spans="1:34" x14ac:dyDescent="0.3">
      <c r="A133" s="85"/>
      <c r="B133" s="91"/>
    </row>
    <row r="134" spans="1:34" x14ac:dyDescent="0.3">
      <c r="A134" s="85"/>
      <c r="B134" s="771"/>
      <c r="C134" s="1053"/>
      <c r="D134" s="1053"/>
      <c r="E134" s="75"/>
      <c r="F134" s="75"/>
      <c r="G134" s="75"/>
      <c r="H134" s="75"/>
      <c r="I134" s="75"/>
      <c r="J134" s="75"/>
      <c r="K134" s="75"/>
      <c r="L134" s="75"/>
      <c r="M134" s="75"/>
      <c r="N134" s="75"/>
      <c r="O134" s="75"/>
      <c r="P134" s="75"/>
      <c r="Q134" s="75"/>
      <c r="R134" s="75"/>
      <c r="S134" s="75"/>
      <c r="T134" s="75"/>
      <c r="U134" s="75"/>
      <c r="V134" s="75"/>
      <c r="W134" s="75"/>
      <c r="X134" s="1053"/>
      <c r="Y134" s="1053"/>
      <c r="Z134" s="1053"/>
      <c r="AA134" s="1053"/>
      <c r="AH134" s="1053"/>
    </row>
    <row r="135" spans="1:34" x14ac:dyDescent="0.3">
      <c r="C135" s="75"/>
      <c r="D135" s="75"/>
      <c r="E135" s="75"/>
      <c r="F135" s="75"/>
      <c r="G135" s="75"/>
      <c r="H135" s="75"/>
      <c r="I135" s="75"/>
      <c r="J135" s="75"/>
      <c r="K135" s="75"/>
      <c r="L135" s="75"/>
      <c r="M135" s="75"/>
      <c r="N135" s="75"/>
      <c r="O135" s="75"/>
      <c r="P135" s="75"/>
      <c r="Q135" s="75"/>
      <c r="R135" s="75"/>
      <c r="S135" s="75"/>
      <c r="T135" s="75"/>
      <c r="U135" s="1053"/>
      <c r="V135" s="1053"/>
      <c r="W135" s="1053"/>
      <c r="X135" s="1053"/>
      <c r="Y135" s="1053"/>
      <c r="Z135" s="1053"/>
      <c r="AA135" s="1053"/>
      <c r="AH135" s="1053"/>
    </row>
    <row r="136" spans="1:34" x14ac:dyDescent="0.3">
      <c r="A136" s="85"/>
      <c r="C136" s="75"/>
      <c r="D136" s="75"/>
      <c r="E136" s="1053"/>
      <c r="F136" s="1053"/>
      <c r="G136" s="1053"/>
      <c r="H136" s="1053"/>
      <c r="I136" s="1053"/>
      <c r="J136" s="1053"/>
      <c r="K136" s="1053"/>
      <c r="L136" s="1053"/>
      <c r="M136" s="1053"/>
      <c r="N136" s="1053"/>
      <c r="O136" s="1053"/>
      <c r="P136" s="1053"/>
      <c r="Q136" s="1053"/>
      <c r="R136" s="1053"/>
      <c r="S136" s="1053"/>
      <c r="T136" s="1053"/>
      <c r="U136" s="1053"/>
      <c r="V136" s="1053"/>
      <c r="W136" s="1053"/>
      <c r="X136" s="1053"/>
      <c r="Y136" s="1053"/>
      <c r="Z136" s="1053"/>
      <c r="AA136" s="1053"/>
      <c r="AH136" s="1053"/>
    </row>
    <row r="137" spans="1:34" x14ac:dyDescent="0.3">
      <c r="C137" s="1051"/>
      <c r="D137" s="1051"/>
      <c r="E137" s="1051"/>
      <c r="F137" s="1051"/>
      <c r="G137" s="1051"/>
      <c r="H137" s="1051"/>
      <c r="I137" s="1051"/>
      <c r="J137" s="1051"/>
      <c r="K137" s="1051"/>
      <c r="L137" s="1051"/>
      <c r="M137" s="1051"/>
      <c r="N137" s="1051"/>
      <c r="O137" s="1051"/>
      <c r="P137" s="1051"/>
      <c r="Q137" s="1051"/>
      <c r="R137" s="1051"/>
      <c r="S137" s="1051"/>
      <c r="T137" s="1051"/>
      <c r="U137" s="1051"/>
      <c r="V137" s="1051"/>
      <c r="W137" s="1051"/>
      <c r="X137" s="1051"/>
      <c r="Y137" s="1051"/>
      <c r="Z137" s="1051"/>
      <c r="AA137" s="1051"/>
      <c r="AH137" s="1051"/>
    </row>
    <row r="138" spans="1:34" x14ac:dyDescent="0.3">
      <c r="C138" s="1051"/>
      <c r="D138" s="1051"/>
      <c r="E138" s="1051"/>
      <c r="F138" s="1051"/>
      <c r="G138" s="1051"/>
      <c r="H138" s="1051"/>
      <c r="I138" s="1051"/>
      <c r="J138" s="1051"/>
      <c r="K138" s="1051"/>
      <c r="L138" s="1051"/>
      <c r="M138" s="1051"/>
      <c r="N138" s="1051"/>
      <c r="O138" s="1051"/>
      <c r="P138" s="1051"/>
      <c r="Q138" s="1051"/>
      <c r="R138" s="1051"/>
      <c r="S138" s="1051"/>
      <c r="T138" s="1051"/>
      <c r="U138" s="1051"/>
      <c r="V138" s="1051"/>
      <c r="W138" s="1051"/>
      <c r="X138" s="1051"/>
      <c r="Y138" s="1051"/>
      <c r="Z138" s="1051"/>
      <c r="AA138" s="1051"/>
      <c r="AB138" s="1051"/>
      <c r="AC138" s="1051"/>
      <c r="AD138" s="1051"/>
      <c r="AE138" s="1051"/>
      <c r="AF138" s="1051"/>
      <c r="AG138" s="1051"/>
      <c r="AH138" s="1051"/>
    </row>
    <row r="139" spans="1:34" x14ac:dyDescent="0.3">
      <c r="C139" s="1051"/>
      <c r="D139" s="1051"/>
      <c r="E139" s="1051"/>
      <c r="F139" s="1051"/>
      <c r="G139" s="1051"/>
      <c r="H139" s="1051"/>
      <c r="I139" s="1051"/>
      <c r="J139" s="1051"/>
      <c r="K139" s="1051"/>
      <c r="L139" s="1051"/>
      <c r="M139" s="1051"/>
      <c r="N139" s="1051"/>
      <c r="O139" s="1051"/>
      <c r="P139" s="1051"/>
      <c r="Q139" s="1051"/>
      <c r="R139" s="1051"/>
      <c r="S139" s="1051"/>
      <c r="T139" s="1051"/>
      <c r="U139" s="1051"/>
      <c r="V139" s="1051"/>
      <c r="W139" s="1051"/>
      <c r="X139" s="1051"/>
      <c r="Y139" s="1051"/>
      <c r="Z139" s="1051"/>
      <c r="AA139" s="1051"/>
      <c r="AB139" s="1051"/>
      <c r="AC139" s="1051"/>
      <c r="AD139" s="1051"/>
      <c r="AE139" s="1051"/>
      <c r="AF139" s="1051"/>
      <c r="AG139" s="1051"/>
      <c r="AH139" s="1051"/>
    </row>
    <row r="140" spans="1:34" x14ac:dyDescent="0.3">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row>
    <row r="141" spans="1:34" x14ac:dyDescent="0.3">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row>
  </sheetData>
  <mergeCells count="2">
    <mergeCell ref="B6:AH6"/>
    <mergeCell ref="B11:AH11"/>
  </mergeCells>
  <hyperlinks>
    <hyperlink ref="A1" location="INDICE!A1" display="Indice"/>
  </hyperlinks>
  <printOptions horizontalCentered="1"/>
  <pageMargins left="0" right="0.39370078740157483" top="0.19685039370078741" bottom="0.19685039370078741" header="0.15748031496062992" footer="0"/>
  <pageSetup paperSize="9" scale="28" orientation="landscape" r:id="rId1"/>
  <headerFooter scaleWithDoc="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pageSetUpPr fitToPage="1"/>
  </sheetPr>
  <dimension ref="A1:J32"/>
  <sheetViews>
    <sheetView showGridLines="0" zoomScale="85" zoomScaleNormal="85" zoomScaleSheetLayoutView="85" workbookViewId="0"/>
  </sheetViews>
  <sheetFormatPr baseColWidth="10" defaultColWidth="11.44140625" defaultRowHeight="13.8" x14ac:dyDescent="0.3"/>
  <cols>
    <col min="1" max="1" width="6.88671875" style="29" customWidth="1"/>
    <col min="2" max="2" width="39.6640625" style="29" customWidth="1"/>
    <col min="3" max="3" width="20.6640625" style="29" customWidth="1"/>
    <col min="4" max="4" width="25.44140625" style="29" customWidth="1"/>
    <col min="5" max="5" width="24.44140625" style="29" customWidth="1"/>
    <col min="6" max="6" width="22.88671875" style="29" customWidth="1"/>
    <col min="7" max="7" width="26.5546875" style="29" bestFit="1" customWidth="1"/>
    <col min="8" max="8" width="26.109375" style="29" bestFit="1" customWidth="1"/>
    <col min="9" max="9" width="30.33203125" style="29" bestFit="1" customWidth="1"/>
    <col min="10" max="10" width="26.5546875" style="29" bestFit="1" customWidth="1"/>
    <col min="11" max="16384" width="11.44140625" style="29"/>
  </cols>
  <sheetData>
    <row r="1" spans="1:7" ht="14.4" x14ac:dyDescent="0.3">
      <c r="A1" s="666" t="s">
        <v>216</v>
      </c>
      <c r="B1" s="377"/>
    </row>
    <row r="2" spans="1:7" ht="15" customHeight="1" x14ac:dyDescent="0.3">
      <c r="A2" s="377"/>
      <c r="B2" s="351" t="str">
        <f>+INDICE!B2</f>
        <v>MINISTERIO DE ECONOMÍA</v>
      </c>
    </row>
    <row r="3" spans="1:7" ht="15" customHeight="1" x14ac:dyDescent="0.3">
      <c r="A3" s="377"/>
      <c r="B3" s="351" t="str">
        <f>+INDICE!B3</f>
        <v>SECRETARÍA DE FINANZAS</v>
      </c>
    </row>
    <row r="4" spans="1:7" x14ac:dyDescent="0.3">
      <c r="B4" s="5"/>
      <c r="C4" s="5"/>
      <c r="D4" s="5"/>
      <c r="E4" s="5"/>
      <c r="F4" s="5"/>
    </row>
    <row r="5" spans="1:7" x14ac:dyDescent="0.3">
      <c r="B5" s="5"/>
      <c r="C5" s="5"/>
      <c r="D5" s="5"/>
      <c r="E5" s="5"/>
      <c r="F5" s="5"/>
    </row>
    <row r="6" spans="1:7" ht="15.75" customHeight="1" x14ac:dyDescent="0.35">
      <c r="B6" s="1434" t="s">
        <v>108</v>
      </c>
      <c r="C6" s="1434"/>
      <c r="D6" s="1434"/>
      <c r="E6" s="1434"/>
      <c r="F6" s="1434"/>
    </row>
    <row r="7" spans="1:7" ht="12.75" customHeight="1" x14ac:dyDescent="0.3">
      <c r="B7" s="5"/>
      <c r="C7" s="5"/>
      <c r="D7" s="5"/>
      <c r="E7" s="5"/>
      <c r="F7" s="5"/>
    </row>
    <row r="8" spans="1:7" ht="15" thickBot="1" x14ac:dyDescent="0.35">
      <c r="C8" s="42"/>
      <c r="D8" s="42"/>
      <c r="E8" s="42"/>
      <c r="F8" s="63"/>
    </row>
    <row r="9" spans="1:7" ht="15.6" thickTop="1" thickBot="1" x14ac:dyDescent="0.35">
      <c r="A9" s="47"/>
      <c r="B9" s="5" t="s">
        <v>872</v>
      </c>
      <c r="C9" s="1393" t="s">
        <v>375</v>
      </c>
      <c r="D9" s="1395"/>
      <c r="E9" s="64"/>
      <c r="F9" s="64"/>
    </row>
    <row r="10" spans="1:7" ht="15.6" thickTop="1" thickBot="1" x14ac:dyDescent="0.35">
      <c r="A10" s="47"/>
      <c r="B10" s="1435" t="s">
        <v>376</v>
      </c>
      <c r="C10" s="1435" t="s">
        <v>513</v>
      </c>
      <c r="D10" s="1437" t="s">
        <v>514</v>
      </c>
      <c r="E10" s="1393" t="s">
        <v>377</v>
      </c>
      <c r="F10" s="1395"/>
    </row>
    <row r="11" spans="1:7" ht="30" thickTop="1" thickBot="1" x14ac:dyDescent="0.35">
      <c r="B11" s="1436"/>
      <c r="C11" s="1436"/>
      <c r="D11" s="1438"/>
      <c r="E11" s="470" t="s">
        <v>515</v>
      </c>
      <c r="F11" s="470" t="s">
        <v>378</v>
      </c>
    </row>
    <row r="12" spans="1:7" ht="16.2" thickTop="1" x14ac:dyDescent="0.3">
      <c r="B12" s="65"/>
      <c r="C12" s="66"/>
      <c r="D12" s="66"/>
      <c r="E12" s="66"/>
      <c r="F12" s="66"/>
    </row>
    <row r="13" spans="1:7" ht="14.4" x14ac:dyDescent="0.3">
      <c r="B13" s="448" t="s">
        <v>27</v>
      </c>
      <c r="C13" s="471">
        <v>17192865.484000001</v>
      </c>
      <c r="D13" s="472">
        <v>29.960260000000002</v>
      </c>
      <c r="E13" s="471">
        <v>5151027.2004566593</v>
      </c>
      <c r="F13" s="471">
        <v>5151027.2004566593</v>
      </c>
      <c r="G13" s="706"/>
    </row>
    <row r="14" spans="1:7" ht="14.4" x14ac:dyDescent="0.3">
      <c r="B14" s="448" t="s">
        <v>253</v>
      </c>
      <c r="C14" s="471">
        <v>3103379.4509999999</v>
      </c>
      <c r="D14" s="472">
        <v>29.960260000000002</v>
      </c>
      <c r="E14" s="471">
        <v>929780.55230617255</v>
      </c>
      <c r="F14" s="471">
        <v>929780.55230617255</v>
      </c>
      <c r="G14" s="706"/>
    </row>
    <row r="15" spans="1:7" ht="14.4" x14ac:dyDescent="0.3">
      <c r="B15" s="448" t="s">
        <v>255</v>
      </c>
      <c r="C15" s="471">
        <v>18947454.208999999</v>
      </c>
      <c r="D15" s="472">
        <v>31.005080000000007</v>
      </c>
      <c r="E15" s="471">
        <v>5874673.3354638182</v>
      </c>
      <c r="F15" s="471">
        <v>7174735.3877183916</v>
      </c>
      <c r="G15" s="706"/>
    </row>
    <row r="16" spans="1:7" ht="14.4" x14ac:dyDescent="0.3">
      <c r="B16" s="448" t="s">
        <v>254</v>
      </c>
      <c r="C16" s="471">
        <v>38151927.678999998</v>
      </c>
      <c r="D16" s="472">
        <v>24.593589999999995</v>
      </c>
      <c r="E16" s="471">
        <v>9382928.6704697739</v>
      </c>
      <c r="F16" s="471">
        <v>111509.04593819924</v>
      </c>
      <c r="G16" s="706"/>
    </row>
    <row r="17" spans="2:10" ht="14.4" x14ac:dyDescent="0.3">
      <c r="B17" s="448" t="s">
        <v>223</v>
      </c>
      <c r="C17" s="471">
        <v>46303523</v>
      </c>
      <c r="D17" s="472">
        <v>32.850110000000001</v>
      </c>
      <c r="E17" s="471">
        <v>15210758.239375299</v>
      </c>
      <c r="F17" s="471">
        <v>147333.96202416989</v>
      </c>
      <c r="G17" s="706"/>
    </row>
    <row r="18" spans="2:10" ht="15" thickBot="1" x14ac:dyDescent="0.35">
      <c r="B18" s="67"/>
      <c r="C18" s="68"/>
      <c r="D18" s="68"/>
      <c r="E18" s="929"/>
      <c r="F18" s="929"/>
    </row>
    <row r="19" spans="2:10" ht="16.8" thickTop="1" thickBot="1" x14ac:dyDescent="0.35">
      <c r="C19" s="69"/>
      <c r="D19" s="69"/>
      <c r="E19" s="931" t="s">
        <v>275</v>
      </c>
      <c r="F19" s="930">
        <f>SUM(F13:F18)</f>
        <v>13514386.148443591</v>
      </c>
      <c r="G19" s="934"/>
    </row>
    <row r="20" spans="2:10" ht="14.4" thickTop="1" x14ac:dyDescent="0.3">
      <c r="C20" s="719"/>
      <c r="D20" s="719"/>
      <c r="E20" s="719"/>
      <c r="F20" s="719"/>
    </row>
    <row r="21" spans="2:10" x14ac:dyDescent="0.3">
      <c r="B21" s="1439" t="s">
        <v>379</v>
      </c>
      <c r="C21" s="1439"/>
      <c r="D21" s="1439"/>
      <c r="E21" s="1439"/>
      <c r="F21" s="1439"/>
    </row>
    <row r="22" spans="2:10" x14ac:dyDescent="0.3">
      <c r="B22" s="1439" t="s">
        <v>380</v>
      </c>
      <c r="C22" s="1439"/>
      <c r="D22" s="1439"/>
      <c r="E22" s="1439"/>
      <c r="F22" s="1439"/>
    </row>
    <row r="23" spans="2:10" x14ac:dyDescent="0.3">
      <c r="B23" s="1439" t="s">
        <v>381</v>
      </c>
      <c r="C23" s="1439"/>
      <c r="D23" s="1439"/>
      <c r="E23" s="1439"/>
      <c r="F23" s="1439"/>
    </row>
    <row r="24" spans="2:10" x14ac:dyDescent="0.3">
      <c r="B24" s="1439" t="s">
        <v>382</v>
      </c>
      <c r="C24" s="1439"/>
      <c r="D24" s="1439"/>
      <c r="E24" s="1439"/>
      <c r="F24" s="1439"/>
    </row>
    <row r="25" spans="2:10" x14ac:dyDescent="0.3">
      <c r="B25" s="437"/>
      <c r="C25" s="437"/>
      <c r="D25" s="437"/>
      <c r="E25" s="437"/>
      <c r="F25" s="437"/>
    </row>
    <row r="26" spans="2:10" x14ac:dyDescent="0.3">
      <c r="B26" s="1439" t="s">
        <v>383</v>
      </c>
      <c r="C26" s="1439"/>
      <c r="D26" s="1439"/>
      <c r="E26" s="1439"/>
      <c r="F26" s="1439"/>
    </row>
    <row r="27" spans="2:10" x14ac:dyDescent="0.3">
      <c r="B27" s="437"/>
      <c r="C27" s="437"/>
      <c r="D27" s="437"/>
      <c r="E27" s="437"/>
      <c r="F27" s="437"/>
    </row>
    <row r="28" spans="2:10" ht="54" customHeight="1" x14ac:dyDescent="0.3">
      <c r="B28" s="1440" t="s">
        <v>384</v>
      </c>
      <c r="C28" s="1440"/>
      <c r="D28" s="1440"/>
      <c r="E28" s="1440"/>
      <c r="F28" s="1440"/>
    </row>
    <row r="29" spans="2:10" x14ac:dyDescent="0.3">
      <c r="B29" s="438"/>
      <c r="C29" s="438"/>
      <c r="D29" s="438"/>
      <c r="E29" s="438"/>
      <c r="F29" s="438"/>
    </row>
    <row r="30" spans="2:10" ht="27" customHeight="1" x14ac:dyDescent="0.3">
      <c r="B30" s="1440" t="s">
        <v>385</v>
      </c>
      <c r="C30" s="1440"/>
      <c r="D30" s="1440"/>
      <c r="E30" s="1440"/>
      <c r="F30" s="1440"/>
      <c r="J30" s="1001"/>
    </row>
    <row r="31" spans="2:10" x14ac:dyDescent="0.3">
      <c r="B31" s="349"/>
      <c r="C31" s="349"/>
      <c r="D31" s="349"/>
      <c r="E31" s="349"/>
      <c r="F31" s="349"/>
      <c r="J31" s="1001"/>
    </row>
    <row r="32" spans="2:10" x14ac:dyDescent="0.3">
      <c r="B32" s="1404"/>
      <c r="C32" s="1404"/>
      <c r="D32" s="1404"/>
      <c r="E32" s="1404"/>
      <c r="F32" s="1404"/>
      <c r="J32" s="1001"/>
    </row>
  </sheetData>
  <mergeCells count="14">
    <mergeCell ref="B6:F6"/>
    <mergeCell ref="B32:F32"/>
    <mergeCell ref="C9:D9"/>
    <mergeCell ref="B10:B11"/>
    <mergeCell ref="C10:C11"/>
    <mergeCell ref="D10:D11"/>
    <mergeCell ref="E10:F10"/>
    <mergeCell ref="B26:F26"/>
    <mergeCell ref="B28:F28"/>
    <mergeCell ref="B30:F30"/>
    <mergeCell ref="B21:F21"/>
    <mergeCell ref="B22:F22"/>
    <mergeCell ref="B23:F23"/>
    <mergeCell ref="B24:F24"/>
  </mergeCells>
  <phoneticPr fontId="19"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3" orientation="portrait" r:id="rId1"/>
  <headerFooter scaleWithDoc="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G63"/>
  <sheetViews>
    <sheetView showGridLines="0" zoomScale="85" zoomScaleNormal="85" zoomScaleSheetLayoutView="85" workbookViewId="0"/>
  </sheetViews>
  <sheetFormatPr baseColWidth="10" defaultColWidth="11.44140625" defaultRowHeight="13.8" x14ac:dyDescent="0.3"/>
  <cols>
    <col min="1" max="1" width="6.88671875" style="15" customWidth="1"/>
    <col min="2" max="2" width="73.6640625" style="15" customWidth="1"/>
    <col min="3" max="3" width="22.109375" style="15" customWidth="1"/>
    <col min="4" max="4" width="16.109375" style="15" bestFit="1" customWidth="1"/>
    <col min="5" max="16384" width="11.44140625" style="15"/>
  </cols>
  <sheetData>
    <row r="1" spans="1:4" ht="14.4" x14ac:dyDescent="0.3">
      <c r="A1" s="666" t="s">
        <v>216</v>
      </c>
      <c r="B1" s="668"/>
    </row>
    <row r="2" spans="1:4" ht="15" customHeight="1" x14ac:dyDescent="0.3">
      <c r="A2" s="399"/>
      <c r="B2" s="351" t="str">
        <f>+INDICE!B2</f>
        <v>MINISTERIO DE ECONOMÍA</v>
      </c>
      <c r="C2" s="44"/>
    </row>
    <row r="3" spans="1:4" ht="15" customHeight="1" x14ac:dyDescent="0.3">
      <c r="A3" s="399"/>
      <c r="B3" s="351" t="str">
        <f>+INDICE!B3</f>
        <v>SECRETARÍA DE FINANZAS</v>
      </c>
      <c r="C3" s="44"/>
    </row>
    <row r="4" spans="1:4" x14ac:dyDescent="0.3">
      <c r="B4" s="45"/>
      <c r="C4" s="44"/>
    </row>
    <row r="5" spans="1:4" x14ac:dyDescent="0.3">
      <c r="B5" s="45"/>
      <c r="C5" s="44"/>
    </row>
    <row r="6" spans="1:4" ht="15.6" x14ac:dyDescent="0.3">
      <c r="B6" s="1295" t="s">
        <v>666</v>
      </c>
      <c r="C6" s="1295"/>
    </row>
    <row r="7" spans="1:4" x14ac:dyDescent="0.3">
      <c r="B7" s="1441" t="s">
        <v>926</v>
      </c>
      <c r="C7" s="1441"/>
    </row>
    <row r="9" spans="1:4" x14ac:dyDescent="0.3">
      <c r="B9" s="46"/>
      <c r="C9" s="46"/>
    </row>
    <row r="10" spans="1:4" ht="14.4" thickBot="1" x14ac:dyDescent="0.35">
      <c r="B10" s="5"/>
      <c r="C10" s="5" t="s">
        <v>278</v>
      </c>
    </row>
    <row r="11" spans="1:4" s="385" customFormat="1" ht="12.6" thickTop="1" x14ac:dyDescent="0.25">
      <c r="A11" s="527"/>
      <c r="B11" s="528"/>
      <c r="C11" s="528"/>
    </row>
    <row r="12" spans="1:4" ht="14.4" x14ac:dyDescent="0.3">
      <c r="B12" s="532" t="s">
        <v>279</v>
      </c>
      <c r="C12" s="532" t="s">
        <v>281</v>
      </c>
    </row>
    <row r="13" spans="1:4" s="385" customFormat="1" ht="12.6" thickBot="1" x14ac:dyDescent="0.3">
      <c r="B13" s="526"/>
      <c r="C13" s="526"/>
    </row>
    <row r="14" spans="1:4" ht="14.4" thickTop="1" x14ac:dyDescent="0.3">
      <c r="B14" s="48"/>
      <c r="C14" s="151"/>
    </row>
    <row r="15" spans="1:4" s="248" customFormat="1" ht="14.4" x14ac:dyDescent="0.25">
      <c r="B15" s="524" t="s">
        <v>303</v>
      </c>
      <c r="C15" s="310">
        <f>+C17+C22+C28</f>
        <v>134748.06362816825</v>
      </c>
      <c r="D15" s="767"/>
    </row>
    <row r="16" spans="1:4" x14ac:dyDescent="0.3">
      <c r="B16" s="49"/>
      <c r="C16" s="152"/>
      <c r="D16" s="248"/>
    </row>
    <row r="17" spans="2:4" s="248" customFormat="1" x14ac:dyDescent="0.25">
      <c r="B17" s="523" t="s">
        <v>510</v>
      </c>
      <c r="C17" s="652">
        <f>SUM(C19:C20)</f>
        <v>2750.5927759196479</v>
      </c>
    </row>
    <row r="18" spans="2:4" x14ac:dyDescent="0.3">
      <c r="B18" s="49"/>
      <c r="C18" s="653"/>
      <c r="D18" s="248"/>
    </row>
    <row r="19" spans="2:4" x14ac:dyDescent="0.3">
      <c r="B19" s="49" t="s">
        <v>372</v>
      </c>
      <c r="C19" s="653">
        <v>755.74664840152457</v>
      </c>
      <c r="D19" s="248"/>
    </row>
    <row r="20" spans="2:4" s="248" customFormat="1" x14ac:dyDescent="0.25">
      <c r="B20" s="261" t="s">
        <v>371</v>
      </c>
      <c r="C20" s="652">
        <v>1994.8461275181232</v>
      </c>
    </row>
    <row r="21" spans="2:4" ht="14.4" x14ac:dyDescent="0.3">
      <c r="B21" s="49"/>
      <c r="C21" s="654"/>
      <c r="D21" s="248"/>
    </row>
    <row r="22" spans="2:4" s="248" customFormat="1" x14ac:dyDescent="0.25">
      <c r="B22" s="523" t="s">
        <v>511</v>
      </c>
      <c r="C22" s="264">
        <f>SUM(C24:C26)</f>
        <v>131980.85869298788</v>
      </c>
    </row>
    <row r="23" spans="2:4" x14ac:dyDescent="0.3">
      <c r="B23" s="50"/>
      <c r="C23" s="152"/>
      <c r="D23" s="248"/>
    </row>
    <row r="24" spans="2:4" s="248" customFormat="1" x14ac:dyDescent="0.25">
      <c r="B24" s="525" t="s">
        <v>372</v>
      </c>
      <c r="C24" s="360">
        <v>29841.135348511962</v>
      </c>
    </row>
    <row r="25" spans="2:4" s="248" customFormat="1" x14ac:dyDescent="0.25">
      <c r="B25" s="525" t="s">
        <v>371</v>
      </c>
      <c r="C25" s="360">
        <v>34393.036073470139</v>
      </c>
    </row>
    <row r="26" spans="2:4" s="248" customFormat="1" x14ac:dyDescent="0.25">
      <c r="B26" s="525" t="s">
        <v>481</v>
      </c>
      <c r="C26" s="360">
        <v>67746.687271005794</v>
      </c>
    </row>
    <row r="27" spans="2:4" x14ac:dyDescent="0.3">
      <c r="B27" s="49"/>
      <c r="C27" s="152"/>
      <c r="D27" s="248"/>
    </row>
    <row r="28" spans="2:4" s="248" customFormat="1" x14ac:dyDescent="0.25">
      <c r="B28" s="523" t="s">
        <v>373</v>
      </c>
      <c r="C28" s="264">
        <f>SUM(C30:C31)</f>
        <v>16.612159260714627</v>
      </c>
    </row>
    <row r="29" spans="2:4" x14ac:dyDescent="0.3">
      <c r="B29" s="50"/>
      <c r="C29" s="152"/>
      <c r="D29" s="248"/>
    </row>
    <row r="30" spans="2:4" s="248" customFormat="1" x14ac:dyDescent="0.3">
      <c r="B30" s="49" t="s">
        <v>372</v>
      </c>
      <c r="C30" s="264">
        <v>10.233646872765252</v>
      </c>
    </row>
    <row r="31" spans="2:4" s="248" customFormat="1" x14ac:dyDescent="0.25">
      <c r="B31" s="261" t="s">
        <v>371</v>
      </c>
      <c r="C31" s="264">
        <v>6.3785123879493728</v>
      </c>
    </row>
    <row r="32" spans="2:4" x14ac:dyDescent="0.3">
      <c r="B32" s="49"/>
      <c r="C32" s="152"/>
      <c r="D32" s="248"/>
    </row>
    <row r="33" spans="1:241" s="248" customFormat="1" ht="28.8" x14ac:dyDescent="0.25">
      <c r="B33" s="302" t="s">
        <v>170</v>
      </c>
      <c r="C33" s="655">
        <v>579228.87566999998</v>
      </c>
      <c r="D33" s="1000"/>
    </row>
    <row r="34" spans="1:241" ht="15.6" x14ac:dyDescent="0.3">
      <c r="B34" s="52"/>
      <c r="C34" s="222"/>
      <c r="D34" s="248"/>
    </row>
    <row r="35" spans="1:241" s="248" customFormat="1" ht="14.4" x14ac:dyDescent="0.25">
      <c r="B35" s="524" t="s">
        <v>693</v>
      </c>
      <c r="C35" s="310">
        <v>735146.20000000007</v>
      </c>
      <c r="D35" s="767"/>
    </row>
    <row r="36" spans="1:241" ht="15.6" x14ac:dyDescent="0.3">
      <c r="B36" s="52"/>
      <c r="C36" s="222"/>
      <c r="D36" s="248"/>
    </row>
    <row r="37" spans="1:241" ht="14.4" x14ac:dyDescent="0.3">
      <c r="B37" s="522" t="s">
        <v>144</v>
      </c>
      <c r="C37" s="310">
        <f>+C35+C33+C15</f>
        <v>1449123.1392981685</v>
      </c>
      <c r="D37" s="767"/>
      <c r="E37" s="707"/>
    </row>
    <row r="38" spans="1:241" ht="14.4" thickBot="1" x14ac:dyDescent="0.35">
      <c r="B38" s="53"/>
      <c r="C38" s="656"/>
      <c r="D38" s="767"/>
    </row>
    <row r="39" spans="1:241" s="54" customFormat="1" ht="16.2" thickTop="1" x14ac:dyDescent="0.3">
      <c r="A39" s="5"/>
      <c r="B39" s="5"/>
      <c r="C39" s="150"/>
      <c r="D39" s="248"/>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row>
    <row r="40" spans="1:241" x14ac:dyDescent="0.3">
      <c r="B40" s="1442" t="s">
        <v>680</v>
      </c>
      <c r="C40" s="1442"/>
      <c r="D40" s="248"/>
    </row>
    <row r="41" spans="1:241" x14ac:dyDescent="0.3">
      <c r="B41" s="1442"/>
      <c r="C41" s="1442"/>
      <c r="D41" s="248"/>
    </row>
    <row r="42" spans="1:241" x14ac:dyDescent="0.3">
      <c r="B42" s="1442"/>
      <c r="C42" s="1442"/>
      <c r="D42" s="248"/>
    </row>
    <row r="43" spans="1:241" x14ac:dyDescent="0.3">
      <c r="B43" s="1442"/>
      <c r="C43" s="1442"/>
      <c r="D43" s="248"/>
    </row>
    <row r="44" spans="1:241" ht="12.75" customHeight="1" x14ac:dyDescent="0.3">
      <c r="B44" s="56"/>
      <c r="C44" s="56"/>
      <c r="D44" s="248"/>
    </row>
    <row r="45" spans="1:241" ht="12.75" customHeight="1" x14ac:dyDescent="0.3">
      <c r="B45" s="56"/>
      <c r="C45" s="56"/>
      <c r="D45" s="248"/>
    </row>
    <row r="46" spans="1:241" ht="15.6" x14ac:dyDescent="0.3">
      <c r="B46" s="1295" t="s">
        <v>557</v>
      </c>
      <c r="C46" s="1295"/>
      <c r="D46" s="248"/>
    </row>
    <row r="47" spans="1:241" ht="14.4" thickBot="1" x14ac:dyDescent="0.35">
      <c r="B47" s="5"/>
      <c r="C47" s="5" t="s">
        <v>278</v>
      </c>
      <c r="D47" s="248"/>
    </row>
    <row r="48" spans="1:241" s="385" customFormat="1" ht="14.4" thickTop="1" x14ac:dyDescent="0.25">
      <c r="B48" s="528"/>
      <c r="C48" s="528"/>
      <c r="D48" s="248"/>
    </row>
    <row r="49" spans="2:4" s="248" customFormat="1" ht="15" customHeight="1" x14ac:dyDescent="0.25">
      <c r="B49" s="531" t="s">
        <v>279</v>
      </c>
      <c r="C49" s="532" t="s">
        <v>281</v>
      </c>
    </row>
    <row r="50" spans="2:4" s="385" customFormat="1" ht="14.4" thickBot="1" x14ac:dyDescent="0.3">
      <c r="B50" s="526"/>
      <c r="C50" s="526"/>
      <c r="D50" s="248"/>
    </row>
    <row r="51" spans="2:4" ht="14.4" thickTop="1" x14ac:dyDescent="0.3">
      <c r="B51" s="57"/>
      <c r="C51" s="58"/>
      <c r="D51" s="248"/>
    </row>
    <row r="52" spans="2:4" s="248" customFormat="1" ht="14.4" x14ac:dyDescent="0.25">
      <c r="B52" s="529" t="s">
        <v>673</v>
      </c>
      <c r="C52" s="310">
        <f>+C54+C55+C57+C58</f>
        <v>284657.112011477</v>
      </c>
      <c r="D52" s="767"/>
    </row>
    <row r="53" spans="2:4" x14ac:dyDescent="0.3">
      <c r="B53" s="60"/>
      <c r="C53" s="152"/>
      <c r="D53" s="767"/>
    </row>
    <row r="54" spans="2:4" s="248" customFormat="1" ht="17.25" customHeight="1" x14ac:dyDescent="0.25">
      <c r="B54" s="530" t="s">
        <v>16</v>
      </c>
      <c r="C54" s="998">
        <v>224115.73725999999</v>
      </c>
      <c r="D54" s="767"/>
    </row>
    <row r="55" spans="2:4" s="248" customFormat="1" x14ac:dyDescent="0.25">
      <c r="B55" s="530" t="s">
        <v>17</v>
      </c>
      <c r="C55" s="998">
        <v>6055.9886799999995</v>
      </c>
      <c r="D55" s="767"/>
    </row>
    <row r="56" spans="2:4" ht="14.4" x14ac:dyDescent="0.3">
      <c r="B56" s="61"/>
      <c r="C56" s="999"/>
      <c r="D56" s="767"/>
    </row>
    <row r="57" spans="2:4" s="248" customFormat="1" x14ac:dyDescent="0.25">
      <c r="B57" s="530" t="s">
        <v>18</v>
      </c>
      <c r="C57" s="998">
        <v>54424.527999548991</v>
      </c>
      <c r="D57" s="767"/>
    </row>
    <row r="58" spans="2:4" s="248" customFormat="1" x14ac:dyDescent="0.25">
      <c r="B58" s="530" t="s">
        <v>17</v>
      </c>
      <c r="C58" s="998">
        <v>60.858071928000001</v>
      </c>
      <c r="D58" s="767"/>
    </row>
    <row r="59" spans="2:4" ht="14.4" thickBot="1" x14ac:dyDescent="0.35">
      <c r="B59" s="13"/>
      <c r="C59" s="62"/>
    </row>
    <row r="60" spans="2:4" ht="14.4" thickTop="1" x14ac:dyDescent="0.3">
      <c r="D60" s="248"/>
    </row>
    <row r="61" spans="2:4" x14ac:dyDescent="0.3">
      <c r="B61" s="5" t="s">
        <v>674</v>
      </c>
    </row>
    <row r="62" spans="2:4" x14ac:dyDescent="0.3">
      <c r="C62" s="707"/>
    </row>
    <row r="63" spans="2:4" x14ac:dyDescent="0.3">
      <c r="C63" s="707"/>
    </row>
  </sheetData>
  <mergeCells count="4">
    <mergeCell ref="B6:C6"/>
    <mergeCell ref="B7:C7"/>
    <mergeCell ref="B40:C43"/>
    <mergeCell ref="B46:C46"/>
  </mergeCells>
  <hyperlinks>
    <hyperlink ref="A1" location="INDICE!A1" display="Indice"/>
  </hyperlinks>
  <printOptions horizontalCentered="1"/>
  <pageMargins left="0.39370078740157483" right="0.39370078740157483" top="0.19685039370078741" bottom="0.35433070866141736" header="0.15748031496062992" footer="0.23622047244094491"/>
  <pageSetup scale="90" orientation="portrait" r:id="rId1"/>
  <headerFooter scaleWithDoc="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4"/>
  <sheetViews>
    <sheetView showGridLines="0" showRuler="0" zoomScale="85" zoomScaleNormal="85" zoomScaleSheetLayoutView="85" workbookViewId="0"/>
  </sheetViews>
  <sheetFormatPr baseColWidth="10" defaultColWidth="11.44140625" defaultRowHeight="13.8" x14ac:dyDescent="0.3"/>
  <cols>
    <col min="1" max="1" width="6.88671875" style="15" customWidth="1"/>
    <col min="2" max="2" width="41.44140625" style="15" customWidth="1"/>
    <col min="3" max="3" width="30.88671875" style="15" customWidth="1"/>
    <col min="4" max="4" width="19.33203125" style="15" customWidth="1"/>
    <col min="5" max="7" width="11.44140625" style="15"/>
    <col min="8" max="8" width="12.6640625" style="15" bestFit="1" customWidth="1"/>
    <col min="9" max="16384" width="11.44140625" style="15"/>
  </cols>
  <sheetData>
    <row r="1" spans="1:4" ht="14.4" x14ac:dyDescent="0.3">
      <c r="A1" s="666" t="s">
        <v>216</v>
      </c>
      <c r="B1" s="668"/>
      <c r="C1" s="229"/>
      <c r="D1" s="229"/>
    </row>
    <row r="2" spans="1:4" ht="15" customHeight="1" x14ac:dyDescent="0.3">
      <c r="A2" s="399"/>
      <c r="B2" s="351" t="str">
        <f>+INDICE!B2</f>
        <v>MINISTERIO DE ECONOMÍA</v>
      </c>
      <c r="C2" s="19"/>
      <c r="D2" s="30"/>
    </row>
    <row r="3" spans="1:4" ht="15" customHeight="1" x14ac:dyDescent="0.3">
      <c r="A3" s="399"/>
      <c r="B3" s="351" t="str">
        <f>+INDICE!B3</f>
        <v>SECRETARÍA DE FINANZAS</v>
      </c>
      <c r="C3" s="19"/>
      <c r="D3" s="30"/>
    </row>
    <row r="4" spans="1:4" ht="14.4" x14ac:dyDescent="0.3">
      <c r="B4" s="21"/>
      <c r="C4" s="19"/>
      <c r="D4" s="31"/>
    </row>
    <row r="5" spans="1:4" x14ac:dyDescent="0.3">
      <c r="B5" s="19"/>
      <c r="C5" s="19"/>
      <c r="D5" s="31"/>
    </row>
    <row r="6" spans="1:4" ht="17.399999999999999" x14ac:dyDescent="0.35">
      <c r="B6" s="1354" t="s">
        <v>312</v>
      </c>
      <c r="C6" s="1354"/>
      <c r="D6" s="32"/>
    </row>
    <row r="7" spans="1:4" ht="14.4" x14ac:dyDescent="0.3">
      <c r="B7" s="1443" t="s">
        <v>927</v>
      </c>
      <c r="C7" s="1443"/>
      <c r="D7" s="33"/>
    </row>
    <row r="8" spans="1:4" ht="14.4" x14ac:dyDescent="0.3">
      <c r="B8" s="34"/>
      <c r="C8" s="34"/>
      <c r="D8" s="34"/>
    </row>
    <row r="9" spans="1:4" ht="14.4" thickBot="1" x14ac:dyDescent="0.35">
      <c r="B9" s="35"/>
      <c r="C9" s="5"/>
      <c r="D9" s="31"/>
    </row>
    <row r="10" spans="1:4" ht="13.5" customHeight="1" thickTop="1" x14ac:dyDescent="0.3">
      <c r="B10" s="1444" t="s">
        <v>313</v>
      </c>
      <c r="C10" s="1447" t="s">
        <v>337</v>
      </c>
    </row>
    <row r="11" spans="1:4" x14ac:dyDescent="0.3">
      <c r="B11" s="1445"/>
      <c r="C11" s="1448"/>
    </row>
    <row r="12" spans="1:4" ht="13.5" customHeight="1" x14ac:dyDescent="0.3">
      <c r="B12" s="1445"/>
      <c r="C12" s="1448"/>
    </row>
    <row r="13" spans="1:4" x14ac:dyDescent="0.3">
      <c r="B13" s="1446"/>
      <c r="C13" s="1449"/>
    </row>
    <row r="14" spans="1:4" x14ac:dyDescent="0.3">
      <c r="B14" s="36"/>
      <c r="C14" s="37"/>
    </row>
    <row r="15" spans="1:4" ht="15.6" x14ac:dyDescent="0.3">
      <c r="B15" s="533" t="s">
        <v>275</v>
      </c>
      <c r="C15" s="534">
        <f>SUM(C17:C40)</f>
        <v>735146.20000000007</v>
      </c>
      <c r="D15" s="871"/>
    </row>
    <row r="16" spans="1:4" ht="14.4" x14ac:dyDescent="0.3">
      <c r="B16" s="38"/>
      <c r="C16" s="39"/>
    </row>
    <row r="17" spans="2:3" ht="14.4" x14ac:dyDescent="0.3">
      <c r="B17" s="536" t="s">
        <v>314</v>
      </c>
      <c r="C17" s="537">
        <v>8510.09</v>
      </c>
    </row>
    <row r="18" spans="2:3" ht="14.4" x14ac:dyDescent="0.3">
      <c r="B18" s="535" t="s">
        <v>315</v>
      </c>
      <c r="C18" s="537">
        <v>8375.86</v>
      </c>
    </row>
    <row r="19" spans="2:3" ht="14.4" x14ac:dyDescent="0.3">
      <c r="B19" s="536" t="s">
        <v>316</v>
      </c>
      <c r="C19" s="537">
        <v>15560.67</v>
      </c>
    </row>
    <row r="20" spans="2:3" ht="14.4" x14ac:dyDescent="0.3">
      <c r="B20" s="536" t="s">
        <v>317</v>
      </c>
      <c r="C20" s="537">
        <v>34199.57</v>
      </c>
    </row>
    <row r="21" spans="2:3" ht="14.4" x14ac:dyDescent="0.3">
      <c r="B21" s="536" t="s">
        <v>318</v>
      </c>
      <c r="C21" s="537">
        <v>43251.09</v>
      </c>
    </row>
    <row r="22" spans="2:3" ht="14.4" x14ac:dyDescent="0.3">
      <c r="B22" s="536" t="s">
        <v>319</v>
      </c>
      <c r="C22" s="537">
        <v>24682.69</v>
      </c>
    </row>
    <row r="23" spans="2:3" ht="14.4" x14ac:dyDescent="0.3">
      <c r="B23" s="536" t="s">
        <v>320</v>
      </c>
      <c r="C23" s="537">
        <v>142107.99</v>
      </c>
    </row>
    <row r="24" spans="2:3" ht="14.4" x14ac:dyDescent="0.3">
      <c r="B24" s="536" t="s">
        <v>321</v>
      </c>
      <c r="C24" s="537">
        <v>6333.2</v>
      </c>
    </row>
    <row r="25" spans="2:3" ht="14.4" x14ac:dyDescent="0.3">
      <c r="B25" s="536" t="s">
        <v>0</v>
      </c>
      <c r="C25" s="537">
        <v>135903.04999999999</v>
      </c>
    </row>
    <row r="26" spans="2:3" ht="14.4" x14ac:dyDescent="0.3">
      <c r="B26" s="536" t="s">
        <v>1</v>
      </c>
      <c r="C26" s="537">
        <v>8299.01</v>
      </c>
    </row>
    <row r="27" spans="2:3" ht="14.4" x14ac:dyDescent="0.3">
      <c r="B27" s="536" t="s">
        <v>2</v>
      </c>
      <c r="C27" s="537">
        <v>608.02</v>
      </c>
    </row>
    <row r="28" spans="2:3" ht="14.4" x14ac:dyDescent="0.3">
      <c r="B28" s="535" t="s">
        <v>3</v>
      </c>
      <c r="C28" s="537">
        <v>4272.12</v>
      </c>
    </row>
    <row r="29" spans="2:3" ht="14.4" x14ac:dyDescent="0.3">
      <c r="B29" s="536" t="s">
        <v>4</v>
      </c>
      <c r="C29" s="537">
        <v>129429.53</v>
      </c>
    </row>
    <row r="30" spans="2:3" ht="14.4" x14ac:dyDescent="0.3">
      <c r="B30" s="536" t="s">
        <v>5</v>
      </c>
      <c r="C30" s="537">
        <v>9278.6200000000008</v>
      </c>
    </row>
    <row r="31" spans="2:3" ht="14.4" x14ac:dyDescent="0.3">
      <c r="B31" s="536" t="s">
        <v>6</v>
      </c>
      <c r="C31" s="537">
        <v>81479.839999999997</v>
      </c>
    </row>
    <row r="32" spans="2:3" ht="14.4" x14ac:dyDescent="0.3">
      <c r="B32" s="536" t="s">
        <v>7</v>
      </c>
      <c r="C32" s="537">
        <v>11260.18</v>
      </c>
    </row>
    <row r="33" spans="2:3" ht="14.4" x14ac:dyDescent="0.3">
      <c r="B33" s="535" t="s">
        <v>8</v>
      </c>
      <c r="C33" s="537">
        <v>11455.27</v>
      </c>
    </row>
    <row r="34" spans="2:3" ht="14.4" x14ac:dyDescent="0.3">
      <c r="B34" s="536" t="s">
        <v>9</v>
      </c>
      <c r="C34" s="537">
        <v>37340.959999999999</v>
      </c>
    </row>
    <row r="35" spans="2:3" ht="14.4" x14ac:dyDescent="0.3">
      <c r="B35" s="536" t="s">
        <v>10</v>
      </c>
      <c r="C35" s="537">
        <v>0</v>
      </c>
    </row>
    <row r="36" spans="2:3" ht="14.4" x14ac:dyDescent="0.3">
      <c r="B36" s="536" t="s">
        <v>11</v>
      </c>
      <c r="C36" s="537">
        <v>0</v>
      </c>
    </row>
    <row r="37" spans="2:3" ht="14.4" x14ac:dyDescent="0.3">
      <c r="B37" s="536" t="s">
        <v>12</v>
      </c>
      <c r="C37" s="537">
        <v>20775.810000000001</v>
      </c>
    </row>
    <row r="38" spans="2:3" ht="14.4" x14ac:dyDescent="0.3">
      <c r="B38" s="536" t="s">
        <v>13</v>
      </c>
      <c r="C38" s="537">
        <v>250.99</v>
      </c>
    </row>
    <row r="39" spans="2:3" ht="14.4" x14ac:dyDescent="0.3">
      <c r="B39" s="536" t="s">
        <v>14</v>
      </c>
      <c r="C39" s="537">
        <v>436.96</v>
      </c>
    </row>
    <row r="40" spans="2:3" ht="14.4" x14ac:dyDescent="0.3">
      <c r="B40" s="536" t="s">
        <v>15</v>
      </c>
      <c r="C40" s="537">
        <v>1334.68</v>
      </c>
    </row>
    <row r="41" spans="2:3" ht="14.4" thickBot="1" x14ac:dyDescent="0.35">
      <c r="B41" s="40"/>
      <c r="C41" s="41"/>
    </row>
    <row r="42" spans="2:3" ht="12.75" customHeight="1" thickTop="1" x14ac:dyDescent="0.3">
      <c r="B42" s="5"/>
      <c r="C42" s="42"/>
    </row>
    <row r="43" spans="2:3" ht="29.25" customHeight="1" x14ac:dyDescent="0.3">
      <c r="B43" s="1450" t="s">
        <v>520</v>
      </c>
      <c r="C43" s="1450"/>
    </row>
    <row r="44" spans="2:3" x14ac:dyDescent="0.3">
      <c r="B44" s="43"/>
      <c r="C44" s="43"/>
    </row>
  </sheetData>
  <mergeCells count="5">
    <mergeCell ref="B6:C6"/>
    <mergeCell ref="B7:C7"/>
    <mergeCell ref="B10:B13"/>
    <mergeCell ref="C10:C13"/>
    <mergeCell ref="B43:C43"/>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44"/>
  <sheetViews>
    <sheetView showGridLines="0" showRuler="0" zoomScale="70" zoomScaleNormal="70" zoomScaleSheetLayoutView="85" workbookViewId="0"/>
  </sheetViews>
  <sheetFormatPr baseColWidth="10" defaultColWidth="11.44140625" defaultRowHeight="13.8" x14ac:dyDescent="0.3"/>
  <cols>
    <col min="1" max="1" width="6.88671875" style="1" customWidth="1"/>
    <col min="2" max="2" width="11.44140625" style="1"/>
    <col min="3" max="3" width="24.21875" style="1" bestFit="1" customWidth="1"/>
    <col min="4" max="16384" width="11.44140625" style="1"/>
  </cols>
  <sheetData>
    <row r="1" spans="1:33" ht="14.4" x14ac:dyDescent="0.3">
      <c r="A1" s="666" t="s">
        <v>216</v>
      </c>
    </row>
    <row r="2" spans="1:33" ht="15" customHeight="1" x14ac:dyDescent="0.3">
      <c r="A2" s="172"/>
      <c r="B2" s="351" t="s">
        <v>705</v>
      </c>
      <c r="C2" s="19"/>
      <c r="D2" s="19"/>
      <c r="E2" s="19"/>
      <c r="F2" s="19"/>
      <c r="G2" s="19"/>
      <c r="H2" s="19"/>
      <c r="I2" s="19"/>
      <c r="J2" s="19"/>
      <c r="K2" s="19"/>
      <c r="L2" s="19"/>
      <c r="M2" s="19"/>
      <c r="N2" s="19"/>
      <c r="O2" s="19"/>
      <c r="P2" s="20"/>
      <c r="Q2" s="20"/>
      <c r="R2" s="20"/>
      <c r="S2" s="20"/>
      <c r="T2" s="20"/>
      <c r="U2" s="20"/>
      <c r="V2" s="20"/>
      <c r="W2" s="19"/>
      <c r="X2" s="19"/>
      <c r="Y2" s="19"/>
      <c r="Z2" s="19"/>
      <c r="AA2" s="19"/>
      <c r="AB2" s="19"/>
      <c r="AC2" s="19"/>
      <c r="AD2" s="19"/>
      <c r="AE2" s="19"/>
      <c r="AF2" s="19"/>
    </row>
    <row r="3" spans="1:33" ht="15" customHeight="1" x14ac:dyDescent="0.3">
      <c r="A3" s="172"/>
      <c r="B3" s="351" t="s">
        <v>299</v>
      </c>
      <c r="C3" s="19"/>
      <c r="D3" s="19"/>
      <c r="E3" s="19"/>
      <c r="F3" s="19"/>
      <c r="G3" s="19"/>
      <c r="H3" s="19"/>
      <c r="I3" s="19"/>
      <c r="J3" s="19"/>
      <c r="K3" s="19"/>
      <c r="L3" s="19"/>
      <c r="M3" s="19"/>
      <c r="N3" s="19"/>
      <c r="O3" s="19"/>
      <c r="P3" s="20"/>
      <c r="Q3" s="20"/>
      <c r="R3" s="20"/>
      <c r="S3" s="20"/>
      <c r="T3" s="20"/>
      <c r="U3" s="20"/>
      <c r="V3" s="20"/>
      <c r="W3" s="19"/>
      <c r="X3" s="19"/>
      <c r="Y3" s="19"/>
      <c r="Z3" s="19"/>
      <c r="AA3" s="19"/>
      <c r="AB3" s="19"/>
      <c r="AC3" s="19"/>
      <c r="AD3" s="19"/>
      <c r="AE3" s="19"/>
      <c r="AF3" s="19"/>
    </row>
    <row r="4" spans="1:33" x14ac:dyDescent="0.3">
      <c r="C4" s="19"/>
      <c r="D4" s="19"/>
      <c r="E4" s="19"/>
      <c r="F4" s="19"/>
      <c r="G4" s="19"/>
      <c r="H4" s="19"/>
      <c r="I4" s="19"/>
      <c r="J4" s="19"/>
      <c r="K4" s="19"/>
      <c r="L4" s="19"/>
      <c r="M4" s="19"/>
      <c r="N4" s="19"/>
      <c r="O4" s="19"/>
      <c r="P4" s="20"/>
      <c r="Q4" s="20"/>
      <c r="R4" s="20"/>
      <c r="S4" s="20"/>
      <c r="T4" s="20"/>
      <c r="U4" s="20"/>
      <c r="V4" s="20"/>
      <c r="W4" s="19"/>
      <c r="X4" s="19"/>
      <c r="Y4" s="19"/>
      <c r="Z4" s="19"/>
      <c r="AA4" s="19"/>
      <c r="AB4" s="19"/>
      <c r="AC4" s="19"/>
      <c r="AD4" s="19"/>
      <c r="AE4" s="19"/>
      <c r="AF4" s="19"/>
    </row>
    <row r="5" spans="1:33" x14ac:dyDescent="0.3">
      <c r="B5" s="19"/>
      <c r="C5" s="19"/>
      <c r="D5" s="19"/>
      <c r="E5" s="19"/>
      <c r="F5" s="19"/>
      <c r="G5" s="19"/>
      <c r="H5" s="19"/>
      <c r="I5" s="19"/>
      <c r="J5" s="19"/>
      <c r="K5" s="19"/>
      <c r="L5" s="19"/>
      <c r="M5" s="19"/>
      <c r="N5" s="19"/>
      <c r="O5" s="19"/>
      <c r="P5" s="20"/>
      <c r="Q5" s="20"/>
      <c r="R5" s="20"/>
      <c r="S5" s="20"/>
      <c r="T5" s="20"/>
      <c r="U5" s="20"/>
      <c r="V5" s="20"/>
      <c r="W5" s="19"/>
      <c r="X5" s="19"/>
      <c r="Y5" s="19"/>
      <c r="Z5" s="19"/>
      <c r="AA5" s="19"/>
      <c r="AB5" s="19"/>
      <c r="AC5" s="19"/>
      <c r="AD5" s="19"/>
      <c r="AE5" s="19"/>
      <c r="AF5" s="19"/>
    </row>
    <row r="6" spans="1:33" ht="17.399999999999999" x14ac:dyDescent="0.35">
      <c r="B6" s="1453" t="s">
        <v>718</v>
      </c>
      <c r="C6" s="1453"/>
      <c r="D6" s="1453"/>
      <c r="E6" s="1453"/>
      <c r="F6" s="1453"/>
      <c r="G6" s="1453"/>
      <c r="H6" s="1453"/>
      <c r="I6" s="1453"/>
      <c r="J6" s="1453"/>
      <c r="K6" s="1453"/>
      <c r="L6" s="1453"/>
      <c r="M6" s="1453"/>
      <c r="N6" s="1453"/>
      <c r="O6" s="1453"/>
      <c r="P6" s="1453"/>
      <c r="Q6" s="1453"/>
      <c r="R6" s="1453"/>
      <c r="S6" s="1453"/>
      <c r="T6" s="1453"/>
      <c r="U6" s="1453"/>
      <c r="V6" s="1453"/>
      <c r="W6" s="1453"/>
      <c r="X6" s="1453"/>
      <c r="Y6" s="1453"/>
      <c r="Z6" s="1453"/>
      <c r="AA6" s="1453"/>
      <c r="AB6" s="1453"/>
      <c r="AC6" s="1274"/>
      <c r="AD6" s="1274"/>
      <c r="AE6" s="1274"/>
      <c r="AF6" s="22"/>
    </row>
    <row r="7" spans="1:33" ht="14.4" x14ac:dyDescent="0.3">
      <c r="B7" s="1454" t="s">
        <v>29</v>
      </c>
      <c r="C7" s="1454"/>
      <c r="D7" s="1454"/>
      <c r="E7" s="1454"/>
      <c r="F7" s="1454"/>
      <c r="G7" s="1454"/>
      <c r="H7" s="1454"/>
      <c r="I7" s="1454"/>
      <c r="J7" s="1454"/>
      <c r="K7" s="1454"/>
      <c r="L7" s="1454"/>
      <c r="M7" s="1454"/>
      <c r="N7" s="1454"/>
      <c r="O7" s="1454"/>
      <c r="P7" s="1454"/>
      <c r="Q7" s="1454"/>
      <c r="R7" s="1454"/>
      <c r="S7" s="1454"/>
      <c r="T7" s="1454"/>
      <c r="U7" s="1454"/>
      <c r="V7" s="1454"/>
      <c r="W7" s="1454"/>
      <c r="X7" s="1454"/>
      <c r="Y7" s="1454"/>
      <c r="Z7" s="1454"/>
      <c r="AA7" s="1454"/>
      <c r="AB7" s="1454"/>
      <c r="AC7" s="1275"/>
      <c r="AD7" s="1275"/>
      <c r="AE7" s="1275"/>
      <c r="AF7" s="23"/>
    </row>
    <row r="8" spans="1:33" x14ac:dyDescent="0.3">
      <c r="B8" s="19"/>
      <c r="C8" s="19"/>
      <c r="D8" s="19"/>
      <c r="E8" s="752"/>
      <c r="F8" s="19"/>
      <c r="G8" s="19"/>
      <c r="H8" s="19"/>
      <c r="I8" s="19"/>
      <c r="J8" s="19"/>
      <c r="K8" s="19"/>
      <c r="L8" s="19"/>
      <c r="M8" s="19"/>
      <c r="N8" s="19"/>
      <c r="O8" s="19"/>
      <c r="P8" s="20"/>
      <c r="Q8" s="20"/>
      <c r="R8" s="20"/>
      <c r="S8" s="20"/>
      <c r="T8" s="20"/>
      <c r="U8" s="20"/>
      <c r="V8" s="20"/>
      <c r="W8" s="19"/>
      <c r="X8" s="19"/>
      <c r="Y8" s="19"/>
      <c r="Z8" s="19"/>
      <c r="AA8" s="19"/>
      <c r="AB8" s="19"/>
      <c r="AC8" s="19"/>
      <c r="AD8" s="19"/>
      <c r="AE8" s="19"/>
      <c r="AF8" s="19"/>
    </row>
    <row r="9" spans="1:33" ht="14.4" thickBot="1" x14ac:dyDescent="0.35">
      <c r="B9" s="626" t="s">
        <v>163</v>
      </c>
      <c r="C9" s="19"/>
      <c r="D9" s="752"/>
      <c r="E9" s="19"/>
      <c r="F9" s="19"/>
      <c r="G9" s="19"/>
      <c r="H9" s="19"/>
      <c r="I9" s="19"/>
      <c r="J9" s="19"/>
      <c r="K9" s="19"/>
      <c r="L9" s="19"/>
      <c r="M9" s="19"/>
      <c r="N9" s="19"/>
      <c r="O9" s="19"/>
      <c r="P9" s="20"/>
      <c r="Q9" s="20"/>
      <c r="R9" s="20"/>
      <c r="S9" s="20"/>
      <c r="T9" s="20"/>
      <c r="U9" s="20"/>
      <c r="V9" s="20"/>
      <c r="W9" s="19"/>
      <c r="X9" s="19"/>
      <c r="Y9" s="19"/>
      <c r="Z9" s="19"/>
      <c r="AA9" s="19"/>
      <c r="AB9" s="19"/>
      <c r="AC9" s="19"/>
      <c r="AD9" s="752"/>
      <c r="AE9" s="752"/>
      <c r="AF9" s="19"/>
    </row>
    <row r="10" spans="1:33" ht="42.75" customHeight="1" thickTop="1" x14ac:dyDescent="0.3">
      <c r="A10" s="17"/>
      <c r="B10" s="1455" t="s">
        <v>30</v>
      </c>
      <c r="C10" s="1456"/>
      <c r="D10" s="1276">
        <v>1993</v>
      </c>
      <c r="E10" s="1276">
        <v>1994</v>
      </c>
      <c r="F10" s="1276">
        <v>1995</v>
      </c>
      <c r="G10" s="1276">
        <v>1996</v>
      </c>
      <c r="H10" s="1276">
        <v>1997</v>
      </c>
      <c r="I10" s="1276">
        <v>1998</v>
      </c>
      <c r="J10" s="1276">
        <v>1999</v>
      </c>
      <c r="K10" s="1276">
        <v>2000</v>
      </c>
      <c r="L10" s="1276">
        <v>2001</v>
      </c>
      <c r="M10" s="1276">
        <v>2002</v>
      </c>
      <c r="N10" s="1276">
        <v>2003</v>
      </c>
      <c r="O10" s="1276">
        <v>2004</v>
      </c>
      <c r="P10" s="1276">
        <v>2005</v>
      </c>
      <c r="Q10" s="1276">
        <v>2006</v>
      </c>
      <c r="R10" s="1276">
        <v>2007</v>
      </c>
      <c r="S10" s="1276">
        <v>2008</v>
      </c>
      <c r="T10" s="1276">
        <v>2009</v>
      </c>
      <c r="U10" s="1276">
        <v>2010</v>
      </c>
      <c r="V10" s="1071">
        <v>2011</v>
      </c>
      <c r="W10" s="1071">
        <v>2012</v>
      </c>
      <c r="X10" s="1276">
        <v>2013</v>
      </c>
      <c r="Y10" s="1071">
        <v>2014</v>
      </c>
      <c r="Z10" s="1071">
        <v>2015</v>
      </c>
      <c r="AA10" s="1071">
        <v>2016</v>
      </c>
      <c r="AB10" s="1071">
        <v>2017</v>
      </c>
      <c r="AC10" s="1071">
        <v>2018</v>
      </c>
      <c r="AD10" s="1071">
        <v>2019</v>
      </c>
      <c r="AE10" s="1071">
        <v>2020</v>
      </c>
      <c r="AF10" s="1070" t="s">
        <v>294</v>
      </c>
    </row>
    <row r="11" spans="1:33" ht="14.4" x14ac:dyDescent="0.3">
      <c r="A11" s="25"/>
      <c r="B11" s="1457" t="s">
        <v>31</v>
      </c>
      <c r="C11" s="551" t="s">
        <v>32</v>
      </c>
      <c r="D11" s="552">
        <v>1596.86</v>
      </c>
      <c r="E11" s="552">
        <v>873.74</v>
      </c>
      <c r="F11" s="552">
        <v>2404.88</v>
      </c>
      <c r="G11" s="552">
        <v>824.23</v>
      </c>
      <c r="H11" s="552">
        <v>441.81599999999997</v>
      </c>
      <c r="I11" s="552">
        <v>0</v>
      </c>
      <c r="J11" s="552">
        <v>0</v>
      </c>
      <c r="K11" s="552">
        <v>2067.4160000000002</v>
      </c>
      <c r="L11" s="552">
        <v>10563.591</v>
      </c>
      <c r="M11" s="552">
        <v>0</v>
      </c>
      <c r="N11" s="552">
        <v>5604.7070000000003</v>
      </c>
      <c r="O11" s="553">
        <v>3450.8789999999999</v>
      </c>
      <c r="P11" s="553">
        <v>0</v>
      </c>
      <c r="Q11" s="553">
        <v>0</v>
      </c>
      <c r="R11" s="553">
        <v>0</v>
      </c>
      <c r="S11" s="553">
        <v>0</v>
      </c>
      <c r="T11" s="553">
        <v>0</v>
      </c>
      <c r="U11" s="553">
        <v>0</v>
      </c>
      <c r="V11" s="553">
        <v>0</v>
      </c>
      <c r="W11" s="553">
        <v>0</v>
      </c>
      <c r="X11" s="552">
        <v>0</v>
      </c>
      <c r="Y11" s="552">
        <v>0</v>
      </c>
      <c r="Z11" s="552">
        <v>0</v>
      </c>
      <c r="AA11" s="552">
        <v>0</v>
      </c>
      <c r="AB11" s="552">
        <v>0</v>
      </c>
      <c r="AC11" s="759">
        <v>28251.8269</v>
      </c>
      <c r="AD11" s="1172">
        <v>16224.898999999999</v>
      </c>
      <c r="AE11" s="1172">
        <v>0</v>
      </c>
      <c r="AF11" s="1173">
        <f>SUM(D11:AE11)</f>
        <v>72304.844899999996</v>
      </c>
      <c r="AG11" s="86"/>
    </row>
    <row r="12" spans="1:33" ht="14.4" x14ac:dyDescent="0.3">
      <c r="A12" s="27"/>
      <c r="B12" s="1458"/>
      <c r="C12" s="538" t="s">
        <v>33</v>
      </c>
      <c r="D12" s="539">
        <v>-275.69</v>
      </c>
      <c r="E12" s="539">
        <v>-227.16</v>
      </c>
      <c r="F12" s="539">
        <v>-285.08999999999997</v>
      </c>
      <c r="G12" s="539">
        <v>-273.45999999999998</v>
      </c>
      <c r="H12" s="539">
        <v>-481.91800000000001</v>
      </c>
      <c r="I12" s="539">
        <v>-653.86500000000001</v>
      </c>
      <c r="J12" s="539">
        <v>-827.11800000000005</v>
      </c>
      <c r="K12" s="539">
        <v>-1283.886</v>
      </c>
      <c r="L12" s="539">
        <v>-1182.9860000000001</v>
      </c>
      <c r="M12" s="539">
        <v>-729.2</v>
      </c>
      <c r="N12" s="539">
        <v>-5705.8109999999997</v>
      </c>
      <c r="O12" s="540">
        <v>-5493.8029999999999</v>
      </c>
      <c r="P12" s="540">
        <v>-3588.5559000000007</v>
      </c>
      <c r="Q12" s="540">
        <v>-9530.1106799999998</v>
      </c>
      <c r="R12" s="540">
        <v>0</v>
      </c>
      <c r="S12" s="540">
        <v>0</v>
      </c>
      <c r="T12" s="540">
        <v>0</v>
      </c>
      <c r="U12" s="540">
        <v>0</v>
      </c>
      <c r="V12" s="540">
        <v>0</v>
      </c>
      <c r="W12" s="540">
        <v>0</v>
      </c>
      <c r="X12" s="539">
        <v>0</v>
      </c>
      <c r="Y12" s="539">
        <v>0</v>
      </c>
      <c r="Z12" s="539">
        <v>0</v>
      </c>
      <c r="AA12" s="754">
        <v>0</v>
      </c>
      <c r="AB12" s="754">
        <v>0</v>
      </c>
      <c r="AC12" s="560">
        <v>0</v>
      </c>
      <c r="AD12" s="1174">
        <v>0</v>
      </c>
      <c r="AE12" s="1174">
        <v>0</v>
      </c>
      <c r="AF12" s="1175">
        <f>SUM(D12:AE12)</f>
        <v>-30538.653579999998</v>
      </c>
      <c r="AG12" s="86"/>
    </row>
    <row r="13" spans="1:33" ht="14.4" x14ac:dyDescent="0.3">
      <c r="A13" s="27"/>
      <c r="B13" s="1458"/>
      <c r="C13" s="538" t="s">
        <v>34</v>
      </c>
      <c r="D13" s="539">
        <v>1321.17</v>
      </c>
      <c r="E13" s="539">
        <v>646.58000000000004</v>
      </c>
      <c r="F13" s="539">
        <v>2119.79</v>
      </c>
      <c r="G13" s="539">
        <v>550.77</v>
      </c>
      <c r="H13" s="539">
        <v>-40.102000000000032</v>
      </c>
      <c r="I13" s="539">
        <v>-653.86500000000001</v>
      </c>
      <c r="J13" s="539">
        <v>-827.11800000000005</v>
      </c>
      <c r="K13" s="539">
        <v>783.53</v>
      </c>
      <c r="L13" s="539">
        <v>9380.6049999999996</v>
      </c>
      <c r="M13" s="539">
        <v>-729.2</v>
      </c>
      <c r="N13" s="539">
        <v>-101.10399999999936</v>
      </c>
      <c r="O13" s="540">
        <v>-2042.924</v>
      </c>
      <c r="P13" s="540">
        <v>-3588.5559000000007</v>
      </c>
      <c r="Q13" s="540">
        <v>-9530.1106799999998</v>
      </c>
      <c r="R13" s="540">
        <v>0</v>
      </c>
      <c r="S13" s="540">
        <v>0</v>
      </c>
      <c r="T13" s="540">
        <v>0</v>
      </c>
      <c r="U13" s="540">
        <v>0</v>
      </c>
      <c r="V13" s="540">
        <v>0</v>
      </c>
      <c r="W13" s="540">
        <v>0</v>
      </c>
      <c r="X13" s="539">
        <v>0</v>
      </c>
      <c r="Y13" s="539">
        <v>0</v>
      </c>
      <c r="Z13" s="539">
        <v>0</v>
      </c>
      <c r="AA13" s="754">
        <v>0</v>
      </c>
      <c r="AB13" s="754">
        <v>0</v>
      </c>
      <c r="AC13" s="560">
        <v>28251.8269</v>
      </c>
      <c r="AD13" s="1174">
        <v>16224.898999999999</v>
      </c>
      <c r="AE13" s="1174">
        <f>+AE11+AE12</f>
        <v>0</v>
      </c>
      <c r="AF13" s="1175">
        <f>SUM(D13:AE13)</f>
        <v>41766.191319999998</v>
      </c>
      <c r="AG13" s="86"/>
    </row>
    <row r="14" spans="1:33" ht="14.4" x14ac:dyDescent="0.3">
      <c r="A14" s="27"/>
      <c r="B14" s="1458"/>
      <c r="C14" s="538" t="s">
        <v>35</v>
      </c>
      <c r="D14" s="539">
        <v>-275.69</v>
      </c>
      <c r="E14" s="539">
        <v>-227.16</v>
      </c>
      <c r="F14" s="539">
        <v>-285.08999999999997</v>
      </c>
      <c r="G14" s="539">
        <v>-273.45</v>
      </c>
      <c r="H14" s="539">
        <v>-274.46100000000001</v>
      </c>
      <c r="I14" s="539">
        <v>-264.10399999999998</v>
      </c>
      <c r="J14" s="539">
        <v>-201.952</v>
      </c>
      <c r="K14" s="539">
        <v>-200.82300000000001</v>
      </c>
      <c r="L14" s="539">
        <v>-464.44299999999998</v>
      </c>
      <c r="M14" s="539">
        <v>-692.75</v>
      </c>
      <c r="N14" s="539">
        <v>-651.03</v>
      </c>
      <c r="O14" s="540">
        <v>-552.93399999999997</v>
      </c>
      <c r="P14" s="540">
        <v>-513.19270000000006</v>
      </c>
      <c r="Q14" s="540">
        <v>-80.734499999999997</v>
      </c>
      <c r="R14" s="540">
        <v>0</v>
      </c>
      <c r="S14" s="540">
        <v>0</v>
      </c>
      <c r="T14" s="540">
        <v>0</v>
      </c>
      <c r="U14" s="540">
        <v>0</v>
      </c>
      <c r="V14" s="540">
        <v>0</v>
      </c>
      <c r="W14" s="540">
        <v>0</v>
      </c>
      <c r="X14" s="539">
        <v>0</v>
      </c>
      <c r="Y14" s="539">
        <v>0</v>
      </c>
      <c r="Z14" s="539">
        <v>0</v>
      </c>
      <c r="AA14" s="754">
        <v>0</v>
      </c>
      <c r="AB14" s="754">
        <v>0</v>
      </c>
      <c r="AC14" s="560">
        <v>-153.255</v>
      </c>
      <c r="AD14" s="1174">
        <v>-1227.3635300000001</v>
      </c>
      <c r="AE14" s="1174">
        <v>-1284.0047495090844</v>
      </c>
      <c r="AF14" s="1175">
        <f>SUM(D14:AE14)</f>
        <v>-7622.4374795090844</v>
      </c>
      <c r="AG14" s="86"/>
    </row>
    <row r="15" spans="1:33" ht="14.4" x14ac:dyDescent="0.3">
      <c r="A15" s="27"/>
      <c r="B15" s="1459"/>
      <c r="C15" s="541" t="s">
        <v>36</v>
      </c>
      <c r="D15" s="542">
        <v>1045.48</v>
      </c>
      <c r="E15" s="542">
        <v>419.42</v>
      </c>
      <c r="F15" s="542">
        <v>1834.7</v>
      </c>
      <c r="G15" s="542">
        <v>277.32</v>
      </c>
      <c r="H15" s="542">
        <v>-314.56300000000005</v>
      </c>
      <c r="I15" s="542">
        <v>-917.96900000000005</v>
      </c>
      <c r="J15" s="542">
        <v>-1029.07</v>
      </c>
      <c r="K15" s="542">
        <v>582.70700000000022</v>
      </c>
      <c r="L15" s="542">
        <v>8916.1620000000003</v>
      </c>
      <c r="M15" s="542">
        <v>-1421.95</v>
      </c>
      <c r="N15" s="542">
        <v>-752.13399999999933</v>
      </c>
      <c r="O15" s="543">
        <v>-2595.8580000000002</v>
      </c>
      <c r="P15" s="543">
        <v>-4101.7486000000008</v>
      </c>
      <c r="Q15" s="543">
        <v>-9610.8451800000003</v>
      </c>
      <c r="R15" s="543">
        <v>0</v>
      </c>
      <c r="S15" s="543">
        <v>0</v>
      </c>
      <c r="T15" s="543">
        <v>0</v>
      </c>
      <c r="U15" s="543">
        <v>0</v>
      </c>
      <c r="V15" s="543">
        <v>0</v>
      </c>
      <c r="W15" s="543">
        <v>0</v>
      </c>
      <c r="X15" s="542">
        <v>0</v>
      </c>
      <c r="Y15" s="542">
        <v>0</v>
      </c>
      <c r="Z15" s="542">
        <v>0</v>
      </c>
      <c r="AA15" s="1066">
        <v>0</v>
      </c>
      <c r="AB15" s="1066">
        <v>0</v>
      </c>
      <c r="AC15" s="1065">
        <v>28098.571899999999</v>
      </c>
      <c r="AD15" s="1176">
        <v>14997.535469999999</v>
      </c>
      <c r="AE15" s="1176">
        <f>+AE14+AE13</f>
        <v>-1284.0047495090844</v>
      </c>
      <c r="AF15" s="1177">
        <f>SUM(D15:AE15)</f>
        <v>34143.753840490914</v>
      </c>
      <c r="AG15" s="86"/>
    </row>
    <row r="16" spans="1:33" ht="14.4" x14ac:dyDescent="0.3">
      <c r="A16" s="27"/>
      <c r="B16" s="1069"/>
      <c r="C16" s="1068"/>
      <c r="D16" s="1067"/>
      <c r="E16" s="1067"/>
      <c r="F16" s="1067"/>
      <c r="G16" s="1067"/>
      <c r="H16" s="550"/>
      <c r="I16" s="550"/>
      <c r="J16" s="550"/>
      <c r="K16" s="550"/>
      <c r="L16" s="550"/>
      <c r="M16" s="550"/>
      <c r="N16" s="550"/>
      <c r="O16" s="550"/>
      <c r="P16" s="550"/>
      <c r="Q16" s="550"/>
      <c r="R16" s="550"/>
      <c r="S16" s="550"/>
      <c r="T16" s="550"/>
      <c r="U16" s="550"/>
      <c r="V16" s="550"/>
      <c r="W16" s="550"/>
      <c r="X16" s="756"/>
      <c r="Y16" s="756"/>
      <c r="Z16" s="756"/>
      <c r="AA16" s="756"/>
      <c r="AB16" s="756"/>
      <c r="AC16" s="550"/>
      <c r="AD16" s="756"/>
      <c r="AE16" s="756"/>
      <c r="AF16" s="890"/>
      <c r="AG16" s="86"/>
    </row>
    <row r="17" spans="1:33" ht="14.4" x14ac:dyDescent="0.3">
      <c r="A17" s="27"/>
      <c r="B17" s="1460" t="s">
        <v>37</v>
      </c>
      <c r="C17" s="551" t="s">
        <v>32</v>
      </c>
      <c r="D17" s="552">
        <v>1057.33</v>
      </c>
      <c r="E17" s="552">
        <v>248.98</v>
      </c>
      <c r="F17" s="552">
        <v>1058.03</v>
      </c>
      <c r="G17" s="552">
        <v>534.91999999999996</v>
      </c>
      <c r="H17" s="552">
        <v>905.68100000000004</v>
      </c>
      <c r="I17" s="552">
        <v>1485.9259999999999</v>
      </c>
      <c r="J17" s="552">
        <v>1218.566</v>
      </c>
      <c r="K17" s="552">
        <v>939.84900000000005</v>
      </c>
      <c r="L17" s="552">
        <v>1490.569</v>
      </c>
      <c r="M17" s="552">
        <v>416.71</v>
      </c>
      <c r="N17" s="552">
        <v>2666.4757</v>
      </c>
      <c r="O17" s="553">
        <v>343.71780000000001</v>
      </c>
      <c r="P17" s="553">
        <v>597.14289999999994</v>
      </c>
      <c r="Q17" s="553">
        <v>1132.6512399999999</v>
      </c>
      <c r="R17" s="553">
        <v>1507.2867999999999</v>
      </c>
      <c r="S17" s="553">
        <v>1230.7251270000002</v>
      </c>
      <c r="T17" s="553">
        <v>1697.5356000000002</v>
      </c>
      <c r="U17" s="553">
        <v>1437.2670000000001</v>
      </c>
      <c r="V17" s="553">
        <v>1267.4725989999999</v>
      </c>
      <c r="W17" s="553">
        <v>1016.7822</v>
      </c>
      <c r="X17" s="552">
        <v>1120.8499999999999</v>
      </c>
      <c r="Y17" s="552">
        <v>1276.7053810000002</v>
      </c>
      <c r="Z17" s="552">
        <v>769.90560362999997</v>
      </c>
      <c r="AA17" s="552">
        <v>1210.202</v>
      </c>
      <c r="AB17" s="552">
        <v>1243.8526999999999</v>
      </c>
      <c r="AC17" s="757">
        <v>1404.92</v>
      </c>
      <c r="AD17" s="1178">
        <v>1188.4048399999999</v>
      </c>
      <c r="AE17" s="1178">
        <v>1585.9333849</v>
      </c>
      <c r="AF17" s="1175">
        <f>SUM(D17:AE17)</f>
        <v>32054.391875529996</v>
      </c>
      <c r="AG17" s="86"/>
    </row>
    <row r="18" spans="1:33" ht="14.4" x14ac:dyDescent="0.3">
      <c r="A18" s="27"/>
      <c r="B18" s="1461"/>
      <c r="C18" s="538" t="s">
        <v>33</v>
      </c>
      <c r="D18" s="539">
        <v>-266.33999999999997</v>
      </c>
      <c r="E18" s="539">
        <v>-272.52</v>
      </c>
      <c r="F18" s="539">
        <v>-296.48</v>
      </c>
      <c r="G18" s="539">
        <v>-514.95000000000005</v>
      </c>
      <c r="H18" s="539">
        <v>-307.25200000000001</v>
      </c>
      <c r="I18" s="539">
        <v>-342.322</v>
      </c>
      <c r="J18" s="539">
        <v>-355.54899999999998</v>
      </c>
      <c r="K18" s="539">
        <v>-349.238</v>
      </c>
      <c r="L18" s="539">
        <v>-306.82799999999997</v>
      </c>
      <c r="M18" s="539">
        <v>-937.18</v>
      </c>
      <c r="N18" s="539">
        <v>-2368.0730000000003</v>
      </c>
      <c r="O18" s="540">
        <v>-504.66300000000007</v>
      </c>
      <c r="P18" s="540">
        <v>-535.65780000000007</v>
      </c>
      <c r="Q18" s="540">
        <v>-1225.6431000000002</v>
      </c>
      <c r="R18" s="540">
        <v>-1524.6769200000001</v>
      </c>
      <c r="S18" s="540">
        <v>-1298.3613999999998</v>
      </c>
      <c r="T18" s="540">
        <v>-858.45699999999999</v>
      </c>
      <c r="U18" s="540">
        <v>-859.53989999999999</v>
      </c>
      <c r="V18" s="540">
        <v>-894.82090000000005</v>
      </c>
      <c r="W18" s="540">
        <v>-908.4556</v>
      </c>
      <c r="X18" s="539">
        <v>-900.6241</v>
      </c>
      <c r="Y18" s="539">
        <v>-936.31184699999994</v>
      </c>
      <c r="Z18" s="539">
        <v>-990.35194340944179</v>
      </c>
      <c r="AA18" s="539">
        <v>-869.35400000000004</v>
      </c>
      <c r="AB18" s="539">
        <v>-887.76975778999997</v>
      </c>
      <c r="AC18" s="757">
        <v>-865.38293600000009</v>
      </c>
      <c r="AD18" s="1178">
        <v>-857.02170000000001</v>
      </c>
      <c r="AE18" s="1178">
        <v>-864.80618414000003</v>
      </c>
      <c r="AF18" s="1175">
        <f>SUM(D18:AE18)</f>
        <v>-22098.630088339447</v>
      </c>
      <c r="AG18" s="86"/>
    </row>
    <row r="19" spans="1:33" ht="14.4" x14ac:dyDescent="0.3">
      <c r="A19" s="27"/>
      <c r="B19" s="1461"/>
      <c r="C19" s="538" t="s">
        <v>34</v>
      </c>
      <c r="D19" s="539">
        <v>790.99</v>
      </c>
      <c r="E19" s="539">
        <v>-23.54</v>
      </c>
      <c r="F19" s="539">
        <v>761.55</v>
      </c>
      <c r="G19" s="539">
        <v>19.969999999999914</v>
      </c>
      <c r="H19" s="539">
        <v>598.42900000000009</v>
      </c>
      <c r="I19" s="539">
        <v>1143.6039999999998</v>
      </c>
      <c r="J19" s="539">
        <v>863.01700000000005</v>
      </c>
      <c r="K19" s="539">
        <v>590.6110000000001</v>
      </c>
      <c r="L19" s="539">
        <v>1183.741</v>
      </c>
      <c r="M19" s="539">
        <v>-520.47</v>
      </c>
      <c r="N19" s="539">
        <v>298.40269999999964</v>
      </c>
      <c r="O19" s="539">
        <v>-160.94520000000006</v>
      </c>
      <c r="P19" s="539">
        <v>61.485099999999875</v>
      </c>
      <c r="Q19" s="539">
        <v>-92.991860000000315</v>
      </c>
      <c r="R19" s="539">
        <v>-17.390120000000252</v>
      </c>
      <c r="S19" s="539">
        <v>-67.636272999999619</v>
      </c>
      <c r="T19" s="539">
        <v>839.07860000000016</v>
      </c>
      <c r="U19" s="539">
        <v>577.72710000000006</v>
      </c>
      <c r="V19" s="539">
        <v>372.65169899999989</v>
      </c>
      <c r="W19" s="540">
        <v>108.3266000000001</v>
      </c>
      <c r="X19" s="539">
        <v>220.22589999999991</v>
      </c>
      <c r="Y19" s="539">
        <v>340.39353400000027</v>
      </c>
      <c r="Z19" s="539">
        <v>-220.44633977944181</v>
      </c>
      <c r="AA19" s="539">
        <v>340.84800000000001</v>
      </c>
      <c r="AB19" s="539">
        <v>356.08294220999994</v>
      </c>
      <c r="AC19" s="757">
        <v>539.53706399999999</v>
      </c>
      <c r="AD19" s="1178">
        <v>331.38313999999991</v>
      </c>
      <c r="AE19" s="1178">
        <f>+AE17+AE18</f>
        <v>721.12720075999994</v>
      </c>
      <c r="AF19" s="1175">
        <f>SUM(D19:AE19)</f>
        <v>9955.7617871905586</v>
      </c>
      <c r="AG19" s="86"/>
    </row>
    <row r="20" spans="1:33" ht="14.4" x14ac:dyDescent="0.3">
      <c r="A20" s="27"/>
      <c r="B20" s="1461"/>
      <c r="C20" s="538" t="s">
        <v>35</v>
      </c>
      <c r="D20" s="539">
        <v>-262.69</v>
      </c>
      <c r="E20" s="539">
        <v>-267.88</v>
      </c>
      <c r="F20" s="539">
        <v>-296.77</v>
      </c>
      <c r="G20" s="539">
        <v>-374.56</v>
      </c>
      <c r="H20" s="539">
        <v>-335.346</v>
      </c>
      <c r="I20" s="539">
        <v>-328.45400000000001</v>
      </c>
      <c r="J20" s="539">
        <v>-432.49299999999999</v>
      </c>
      <c r="K20" s="539">
        <v>-496.81</v>
      </c>
      <c r="L20" s="539">
        <v>-427.95</v>
      </c>
      <c r="M20" s="539">
        <v>-481.66</v>
      </c>
      <c r="N20" s="539">
        <v>-571.07230000000004</v>
      </c>
      <c r="O20" s="540">
        <v>-423.10469999999998</v>
      </c>
      <c r="P20" s="540">
        <v>-453.21725900000001</v>
      </c>
      <c r="Q20" s="540">
        <v>-483.76660000000004</v>
      </c>
      <c r="R20" s="540">
        <v>-478.80879999999996</v>
      </c>
      <c r="S20" s="540">
        <v>-425.13440000000003</v>
      </c>
      <c r="T20" s="540">
        <v>-365.779</v>
      </c>
      <c r="U20" s="540">
        <v>-366.08380000000005</v>
      </c>
      <c r="V20" s="540">
        <v>-322.2851</v>
      </c>
      <c r="W20" s="540">
        <v>-310.19052099999999</v>
      </c>
      <c r="X20" s="539">
        <v>-366.15729999999996</v>
      </c>
      <c r="Y20" s="539">
        <v>-366.16507000000001</v>
      </c>
      <c r="Z20" s="539">
        <v>-419.5620609160776</v>
      </c>
      <c r="AA20" s="539">
        <v>-429.27</v>
      </c>
      <c r="AB20" s="539">
        <v>-387.53064999999998</v>
      </c>
      <c r="AC20" s="757">
        <v>-393.08369999999996</v>
      </c>
      <c r="AD20" s="1178">
        <v>-439.42313999999999</v>
      </c>
      <c r="AE20" s="1178">
        <v>-370.75092673</v>
      </c>
      <c r="AF20" s="1175">
        <f>SUM(D20:AE20)</f>
        <v>-11075.998327646079</v>
      </c>
      <c r="AG20" s="86"/>
    </row>
    <row r="21" spans="1:33" ht="14.4" x14ac:dyDescent="0.3">
      <c r="A21" s="27"/>
      <c r="B21" s="1461"/>
      <c r="C21" s="554" t="s">
        <v>36</v>
      </c>
      <c r="D21" s="545">
        <v>528.29999999999995</v>
      </c>
      <c r="E21" s="545">
        <v>-291.42</v>
      </c>
      <c r="F21" s="545">
        <v>464.78</v>
      </c>
      <c r="G21" s="545">
        <v>-354.59</v>
      </c>
      <c r="H21" s="545">
        <v>263.08300000000008</v>
      </c>
      <c r="I21" s="545">
        <v>815.15</v>
      </c>
      <c r="J21" s="545">
        <v>430.52400000000006</v>
      </c>
      <c r="K21" s="545">
        <v>93.801000000000101</v>
      </c>
      <c r="L21" s="545">
        <v>755.79099999999994</v>
      </c>
      <c r="M21" s="545">
        <v>-1002.13</v>
      </c>
      <c r="N21" s="545">
        <v>-272.6696000000004</v>
      </c>
      <c r="O21" s="545">
        <v>-584.04989999999998</v>
      </c>
      <c r="P21" s="545">
        <v>-391.73215900000014</v>
      </c>
      <c r="Q21" s="545">
        <v>-576.75846000000035</v>
      </c>
      <c r="R21" s="545">
        <v>-496.19892000000021</v>
      </c>
      <c r="S21" s="545">
        <v>-492.77067299999965</v>
      </c>
      <c r="T21" s="545">
        <v>473.29960000000017</v>
      </c>
      <c r="U21" s="545">
        <v>211.64330000000001</v>
      </c>
      <c r="V21" s="545">
        <v>50.366598999999894</v>
      </c>
      <c r="W21" s="544">
        <v>-201.86392099999989</v>
      </c>
      <c r="X21" s="545">
        <v>-145.93140000000005</v>
      </c>
      <c r="Y21" s="545">
        <v>-25.771535999999742</v>
      </c>
      <c r="Z21" s="545">
        <v>-640.00840069551941</v>
      </c>
      <c r="AA21" s="545">
        <v>-88.421999999999997</v>
      </c>
      <c r="AB21" s="545">
        <v>-31.447707790000038</v>
      </c>
      <c r="AC21" s="757">
        <v>146.45336400000002</v>
      </c>
      <c r="AD21" s="1178">
        <v>-108.04000000000008</v>
      </c>
      <c r="AE21" s="1178">
        <f>+AE19+AE20</f>
        <v>350.37627402999993</v>
      </c>
      <c r="AF21" s="1175">
        <f>SUM(D21:AE21)</f>
        <v>-1120.2365404555203</v>
      </c>
      <c r="AG21" s="86"/>
    </row>
    <row r="22" spans="1:33" ht="14.4" x14ac:dyDescent="0.3">
      <c r="A22" s="27"/>
      <c r="B22" s="546"/>
      <c r="C22" s="547"/>
      <c r="D22" s="548"/>
      <c r="E22" s="548"/>
      <c r="F22" s="548"/>
      <c r="G22" s="548"/>
      <c r="H22" s="549"/>
      <c r="I22" s="549"/>
      <c r="J22" s="549"/>
      <c r="K22" s="549"/>
      <c r="L22" s="549"/>
      <c r="M22" s="549"/>
      <c r="N22" s="549"/>
      <c r="O22" s="549"/>
      <c r="P22" s="549"/>
      <c r="Q22" s="549"/>
      <c r="R22" s="549"/>
      <c r="S22" s="549"/>
      <c r="T22" s="549"/>
      <c r="U22" s="549"/>
      <c r="V22" s="549"/>
      <c r="W22" s="549"/>
      <c r="X22" s="755"/>
      <c r="Y22" s="755"/>
      <c r="Z22" s="755"/>
      <c r="AA22" s="756"/>
      <c r="AB22" s="756"/>
      <c r="AC22" s="550"/>
      <c r="AD22" s="756"/>
      <c r="AE22" s="756"/>
      <c r="AF22" s="890"/>
      <c r="AG22" s="86"/>
    </row>
    <row r="23" spans="1:33" ht="14.4" x14ac:dyDescent="0.3">
      <c r="A23" s="27"/>
      <c r="B23" s="1460" t="s">
        <v>38</v>
      </c>
      <c r="C23" s="551" t="s">
        <v>32</v>
      </c>
      <c r="D23" s="555">
        <v>1514.33</v>
      </c>
      <c r="E23" s="555">
        <v>548.36300000000006</v>
      </c>
      <c r="F23" s="555">
        <v>946.19</v>
      </c>
      <c r="G23" s="555">
        <v>1077.76</v>
      </c>
      <c r="H23" s="555">
        <v>798.84799999999996</v>
      </c>
      <c r="I23" s="555">
        <v>1996.81</v>
      </c>
      <c r="J23" s="555">
        <v>1609.876</v>
      </c>
      <c r="K23" s="555">
        <v>1014.423</v>
      </c>
      <c r="L23" s="555">
        <v>1328.0119999999999</v>
      </c>
      <c r="M23" s="555">
        <v>178.59</v>
      </c>
      <c r="N23" s="555">
        <v>1962.5259999999998</v>
      </c>
      <c r="O23" s="556">
        <v>769.53399999999999</v>
      </c>
      <c r="P23" s="556">
        <v>362.03898999999996</v>
      </c>
      <c r="Q23" s="556">
        <v>467.51609999999999</v>
      </c>
      <c r="R23" s="556">
        <v>518.27520500000003</v>
      </c>
      <c r="S23" s="556">
        <v>335.66874893999994</v>
      </c>
      <c r="T23" s="556">
        <v>1028.6224</v>
      </c>
      <c r="U23" s="556">
        <v>790.81500000000005</v>
      </c>
      <c r="V23" s="556">
        <v>841.21100000000001</v>
      </c>
      <c r="W23" s="556">
        <v>753.39196800000013</v>
      </c>
      <c r="X23" s="555">
        <v>1154.8860000000002</v>
      </c>
      <c r="Y23" s="555">
        <v>571.04719999999998</v>
      </c>
      <c r="Z23" s="555">
        <v>641.65977972000019</v>
      </c>
      <c r="AA23" s="557">
        <v>936.16300000000001</v>
      </c>
      <c r="AB23" s="557">
        <v>902.76807637000002</v>
      </c>
      <c r="AC23" s="758">
        <v>1244.3645799999999</v>
      </c>
      <c r="AD23" s="1179">
        <v>760.66393500000004</v>
      </c>
      <c r="AE23" s="1179">
        <v>1047.4348537899998</v>
      </c>
      <c r="AF23" s="1180">
        <f>SUM(D23:AE23)</f>
        <v>26101.78883682</v>
      </c>
      <c r="AG23" s="86"/>
    </row>
    <row r="24" spans="1:33" ht="14.4" x14ac:dyDescent="0.3">
      <c r="A24" s="27"/>
      <c r="B24" s="1461"/>
      <c r="C24" s="538" t="s">
        <v>33</v>
      </c>
      <c r="D24" s="557">
        <v>-270.17</v>
      </c>
      <c r="E24" s="557">
        <v>-361.74</v>
      </c>
      <c r="F24" s="557">
        <v>-210.26</v>
      </c>
      <c r="G24" s="557">
        <v>-256.91000000000003</v>
      </c>
      <c r="H24" s="557">
        <v>-299.74799999999999</v>
      </c>
      <c r="I24" s="557">
        <v>-365.62299999999999</v>
      </c>
      <c r="J24" s="557">
        <v>-461.54300000000001</v>
      </c>
      <c r="K24" s="557">
        <v>-559.59199999999998</v>
      </c>
      <c r="L24" s="557">
        <v>-709.29399999999998</v>
      </c>
      <c r="M24" s="557">
        <v>-1340.34</v>
      </c>
      <c r="N24" s="557">
        <v>-2976.9155999999998</v>
      </c>
      <c r="O24" s="558">
        <v>-859.57168000000001</v>
      </c>
      <c r="P24" s="558">
        <v>-934.1669999999998</v>
      </c>
      <c r="Q24" s="558">
        <v>-1143.2294000000002</v>
      </c>
      <c r="R24" s="558">
        <v>-1044.8227280400001</v>
      </c>
      <c r="S24" s="558">
        <v>-939.90089999999987</v>
      </c>
      <c r="T24" s="558">
        <v>-794.30639999999994</v>
      </c>
      <c r="U24" s="558">
        <v>-746.69100000000003</v>
      </c>
      <c r="V24" s="558">
        <v>-630.34260000000006</v>
      </c>
      <c r="W24" s="558">
        <v>-684.65250000000003</v>
      </c>
      <c r="X24" s="557">
        <v>-665.16909999999996</v>
      </c>
      <c r="Y24" s="557">
        <v>-669.62632700000006</v>
      </c>
      <c r="Z24" s="557">
        <v>-789.74793167522989</v>
      </c>
      <c r="AA24" s="557">
        <v>-739.51</v>
      </c>
      <c r="AB24" s="557">
        <v>-632.19048999999995</v>
      </c>
      <c r="AC24" s="758">
        <v>-697.93946400000004</v>
      </c>
      <c r="AD24" s="1179">
        <v>-511.25900000000001</v>
      </c>
      <c r="AE24" s="1179">
        <v>-454.12181461584964</v>
      </c>
      <c r="AF24" s="1180">
        <f>SUM(D24:AE24)</f>
        <v>-20749.383935331076</v>
      </c>
      <c r="AG24" s="86"/>
    </row>
    <row r="25" spans="1:33" ht="14.4" x14ac:dyDescent="0.3">
      <c r="A25" s="27"/>
      <c r="B25" s="1461"/>
      <c r="C25" s="538" t="s">
        <v>34</v>
      </c>
      <c r="D25" s="557">
        <v>1244.1600000000001</v>
      </c>
      <c r="E25" s="557">
        <v>186.62300000000005</v>
      </c>
      <c r="F25" s="557">
        <v>735.93</v>
      </c>
      <c r="G25" s="557">
        <v>820.85</v>
      </c>
      <c r="H25" s="557">
        <v>499.1</v>
      </c>
      <c r="I25" s="557">
        <v>1631.1869999999999</v>
      </c>
      <c r="J25" s="557">
        <v>1148.3330000000001</v>
      </c>
      <c r="K25" s="557">
        <v>454.83100000000002</v>
      </c>
      <c r="L25" s="557">
        <v>618.71799999999996</v>
      </c>
      <c r="M25" s="557">
        <v>-1161.75</v>
      </c>
      <c r="N25" s="557">
        <v>-1014.3896</v>
      </c>
      <c r="O25" s="557">
        <v>-90.037680000000023</v>
      </c>
      <c r="P25" s="557">
        <v>-572.1280099999999</v>
      </c>
      <c r="Q25" s="557">
        <v>-675.71330000000012</v>
      </c>
      <c r="R25" s="557">
        <v>-526.5475230400001</v>
      </c>
      <c r="S25" s="557">
        <v>-604.23215105999998</v>
      </c>
      <c r="T25" s="557">
        <v>234.31600000000003</v>
      </c>
      <c r="U25" s="557">
        <v>44.12399999999991</v>
      </c>
      <c r="V25" s="557">
        <v>210.86839999999995</v>
      </c>
      <c r="W25" s="558">
        <v>68.739468000000102</v>
      </c>
      <c r="X25" s="557">
        <v>489.71690000000024</v>
      </c>
      <c r="Y25" s="557">
        <v>-98.579127000000085</v>
      </c>
      <c r="Z25" s="557">
        <v>-148.0881519552297</v>
      </c>
      <c r="AA25" s="557">
        <v>196.65299999999999</v>
      </c>
      <c r="AB25" s="557">
        <v>270.57758637000006</v>
      </c>
      <c r="AC25" s="757">
        <v>546.42511599999989</v>
      </c>
      <c r="AD25" s="1178">
        <v>249.40493500000002</v>
      </c>
      <c r="AE25" s="1178">
        <f>+AE24+AE23</f>
        <v>593.31303917415016</v>
      </c>
      <c r="AF25" s="1180">
        <f>SUM(D25:AE25)</f>
        <v>5352.4049014889224</v>
      </c>
      <c r="AG25" s="86"/>
    </row>
    <row r="26" spans="1:33" ht="14.4" x14ac:dyDescent="0.3">
      <c r="A26" s="27"/>
      <c r="B26" s="1461"/>
      <c r="C26" s="538" t="s">
        <v>35</v>
      </c>
      <c r="D26" s="557">
        <v>-222.76</v>
      </c>
      <c r="E26" s="557">
        <v>-269.82</v>
      </c>
      <c r="F26" s="557">
        <v>-306.5</v>
      </c>
      <c r="G26" s="557">
        <v>-315.73</v>
      </c>
      <c r="H26" s="557">
        <v>-337.45499999999998</v>
      </c>
      <c r="I26" s="557">
        <v>-365.17899999999997</v>
      </c>
      <c r="J26" s="557">
        <v>-527.42700000000002</v>
      </c>
      <c r="K26" s="557">
        <v>-702.83199999999999</v>
      </c>
      <c r="L26" s="557">
        <v>-712.48800000000006</v>
      </c>
      <c r="M26" s="557">
        <v>-511.66</v>
      </c>
      <c r="N26" s="557">
        <v>-362.80691999999999</v>
      </c>
      <c r="O26" s="558">
        <v>-240.76</v>
      </c>
      <c r="P26" s="558">
        <v>-282.24469999999997</v>
      </c>
      <c r="Q26" s="558">
        <v>-338.67895499999992</v>
      </c>
      <c r="R26" s="558">
        <v>-352.04700000000003</v>
      </c>
      <c r="S26" s="558">
        <v>-252.39179999999999</v>
      </c>
      <c r="T26" s="558">
        <v>-160.57199999999997</v>
      </c>
      <c r="U26" s="558">
        <v>-140.40860000000001</v>
      </c>
      <c r="V26" s="558">
        <v>-130.49514699999997</v>
      </c>
      <c r="W26" s="558">
        <v>-131.27179799999999</v>
      </c>
      <c r="X26" s="557">
        <v>-138.87339</v>
      </c>
      <c r="Y26" s="557">
        <v>-128.7038</v>
      </c>
      <c r="Z26" s="557">
        <v>-137.67078139770953</v>
      </c>
      <c r="AA26" s="557">
        <v>-118.517</v>
      </c>
      <c r="AB26" s="557">
        <v>-140.55459999999999</v>
      </c>
      <c r="AC26" s="757">
        <v>-177.21893999999998</v>
      </c>
      <c r="AD26" s="1178">
        <v>-239.05193</v>
      </c>
      <c r="AE26" s="1178">
        <v>-177.26288278999991</v>
      </c>
      <c r="AF26" s="1180">
        <f>SUM(D26:AE26)</f>
        <v>-7921.3812441877089</v>
      </c>
      <c r="AG26" s="86"/>
    </row>
    <row r="27" spans="1:33" ht="14.4" x14ac:dyDescent="0.3">
      <c r="A27" s="27"/>
      <c r="B27" s="1462"/>
      <c r="C27" s="541" t="s">
        <v>36</v>
      </c>
      <c r="D27" s="559">
        <v>1021.4</v>
      </c>
      <c r="E27" s="559">
        <v>-83.196999999999946</v>
      </c>
      <c r="F27" s="559">
        <v>429.43</v>
      </c>
      <c r="G27" s="559">
        <v>505.12</v>
      </c>
      <c r="H27" s="559">
        <v>161.64500000000001</v>
      </c>
      <c r="I27" s="559">
        <v>1266.0079999999998</v>
      </c>
      <c r="J27" s="559">
        <v>620.90600000000006</v>
      </c>
      <c r="K27" s="559">
        <v>-248.00099999999998</v>
      </c>
      <c r="L27" s="559">
        <v>-93.770000000000095</v>
      </c>
      <c r="M27" s="559">
        <v>-1673.41</v>
      </c>
      <c r="N27" s="559">
        <v>-1377.19652</v>
      </c>
      <c r="O27" s="559">
        <v>-330.79768000000001</v>
      </c>
      <c r="P27" s="559">
        <v>-854.37270999999987</v>
      </c>
      <c r="Q27" s="559">
        <v>-1014.392255</v>
      </c>
      <c r="R27" s="559">
        <v>-878.59452304000013</v>
      </c>
      <c r="S27" s="559">
        <v>-856.62395105999997</v>
      </c>
      <c r="T27" s="559">
        <v>73.744000000000057</v>
      </c>
      <c r="U27" s="559">
        <v>-96.284600000000097</v>
      </c>
      <c r="V27" s="559">
        <v>80.373252999999977</v>
      </c>
      <c r="W27" s="753">
        <v>-62.532329999999888</v>
      </c>
      <c r="X27" s="559">
        <v>350.84351000000026</v>
      </c>
      <c r="Y27" s="559">
        <v>-227.28292700000009</v>
      </c>
      <c r="Z27" s="559">
        <v>-285.75893335293927</v>
      </c>
      <c r="AA27" s="559">
        <v>78.135999999999996</v>
      </c>
      <c r="AB27" s="559">
        <v>130.02298637000007</v>
      </c>
      <c r="AC27" s="757">
        <v>369.20617599999991</v>
      </c>
      <c r="AD27" s="1178">
        <v>10.353005000000024</v>
      </c>
      <c r="AE27" s="1178">
        <f>+AE25+AE26</f>
        <v>416.05015638415023</v>
      </c>
      <c r="AF27" s="1180">
        <f>SUM(D27:AE27)</f>
        <v>-2568.9763426987888</v>
      </c>
      <c r="AG27" s="86"/>
    </row>
    <row r="28" spans="1:33" ht="14.4" x14ac:dyDescent="0.3">
      <c r="A28" s="27"/>
      <c r="B28" s="546"/>
      <c r="C28" s="547"/>
      <c r="D28" s="548"/>
      <c r="E28" s="548"/>
      <c r="F28" s="548"/>
      <c r="G28" s="548"/>
      <c r="H28" s="549"/>
      <c r="I28" s="549"/>
      <c r="J28" s="549"/>
      <c r="K28" s="549"/>
      <c r="L28" s="549"/>
      <c r="M28" s="549"/>
      <c r="N28" s="549"/>
      <c r="O28" s="549"/>
      <c r="P28" s="549"/>
      <c r="Q28" s="549"/>
      <c r="R28" s="549"/>
      <c r="S28" s="549"/>
      <c r="T28" s="549"/>
      <c r="U28" s="549"/>
      <c r="V28" s="549"/>
      <c r="W28" s="549"/>
      <c r="X28" s="755"/>
      <c r="Y28" s="755"/>
      <c r="Z28" s="755"/>
      <c r="AA28" s="755"/>
      <c r="AB28" s="755"/>
      <c r="AC28" s="549"/>
      <c r="AD28" s="755"/>
      <c r="AE28" s="755"/>
      <c r="AF28" s="891"/>
      <c r="AG28" s="86"/>
    </row>
    <row r="29" spans="1:33" ht="14.4" x14ac:dyDescent="0.3">
      <c r="A29" s="27"/>
      <c r="B29" s="1460" t="s">
        <v>274</v>
      </c>
      <c r="C29" s="551" t="s">
        <v>32</v>
      </c>
      <c r="D29" s="552">
        <v>1.024</v>
      </c>
      <c r="E29" s="552">
        <v>2.9470000000000001</v>
      </c>
      <c r="F29" s="552">
        <v>4.1349999999999998</v>
      </c>
      <c r="G29" s="552">
        <v>9.7059999999999995</v>
      </c>
      <c r="H29" s="552">
        <v>20.713999999999999</v>
      </c>
      <c r="I29" s="552">
        <v>22.091999999999999</v>
      </c>
      <c r="J29" s="552">
        <v>28.187000000000001</v>
      </c>
      <c r="K29" s="552">
        <v>4.8129999999999997</v>
      </c>
      <c r="L29" s="552">
        <v>2.4630000000000001</v>
      </c>
      <c r="M29" s="552">
        <v>0</v>
      </c>
      <c r="N29" s="552">
        <v>4.5220000000000002</v>
      </c>
      <c r="O29" s="552">
        <v>13.612865000000001</v>
      </c>
      <c r="P29" s="552">
        <v>48.266404000000001</v>
      </c>
      <c r="Q29" s="552">
        <v>88.828054999999992</v>
      </c>
      <c r="R29" s="552">
        <v>358.33955900000001</v>
      </c>
      <c r="S29" s="552">
        <v>304.74419000000006</v>
      </c>
      <c r="T29" s="552">
        <v>457.54579999999999</v>
      </c>
      <c r="U29" s="552">
        <v>202.65719999999999</v>
      </c>
      <c r="V29" s="552">
        <v>469.62361999999996</v>
      </c>
      <c r="W29" s="553">
        <v>362.02826799999997</v>
      </c>
      <c r="X29" s="552">
        <v>494.75291100000004</v>
      </c>
      <c r="Y29" s="552">
        <v>432.48291999999998</v>
      </c>
      <c r="Z29" s="552">
        <v>474.16258728880769</v>
      </c>
      <c r="AA29" s="539">
        <v>301.97399999999999</v>
      </c>
      <c r="AB29" s="539">
        <v>779.26239367000005</v>
      </c>
      <c r="AC29" s="759">
        <v>936.67882000000009</v>
      </c>
      <c r="AD29" s="1172">
        <v>719.26251999999999</v>
      </c>
      <c r="AE29" s="1172">
        <v>675.00075299727871</v>
      </c>
      <c r="AF29" s="1181">
        <f>SUM(D29:AE29)</f>
        <v>7219.825865956087</v>
      </c>
      <c r="AG29" s="86"/>
    </row>
    <row r="30" spans="1:33" ht="14.4" x14ac:dyDescent="0.3">
      <c r="A30" s="27"/>
      <c r="B30" s="1461"/>
      <c r="C30" s="538" t="s">
        <v>33</v>
      </c>
      <c r="D30" s="539">
        <v>-1.2709999999999999</v>
      </c>
      <c r="E30" s="539">
        <v>-2.0059999999999998</v>
      </c>
      <c r="F30" s="539">
        <v>-2.0709999999999997</v>
      </c>
      <c r="G30" s="539">
        <v>-2.165</v>
      </c>
      <c r="H30" s="539">
        <v>-2.2389999999999999</v>
      </c>
      <c r="I30" s="539">
        <v>-3.548</v>
      </c>
      <c r="J30" s="539">
        <v>-4.24</v>
      </c>
      <c r="K30" s="539">
        <v>-6.843</v>
      </c>
      <c r="L30" s="539">
        <v>-6.8209999999999997</v>
      </c>
      <c r="M30" s="539">
        <v>-4.5999999999999996</v>
      </c>
      <c r="N30" s="539">
        <v>-9.861699999999999</v>
      </c>
      <c r="O30" s="539">
        <v>-13.112</v>
      </c>
      <c r="P30" s="539">
        <v>-8.3688000000000002</v>
      </c>
      <c r="Q30" s="539">
        <v>-12.226599999999999</v>
      </c>
      <c r="R30" s="539">
        <v>-24.59545</v>
      </c>
      <c r="S30" s="539">
        <v>-33.334631829999999</v>
      </c>
      <c r="T30" s="539">
        <v>-39.097163700000003</v>
      </c>
      <c r="U30" s="539">
        <v>-73.833502440000018</v>
      </c>
      <c r="V30" s="539">
        <v>-93.220416999999998</v>
      </c>
      <c r="W30" s="540">
        <v>-148.922684</v>
      </c>
      <c r="X30" s="539">
        <v>-156.91856799999999</v>
      </c>
      <c r="Y30" s="539">
        <v>-199.43895600000002</v>
      </c>
      <c r="Z30" s="539">
        <v>-241.95195099730364</v>
      </c>
      <c r="AA30" s="539">
        <v>-248.59</v>
      </c>
      <c r="AB30" s="539">
        <v>-320.33198600000003</v>
      </c>
      <c r="AC30" s="560">
        <v>-364.64214978000001</v>
      </c>
      <c r="AD30" s="1174">
        <v>-414.80220000000003</v>
      </c>
      <c r="AE30" s="1174">
        <v>-564.93662954266881</v>
      </c>
      <c r="AF30" s="1181">
        <f>SUM(D30:AE30)</f>
        <v>-3003.9893892899722</v>
      </c>
      <c r="AG30" s="86"/>
    </row>
    <row r="31" spans="1:33" ht="14.4" x14ac:dyDescent="0.3">
      <c r="A31" s="27"/>
      <c r="B31" s="1461"/>
      <c r="C31" s="538" t="s">
        <v>34</v>
      </c>
      <c r="D31" s="539">
        <v>-0.24699999999999989</v>
      </c>
      <c r="E31" s="539">
        <v>0.94100000000000028</v>
      </c>
      <c r="F31" s="539">
        <v>2.0640000000000001</v>
      </c>
      <c r="G31" s="539">
        <v>7.5409999999999995</v>
      </c>
      <c r="H31" s="539">
        <v>18.475000000000001</v>
      </c>
      <c r="I31" s="539">
        <v>18.543999999999997</v>
      </c>
      <c r="J31" s="539">
        <v>23.947000000000003</v>
      </c>
      <c r="K31" s="539">
        <v>-2.0299999999999998</v>
      </c>
      <c r="L31" s="539">
        <v>-4.3579999999999997</v>
      </c>
      <c r="M31" s="539">
        <v>-4.5999999999999996</v>
      </c>
      <c r="N31" s="539">
        <v>-5.3396999999999988</v>
      </c>
      <c r="O31" s="539">
        <v>0.500865000000001</v>
      </c>
      <c r="P31" s="539">
        <v>39.897604000000001</v>
      </c>
      <c r="Q31" s="539">
        <v>76.601454999999987</v>
      </c>
      <c r="R31" s="539">
        <v>333.74410899999998</v>
      </c>
      <c r="S31" s="539">
        <v>271.40955817000008</v>
      </c>
      <c r="T31" s="539">
        <v>418.44863629999998</v>
      </c>
      <c r="U31" s="539">
        <v>128.82369755999997</v>
      </c>
      <c r="V31" s="539">
        <v>376.40320299999996</v>
      </c>
      <c r="W31" s="540">
        <v>213.10558399999996</v>
      </c>
      <c r="X31" s="539">
        <v>337.83434300000005</v>
      </c>
      <c r="Y31" s="539">
        <v>233.04396399999996</v>
      </c>
      <c r="Z31" s="539">
        <v>232.21063629150404</v>
      </c>
      <c r="AA31" s="539">
        <v>53.384</v>
      </c>
      <c r="AB31" s="539">
        <v>458.93040767000002</v>
      </c>
      <c r="AC31" s="757">
        <v>572.03667022000013</v>
      </c>
      <c r="AD31" s="1178">
        <v>304.46031999999997</v>
      </c>
      <c r="AE31" s="1178">
        <f>+AE30+AE29</f>
        <v>110.0641234546099</v>
      </c>
      <c r="AF31" s="1181">
        <f>SUM(D31:AE31)</f>
        <v>4215.8364766661143</v>
      </c>
      <c r="AG31" s="86"/>
    </row>
    <row r="32" spans="1:33" ht="14.4" x14ac:dyDescent="0.3">
      <c r="A32" s="27"/>
      <c r="B32" s="1461"/>
      <c r="C32" s="538" t="s">
        <v>35</v>
      </c>
      <c r="D32" s="539">
        <v>-1.0469999999999999</v>
      </c>
      <c r="E32" s="539">
        <v>-1.1240000000000001</v>
      </c>
      <c r="F32" s="539">
        <v>-1.2549999999999999</v>
      </c>
      <c r="G32" s="539">
        <v>-1.369</v>
      </c>
      <c r="H32" s="539">
        <v>-2.0230000000000001</v>
      </c>
      <c r="I32" s="539">
        <v>-3.774</v>
      </c>
      <c r="J32" s="539">
        <v>-4.351</v>
      </c>
      <c r="K32" s="539">
        <v>-5.6040000000000001</v>
      </c>
      <c r="L32" s="539">
        <v>-5.4090000000000007</v>
      </c>
      <c r="M32" s="539">
        <v>-1.24</v>
      </c>
      <c r="N32" s="539">
        <v>-1.707055</v>
      </c>
      <c r="O32" s="539">
        <v>-10.696306</v>
      </c>
      <c r="P32" s="539">
        <v>-5.9416359999999999</v>
      </c>
      <c r="Q32" s="539">
        <v>-9.600263</v>
      </c>
      <c r="R32" s="539">
        <v>-16.974018999999998</v>
      </c>
      <c r="S32" s="539">
        <v>-28.056669100000001</v>
      </c>
      <c r="T32" s="539">
        <v>-36.212320890000008</v>
      </c>
      <c r="U32" s="539">
        <v>-27.375441879999997</v>
      </c>
      <c r="V32" s="539">
        <v>-34.713676</v>
      </c>
      <c r="W32" s="540">
        <v>-47.964547999999994</v>
      </c>
      <c r="X32" s="539">
        <v>-50.396422000000001</v>
      </c>
      <c r="Y32" s="539">
        <v>-53.478645</v>
      </c>
      <c r="Z32" s="539">
        <v>-64.561118019588719</v>
      </c>
      <c r="AA32" s="539">
        <v>-71.102999999999994</v>
      </c>
      <c r="AB32" s="539">
        <v>-91.668310999999989</v>
      </c>
      <c r="AC32" s="757">
        <v>-118.81940300000001</v>
      </c>
      <c r="AD32" s="1178">
        <v>-171.835577</v>
      </c>
      <c r="AE32" s="1178">
        <v>-140.03102194363203</v>
      </c>
      <c r="AF32" s="1181">
        <f>SUM(D32:AE32)</f>
        <v>-1008.3314328332207</v>
      </c>
      <c r="AG32" s="86"/>
    </row>
    <row r="33" spans="1:33" ht="14.4" x14ac:dyDescent="0.3">
      <c r="A33" s="27"/>
      <c r="B33" s="1461"/>
      <c r="C33" s="554" t="s">
        <v>36</v>
      </c>
      <c r="D33" s="545">
        <v>-1.2939999999999998</v>
      </c>
      <c r="E33" s="545">
        <v>-0.18299999999999983</v>
      </c>
      <c r="F33" s="545">
        <v>0.80900000000000016</v>
      </c>
      <c r="G33" s="545">
        <v>6.1719999999999997</v>
      </c>
      <c r="H33" s="545">
        <v>16.451999999999998</v>
      </c>
      <c r="I33" s="545">
        <v>14.77</v>
      </c>
      <c r="J33" s="545">
        <v>19.596000000000004</v>
      </c>
      <c r="K33" s="545">
        <v>-7.6340000000000003</v>
      </c>
      <c r="L33" s="545">
        <v>-9.7669999999999995</v>
      </c>
      <c r="M33" s="545">
        <v>-5.84</v>
      </c>
      <c r="N33" s="545">
        <v>-7.0467549999999992</v>
      </c>
      <c r="O33" s="545">
        <v>-10.195440999999999</v>
      </c>
      <c r="P33" s="545">
        <v>33.955967999999999</v>
      </c>
      <c r="Q33" s="545">
        <v>67.001191999999989</v>
      </c>
      <c r="R33" s="545">
        <v>316.77008999999998</v>
      </c>
      <c r="S33" s="545">
        <v>243.35288907000009</v>
      </c>
      <c r="T33" s="545">
        <v>382.23631540999997</v>
      </c>
      <c r="U33" s="545">
        <v>101.44825567999997</v>
      </c>
      <c r="V33" s="545">
        <v>341.68952699999994</v>
      </c>
      <c r="W33" s="544">
        <v>165.14103599999999</v>
      </c>
      <c r="X33" s="542">
        <v>287.43792100000007</v>
      </c>
      <c r="Y33" s="542">
        <v>179.56531899999996</v>
      </c>
      <c r="Z33" s="542">
        <v>167.64951827191533</v>
      </c>
      <c r="AA33" s="542">
        <v>-17.719000000000001</v>
      </c>
      <c r="AB33" s="542">
        <v>367.26209667000001</v>
      </c>
      <c r="AC33" s="757">
        <v>453.21726722000011</v>
      </c>
      <c r="AD33" s="1178">
        <v>132.62474299999997</v>
      </c>
      <c r="AE33" s="1178">
        <f>+AE31+AE32</f>
        <v>-29.966898489022128</v>
      </c>
      <c r="AF33" s="1181">
        <f>SUM(D33:AE33)</f>
        <v>3207.5050438328931</v>
      </c>
      <c r="AG33" s="86"/>
    </row>
    <row r="34" spans="1:33" ht="14.4" x14ac:dyDescent="0.3">
      <c r="A34" s="27"/>
      <c r="B34" s="561"/>
      <c r="C34" s="548"/>
      <c r="D34" s="548"/>
      <c r="E34" s="548"/>
      <c r="F34" s="548"/>
      <c r="G34" s="548"/>
      <c r="H34" s="549"/>
      <c r="I34" s="549"/>
      <c r="J34" s="549"/>
      <c r="K34" s="549"/>
      <c r="L34" s="549"/>
      <c r="M34" s="549"/>
      <c r="N34" s="549"/>
      <c r="O34" s="549"/>
      <c r="P34" s="549"/>
      <c r="Q34" s="549"/>
      <c r="R34" s="549"/>
      <c r="S34" s="549"/>
      <c r="T34" s="549"/>
      <c r="U34" s="549"/>
      <c r="V34" s="549"/>
      <c r="W34" s="549"/>
      <c r="X34" s="549"/>
      <c r="Y34" s="549"/>
      <c r="Z34" s="549"/>
      <c r="AA34" s="549"/>
      <c r="AB34" s="549"/>
      <c r="AC34" s="549"/>
      <c r="AD34" s="755"/>
      <c r="AE34" s="755"/>
      <c r="AF34" s="891"/>
      <c r="AG34" s="86"/>
    </row>
    <row r="35" spans="1:33" ht="19.5" customHeight="1" x14ac:dyDescent="0.3">
      <c r="A35" s="27"/>
      <c r="B35" s="1463" t="s">
        <v>354</v>
      </c>
      <c r="C35" s="1464"/>
      <c r="D35" s="562">
        <f t="shared" ref="D35:AF39" si="0">+D11+D17+D23+D29</f>
        <v>4169.5439999999999</v>
      </c>
      <c r="E35" s="562">
        <f t="shared" si="0"/>
        <v>1674.03</v>
      </c>
      <c r="F35" s="562">
        <f t="shared" si="0"/>
        <v>4413.2350000000006</v>
      </c>
      <c r="G35" s="562">
        <f t="shared" si="0"/>
        <v>2446.616</v>
      </c>
      <c r="H35" s="562">
        <f t="shared" si="0"/>
        <v>2167.0590000000002</v>
      </c>
      <c r="I35" s="562">
        <f t="shared" si="0"/>
        <v>3504.828</v>
      </c>
      <c r="J35" s="562">
        <f t="shared" si="0"/>
        <v>2856.6289999999999</v>
      </c>
      <c r="K35" s="562">
        <f t="shared" si="0"/>
        <v>4026.5010000000002</v>
      </c>
      <c r="L35" s="562">
        <f t="shared" si="0"/>
        <v>13384.635</v>
      </c>
      <c r="M35" s="562">
        <f t="shared" si="0"/>
        <v>595.29999999999995</v>
      </c>
      <c r="N35" s="562">
        <f t="shared" si="0"/>
        <v>10238.230700000002</v>
      </c>
      <c r="O35" s="562">
        <f t="shared" si="0"/>
        <v>4577.743665</v>
      </c>
      <c r="P35" s="562">
        <f t="shared" si="0"/>
        <v>1007.4482939999998</v>
      </c>
      <c r="Q35" s="562">
        <f t="shared" si="0"/>
        <v>1688.9953949999999</v>
      </c>
      <c r="R35" s="562">
        <f t="shared" si="0"/>
        <v>2383.9015639999998</v>
      </c>
      <c r="S35" s="562">
        <f t="shared" si="0"/>
        <v>1871.1380659400002</v>
      </c>
      <c r="T35" s="562">
        <f t="shared" si="0"/>
        <v>3183.7038000000002</v>
      </c>
      <c r="U35" s="562">
        <f t="shared" si="0"/>
        <v>2430.7392000000004</v>
      </c>
      <c r="V35" s="562">
        <f t="shared" si="0"/>
        <v>2578.3072189999998</v>
      </c>
      <c r="W35" s="562">
        <f t="shared" si="0"/>
        <v>2132.202436</v>
      </c>
      <c r="X35" s="562">
        <f t="shared" si="0"/>
        <v>2770.4889109999999</v>
      </c>
      <c r="Y35" s="562">
        <f t="shared" si="0"/>
        <v>2280.2355010000001</v>
      </c>
      <c r="Z35" s="562">
        <f t="shared" si="0"/>
        <v>1885.7279706388076</v>
      </c>
      <c r="AA35" s="562">
        <f t="shared" si="0"/>
        <v>2448.3389999999999</v>
      </c>
      <c r="AB35" s="562">
        <f t="shared" si="0"/>
        <v>2925.8831700400001</v>
      </c>
      <c r="AC35" s="562">
        <f t="shared" si="0"/>
        <v>31837.790300000001</v>
      </c>
      <c r="AD35" s="1182">
        <f t="shared" si="0"/>
        <v>18893.230295000001</v>
      </c>
      <c r="AE35" s="1182">
        <f t="shared" si="0"/>
        <v>3308.3689916872786</v>
      </c>
      <c r="AF35" s="892">
        <f t="shared" si="0"/>
        <v>137680.85147830608</v>
      </c>
      <c r="AG35" s="86"/>
    </row>
    <row r="36" spans="1:33" ht="23.25" customHeight="1" x14ac:dyDescent="0.3">
      <c r="A36" s="27"/>
      <c r="B36" s="1465" t="s">
        <v>355</v>
      </c>
      <c r="C36" s="1466"/>
      <c r="D36" s="562">
        <f t="shared" si="0"/>
        <v>-813.471</v>
      </c>
      <c r="E36" s="562">
        <f t="shared" si="0"/>
        <v>-863.42599999999993</v>
      </c>
      <c r="F36" s="562">
        <f t="shared" si="0"/>
        <v>-793.90099999999995</v>
      </c>
      <c r="G36" s="562">
        <f t="shared" si="0"/>
        <v>-1047.4850000000001</v>
      </c>
      <c r="H36" s="562">
        <f t="shared" si="0"/>
        <v>-1091.1570000000002</v>
      </c>
      <c r="I36" s="562">
        <f t="shared" si="0"/>
        <v>-1365.3579999999999</v>
      </c>
      <c r="J36" s="562">
        <f t="shared" si="0"/>
        <v>-1648.45</v>
      </c>
      <c r="K36" s="562">
        <f t="shared" si="0"/>
        <v>-2199.5589999999997</v>
      </c>
      <c r="L36" s="562">
        <f t="shared" si="0"/>
        <v>-2205.9290000000001</v>
      </c>
      <c r="M36" s="562">
        <f t="shared" si="0"/>
        <v>-3011.32</v>
      </c>
      <c r="N36" s="562">
        <f t="shared" si="0"/>
        <v>-11060.6613</v>
      </c>
      <c r="O36" s="562">
        <f t="shared" si="0"/>
        <v>-6871.1496800000004</v>
      </c>
      <c r="P36" s="562">
        <f t="shared" si="0"/>
        <v>-5066.7495000000008</v>
      </c>
      <c r="Q36" s="562">
        <f t="shared" si="0"/>
        <v>-11911.209779999999</v>
      </c>
      <c r="R36" s="562">
        <f t="shared" si="0"/>
        <v>-2594.0950980400003</v>
      </c>
      <c r="S36" s="562">
        <f t="shared" si="0"/>
        <v>-2271.5969318299994</v>
      </c>
      <c r="T36" s="562">
        <f t="shared" si="0"/>
        <v>-1691.8605636999998</v>
      </c>
      <c r="U36" s="562">
        <f t="shared" si="0"/>
        <v>-1680.0644024400001</v>
      </c>
      <c r="V36" s="562">
        <f t="shared" si="0"/>
        <v>-1618.3839170000001</v>
      </c>
      <c r="W36" s="562">
        <f t="shared" si="0"/>
        <v>-1742.030784</v>
      </c>
      <c r="X36" s="562">
        <f t="shared" si="0"/>
        <v>-1722.7117680000001</v>
      </c>
      <c r="Y36" s="562">
        <f t="shared" si="0"/>
        <v>-1805.3771299999999</v>
      </c>
      <c r="Z36" s="562">
        <f t="shared" si="0"/>
        <v>-2022.0518260819752</v>
      </c>
      <c r="AA36" s="562">
        <f t="shared" si="0"/>
        <v>-1857.454</v>
      </c>
      <c r="AB36" s="562">
        <f t="shared" si="0"/>
        <v>-1840.29223379</v>
      </c>
      <c r="AC36" s="562">
        <f t="shared" si="0"/>
        <v>-1927.96454978</v>
      </c>
      <c r="AD36" s="1182">
        <f t="shared" si="0"/>
        <v>-1783.0829000000001</v>
      </c>
      <c r="AE36" s="1182">
        <f t="shared" si="0"/>
        <v>-1883.8646282985187</v>
      </c>
      <c r="AF36" s="892">
        <f t="shared" si="0"/>
        <v>-76390.656992960488</v>
      </c>
      <c r="AG36" s="86"/>
    </row>
    <row r="37" spans="1:33" ht="23.25" customHeight="1" x14ac:dyDescent="0.3">
      <c r="A37" s="27"/>
      <c r="B37" s="1465" t="s">
        <v>356</v>
      </c>
      <c r="C37" s="1466"/>
      <c r="D37" s="562">
        <f t="shared" si="0"/>
        <v>3356.0729999999999</v>
      </c>
      <c r="E37" s="562">
        <f t="shared" si="0"/>
        <v>810.60400000000016</v>
      </c>
      <c r="F37" s="562">
        <f t="shared" si="0"/>
        <v>3619.3339999999998</v>
      </c>
      <c r="G37" s="562">
        <f t="shared" si="0"/>
        <v>1399.1309999999999</v>
      </c>
      <c r="H37" s="562">
        <f t="shared" si="0"/>
        <v>1075.902</v>
      </c>
      <c r="I37" s="562">
        <f t="shared" si="0"/>
        <v>2139.4699999999993</v>
      </c>
      <c r="J37" s="562">
        <f t="shared" si="0"/>
        <v>1208.1790000000001</v>
      </c>
      <c r="K37" s="562">
        <f t="shared" si="0"/>
        <v>1826.9420000000002</v>
      </c>
      <c r="L37" s="562">
        <f t="shared" si="0"/>
        <v>11178.706</v>
      </c>
      <c r="M37" s="562">
        <f t="shared" si="0"/>
        <v>-2416.02</v>
      </c>
      <c r="N37" s="562">
        <f t="shared" si="0"/>
        <v>-822.43059999999969</v>
      </c>
      <c r="O37" s="562">
        <f t="shared" si="0"/>
        <v>-2293.406015</v>
      </c>
      <c r="P37" s="562">
        <f t="shared" si="0"/>
        <v>-4059.301206000001</v>
      </c>
      <c r="Q37" s="562">
        <f t="shared" si="0"/>
        <v>-10222.214384999999</v>
      </c>
      <c r="R37" s="562">
        <f t="shared" si="0"/>
        <v>-210.19353404000037</v>
      </c>
      <c r="S37" s="562">
        <f t="shared" si="0"/>
        <v>-400.45886588999952</v>
      </c>
      <c r="T37" s="562">
        <f t="shared" si="0"/>
        <v>1491.8432363000002</v>
      </c>
      <c r="U37" s="562">
        <f t="shared" si="0"/>
        <v>750.67479755999989</v>
      </c>
      <c r="V37" s="562">
        <f t="shared" si="0"/>
        <v>959.92330199999981</v>
      </c>
      <c r="W37" s="562">
        <f t="shared" si="0"/>
        <v>390.17165200000017</v>
      </c>
      <c r="X37" s="562">
        <f t="shared" si="0"/>
        <v>1047.7771430000003</v>
      </c>
      <c r="Y37" s="562">
        <f t="shared" si="0"/>
        <v>474.85837100000015</v>
      </c>
      <c r="Z37" s="562">
        <f t="shared" si="0"/>
        <v>-136.32385544316747</v>
      </c>
      <c r="AA37" s="562">
        <f t="shared" si="0"/>
        <v>590.88499999999999</v>
      </c>
      <c r="AB37" s="562">
        <f t="shared" si="0"/>
        <v>1085.5909362500001</v>
      </c>
      <c r="AC37" s="562">
        <f t="shared" si="0"/>
        <v>29909.825750219999</v>
      </c>
      <c r="AD37" s="1182">
        <f t="shared" si="0"/>
        <v>17110.147394999996</v>
      </c>
      <c r="AE37" s="1182">
        <f t="shared" si="0"/>
        <v>1424.5043633887601</v>
      </c>
      <c r="AF37" s="892">
        <f t="shared" si="0"/>
        <v>61290.194485345593</v>
      </c>
      <c r="AG37" s="86"/>
    </row>
    <row r="38" spans="1:33" ht="21" customHeight="1" x14ac:dyDescent="0.3">
      <c r="A38" s="27"/>
      <c r="B38" s="1465" t="s">
        <v>39</v>
      </c>
      <c r="C38" s="1466"/>
      <c r="D38" s="562">
        <f t="shared" si="0"/>
        <v>-762.18700000000001</v>
      </c>
      <c r="E38" s="562">
        <f t="shared" si="0"/>
        <v>-765.98399999999992</v>
      </c>
      <c r="F38" s="562">
        <f t="shared" si="0"/>
        <v>-889.6149999999999</v>
      </c>
      <c r="G38" s="562">
        <f t="shared" si="0"/>
        <v>-965.10900000000004</v>
      </c>
      <c r="H38" s="562">
        <f t="shared" si="0"/>
        <v>-949.28499999999997</v>
      </c>
      <c r="I38" s="562">
        <f t="shared" si="0"/>
        <v>-961.51099999999997</v>
      </c>
      <c r="J38" s="562">
        <f t="shared" si="0"/>
        <v>-1166.223</v>
      </c>
      <c r="K38" s="562">
        <f t="shared" si="0"/>
        <v>-1406.0690000000002</v>
      </c>
      <c r="L38" s="562">
        <f t="shared" si="0"/>
        <v>-1610.2900000000002</v>
      </c>
      <c r="M38" s="562">
        <f t="shared" si="0"/>
        <v>-1687.3100000000002</v>
      </c>
      <c r="N38" s="562">
        <f t="shared" si="0"/>
        <v>-1586.6162750000001</v>
      </c>
      <c r="O38" s="562">
        <f t="shared" si="0"/>
        <v>-1227.4950059999999</v>
      </c>
      <c r="P38" s="562">
        <f t="shared" si="0"/>
        <v>-1254.5962950000001</v>
      </c>
      <c r="Q38" s="562">
        <f t="shared" si="0"/>
        <v>-912.78031800000008</v>
      </c>
      <c r="R38" s="562">
        <f t="shared" si="0"/>
        <v>-847.82981900000004</v>
      </c>
      <c r="S38" s="562">
        <f t="shared" si="0"/>
        <v>-705.58286910000004</v>
      </c>
      <c r="T38" s="562">
        <f t="shared" si="0"/>
        <v>-562.56332089</v>
      </c>
      <c r="U38" s="562">
        <f t="shared" si="0"/>
        <v>-533.86784188000013</v>
      </c>
      <c r="V38" s="562">
        <f t="shared" si="0"/>
        <v>-487.493923</v>
      </c>
      <c r="W38" s="562">
        <f t="shared" si="0"/>
        <v>-489.42686699999996</v>
      </c>
      <c r="X38" s="562">
        <f t="shared" si="0"/>
        <v>-555.42711199999997</v>
      </c>
      <c r="Y38" s="562">
        <f t="shared" si="0"/>
        <v>-548.34751500000004</v>
      </c>
      <c r="Z38" s="562">
        <f t="shared" si="0"/>
        <v>-621.79396033337594</v>
      </c>
      <c r="AA38" s="562">
        <f t="shared" si="0"/>
        <v>-618.89</v>
      </c>
      <c r="AB38" s="562">
        <f t="shared" si="0"/>
        <v>-619.75356099999999</v>
      </c>
      <c r="AC38" s="562">
        <f t="shared" si="0"/>
        <v>-842.37704299999996</v>
      </c>
      <c r="AD38" s="1182">
        <f t="shared" si="0"/>
        <v>-2077.6741769999999</v>
      </c>
      <c r="AE38" s="1182">
        <f t="shared" si="0"/>
        <v>-1972.0495809727163</v>
      </c>
      <c r="AF38" s="892">
        <f t="shared" si="0"/>
        <v>-27628.14848417609</v>
      </c>
      <c r="AG38" s="86"/>
    </row>
    <row r="39" spans="1:33" ht="27" customHeight="1" thickBot="1" x14ac:dyDescent="0.35">
      <c r="A39" s="27"/>
      <c r="B39" s="1451" t="s">
        <v>40</v>
      </c>
      <c r="C39" s="1452"/>
      <c r="D39" s="28">
        <f t="shared" si="0"/>
        <v>2593.886</v>
      </c>
      <c r="E39" s="28">
        <f t="shared" si="0"/>
        <v>44.620000000000054</v>
      </c>
      <c r="F39" s="28">
        <f t="shared" si="0"/>
        <v>2729.7190000000001</v>
      </c>
      <c r="G39" s="28">
        <f t="shared" si="0"/>
        <v>434.02200000000005</v>
      </c>
      <c r="H39" s="28">
        <f t="shared" si="0"/>
        <v>126.61700000000005</v>
      </c>
      <c r="I39" s="28">
        <f t="shared" si="0"/>
        <v>1177.9589999999998</v>
      </c>
      <c r="J39" s="28">
        <f t="shared" si="0"/>
        <v>41.956000000000245</v>
      </c>
      <c r="K39" s="28">
        <f t="shared" si="0"/>
        <v>420.87300000000027</v>
      </c>
      <c r="L39" s="28">
        <f t="shared" si="0"/>
        <v>9568.4159999999993</v>
      </c>
      <c r="M39" s="28">
        <f t="shared" si="0"/>
        <v>-4103.33</v>
      </c>
      <c r="N39" s="28">
        <f t="shared" si="0"/>
        <v>-2409.0468749999995</v>
      </c>
      <c r="O39" s="28">
        <f t="shared" si="0"/>
        <v>-3520.9010210000001</v>
      </c>
      <c r="P39" s="28">
        <f t="shared" si="0"/>
        <v>-5313.8975010000004</v>
      </c>
      <c r="Q39" s="28">
        <f t="shared" si="0"/>
        <v>-11134.994703000002</v>
      </c>
      <c r="R39" s="28">
        <f t="shared" si="0"/>
        <v>-1058.0233530400003</v>
      </c>
      <c r="S39" s="28">
        <f t="shared" si="0"/>
        <v>-1106.0417349899994</v>
      </c>
      <c r="T39" s="28">
        <f t="shared" si="0"/>
        <v>929.27991541000017</v>
      </c>
      <c r="U39" s="28">
        <f t="shared" si="0"/>
        <v>216.80695567999987</v>
      </c>
      <c r="V39" s="28">
        <f t="shared" si="0"/>
        <v>472.42937899999981</v>
      </c>
      <c r="W39" s="28">
        <f t="shared" si="0"/>
        <v>-99.255214999999794</v>
      </c>
      <c r="X39" s="28">
        <f t="shared" si="0"/>
        <v>492.35003100000029</v>
      </c>
      <c r="Y39" s="28">
        <f t="shared" si="0"/>
        <v>-73.489143999999868</v>
      </c>
      <c r="Z39" s="28">
        <f t="shared" si="0"/>
        <v>-758.11781577654335</v>
      </c>
      <c r="AA39" s="28">
        <f t="shared" si="0"/>
        <v>-28.005000000000003</v>
      </c>
      <c r="AB39" s="28">
        <f t="shared" si="0"/>
        <v>465.83737525000004</v>
      </c>
      <c r="AC39" s="28">
        <f t="shared" si="0"/>
        <v>29067.448707219999</v>
      </c>
      <c r="AD39" s="1183">
        <f t="shared" si="0"/>
        <v>15032.473217999999</v>
      </c>
      <c r="AE39" s="1183">
        <f>+AE15+AE21+AE27+AE33</f>
        <v>-547.5452175839564</v>
      </c>
      <c r="AF39" s="893">
        <f t="shared" si="0"/>
        <v>33662.046001169503</v>
      </c>
      <c r="AG39" s="86"/>
    </row>
    <row r="40" spans="1:33" ht="14.4" thickTop="1" x14ac:dyDescent="0.3"/>
    <row r="41" spans="1:33" x14ac:dyDescent="0.3">
      <c r="AA41" s="26"/>
    </row>
    <row r="42" spans="1:33" x14ac:dyDescent="0.3">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86"/>
      <c r="AD42" s="86"/>
      <c r="AE42" s="86"/>
      <c r="AF42" s="26"/>
    </row>
    <row r="43" spans="1:33" x14ac:dyDescent="0.3">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3" x14ac:dyDescent="0.3">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sheetData>
  <mergeCells count="12">
    <mergeCell ref="B39:C39"/>
    <mergeCell ref="B6:AB6"/>
    <mergeCell ref="B7:AB7"/>
    <mergeCell ref="B10:C10"/>
    <mergeCell ref="B11:B15"/>
    <mergeCell ref="B17:B21"/>
    <mergeCell ref="B23:B27"/>
    <mergeCell ref="B29:B33"/>
    <mergeCell ref="B35:C35"/>
    <mergeCell ref="B36:C36"/>
    <mergeCell ref="B37:C37"/>
    <mergeCell ref="B38:C38"/>
  </mergeCells>
  <hyperlinks>
    <hyperlink ref="A1" location="INDICE!A1" display="Indice"/>
  </hyperlinks>
  <printOptions horizontalCentered="1"/>
  <pageMargins left="0" right="0.17" top="0.19685039370078741" bottom="0.19685039370078741" header="0.15748031496062992" footer="0"/>
  <pageSetup scale="37" orientation="landscape" horizontalDpi="4294967293" r:id="rId1"/>
  <headerFooter scaleWithDoc="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15"/>
  <sheetViews>
    <sheetView showGridLines="0" zoomScale="85" zoomScaleNormal="85" zoomScaleSheetLayoutView="85" workbookViewId="0"/>
  </sheetViews>
  <sheetFormatPr baseColWidth="10" defaultColWidth="11.44140625" defaultRowHeight="13.8" x14ac:dyDescent="0.25"/>
  <cols>
    <col min="1" max="1" width="6.44140625" style="421" bestFit="1" customWidth="1"/>
    <col min="2" max="2" width="28.6640625" style="633" customWidth="1"/>
    <col min="3" max="6" width="18.88671875" style="633" customWidth="1"/>
    <col min="7" max="16384" width="11.44140625" style="633"/>
  </cols>
  <sheetData>
    <row r="1" spans="1:7" ht="14.4" x14ac:dyDescent="0.25">
      <c r="A1" s="662" t="s">
        <v>216</v>
      </c>
      <c r="B1" s="665"/>
    </row>
    <row r="2" spans="1:7" ht="15" customHeight="1" x14ac:dyDescent="0.25">
      <c r="A2" s="664"/>
      <c r="B2" s="351" t="str">
        <f>+INDICE!B2</f>
        <v>MINISTERIO DE ECONOMÍA</v>
      </c>
      <c r="C2" s="634"/>
      <c r="D2" s="634"/>
      <c r="E2" s="634"/>
      <c r="F2" s="634"/>
    </row>
    <row r="3" spans="1:7" ht="15" customHeight="1" x14ac:dyDescent="0.25">
      <c r="A3" s="664"/>
      <c r="B3" s="351" t="str">
        <f>+INDICE!B3</f>
        <v>SECRETARÍA DE FINANZAS</v>
      </c>
      <c r="C3" s="634"/>
      <c r="D3" s="634"/>
      <c r="E3" s="634"/>
      <c r="F3" s="634"/>
    </row>
    <row r="4" spans="1:7" x14ac:dyDescent="0.25">
      <c r="B4" s="635"/>
      <c r="C4" s="634"/>
      <c r="D4" s="634"/>
      <c r="E4" s="634"/>
      <c r="F4" s="634"/>
    </row>
    <row r="5" spans="1:7" x14ac:dyDescent="0.25">
      <c r="B5" s="635"/>
      <c r="C5" s="634"/>
      <c r="D5" s="634"/>
      <c r="E5" s="634"/>
      <c r="F5" s="634"/>
    </row>
    <row r="6" spans="1:7" ht="36" customHeight="1" x14ac:dyDescent="0.25">
      <c r="B6" s="1467" t="s">
        <v>667</v>
      </c>
      <c r="C6" s="1467"/>
      <c r="D6" s="1467"/>
      <c r="E6" s="1467"/>
      <c r="F6" s="1467"/>
    </row>
    <row r="7" spans="1:7" ht="14.4" x14ac:dyDescent="0.25">
      <c r="B7" s="1468" t="s">
        <v>486</v>
      </c>
      <c r="C7" s="1468"/>
      <c r="D7" s="1468"/>
      <c r="E7" s="1468"/>
      <c r="F7" s="1468"/>
    </row>
    <row r="8" spans="1:7" x14ac:dyDescent="0.25">
      <c r="B8" s="634"/>
      <c r="C8" s="634"/>
      <c r="D8" s="634"/>
      <c r="E8" s="634"/>
      <c r="F8" s="634"/>
    </row>
    <row r="9" spans="1:7" ht="14.4" thickBot="1" x14ac:dyDescent="0.3">
      <c r="B9" s="250" t="s">
        <v>487</v>
      </c>
      <c r="C9" s="250"/>
      <c r="D9" s="250"/>
      <c r="E9" s="250"/>
      <c r="F9" s="250"/>
    </row>
    <row r="10" spans="1:7" ht="19.5" customHeight="1" thickTop="1" thickBot="1" x14ac:dyDescent="0.3">
      <c r="B10" s="303" t="s">
        <v>488</v>
      </c>
      <c r="C10" s="304" t="s">
        <v>489</v>
      </c>
      <c r="D10" s="304" t="s">
        <v>490</v>
      </c>
      <c r="E10" s="304" t="s">
        <v>491</v>
      </c>
      <c r="F10" s="305" t="s">
        <v>492</v>
      </c>
    </row>
    <row r="11" spans="1:7" ht="14.4" thickTop="1" x14ac:dyDescent="0.25">
      <c r="B11" s="563">
        <v>34669</v>
      </c>
      <c r="C11" s="564">
        <f>+D11+E11</f>
        <v>80.67880000000001</v>
      </c>
      <c r="D11" s="565">
        <v>60.890779999999999</v>
      </c>
      <c r="E11" s="565">
        <v>19.78802000000001</v>
      </c>
      <c r="F11" s="566">
        <f t="shared" ref="F11:F30" si="0">+D11/C11</f>
        <v>0.75473085866423384</v>
      </c>
      <c r="G11" s="636"/>
    </row>
    <row r="12" spans="1:7" x14ac:dyDescent="0.25">
      <c r="A12" s="637"/>
      <c r="B12" s="563">
        <v>35034</v>
      </c>
      <c r="C12" s="564">
        <f t="shared" ref="C12:C75" si="1">+D12+E12</f>
        <v>87.090999999999994</v>
      </c>
      <c r="D12" s="565">
        <v>66.360939999999999</v>
      </c>
      <c r="E12" s="565">
        <v>20.730059999999995</v>
      </c>
      <c r="F12" s="566">
        <f t="shared" si="0"/>
        <v>0.76197241965300666</v>
      </c>
      <c r="G12" s="636"/>
    </row>
    <row r="13" spans="1:7" x14ac:dyDescent="0.25">
      <c r="B13" s="563">
        <v>35400</v>
      </c>
      <c r="C13" s="564">
        <f t="shared" si="1"/>
        <v>97.105034000000003</v>
      </c>
      <c r="D13" s="565">
        <v>72.907479999999993</v>
      </c>
      <c r="E13" s="565">
        <v>24.197554000000011</v>
      </c>
      <c r="F13" s="566">
        <f t="shared" si="0"/>
        <v>0.75081050895878365</v>
      </c>
      <c r="G13" s="636"/>
    </row>
    <row r="14" spans="1:7" x14ac:dyDescent="0.25">
      <c r="B14" s="563">
        <v>35765</v>
      </c>
      <c r="C14" s="564">
        <f t="shared" si="1"/>
        <v>101.10097</v>
      </c>
      <c r="D14" s="565">
        <v>72.871874685562389</v>
      </c>
      <c r="E14" s="565">
        <v>28.229095314437615</v>
      </c>
      <c r="F14" s="566">
        <f t="shared" si="0"/>
        <v>0.72078314071133431</v>
      </c>
      <c r="G14" s="636"/>
    </row>
    <row r="15" spans="1:7" x14ac:dyDescent="0.25">
      <c r="B15" s="563">
        <v>35855</v>
      </c>
      <c r="C15" s="564">
        <f t="shared" si="1"/>
        <v>103.138215</v>
      </c>
      <c r="D15" s="565">
        <v>73.147054036038583</v>
      </c>
      <c r="E15" s="565">
        <v>29.99116096396142</v>
      </c>
      <c r="F15" s="566">
        <f t="shared" si="0"/>
        <v>0.70921388387455209</v>
      </c>
      <c r="G15" s="636"/>
    </row>
    <row r="16" spans="1:7" x14ac:dyDescent="0.25">
      <c r="B16" s="563">
        <v>35947</v>
      </c>
      <c r="C16" s="564">
        <f t="shared" si="1"/>
        <v>105.11323899999999</v>
      </c>
      <c r="D16" s="565">
        <v>74.463901863181434</v>
      </c>
      <c r="E16" s="565">
        <v>30.649337136818559</v>
      </c>
      <c r="F16" s="566">
        <f t="shared" si="0"/>
        <v>0.70841601468661275</v>
      </c>
      <c r="G16" s="636"/>
    </row>
    <row r="17" spans="2:7" s="633" customFormat="1" x14ac:dyDescent="0.25">
      <c r="B17" s="563">
        <v>36039</v>
      </c>
      <c r="C17" s="564">
        <f t="shared" si="1"/>
        <v>109.37621899999999</v>
      </c>
      <c r="D17" s="565">
        <v>77.487813953657636</v>
      </c>
      <c r="E17" s="565">
        <v>31.888405046342356</v>
      </c>
      <c r="F17" s="566">
        <f t="shared" si="0"/>
        <v>0.70845211749052728</v>
      </c>
      <c r="G17" s="636"/>
    </row>
    <row r="18" spans="2:7" s="633" customFormat="1" x14ac:dyDescent="0.25">
      <c r="B18" s="563">
        <v>36130</v>
      </c>
      <c r="C18" s="564">
        <f t="shared" si="1"/>
        <v>112.35724600000002</v>
      </c>
      <c r="D18" s="565">
        <v>81.152901187211896</v>
      </c>
      <c r="E18" s="565">
        <v>31.204344812788122</v>
      </c>
      <c r="F18" s="566">
        <f t="shared" si="0"/>
        <v>0.72227563487282243</v>
      </c>
      <c r="G18" s="636"/>
    </row>
    <row r="19" spans="2:7" s="633" customFormat="1" x14ac:dyDescent="0.25">
      <c r="B19" s="563">
        <v>36220</v>
      </c>
      <c r="C19" s="564">
        <f t="shared" si="1"/>
        <v>113.600734</v>
      </c>
      <c r="D19" s="565">
        <v>79.350036887688091</v>
      </c>
      <c r="E19" s="565">
        <v>34.250697112311911</v>
      </c>
      <c r="F19" s="566">
        <f t="shared" si="0"/>
        <v>0.69849933265121411</v>
      </c>
      <c r="G19" s="636"/>
    </row>
    <row r="20" spans="2:7" s="633" customFormat="1" x14ac:dyDescent="0.25">
      <c r="B20" s="563">
        <v>36312</v>
      </c>
      <c r="C20" s="564">
        <f t="shared" si="1"/>
        <v>115.366322</v>
      </c>
      <c r="D20" s="565">
        <v>79.789514525655477</v>
      </c>
      <c r="E20" s="565">
        <v>35.57680747434452</v>
      </c>
      <c r="F20" s="566">
        <f t="shared" si="0"/>
        <v>0.69161877697423235</v>
      </c>
      <c r="G20" s="636"/>
    </row>
    <row r="21" spans="2:7" s="633" customFormat="1" x14ac:dyDescent="0.25">
      <c r="B21" s="563">
        <v>36404</v>
      </c>
      <c r="C21" s="564">
        <f t="shared" si="1"/>
        <v>118.79364100000001</v>
      </c>
      <c r="D21" s="565">
        <v>80.823510011480138</v>
      </c>
      <c r="E21" s="565">
        <v>37.97013098851987</v>
      </c>
      <c r="F21" s="566">
        <f t="shared" si="0"/>
        <v>0.68036899392182226</v>
      </c>
      <c r="G21" s="636"/>
    </row>
    <row r="22" spans="2:7" s="633" customFormat="1" x14ac:dyDescent="0.25">
      <c r="B22" s="563">
        <v>36525</v>
      </c>
      <c r="C22" s="564">
        <f t="shared" si="1"/>
        <v>121.87698899999998</v>
      </c>
      <c r="D22" s="565">
        <v>82.473843121517334</v>
      </c>
      <c r="E22" s="565">
        <v>39.403145878482647</v>
      </c>
      <c r="F22" s="566">
        <f t="shared" si="0"/>
        <v>0.67669741267990591</v>
      </c>
      <c r="G22" s="636"/>
    </row>
    <row r="23" spans="2:7" s="633" customFormat="1" x14ac:dyDescent="0.25">
      <c r="B23" s="563">
        <v>36616</v>
      </c>
      <c r="C23" s="564">
        <f t="shared" si="1"/>
        <v>122.92013499999999</v>
      </c>
      <c r="D23" s="565">
        <v>81.941096864934934</v>
      </c>
      <c r="E23" s="565">
        <v>40.979038135065053</v>
      </c>
      <c r="F23" s="566">
        <f t="shared" si="0"/>
        <v>0.66662062212130624</v>
      </c>
      <c r="G23" s="636"/>
    </row>
    <row r="24" spans="2:7" s="633" customFormat="1" x14ac:dyDescent="0.25">
      <c r="B24" s="563">
        <v>36707</v>
      </c>
      <c r="C24" s="564">
        <f t="shared" si="1"/>
        <v>123.52233585799999</v>
      </c>
      <c r="D24" s="565">
        <v>81.622402065135688</v>
      </c>
      <c r="E24" s="565">
        <v>41.899933792864303</v>
      </c>
      <c r="F24" s="566">
        <f t="shared" si="0"/>
        <v>0.66079062946937761</v>
      </c>
      <c r="G24" s="636"/>
    </row>
    <row r="25" spans="2:7" s="633" customFormat="1" x14ac:dyDescent="0.25">
      <c r="B25" s="563">
        <v>36799</v>
      </c>
      <c r="C25" s="564">
        <f t="shared" si="1"/>
        <v>123.66611999999999</v>
      </c>
      <c r="D25" s="565">
        <v>78.41624640084504</v>
      </c>
      <c r="E25" s="565">
        <v>45.249873599154952</v>
      </c>
      <c r="F25" s="566">
        <f t="shared" si="0"/>
        <v>0.63409643967842644</v>
      </c>
      <c r="G25" s="636"/>
    </row>
    <row r="26" spans="2:7" s="633" customFormat="1" x14ac:dyDescent="0.25">
      <c r="B26" s="563">
        <v>36891</v>
      </c>
      <c r="C26" s="564">
        <f t="shared" si="1"/>
        <v>128.018462</v>
      </c>
      <c r="D26" s="565">
        <v>81.396831382396854</v>
      </c>
      <c r="E26" s="565">
        <v>46.621630617603145</v>
      </c>
      <c r="F26" s="566">
        <f t="shared" si="0"/>
        <v>0.63582103792495848</v>
      </c>
      <c r="G26" s="636"/>
    </row>
    <row r="27" spans="2:7" s="633" customFormat="1" x14ac:dyDescent="0.25">
      <c r="B27" s="563">
        <v>36981</v>
      </c>
      <c r="C27" s="564">
        <f t="shared" si="1"/>
        <v>127.40131300000002</v>
      </c>
      <c r="D27" s="565">
        <v>79.863905308167318</v>
      </c>
      <c r="E27" s="565">
        <v>47.537407691832698</v>
      </c>
      <c r="F27" s="566">
        <f t="shared" si="0"/>
        <v>0.62686877731132418</v>
      </c>
      <c r="G27" s="636"/>
    </row>
    <row r="28" spans="2:7" s="633" customFormat="1" x14ac:dyDescent="0.25">
      <c r="B28" s="563">
        <v>37072</v>
      </c>
      <c r="C28" s="564">
        <f t="shared" si="1"/>
        <v>132.14300400000002</v>
      </c>
      <c r="D28" s="565">
        <v>79.440651091643872</v>
      </c>
      <c r="E28" s="565">
        <v>52.702352908356147</v>
      </c>
      <c r="F28" s="566">
        <f t="shared" si="0"/>
        <v>0.60117182663445323</v>
      </c>
      <c r="G28" s="636"/>
    </row>
    <row r="29" spans="2:7" s="633" customFormat="1" x14ac:dyDescent="0.25">
      <c r="B29" s="563">
        <v>37164</v>
      </c>
      <c r="C29" s="564">
        <f t="shared" si="1"/>
        <v>141.252377</v>
      </c>
      <c r="D29" s="565">
        <v>88.025936751179486</v>
      </c>
      <c r="E29" s="565">
        <v>53.226440248820509</v>
      </c>
      <c r="F29" s="566">
        <f t="shared" si="0"/>
        <v>0.62318198546973469</v>
      </c>
      <c r="G29" s="636"/>
    </row>
    <row r="30" spans="2:7" s="633" customFormat="1" x14ac:dyDescent="0.25">
      <c r="B30" s="563">
        <v>37256</v>
      </c>
      <c r="C30" s="564">
        <f t="shared" si="1"/>
        <v>144.45264800000001</v>
      </c>
      <c r="D30" s="565">
        <v>84.564217810528916</v>
      </c>
      <c r="E30" s="565">
        <v>59.888430189471094</v>
      </c>
      <c r="F30" s="566">
        <f t="shared" si="0"/>
        <v>0.58541133708070836</v>
      </c>
      <c r="G30" s="636"/>
    </row>
    <row r="31" spans="2:7" s="633" customFormat="1" x14ac:dyDescent="0.25">
      <c r="B31" s="563">
        <v>37346</v>
      </c>
      <c r="C31" s="564">
        <v>112.616083</v>
      </c>
      <c r="D31" s="565" t="s">
        <v>493</v>
      </c>
      <c r="E31" s="565" t="s">
        <v>493</v>
      </c>
      <c r="F31" s="567" t="s">
        <v>493</v>
      </c>
      <c r="G31" s="636"/>
    </row>
    <row r="32" spans="2:7" s="633" customFormat="1" x14ac:dyDescent="0.25">
      <c r="B32" s="563">
        <v>37437</v>
      </c>
      <c r="C32" s="564">
        <f t="shared" si="1"/>
        <v>114.55845100000001</v>
      </c>
      <c r="D32" s="565">
        <v>84.341264316442448</v>
      </c>
      <c r="E32" s="565">
        <v>30.217186683557557</v>
      </c>
      <c r="F32" s="566">
        <f t="shared" ref="F32:F53" si="2">+D32/C32</f>
        <v>0.73622909161404815</v>
      </c>
      <c r="G32" s="636"/>
    </row>
    <row r="33" spans="2:7" s="633" customFormat="1" x14ac:dyDescent="0.25">
      <c r="B33" s="563">
        <v>37529</v>
      </c>
      <c r="C33" s="564">
        <f t="shared" si="1"/>
        <v>129.79418899999999</v>
      </c>
      <c r="D33" s="565">
        <v>84.516563636719056</v>
      </c>
      <c r="E33" s="565">
        <v>45.277625363280933</v>
      </c>
      <c r="F33" s="566">
        <f t="shared" si="2"/>
        <v>0.65115830136832287</v>
      </c>
      <c r="G33" s="636"/>
    </row>
    <row r="34" spans="2:7" s="633" customFormat="1" x14ac:dyDescent="0.25">
      <c r="B34" s="563">
        <v>37621</v>
      </c>
      <c r="C34" s="564">
        <f t="shared" si="1"/>
        <v>137.31977900000001</v>
      </c>
      <c r="D34" s="565">
        <v>87.604484465061049</v>
      </c>
      <c r="E34" s="565">
        <v>49.715294534938963</v>
      </c>
      <c r="F34" s="566">
        <f t="shared" si="2"/>
        <v>0.63795969599587721</v>
      </c>
      <c r="G34" s="636"/>
    </row>
    <row r="35" spans="2:7" s="633" customFormat="1" x14ac:dyDescent="0.25">
      <c r="B35" s="563">
        <v>37711</v>
      </c>
      <c r="C35" s="564">
        <f t="shared" si="1"/>
        <v>145.50357500000001</v>
      </c>
      <c r="D35" s="565">
        <v>90.491554544571002</v>
      </c>
      <c r="E35" s="565">
        <v>55.01202045542901</v>
      </c>
      <c r="F35" s="566">
        <f t="shared" si="2"/>
        <v>0.62191980193318963</v>
      </c>
      <c r="G35" s="636"/>
    </row>
    <row r="36" spans="2:7" s="633" customFormat="1" x14ac:dyDescent="0.25">
      <c r="B36" s="563">
        <v>37802</v>
      </c>
      <c r="C36" s="564">
        <f t="shared" si="1"/>
        <v>152.58703199999999</v>
      </c>
      <c r="D36" s="565">
        <v>94.250496187949466</v>
      </c>
      <c r="E36" s="565">
        <v>58.336535812050528</v>
      </c>
      <c r="F36" s="566">
        <f t="shared" si="2"/>
        <v>0.61768352757493483</v>
      </c>
      <c r="G36" s="636"/>
    </row>
    <row r="37" spans="2:7" s="633" customFormat="1" x14ac:dyDescent="0.25">
      <c r="B37" s="563">
        <v>37894</v>
      </c>
      <c r="C37" s="564">
        <f t="shared" si="1"/>
        <v>169.61590200000001</v>
      </c>
      <c r="D37" s="565">
        <v>96.848236750227755</v>
      </c>
      <c r="E37" s="565">
        <v>72.76766524977225</v>
      </c>
      <c r="F37" s="566">
        <f t="shared" si="2"/>
        <v>0.57098559514913738</v>
      </c>
      <c r="G37" s="636"/>
    </row>
    <row r="38" spans="2:7" s="633" customFormat="1" x14ac:dyDescent="0.25">
      <c r="B38" s="563">
        <v>37986</v>
      </c>
      <c r="C38" s="564">
        <f t="shared" si="1"/>
        <v>178.820536</v>
      </c>
      <c r="D38" s="565">
        <v>102.00756463778067</v>
      </c>
      <c r="E38" s="565">
        <v>76.812971362219329</v>
      </c>
      <c r="F38" s="566">
        <f t="shared" si="2"/>
        <v>0.57044658806850168</v>
      </c>
      <c r="G38" s="636"/>
    </row>
    <row r="39" spans="2:7" s="633" customFormat="1" x14ac:dyDescent="0.25">
      <c r="B39" s="563">
        <v>38077</v>
      </c>
      <c r="C39" s="564">
        <f t="shared" si="1"/>
        <v>180.035403</v>
      </c>
      <c r="D39" s="565">
        <v>103.42609623326902</v>
      </c>
      <c r="E39" s="565">
        <v>76.609306766730981</v>
      </c>
      <c r="F39" s="566">
        <f t="shared" si="2"/>
        <v>0.5744764335782836</v>
      </c>
      <c r="G39" s="636"/>
    </row>
    <row r="40" spans="2:7" s="633" customFormat="1" x14ac:dyDescent="0.25">
      <c r="B40" s="563">
        <v>38168</v>
      </c>
      <c r="C40" s="564">
        <f t="shared" si="1"/>
        <v>181.202279</v>
      </c>
      <c r="D40" s="565">
        <v>104.08178586257442</v>
      </c>
      <c r="E40" s="565">
        <v>77.120493137425584</v>
      </c>
      <c r="F40" s="566">
        <f t="shared" si="2"/>
        <v>0.57439556741212083</v>
      </c>
      <c r="G40" s="636"/>
    </row>
    <row r="41" spans="2:7" s="633" customFormat="1" x14ac:dyDescent="0.25">
      <c r="B41" s="563">
        <v>38260</v>
      </c>
      <c r="C41" s="564">
        <f t="shared" si="1"/>
        <v>182.506699</v>
      </c>
      <c r="D41" s="565">
        <v>106.50334934992678</v>
      </c>
      <c r="E41" s="565">
        <v>76.003349650073218</v>
      </c>
      <c r="F41" s="566">
        <f t="shared" si="2"/>
        <v>0.58355857584124504</v>
      </c>
      <c r="G41" s="636"/>
    </row>
    <row r="42" spans="2:7" s="633" customFormat="1" x14ac:dyDescent="0.25">
      <c r="B42" s="563">
        <v>38352</v>
      </c>
      <c r="C42" s="564">
        <f t="shared" si="1"/>
        <v>191.29553300000001</v>
      </c>
      <c r="D42" s="565">
        <v>111.62778927551111</v>
      </c>
      <c r="E42" s="565">
        <v>79.667743724488901</v>
      </c>
      <c r="F42" s="566">
        <f t="shared" si="2"/>
        <v>0.58353578635582204</v>
      </c>
      <c r="G42" s="636"/>
    </row>
    <row r="43" spans="2:7" s="633" customFormat="1" x14ac:dyDescent="0.25">
      <c r="B43" s="563">
        <v>38442</v>
      </c>
      <c r="C43" s="564">
        <f t="shared" si="1"/>
        <v>189.75363200000001</v>
      </c>
      <c r="D43" s="565">
        <v>110.10381750059611</v>
      </c>
      <c r="E43" s="565">
        <v>79.649814499403902</v>
      </c>
      <c r="F43" s="566">
        <f t="shared" si="2"/>
        <v>0.58024616625307124</v>
      </c>
      <c r="G43" s="636"/>
    </row>
    <row r="44" spans="2:7" s="633" customFormat="1" x14ac:dyDescent="0.25">
      <c r="B44" s="563">
        <v>38533</v>
      </c>
      <c r="C44" s="564">
        <f t="shared" si="1"/>
        <v>126.46626000000001</v>
      </c>
      <c r="D44" s="565">
        <v>59.686259563410907</v>
      </c>
      <c r="E44" s="565">
        <v>66.780000436589091</v>
      </c>
      <c r="F44" s="566">
        <f t="shared" si="2"/>
        <v>0.47195401811843651</v>
      </c>
      <c r="G44" s="636"/>
    </row>
    <row r="45" spans="2:7" s="633" customFormat="1" x14ac:dyDescent="0.25">
      <c r="B45" s="563">
        <v>38625</v>
      </c>
      <c r="C45" s="564">
        <f t="shared" si="1"/>
        <v>125.405686</v>
      </c>
      <c r="D45" s="565">
        <v>59.817819940629946</v>
      </c>
      <c r="E45" s="565">
        <v>65.587866059370057</v>
      </c>
      <c r="F45" s="566">
        <f t="shared" si="2"/>
        <v>0.47699447966521985</v>
      </c>
      <c r="G45" s="636"/>
    </row>
    <row r="46" spans="2:7" s="633" customFormat="1" x14ac:dyDescent="0.25">
      <c r="B46" s="563">
        <v>38717</v>
      </c>
      <c r="C46" s="564">
        <f t="shared" si="1"/>
        <v>128.629603</v>
      </c>
      <c r="D46" s="565">
        <v>60.925680243151497</v>
      </c>
      <c r="E46" s="565">
        <v>67.703922756848499</v>
      </c>
      <c r="F46" s="566">
        <f t="shared" si="2"/>
        <v>0.473652089582765</v>
      </c>
      <c r="G46" s="636"/>
    </row>
    <row r="47" spans="2:7" s="633" customFormat="1" x14ac:dyDescent="0.25">
      <c r="B47" s="563">
        <v>38807</v>
      </c>
      <c r="C47" s="564">
        <f t="shared" si="1"/>
        <v>127.93821</v>
      </c>
      <c r="D47" s="565">
        <v>52.331824420450552</v>
      </c>
      <c r="E47" s="565">
        <v>75.606385579549453</v>
      </c>
      <c r="F47" s="566">
        <f t="shared" si="2"/>
        <v>0.40903983587429082</v>
      </c>
      <c r="G47" s="636"/>
    </row>
    <row r="48" spans="2:7" s="633" customFormat="1" x14ac:dyDescent="0.25">
      <c r="B48" s="563">
        <v>38898</v>
      </c>
      <c r="C48" s="564">
        <f t="shared" si="1"/>
        <v>130.64958899999999</v>
      </c>
      <c r="D48" s="565">
        <v>53.963679480984588</v>
      </c>
      <c r="E48" s="565">
        <v>76.685909519015411</v>
      </c>
      <c r="F48" s="566">
        <f t="shared" si="2"/>
        <v>0.41304132599287852</v>
      </c>
      <c r="G48" s="636"/>
    </row>
    <row r="49" spans="2:7" s="633" customFormat="1" x14ac:dyDescent="0.25">
      <c r="B49" s="563">
        <v>38990</v>
      </c>
      <c r="C49" s="564">
        <f t="shared" si="1"/>
        <v>129.60414299999999</v>
      </c>
      <c r="D49" s="565">
        <v>54.52413563741969</v>
      </c>
      <c r="E49" s="565">
        <v>75.080007362580304</v>
      </c>
      <c r="F49" s="566">
        <f t="shared" si="2"/>
        <v>0.42069747444277067</v>
      </c>
      <c r="G49" s="636"/>
    </row>
    <row r="50" spans="2:7" s="633" customFormat="1" x14ac:dyDescent="0.25">
      <c r="B50" s="563">
        <v>39082</v>
      </c>
      <c r="C50" s="564">
        <f t="shared" si="1"/>
        <v>136.72540499999999</v>
      </c>
      <c r="D50" s="565">
        <v>56.247088280471573</v>
      </c>
      <c r="E50" s="565">
        <v>80.478316719528422</v>
      </c>
      <c r="F50" s="566">
        <f t="shared" si="2"/>
        <v>0.41138724935919241</v>
      </c>
      <c r="G50" s="636"/>
    </row>
    <row r="51" spans="2:7" s="633" customFormat="1" x14ac:dyDescent="0.25">
      <c r="B51" s="563">
        <v>39172</v>
      </c>
      <c r="C51" s="564">
        <f t="shared" si="1"/>
        <v>136.34812600000001</v>
      </c>
      <c r="D51" s="565">
        <v>57.73210143012561</v>
      </c>
      <c r="E51" s="565">
        <v>78.616024569874398</v>
      </c>
      <c r="F51" s="566">
        <f t="shared" si="2"/>
        <v>0.42341690438873802</v>
      </c>
      <c r="G51" s="636"/>
    </row>
    <row r="52" spans="2:7" s="633" customFormat="1" x14ac:dyDescent="0.25">
      <c r="B52" s="563">
        <v>39263</v>
      </c>
      <c r="C52" s="564">
        <f t="shared" si="1"/>
        <v>138.31477100000001</v>
      </c>
      <c r="D52" s="565">
        <v>59.629681830493965</v>
      </c>
      <c r="E52" s="565">
        <v>78.685089169506043</v>
      </c>
      <c r="F52" s="566">
        <f t="shared" si="2"/>
        <v>0.43111579044940879</v>
      </c>
      <c r="G52" s="636"/>
    </row>
    <row r="53" spans="2:7" s="633" customFormat="1" x14ac:dyDescent="0.25">
      <c r="B53" s="563">
        <v>39355</v>
      </c>
      <c r="C53" s="564">
        <f t="shared" si="1"/>
        <v>137.11382109000002</v>
      </c>
      <c r="D53" s="565">
        <v>59.98795116580186</v>
      </c>
      <c r="E53" s="565">
        <v>77.125869924198156</v>
      </c>
      <c r="F53" s="566">
        <f t="shared" si="2"/>
        <v>0.43750477296104545</v>
      </c>
      <c r="G53" s="636"/>
    </row>
    <row r="54" spans="2:7" s="633" customFormat="1" x14ac:dyDescent="0.25">
      <c r="B54" s="563">
        <v>39447</v>
      </c>
      <c r="C54" s="564">
        <f t="shared" si="1"/>
        <v>144.72864003000001</v>
      </c>
      <c r="D54" s="568">
        <v>62.131510512779442</v>
      </c>
      <c r="E54" s="569">
        <v>82.597129517220566</v>
      </c>
      <c r="F54" s="566">
        <f t="shared" ref="F54:F80" si="3">+D54/C54</f>
        <v>0.42929658220999339</v>
      </c>
      <c r="G54" s="636"/>
    </row>
    <row r="55" spans="2:7" s="633" customFormat="1" x14ac:dyDescent="0.25">
      <c r="B55" s="563">
        <v>39538</v>
      </c>
      <c r="C55" s="564">
        <f t="shared" si="1"/>
        <v>144.49257474000001</v>
      </c>
      <c r="D55" s="565">
        <v>63.133045943058804</v>
      </c>
      <c r="E55" s="565">
        <v>81.359528796941206</v>
      </c>
      <c r="F55" s="566">
        <f t="shared" si="3"/>
        <v>0.43692934433939201</v>
      </c>
      <c r="G55" s="636"/>
    </row>
    <row r="56" spans="2:7" s="633" customFormat="1" x14ac:dyDescent="0.25">
      <c r="B56" s="563">
        <v>39629</v>
      </c>
      <c r="C56" s="564">
        <f t="shared" si="1"/>
        <v>149.84739615999999</v>
      </c>
      <c r="D56" s="565">
        <v>62.453819970845139</v>
      </c>
      <c r="E56" s="565">
        <v>87.393576189154857</v>
      </c>
      <c r="F56" s="566">
        <f t="shared" si="3"/>
        <v>0.41678281752830654</v>
      </c>
      <c r="G56" s="636"/>
    </row>
    <row r="57" spans="2:7" s="633" customFormat="1" x14ac:dyDescent="0.25">
      <c r="B57" s="563">
        <v>39721</v>
      </c>
      <c r="C57" s="564">
        <f t="shared" si="1"/>
        <v>145.70672671</v>
      </c>
      <c r="D57" s="565">
        <v>58.462893574402649</v>
      </c>
      <c r="E57" s="565">
        <v>87.243833135597356</v>
      </c>
      <c r="F57" s="566">
        <f t="shared" si="3"/>
        <v>0.40123675065984638</v>
      </c>
      <c r="G57" s="636"/>
    </row>
    <row r="58" spans="2:7" s="633" customFormat="1" x14ac:dyDescent="0.25">
      <c r="B58" s="563">
        <v>39813</v>
      </c>
      <c r="C58" s="564">
        <f t="shared" si="1"/>
        <v>145.97508858</v>
      </c>
      <c r="D58" s="565">
        <v>55.73349107044973</v>
      </c>
      <c r="E58" s="565">
        <v>90.241597509550274</v>
      </c>
      <c r="F58" s="566">
        <f t="shared" si="3"/>
        <v>0.38180138551452647</v>
      </c>
      <c r="G58" s="636"/>
    </row>
    <row r="59" spans="2:7" s="633" customFormat="1" x14ac:dyDescent="0.25">
      <c r="B59" s="563">
        <v>39903</v>
      </c>
      <c r="C59" s="564">
        <f t="shared" si="1"/>
        <v>136.66247458000001</v>
      </c>
      <c r="D59" s="565">
        <v>54.397842589030468</v>
      </c>
      <c r="E59" s="565">
        <v>82.264631990969548</v>
      </c>
      <c r="F59" s="566">
        <f t="shared" si="3"/>
        <v>0.3980452041148051</v>
      </c>
      <c r="G59" s="636"/>
    </row>
    <row r="60" spans="2:7" s="633" customFormat="1" x14ac:dyDescent="0.25">
      <c r="B60" s="563">
        <v>39994</v>
      </c>
      <c r="C60" s="564">
        <f t="shared" si="1"/>
        <v>140.63438029</v>
      </c>
      <c r="D60" s="565">
        <v>55.297362409070118</v>
      </c>
      <c r="E60" s="565">
        <v>85.337017880929878</v>
      </c>
      <c r="F60" s="566">
        <f t="shared" si="3"/>
        <v>0.39319946015364293</v>
      </c>
      <c r="G60" s="636"/>
    </row>
    <row r="61" spans="2:7" s="633" customFormat="1" x14ac:dyDescent="0.25">
      <c r="B61" s="563">
        <v>40086</v>
      </c>
      <c r="C61" s="564">
        <f t="shared" si="1"/>
        <v>141.66514039</v>
      </c>
      <c r="D61" s="565">
        <v>54.843934988739946</v>
      </c>
      <c r="E61" s="565">
        <v>86.821205401260059</v>
      </c>
      <c r="F61" s="566">
        <f t="shared" si="3"/>
        <v>0.38713782965771387</v>
      </c>
      <c r="G61" s="636"/>
    </row>
    <row r="62" spans="2:7" s="633" customFormat="1" x14ac:dyDescent="0.25">
      <c r="B62" s="563">
        <v>40178</v>
      </c>
      <c r="C62" s="564">
        <f t="shared" si="1"/>
        <v>147.11943170000001</v>
      </c>
      <c r="D62" s="565">
        <v>55.007258454723356</v>
      </c>
      <c r="E62" s="565">
        <v>92.112173245276651</v>
      </c>
      <c r="F62" s="566">
        <f t="shared" si="3"/>
        <v>0.37389526195895001</v>
      </c>
      <c r="G62" s="636"/>
    </row>
    <row r="63" spans="2:7" s="633" customFormat="1" x14ac:dyDescent="0.25">
      <c r="B63" s="563">
        <v>40268</v>
      </c>
      <c r="C63" s="564">
        <f t="shared" si="1"/>
        <v>151.76645673999997</v>
      </c>
      <c r="D63" s="565">
        <v>54.50867429239424</v>
      </c>
      <c r="E63" s="565">
        <v>97.257782447605734</v>
      </c>
      <c r="F63" s="566">
        <f t="shared" si="3"/>
        <v>0.35916153979779769</v>
      </c>
      <c r="G63" s="636"/>
    </row>
    <row r="64" spans="2:7" s="633" customFormat="1" x14ac:dyDescent="0.25">
      <c r="B64" s="563">
        <v>40359</v>
      </c>
      <c r="C64" s="564">
        <f t="shared" si="1"/>
        <v>156.69058941</v>
      </c>
      <c r="D64" s="565">
        <v>60.403629089132195</v>
      </c>
      <c r="E64" s="565">
        <v>96.286960320867806</v>
      </c>
      <c r="F64" s="566">
        <f t="shared" si="3"/>
        <v>0.38549621465191342</v>
      </c>
      <c r="G64" s="636"/>
    </row>
    <row r="65" spans="2:7" s="633" customFormat="1" x14ac:dyDescent="0.25">
      <c r="B65" s="563">
        <v>40451</v>
      </c>
      <c r="C65" s="564">
        <f t="shared" si="1"/>
        <v>160.88983315000002</v>
      </c>
      <c r="D65" s="565">
        <v>62.645530253010563</v>
      </c>
      <c r="E65" s="565">
        <v>98.244302896989453</v>
      </c>
      <c r="F65" s="566">
        <f t="shared" si="3"/>
        <v>0.38936910447663398</v>
      </c>
      <c r="G65" s="636"/>
    </row>
    <row r="66" spans="2:7" s="633" customFormat="1" x14ac:dyDescent="0.25">
      <c r="B66" s="563">
        <v>40543</v>
      </c>
      <c r="C66" s="570">
        <f t="shared" si="1"/>
        <v>164.33071950700128</v>
      </c>
      <c r="D66" s="565">
        <v>61.14531976374758</v>
      </c>
      <c r="E66" s="565">
        <v>103.18539974325371</v>
      </c>
      <c r="F66" s="566">
        <f t="shared" si="3"/>
        <v>0.37208697160936177</v>
      </c>
      <c r="G66" s="636"/>
    </row>
    <row r="67" spans="2:7" s="633" customFormat="1" x14ac:dyDescent="0.25">
      <c r="B67" s="563">
        <v>40633</v>
      </c>
      <c r="C67" s="570">
        <f t="shared" si="1"/>
        <v>173.14708378400002</v>
      </c>
      <c r="D67" s="565">
        <v>63.310839178734525</v>
      </c>
      <c r="E67" s="565">
        <v>109.83624460526549</v>
      </c>
      <c r="F67" s="566">
        <f t="shared" si="3"/>
        <v>0.3656477359890995</v>
      </c>
      <c r="G67" s="636"/>
    </row>
    <row r="68" spans="2:7" s="633" customFormat="1" x14ac:dyDescent="0.25">
      <c r="B68" s="563">
        <v>40724</v>
      </c>
      <c r="C68" s="570">
        <f t="shared" si="1"/>
        <v>176.59050977000001</v>
      </c>
      <c r="D68" s="565">
        <v>63.860658110826115</v>
      </c>
      <c r="E68" s="565">
        <v>112.7298516591739</v>
      </c>
      <c r="F68" s="566">
        <f t="shared" si="3"/>
        <v>0.361631314128949</v>
      </c>
      <c r="G68" s="636"/>
    </row>
    <row r="69" spans="2:7" s="633" customFormat="1" x14ac:dyDescent="0.25">
      <c r="B69" s="563">
        <v>40816</v>
      </c>
      <c r="C69" s="570">
        <f t="shared" si="1"/>
        <v>175.32372226037342</v>
      </c>
      <c r="D69" s="565">
        <v>61.792297426113713</v>
      </c>
      <c r="E69" s="565">
        <v>113.5314248342597</v>
      </c>
      <c r="F69" s="566">
        <f t="shared" si="3"/>
        <v>0.3524468715896068</v>
      </c>
      <c r="G69" s="636"/>
    </row>
    <row r="70" spans="2:7" s="633" customFormat="1" x14ac:dyDescent="0.25">
      <c r="B70" s="563">
        <v>40908</v>
      </c>
      <c r="C70" s="570">
        <f t="shared" si="1"/>
        <v>178.96286493399998</v>
      </c>
      <c r="D70" s="565">
        <v>60.584757622236616</v>
      </c>
      <c r="E70" s="565">
        <v>118.37810731176336</v>
      </c>
      <c r="F70" s="566">
        <f t="shared" si="3"/>
        <v>0.3385325645327581</v>
      </c>
      <c r="G70" s="636"/>
    </row>
    <row r="71" spans="2:7" s="633" customFormat="1" x14ac:dyDescent="0.25">
      <c r="B71" s="563">
        <v>40999</v>
      </c>
      <c r="C71" s="570">
        <f t="shared" si="1"/>
        <v>181.15742401066902</v>
      </c>
      <c r="D71" s="565">
        <v>61.657594513731944</v>
      </c>
      <c r="E71" s="565">
        <v>119.49982949693708</v>
      </c>
      <c r="F71" s="566">
        <f t="shared" si="3"/>
        <v>0.34035367222985408</v>
      </c>
      <c r="G71" s="636"/>
    </row>
    <row r="72" spans="2:7" s="633" customFormat="1" x14ac:dyDescent="0.25">
      <c r="B72" s="563">
        <v>41090</v>
      </c>
      <c r="C72" s="570">
        <f t="shared" si="1"/>
        <v>182.74112246530518</v>
      </c>
      <c r="D72" s="565">
        <v>60.770358667155584</v>
      </c>
      <c r="E72" s="565">
        <v>121.97076379814959</v>
      </c>
      <c r="F72" s="566">
        <f t="shared" si="3"/>
        <v>0.33254889675252658</v>
      </c>
      <c r="G72" s="636"/>
    </row>
    <row r="73" spans="2:7" s="633" customFormat="1" x14ac:dyDescent="0.25">
      <c r="B73" s="563">
        <v>41182</v>
      </c>
      <c r="C73" s="570">
        <f t="shared" si="1"/>
        <v>187.14503860107831</v>
      </c>
      <c r="D73" s="565">
        <v>59.551144723443009</v>
      </c>
      <c r="E73" s="565">
        <v>127.59389387763531</v>
      </c>
      <c r="F73" s="566">
        <f t="shared" si="3"/>
        <v>0.31820851446873399</v>
      </c>
      <c r="G73" s="636"/>
    </row>
    <row r="74" spans="2:7" s="633" customFormat="1" x14ac:dyDescent="0.25">
      <c r="B74" s="563">
        <v>41274</v>
      </c>
      <c r="C74" s="570">
        <f t="shared" si="1"/>
        <v>197.46363866242811</v>
      </c>
      <c r="D74" s="565">
        <v>60.17083007190616</v>
      </c>
      <c r="E74" s="565">
        <v>137.29280859052196</v>
      </c>
      <c r="F74" s="566">
        <f t="shared" si="3"/>
        <v>0.30471853187497761</v>
      </c>
      <c r="G74" s="636"/>
    </row>
    <row r="75" spans="2:7" s="633" customFormat="1" x14ac:dyDescent="0.25">
      <c r="B75" s="563">
        <v>41364</v>
      </c>
      <c r="C75" s="570">
        <f t="shared" si="1"/>
        <v>195.29406859585492</v>
      </c>
      <c r="D75" s="565">
        <v>58.978732360476606</v>
      </c>
      <c r="E75" s="565">
        <v>136.31533623537831</v>
      </c>
      <c r="F75" s="566">
        <f t="shared" si="3"/>
        <v>0.30199960902308948</v>
      </c>
      <c r="G75" s="636"/>
    </row>
    <row r="76" spans="2:7" s="633" customFormat="1" x14ac:dyDescent="0.25">
      <c r="B76" s="563">
        <v>41455</v>
      </c>
      <c r="C76" s="571">
        <f t="shared" ref="C76:C105" si="4">+D76+E76</f>
        <v>196.14265831295535</v>
      </c>
      <c r="D76" s="568">
        <v>58.36137501565463</v>
      </c>
      <c r="E76" s="565">
        <v>137.78128329730072</v>
      </c>
      <c r="F76" s="566">
        <f t="shared" si="3"/>
        <v>0.29754554933448574</v>
      </c>
      <c r="G76" s="636"/>
    </row>
    <row r="77" spans="2:7" s="633" customFormat="1" x14ac:dyDescent="0.25">
      <c r="B77" s="563">
        <v>41547</v>
      </c>
      <c r="C77" s="571">
        <f t="shared" si="4"/>
        <v>201.00929955202142</v>
      </c>
      <c r="D77" s="568">
        <v>59.198610135793196</v>
      </c>
      <c r="E77" s="568">
        <v>141.81068941622823</v>
      </c>
      <c r="F77" s="566">
        <f t="shared" si="3"/>
        <v>0.2945068226580857</v>
      </c>
      <c r="G77" s="636"/>
    </row>
    <row r="78" spans="2:7" s="633" customFormat="1" ht="12.75" customHeight="1" x14ac:dyDescent="0.25">
      <c r="B78" s="563">
        <v>41639</v>
      </c>
      <c r="C78" s="571">
        <f t="shared" si="4"/>
        <v>202.62957234026987</v>
      </c>
      <c r="D78" s="568">
        <v>60.757754698400262</v>
      </c>
      <c r="E78" s="568">
        <v>141.8718176418696</v>
      </c>
      <c r="F78" s="566">
        <f t="shared" si="3"/>
        <v>0.29984643404552791</v>
      </c>
      <c r="G78" s="636"/>
    </row>
    <row r="79" spans="2:7" s="633" customFormat="1" ht="12.75" customHeight="1" x14ac:dyDescent="0.25">
      <c r="B79" s="563">
        <v>41729</v>
      </c>
      <c r="C79" s="571">
        <f t="shared" si="4"/>
        <v>186.54821481347389</v>
      </c>
      <c r="D79" s="568">
        <v>61.252786169714689</v>
      </c>
      <c r="E79" s="568">
        <v>125.29542864375921</v>
      </c>
      <c r="F79" s="566">
        <f t="shared" si="3"/>
        <v>0.3283482837450909</v>
      </c>
      <c r="G79" s="636"/>
    </row>
    <row r="80" spans="2:7" s="633" customFormat="1" ht="12.75" customHeight="1" x14ac:dyDescent="0.25">
      <c r="B80" s="563">
        <v>41820</v>
      </c>
      <c r="C80" s="571">
        <f t="shared" si="4"/>
        <v>198.86298128853687</v>
      </c>
      <c r="D80" s="568">
        <v>70.376211399655148</v>
      </c>
      <c r="E80" s="568">
        <v>128.48676988888172</v>
      </c>
      <c r="F80" s="566">
        <f t="shared" si="3"/>
        <v>0.35389297165139033</v>
      </c>
      <c r="G80" s="636"/>
    </row>
    <row r="81" spans="1:8" ht="12.75" customHeight="1" x14ac:dyDescent="0.25">
      <c r="A81" s="633"/>
      <c r="B81" s="563">
        <v>41912</v>
      </c>
      <c r="C81" s="571">
        <f t="shared" si="4"/>
        <v>200.37291708504785</v>
      </c>
      <c r="D81" s="568">
        <v>67.686505305126289</v>
      </c>
      <c r="E81" s="568">
        <v>132.68641177992157</v>
      </c>
      <c r="F81" s="566">
        <f t="shared" ref="F81:F89" si="5">+D81/C81</f>
        <v>0.33780266460061015</v>
      </c>
      <c r="G81" s="636"/>
    </row>
    <row r="82" spans="1:8" ht="12.75" customHeight="1" x14ac:dyDescent="0.25">
      <c r="A82" s="633"/>
      <c r="B82" s="563">
        <v>42004</v>
      </c>
      <c r="C82" s="571">
        <f t="shared" si="4"/>
        <v>221.74798248516498</v>
      </c>
      <c r="D82" s="568">
        <v>67.302545716501257</v>
      </c>
      <c r="E82" s="568">
        <v>154.44543676866374</v>
      </c>
      <c r="F82" s="566">
        <f t="shared" si="5"/>
        <v>0.30350916821082607</v>
      </c>
      <c r="G82" s="636"/>
    </row>
    <row r="83" spans="1:8" ht="12.75" customHeight="1" x14ac:dyDescent="0.25">
      <c r="A83" s="633"/>
      <c r="B83" s="563">
        <v>42094</v>
      </c>
      <c r="C83" s="571">
        <f t="shared" si="4"/>
        <v>220.00194471723927</v>
      </c>
      <c r="D83" s="568">
        <v>64.876682048903618</v>
      </c>
      <c r="E83" s="568">
        <v>155.12526266833567</v>
      </c>
      <c r="F83" s="566">
        <f t="shared" si="5"/>
        <v>0.29489140258413316</v>
      </c>
      <c r="G83" s="636"/>
    </row>
    <row r="84" spans="1:8" ht="12.75" customHeight="1" x14ac:dyDescent="0.25">
      <c r="A84" s="633"/>
      <c r="B84" s="563">
        <v>42185</v>
      </c>
      <c r="C84" s="571">
        <f t="shared" si="4"/>
        <v>226.328289369077</v>
      </c>
      <c r="D84" s="568">
        <v>65.074479624806429</v>
      </c>
      <c r="E84" s="568">
        <v>161.25380974427057</v>
      </c>
      <c r="F84" s="566">
        <f t="shared" si="5"/>
        <v>0.28752251787088129</v>
      </c>
      <c r="G84" s="636"/>
    </row>
    <row r="85" spans="1:8" x14ac:dyDescent="0.25">
      <c r="A85" s="633"/>
      <c r="B85" s="563">
        <v>42277</v>
      </c>
      <c r="C85" s="571">
        <f t="shared" si="4"/>
        <v>239.95910150014572</v>
      </c>
      <c r="D85" s="568">
        <v>65.714359509804225</v>
      </c>
      <c r="E85" s="568">
        <v>174.24474199034148</v>
      </c>
      <c r="F85" s="566">
        <f t="shared" si="5"/>
        <v>0.27385649929083566</v>
      </c>
    </row>
    <row r="86" spans="1:8" x14ac:dyDescent="0.25">
      <c r="A86" s="633"/>
      <c r="B86" s="563">
        <v>42369</v>
      </c>
      <c r="C86" s="571">
        <f t="shared" si="4"/>
        <v>222.70320381381762</v>
      </c>
      <c r="D86" s="568">
        <v>63.57977233925746</v>
      </c>
      <c r="E86" s="568">
        <v>159.12343147456016</v>
      </c>
      <c r="F86" s="566">
        <f t="shared" si="5"/>
        <v>0.28549105379018641</v>
      </c>
    </row>
    <row r="87" spans="1:8" x14ac:dyDescent="0.25">
      <c r="A87" s="633"/>
      <c r="B87" s="563">
        <v>42460</v>
      </c>
      <c r="C87" s="571">
        <f t="shared" si="4"/>
        <v>217.15335326883917</v>
      </c>
      <c r="D87" s="568">
        <v>65.471940513756337</v>
      </c>
      <c r="E87" s="568">
        <v>151.68141275508282</v>
      </c>
      <c r="F87" s="566">
        <f t="shared" si="5"/>
        <v>0.30150094174553721</v>
      </c>
    </row>
    <row r="88" spans="1:8" x14ac:dyDescent="0.25">
      <c r="A88" s="633"/>
      <c r="B88" s="563">
        <v>42551</v>
      </c>
      <c r="C88" s="571">
        <f t="shared" si="4"/>
        <v>236.06479849291421</v>
      </c>
      <c r="D88" s="568">
        <v>80.936870152719337</v>
      </c>
      <c r="E88" s="568">
        <v>155.12792834019487</v>
      </c>
      <c r="F88" s="566">
        <f t="shared" si="5"/>
        <v>0.34285870095599519</v>
      </c>
    </row>
    <row r="89" spans="1:8" x14ac:dyDescent="0.25">
      <c r="A89" s="633"/>
      <c r="B89" s="563">
        <v>42643</v>
      </c>
      <c r="C89" s="571">
        <f t="shared" si="4"/>
        <v>242.34130642220271</v>
      </c>
      <c r="D89" s="568">
        <v>83.902195751841916</v>
      </c>
      <c r="E89" s="568">
        <v>158.43911067036078</v>
      </c>
      <c r="F89" s="566">
        <f t="shared" si="5"/>
        <v>0.34621500143961842</v>
      </c>
    </row>
    <row r="90" spans="1:8" x14ac:dyDescent="0.25">
      <c r="A90" s="633"/>
      <c r="B90" s="563">
        <v>42735</v>
      </c>
      <c r="C90" s="571">
        <f t="shared" si="4"/>
        <v>266.97805160015997</v>
      </c>
      <c r="D90" s="568">
        <v>92.021823370224752</v>
      </c>
      <c r="E90" s="568">
        <v>174.95622822993522</v>
      </c>
      <c r="F90" s="566">
        <f t="shared" ref="F90:F105" si="6">+D90/C90</f>
        <v>0.34467935779245762</v>
      </c>
    </row>
    <row r="91" spans="1:8" x14ac:dyDescent="0.25">
      <c r="A91" s="633"/>
      <c r="B91" s="563">
        <v>42825</v>
      </c>
      <c r="C91" s="571">
        <f t="shared" si="4"/>
        <v>281.88041416995196</v>
      </c>
      <c r="D91" s="568">
        <v>97.397499481625715</v>
      </c>
      <c r="E91" s="568">
        <v>184.48291468832625</v>
      </c>
      <c r="F91" s="566">
        <f t="shared" si="6"/>
        <v>0.34552772943955801</v>
      </c>
    </row>
    <row r="92" spans="1:8" x14ac:dyDescent="0.25">
      <c r="A92" s="633"/>
      <c r="B92" s="563">
        <v>42916</v>
      </c>
      <c r="C92" s="571">
        <f t="shared" si="4"/>
        <v>290.9566612652182</v>
      </c>
      <c r="D92" s="568">
        <v>110.6658308686365</v>
      </c>
      <c r="E92" s="568">
        <v>180.2908303965817</v>
      </c>
      <c r="F92" s="566">
        <f t="shared" si="6"/>
        <v>0.38035159733896018</v>
      </c>
    </row>
    <row r="93" spans="1:8" x14ac:dyDescent="0.25">
      <c r="A93" s="633"/>
      <c r="B93" s="563">
        <v>43008</v>
      </c>
      <c r="C93" s="571">
        <f t="shared" si="4"/>
        <v>302.84312753818449</v>
      </c>
      <c r="D93" s="568">
        <v>120.13872317222948</v>
      </c>
      <c r="E93" s="568">
        <v>182.70440436595501</v>
      </c>
      <c r="F93" s="566">
        <f t="shared" si="6"/>
        <v>0.39670282151963837</v>
      </c>
    </row>
    <row r="94" spans="1:8" x14ac:dyDescent="0.25">
      <c r="A94" s="633"/>
      <c r="B94" s="563">
        <v>43100</v>
      </c>
      <c r="C94" s="571">
        <f t="shared" si="4"/>
        <v>318.05827282073471</v>
      </c>
      <c r="D94" s="568">
        <v>129.65275626587174</v>
      </c>
      <c r="E94" s="568">
        <v>188.40551655486297</v>
      </c>
      <c r="F94" s="566">
        <f t="shared" si="6"/>
        <v>0.4076383711576877</v>
      </c>
      <c r="H94" s="434"/>
    </row>
    <row r="95" spans="1:8" x14ac:dyDescent="0.25">
      <c r="A95" s="633"/>
      <c r="B95" s="563">
        <v>43190</v>
      </c>
      <c r="C95" s="571">
        <f t="shared" si="4"/>
        <v>328.57726437934718</v>
      </c>
      <c r="D95" s="568">
        <v>140.95221945767497</v>
      </c>
      <c r="E95" s="568">
        <v>187.62504492167221</v>
      </c>
      <c r="F95" s="566">
        <f t="shared" si="6"/>
        <v>0.42897739660691681</v>
      </c>
      <c r="H95" s="434"/>
    </row>
    <row r="96" spans="1:8" x14ac:dyDescent="0.25">
      <c r="A96" s="633"/>
      <c r="B96" s="563">
        <v>43281</v>
      </c>
      <c r="C96" s="571">
        <f t="shared" si="4"/>
        <v>324.33919768592051</v>
      </c>
      <c r="D96" s="568">
        <v>149.90583742159129</v>
      </c>
      <c r="E96" s="568">
        <v>174.43336026432922</v>
      </c>
      <c r="F96" s="566">
        <f t="shared" si="6"/>
        <v>0.46218846963651677</v>
      </c>
      <c r="H96" s="434"/>
    </row>
    <row r="97" spans="1:10" x14ac:dyDescent="0.25">
      <c r="A97" s="633"/>
      <c r="B97" s="563">
        <v>43373</v>
      </c>
      <c r="C97" s="571">
        <f t="shared" si="4"/>
        <v>304.85119799336769</v>
      </c>
      <c r="D97" s="568">
        <v>144.82936980998838</v>
      </c>
      <c r="E97" s="568">
        <v>160.02182818337931</v>
      </c>
      <c r="F97" s="566">
        <f t="shared" si="6"/>
        <v>0.47508217374018413</v>
      </c>
      <c r="H97" s="434"/>
    </row>
    <row r="98" spans="1:10" x14ac:dyDescent="0.25">
      <c r="A98" s="633"/>
      <c r="B98" s="563">
        <v>43465</v>
      </c>
      <c r="C98" s="571">
        <f t="shared" si="4"/>
        <v>329.38638143572138</v>
      </c>
      <c r="D98" s="568">
        <v>161.18043009985394</v>
      </c>
      <c r="E98" s="568">
        <v>168.20595133586744</v>
      </c>
      <c r="F98" s="566">
        <f t="shared" si="6"/>
        <v>0.4893354406375412</v>
      </c>
      <c r="H98" s="434"/>
    </row>
    <row r="99" spans="1:10" x14ac:dyDescent="0.25">
      <c r="A99" s="633"/>
      <c r="B99" s="563">
        <v>43555</v>
      </c>
      <c r="C99" s="571">
        <f t="shared" si="4"/>
        <v>322.42111217810316</v>
      </c>
      <c r="D99" s="869">
        <v>161.12297276855077</v>
      </c>
      <c r="E99" s="869">
        <v>161.29813940955242</v>
      </c>
      <c r="F99" s="566">
        <f t="shared" si="6"/>
        <v>0.49972835736497173</v>
      </c>
    </row>
    <row r="100" spans="1:10" x14ac:dyDescent="0.25">
      <c r="A100" s="633"/>
      <c r="B100" s="563">
        <v>43646</v>
      </c>
      <c r="C100" s="571">
        <f t="shared" si="4"/>
        <v>334.81107367095217</v>
      </c>
      <c r="D100" s="869">
        <v>167.51385907901164</v>
      </c>
      <c r="E100" s="869">
        <v>167.29721459194053</v>
      </c>
      <c r="F100" s="566">
        <f t="shared" si="6"/>
        <v>0.50032353243979621</v>
      </c>
    </row>
    <row r="101" spans="1:10" x14ac:dyDescent="0.25">
      <c r="A101" s="633"/>
      <c r="B101" s="563">
        <v>43738</v>
      </c>
      <c r="C101" s="571">
        <f t="shared" si="4"/>
        <v>308.84552168155875</v>
      </c>
      <c r="D101" s="869">
        <v>154.36838070603847</v>
      </c>
      <c r="E101" s="869">
        <v>154.47714097552029</v>
      </c>
      <c r="F101" s="566">
        <f t="shared" si="6"/>
        <v>0.49982392448352553</v>
      </c>
    </row>
    <row r="102" spans="1:10" x14ac:dyDescent="0.25">
      <c r="A102" s="633"/>
      <c r="B102" s="563">
        <v>43830</v>
      </c>
      <c r="C102" s="571">
        <f t="shared" si="4"/>
        <v>320.62940873855183</v>
      </c>
      <c r="D102" s="869">
        <v>155.87171899039521</v>
      </c>
      <c r="E102" s="869">
        <v>164.75768974815662</v>
      </c>
      <c r="F102" s="566">
        <f t="shared" si="6"/>
        <v>0.48614292620143396</v>
      </c>
    </row>
    <row r="103" spans="1:10" x14ac:dyDescent="0.25">
      <c r="A103" s="633"/>
      <c r="B103" s="563">
        <v>43921</v>
      </c>
      <c r="C103" s="1022">
        <f t="shared" si="4"/>
        <v>320.95888717747113</v>
      </c>
      <c r="D103" s="1023">
        <v>153.30643377458406</v>
      </c>
      <c r="E103" s="1023">
        <v>167.65245340288706</v>
      </c>
      <c r="F103" s="1024">
        <f t="shared" si="6"/>
        <v>0.4776513126736221</v>
      </c>
    </row>
    <row r="104" spans="1:10" x14ac:dyDescent="0.25">
      <c r="A104" s="633"/>
      <c r="B104" s="563">
        <v>44012</v>
      </c>
      <c r="C104" s="1022">
        <f t="shared" si="4"/>
        <v>322.11852321481956</v>
      </c>
      <c r="D104" s="1023">
        <v>151.34187565747914</v>
      </c>
      <c r="E104" s="1023">
        <v>170.77664755734043</v>
      </c>
      <c r="F104" s="1024">
        <f t="shared" si="6"/>
        <v>0.4698328868115102</v>
      </c>
    </row>
    <row r="105" spans="1:10" x14ac:dyDescent="0.25">
      <c r="A105" s="633"/>
      <c r="B105" s="563">
        <v>44104</v>
      </c>
      <c r="C105" s="1022">
        <f t="shared" si="4"/>
        <v>329.77781929875425</v>
      </c>
      <c r="D105" s="1023">
        <v>158.05224625564477</v>
      </c>
      <c r="E105" s="1023">
        <v>171.72557304310948</v>
      </c>
      <c r="F105" s="1024">
        <f t="shared" si="6"/>
        <v>0.47926888045936517</v>
      </c>
    </row>
    <row r="106" spans="1:10" ht="14.4" thickBot="1" x14ac:dyDescent="0.3">
      <c r="A106" s="633"/>
      <c r="B106" s="563">
        <v>44196</v>
      </c>
      <c r="C106" s="1022">
        <f t="shared" ref="C106" si="7">+D106+E106</f>
        <v>333.08175528792634</v>
      </c>
      <c r="D106" s="1023">
        <v>152.122947542324</v>
      </c>
      <c r="E106" s="1023">
        <v>180.95880774560234</v>
      </c>
      <c r="F106" s="1024">
        <f t="shared" ref="F106" si="8">+D106/C106</f>
        <v>0.45671353992602848</v>
      </c>
    </row>
    <row r="107" spans="1:10" ht="12.75" customHeight="1" thickTop="1" x14ac:dyDescent="0.25">
      <c r="A107" s="633"/>
      <c r="B107" s="1469"/>
      <c r="C107" s="1469"/>
      <c r="D107" s="1469"/>
      <c r="E107" s="1469"/>
      <c r="F107" s="1469"/>
    </row>
    <row r="108" spans="1:10" x14ac:dyDescent="0.25">
      <c r="B108" s="1470" t="s">
        <v>497</v>
      </c>
      <c r="C108" s="1470"/>
      <c r="D108" s="1470"/>
      <c r="E108" s="1470"/>
      <c r="F108" s="1470"/>
    </row>
    <row r="109" spans="1:10" x14ac:dyDescent="0.25">
      <c r="A109" s="633"/>
      <c r="B109" s="1470"/>
      <c r="C109" s="1470"/>
      <c r="D109" s="1470"/>
      <c r="E109" s="1470"/>
      <c r="F109" s="1470"/>
      <c r="G109" s="434"/>
      <c r="H109" s="434"/>
      <c r="I109" s="434"/>
      <c r="J109" s="434"/>
    </row>
    <row r="110" spans="1:10" x14ac:dyDescent="0.25">
      <c r="A110" s="633"/>
      <c r="C110" s="434"/>
      <c r="D110" s="1041"/>
      <c r="E110" s="1041"/>
      <c r="F110" s="1041"/>
      <c r="G110" s="434"/>
      <c r="H110" s="434"/>
      <c r="I110" s="434"/>
      <c r="J110" s="434"/>
    </row>
    <row r="111" spans="1:10" x14ac:dyDescent="0.25">
      <c r="C111" s="434"/>
      <c r="E111" s="434"/>
      <c r="G111" s="434"/>
      <c r="H111" s="434"/>
      <c r="I111" s="434"/>
      <c r="J111" s="434"/>
    </row>
    <row r="112" spans="1:10" x14ac:dyDescent="0.25">
      <c r="C112" s="434"/>
    </row>
    <row r="113" spans="3:6" x14ac:dyDescent="0.25">
      <c r="C113" s="1129"/>
      <c r="D113" s="1129"/>
      <c r="E113" s="1129"/>
      <c r="F113" s="1129"/>
    </row>
    <row r="114" spans="3:6" x14ac:dyDescent="0.25">
      <c r="C114" s="434"/>
      <c r="F114" s="434"/>
    </row>
    <row r="115" spans="3:6" x14ac:dyDescent="0.25">
      <c r="C115" s="1130"/>
    </row>
  </sheetData>
  <mergeCells count="4">
    <mergeCell ref="B6:F6"/>
    <mergeCell ref="B7:F7"/>
    <mergeCell ref="B107:F107"/>
    <mergeCell ref="B108:F10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r:id="rId1"/>
  <headerFooter scaleWithDoc="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215"/>
  <sheetViews>
    <sheetView showGridLines="0" zoomScale="85" zoomScaleNormal="85" zoomScaleSheetLayoutView="85" workbookViewId="0"/>
  </sheetViews>
  <sheetFormatPr baseColWidth="10" defaultColWidth="11.44140625" defaultRowHeight="13.8" x14ac:dyDescent="0.3"/>
  <cols>
    <col min="1" max="1" width="6.88671875" style="5" customWidth="1"/>
    <col min="2" max="2" width="62.109375" style="15" customWidth="1"/>
    <col min="3" max="3" width="23.109375" style="15" customWidth="1"/>
    <col min="4" max="4" width="17.44140625" style="115" bestFit="1" customWidth="1"/>
    <col min="5" max="5" width="11.44140625" style="115"/>
    <col min="6" max="16384" width="11.44140625" style="15"/>
  </cols>
  <sheetData>
    <row r="1" spans="1:5" ht="14.4" x14ac:dyDescent="0.3">
      <c r="A1" s="666" t="s">
        <v>216</v>
      </c>
      <c r="B1" s="42"/>
      <c r="C1" s="5"/>
      <c r="D1" s="15"/>
      <c r="E1" s="15"/>
    </row>
    <row r="2" spans="1:5" ht="15" customHeight="1" x14ac:dyDescent="0.3">
      <c r="A2" s="666"/>
      <c r="B2" s="351" t="s">
        <v>705</v>
      </c>
      <c r="C2" s="7"/>
      <c r="D2" s="15"/>
      <c r="E2" s="15"/>
    </row>
    <row r="3" spans="1:5" ht="15" customHeight="1" x14ac:dyDescent="0.3">
      <c r="A3" s="42"/>
      <c r="B3" s="351" t="s">
        <v>299</v>
      </c>
      <c r="C3" s="5"/>
      <c r="D3" s="15"/>
      <c r="E3" s="15"/>
    </row>
    <row r="4" spans="1:5" s="385" customFormat="1" ht="12" x14ac:dyDescent="0.25">
      <c r="A4" s="35"/>
      <c r="B4" s="347"/>
      <c r="C4" s="384"/>
    </row>
    <row r="5" spans="1:5" s="385" customFormat="1" ht="12" x14ac:dyDescent="0.25">
      <c r="A5" s="35"/>
      <c r="B5" s="35"/>
      <c r="C5" s="35"/>
    </row>
    <row r="6" spans="1:5" ht="17.399999999999999" x14ac:dyDescent="0.3">
      <c r="B6" s="1294" t="s">
        <v>653</v>
      </c>
      <c r="C6" s="1294"/>
      <c r="D6" s="15"/>
      <c r="E6" s="15"/>
    </row>
    <row r="7" spans="1:5" ht="15.6" x14ac:dyDescent="0.3">
      <c r="B7" s="1295" t="s">
        <v>623</v>
      </c>
      <c r="C7" s="1295"/>
      <c r="D7" s="15"/>
      <c r="E7" s="15"/>
    </row>
    <row r="8" spans="1:5" s="385" customFormat="1" ht="12" x14ac:dyDescent="0.25">
      <c r="A8" s="35"/>
      <c r="B8" s="35"/>
      <c r="C8" s="35"/>
    </row>
    <row r="9" spans="1:5" s="385" customFormat="1" ht="12" x14ac:dyDescent="0.25">
      <c r="A9" s="35"/>
      <c r="B9" s="384"/>
      <c r="C9" s="384"/>
    </row>
    <row r="10" spans="1:5" ht="14.4" thickBot="1" x14ac:dyDescent="0.35">
      <c r="B10" s="877" t="s">
        <v>872</v>
      </c>
      <c r="C10" s="5"/>
      <c r="D10" s="15"/>
      <c r="E10" s="15"/>
    </row>
    <row r="11" spans="1:5" ht="15.6" thickTop="1" thickBot="1" x14ac:dyDescent="0.35">
      <c r="B11" s="236"/>
      <c r="C11" s="375" t="s">
        <v>269</v>
      </c>
      <c r="D11" s="15"/>
      <c r="E11" s="15"/>
    </row>
    <row r="12" spans="1:5" ht="14.4" thickTop="1" x14ac:dyDescent="0.3">
      <c r="B12" s="57"/>
      <c r="C12" s="937"/>
      <c r="D12" s="15"/>
      <c r="E12" s="15"/>
    </row>
    <row r="13" spans="1:5" ht="15.6" x14ac:dyDescent="0.3">
      <c r="B13" s="361" t="s">
        <v>634</v>
      </c>
      <c r="C13" s="952">
        <f>+C16+C47</f>
        <v>335582217.91753715</v>
      </c>
      <c r="D13" s="934"/>
      <c r="E13" s="934"/>
    </row>
    <row r="14" spans="1:5" ht="14.4" thickBot="1" x14ac:dyDescent="0.35">
      <c r="B14" s="13"/>
      <c r="C14" s="936"/>
      <c r="D14" s="15"/>
      <c r="E14" s="366"/>
    </row>
    <row r="15" spans="1:5" ht="14.4" thickTop="1" x14ac:dyDescent="0.3">
      <c r="B15" s="139"/>
      <c r="C15" s="237"/>
      <c r="D15" s="15"/>
      <c r="E15" s="366"/>
    </row>
    <row r="16" spans="1:5" ht="15.6" x14ac:dyDescent="0.3">
      <c r="A16" s="15"/>
      <c r="B16" s="361" t="s">
        <v>340</v>
      </c>
      <c r="C16" s="951">
        <f>+C18+C29+C36+C41</f>
        <v>324716044.33604574</v>
      </c>
      <c r="D16" s="934"/>
      <c r="E16" s="15"/>
    </row>
    <row r="17" spans="1:5" x14ac:dyDescent="0.3">
      <c r="A17" s="15"/>
      <c r="B17" s="139"/>
      <c r="C17" s="935"/>
      <c r="D17" s="934"/>
      <c r="E17" s="15"/>
    </row>
    <row r="18" spans="1:5" ht="14.4" x14ac:dyDescent="0.3">
      <c r="A18" s="15"/>
      <c r="B18" s="440" t="s">
        <v>87</v>
      </c>
      <c r="C18" s="442">
        <f>SUM(C20:C27)</f>
        <v>299494587.82099253</v>
      </c>
      <c r="D18" s="934"/>
      <c r="E18" s="15"/>
    </row>
    <row r="19" spans="1:5" x14ac:dyDescent="0.3">
      <c r="A19" s="15"/>
      <c r="B19" s="139"/>
      <c r="C19" s="940"/>
      <c r="D19" s="934"/>
      <c r="E19" s="15"/>
    </row>
    <row r="20" spans="1:5" x14ac:dyDescent="0.3">
      <c r="A20" s="15"/>
      <c r="B20" s="260" t="s">
        <v>88</v>
      </c>
      <c r="C20" s="360">
        <v>213925756.09160665</v>
      </c>
      <c r="D20" s="934"/>
      <c r="E20" s="15"/>
    </row>
    <row r="21" spans="1:5" x14ac:dyDescent="0.3">
      <c r="A21" s="15"/>
      <c r="B21" s="260" t="s">
        <v>503</v>
      </c>
      <c r="C21" s="360">
        <v>605045.59676259232</v>
      </c>
      <c r="D21" s="934"/>
      <c r="E21" s="15"/>
    </row>
    <row r="22" spans="1:5" x14ac:dyDescent="0.3">
      <c r="A22" s="15"/>
      <c r="B22" s="260" t="s">
        <v>89</v>
      </c>
      <c r="C22" s="360">
        <v>69587299.733208105</v>
      </c>
      <c r="D22" s="934"/>
      <c r="E22" s="15"/>
    </row>
    <row r="23" spans="1:5" x14ac:dyDescent="0.3">
      <c r="A23" s="15"/>
      <c r="B23" s="260" t="s">
        <v>90</v>
      </c>
      <c r="C23" s="360">
        <v>5406647.8718989817</v>
      </c>
      <c r="D23" s="934"/>
      <c r="E23" s="15"/>
    </row>
    <row r="24" spans="1:5" x14ac:dyDescent="0.3">
      <c r="A24" s="15"/>
      <c r="B24" s="260" t="s">
        <v>91</v>
      </c>
      <c r="C24" s="360">
        <v>1924800.3988524617</v>
      </c>
      <c r="D24" s="934"/>
      <c r="E24" s="15"/>
    </row>
    <row r="25" spans="1:5" x14ac:dyDescent="0.3">
      <c r="A25" s="15"/>
      <c r="B25" s="260" t="s">
        <v>92</v>
      </c>
      <c r="C25" s="360">
        <v>6610612.6329550184</v>
      </c>
      <c r="D25" s="934"/>
      <c r="E25" s="15"/>
    </row>
    <row r="26" spans="1:5" x14ac:dyDescent="0.3">
      <c r="A26" s="15"/>
      <c r="B26" s="260" t="s">
        <v>93</v>
      </c>
      <c r="C26" s="360">
        <v>1128230.5753800003</v>
      </c>
      <c r="D26" s="934"/>
      <c r="E26" s="15"/>
    </row>
    <row r="27" spans="1:5" x14ac:dyDescent="0.3">
      <c r="A27" s="15"/>
      <c r="B27" s="260" t="s">
        <v>83</v>
      </c>
      <c r="C27" s="360">
        <v>306194.92032869399</v>
      </c>
      <c r="D27" s="934"/>
      <c r="E27" s="15"/>
    </row>
    <row r="28" spans="1:5" x14ac:dyDescent="0.3">
      <c r="A28" s="15"/>
      <c r="B28" s="139"/>
      <c r="C28" s="939"/>
      <c r="D28" s="934"/>
      <c r="E28" s="15"/>
    </row>
    <row r="29" spans="1:5" ht="14.4" x14ac:dyDescent="0.3">
      <c r="A29" s="15"/>
      <c r="B29" s="440" t="s">
        <v>502</v>
      </c>
      <c r="C29" s="441">
        <f>SUM(C31:C34)</f>
        <v>22614316.915211044</v>
      </c>
      <c r="D29" s="934"/>
      <c r="E29" s="15"/>
    </row>
    <row r="30" spans="1:5" x14ac:dyDescent="0.3">
      <c r="A30" s="15"/>
      <c r="B30" s="238"/>
      <c r="C30" s="940"/>
      <c r="D30" s="934"/>
      <c r="E30" s="15"/>
    </row>
    <row r="31" spans="1:5" x14ac:dyDescent="0.3">
      <c r="A31" s="15"/>
      <c r="B31" s="260" t="s">
        <v>92</v>
      </c>
      <c r="C31" s="360">
        <v>8368887.0402281778</v>
      </c>
      <c r="D31" s="934"/>
      <c r="E31" s="15"/>
    </row>
    <row r="32" spans="1:5" x14ac:dyDescent="0.3">
      <c r="B32" s="260" t="s">
        <v>93</v>
      </c>
      <c r="C32" s="360">
        <v>10559320.318414286</v>
      </c>
      <c r="D32" s="934"/>
    </row>
    <row r="33" spans="1:5" x14ac:dyDescent="0.3">
      <c r="B33" s="260" t="s">
        <v>941</v>
      </c>
      <c r="C33" s="360">
        <v>843781.56753223611</v>
      </c>
      <c r="D33" s="934"/>
    </row>
    <row r="34" spans="1:5" x14ac:dyDescent="0.3">
      <c r="B34" s="260" t="s">
        <v>88</v>
      </c>
      <c r="C34" s="360">
        <v>2842327.9890363459</v>
      </c>
      <c r="D34" s="934"/>
    </row>
    <row r="35" spans="1:5" x14ac:dyDescent="0.3">
      <c r="B35" s="139"/>
      <c r="C35" s="945"/>
      <c r="D35" s="934"/>
    </row>
    <row r="36" spans="1:5" ht="14.4" x14ac:dyDescent="0.3">
      <c r="A36" s="15"/>
      <c r="B36" s="440" t="s">
        <v>726</v>
      </c>
      <c r="C36" s="441">
        <f>+C38+C39</f>
        <v>106676.97023194257</v>
      </c>
      <c r="D36" s="934"/>
      <c r="E36" s="15"/>
    </row>
    <row r="37" spans="1:5" x14ac:dyDescent="0.3">
      <c r="A37" s="15"/>
      <c r="B37" s="238"/>
      <c r="C37" s="940"/>
      <c r="D37" s="934"/>
      <c r="E37" s="15"/>
    </row>
    <row r="38" spans="1:5" x14ac:dyDescent="0.3">
      <c r="A38" s="15"/>
      <c r="B38" s="260" t="s">
        <v>374</v>
      </c>
      <c r="C38" s="443">
        <v>97761.849322018606</v>
      </c>
      <c r="D38" s="934"/>
      <c r="E38" s="15"/>
    </row>
    <row r="39" spans="1:5" x14ac:dyDescent="0.3">
      <c r="A39" s="15"/>
      <c r="B39" s="260" t="s">
        <v>727</v>
      </c>
      <c r="C39" s="357">
        <v>8915.1209099239641</v>
      </c>
      <c r="D39" s="934"/>
      <c r="E39" s="15"/>
    </row>
    <row r="40" spans="1:5" x14ac:dyDescent="0.3">
      <c r="A40" s="15"/>
      <c r="B40" s="155"/>
      <c r="C40" s="939"/>
      <c r="D40" s="934"/>
      <c r="E40" s="15"/>
    </row>
    <row r="41" spans="1:5" ht="14.4" x14ac:dyDescent="0.3">
      <c r="A41" s="15"/>
      <c r="B41" s="440" t="s">
        <v>728</v>
      </c>
      <c r="C41" s="441">
        <f>+C43+C44+C45</f>
        <v>2500462.6296102544</v>
      </c>
      <c r="D41" s="934"/>
      <c r="E41" s="15"/>
    </row>
    <row r="42" spans="1:5" x14ac:dyDescent="0.3">
      <c r="A42" s="15"/>
      <c r="B42" s="238"/>
      <c r="C42" s="940"/>
      <c r="D42" s="934"/>
      <c r="E42" s="15"/>
    </row>
    <row r="43" spans="1:5" x14ac:dyDescent="0.3">
      <c r="A43" s="15"/>
      <c r="B43" s="260" t="s">
        <v>374</v>
      </c>
      <c r="C43" s="360">
        <v>1081386.0032978316</v>
      </c>
      <c r="D43" s="934"/>
      <c r="E43" s="15"/>
    </row>
    <row r="44" spans="1:5" x14ac:dyDescent="0.3">
      <c r="A44" s="15"/>
      <c r="B44" s="260" t="s">
        <v>506</v>
      </c>
      <c r="C44" s="360">
        <v>878941.20410266705</v>
      </c>
      <c r="D44" s="934"/>
      <c r="E44" s="15"/>
    </row>
    <row r="45" spans="1:5" x14ac:dyDescent="0.3">
      <c r="A45" s="15"/>
      <c r="B45" s="260" t="s">
        <v>729</v>
      </c>
      <c r="C45" s="360">
        <v>540135.42220975575</v>
      </c>
      <c r="D45" s="934"/>
      <c r="E45" s="15"/>
    </row>
    <row r="46" spans="1:5" x14ac:dyDescent="0.3">
      <c r="A46" s="15"/>
      <c r="B46" s="155"/>
      <c r="C46" s="939"/>
      <c r="D46" s="934"/>
      <c r="E46" s="15"/>
    </row>
    <row r="47" spans="1:5" ht="15.6" x14ac:dyDescent="0.3">
      <c r="A47" s="15"/>
      <c r="B47" s="295" t="s">
        <v>341</v>
      </c>
      <c r="C47" s="439">
        <f>SUM(C49:C52)</f>
        <v>10866173.581491418</v>
      </c>
      <c r="D47" s="934"/>
      <c r="E47" s="15"/>
    </row>
    <row r="48" spans="1:5" ht="15.6" x14ac:dyDescent="0.3">
      <c r="A48" s="15"/>
      <c r="B48" s="239"/>
      <c r="C48" s="240"/>
      <c r="D48" s="934"/>
      <c r="E48" s="15"/>
    </row>
    <row r="49" spans="1:5" x14ac:dyDescent="0.3">
      <c r="A49" s="15"/>
      <c r="B49" s="260" t="s">
        <v>344</v>
      </c>
      <c r="C49" s="360">
        <v>1919958.9276317817</v>
      </c>
      <c r="D49" s="934"/>
      <c r="E49" s="15"/>
    </row>
    <row r="50" spans="1:5" x14ac:dyDescent="0.3">
      <c r="A50" s="15"/>
      <c r="B50" s="260" t="s">
        <v>504</v>
      </c>
      <c r="C50" s="360">
        <v>1865745.328859637</v>
      </c>
      <c r="D50" s="934"/>
      <c r="E50" s="15"/>
    </row>
    <row r="51" spans="1:5" x14ac:dyDescent="0.3">
      <c r="A51" s="15"/>
      <c r="B51" s="260" t="s">
        <v>598</v>
      </c>
      <c r="C51" s="360">
        <v>7080469.3250000002</v>
      </c>
      <c r="D51" s="934"/>
      <c r="E51" s="15"/>
    </row>
    <row r="52" spans="1:5" ht="14.4" thickBot="1" x14ac:dyDescent="0.35">
      <c r="A52" s="15"/>
      <c r="B52" s="241"/>
      <c r="C52" s="242"/>
      <c r="D52" s="707"/>
    </row>
    <row r="53" spans="1:5" ht="14.4" thickTop="1" x14ac:dyDescent="0.3">
      <c r="A53" s="15"/>
      <c r="B53" s="243"/>
      <c r="C53" s="244"/>
      <c r="D53" s="15"/>
    </row>
    <row r="54" spans="1:5" x14ac:dyDescent="0.3">
      <c r="A54" s="15"/>
      <c r="B54" s="245" t="s">
        <v>595</v>
      </c>
      <c r="C54" s="246"/>
      <c r="D54" s="15"/>
    </row>
    <row r="55" spans="1:5" x14ac:dyDescent="0.3">
      <c r="A55" s="15"/>
      <c r="B55" s="1293" t="s">
        <v>730</v>
      </c>
      <c r="C55" s="1293"/>
      <c r="D55" s="1293"/>
    </row>
    <row r="56" spans="1:5" x14ac:dyDescent="0.3">
      <c r="A56" s="15"/>
      <c r="B56" s="1136" t="s">
        <v>731</v>
      </c>
      <c r="C56" s="1136"/>
      <c r="D56" s="15"/>
    </row>
    <row r="57" spans="1:5" ht="28.5" customHeight="1" x14ac:dyDescent="0.3">
      <c r="A57" s="15"/>
      <c r="B57" s="1297" t="s">
        <v>724</v>
      </c>
      <c r="C57" s="1297"/>
      <c r="D57" s="15"/>
    </row>
    <row r="58" spans="1:5" s="5" customFormat="1" ht="31.5" customHeight="1" x14ac:dyDescent="0.3">
      <c r="B58" s="1298" t="s">
        <v>725</v>
      </c>
      <c r="C58" s="1298"/>
      <c r="D58" s="15"/>
      <c r="E58" s="115"/>
    </row>
    <row r="59" spans="1:5" s="5" customFormat="1" ht="12.75" customHeight="1" x14ac:dyDescent="0.3">
      <c r="B59" s="247"/>
      <c r="C59" s="247"/>
      <c r="D59" s="15"/>
      <c r="E59" s="115"/>
    </row>
    <row r="60" spans="1:5" s="5" customFormat="1" x14ac:dyDescent="0.3">
      <c r="B60" s="1296"/>
      <c r="C60" s="1296"/>
      <c r="D60" s="15"/>
      <c r="E60" s="115"/>
    </row>
    <row r="61" spans="1:5" s="5" customFormat="1" x14ac:dyDescent="0.3">
      <c r="B61" s="1296"/>
      <c r="C61" s="1296"/>
      <c r="D61" s="15"/>
      <c r="E61" s="115"/>
    </row>
    <row r="62" spans="1:5" s="5" customFormat="1" x14ac:dyDescent="0.3">
      <c r="D62" s="15"/>
      <c r="E62" s="115"/>
    </row>
    <row r="63" spans="1:5" s="5" customFormat="1" x14ac:dyDescent="0.3">
      <c r="C63" s="150"/>
      <c r="D63" s="15"/>
      <c r="E63" s="115"/>
    </row>
    <row r="64" spans="1:5" s="5" customFormat="1" x14ac:dyDescent="0.3">
      <c r="C64" s="150"/>
      <c r="D64" s="15"/>
      <c r="E64" s="115"/>
    </row>
    <row r="65" spans="4:5" s="5" customFormat="1" x14ac:dyDescent="0.3">
      <c r="D65" s="15"/>
      <c r="E65" s="115"/>
    </row>
    <row r="66" spans="4:5" s="5" customFormat="1" x14ac:dyDescent="0.3">
      <c r="D66" s="15"/>
      <c r="E66" s="115"/>
    </row>
    <row r="67" spans="4:5" s="5" customFormat="1" x14ac:dyDescent="0.3">
      <c r="D67" s="15"/>
      <c r="E67" s="115"/>
    </row>
    <row r="68" spans="4:5" s="5" customFormat="1" x14ac:dyDescent="0.3">
      <c r="D68" s="15"/>
      <c r="E68" s="115"/>
    </row>
    <row r="69" spans="4:5" s="5" customFormat="1" x14ac:dyDescent="0.3">
      <c r="D69" s="15"/>
      <c r="E69" s="115"/>
    </row>
    <row r="70" spans="4:5" s="5" customFormat="1" x14ac:dyDescent="0.3">
      <c r="D70" s="15"/>
      <c r="E70" s="115"/>
    </row>
    <row r="71" spans="4:5" s="5" customFormat="1" x14ac:dyDescent="0.3">
      <c r="D71" s="15"/>
      <c r="E71" s="115"/>
    </row>
    <row r="72" spans="4:5" s="5" customFormat="1" x14ac:dyDescent="0.3">
      <c r="D72" s="15"/>
      <c r="E72" s="115"/>
    </row>
    <row r="73" spans="4:5" s="5" customFormat="1" x14ac:dyDescent="0.3">
      <c r="D73" s="15"/>
      <c r="E73" s="115"/>
    </row>
    <row r="74" spans="4:5" s="5" customFormat="1" x14ac:dyDescent="0.3">
      <c r="D74" s="15"/>
      <c r="E74" s="115"/>
    </row>
    <row r="75" spans="4:5" s="5" customFormat="1" x14ac:dyDescent="0.3">
      <c r="D75" s="15"/>
      <c r="E75" s="115"/>
    </row>
    <row r="76" spans="4:5" s="5" customFormat="1" x14ac:dyDescent="0.3">
      <c r="D76" s="15"/>
      <c r="E76" s="115"/>
    </row>
    <row r="77" spans="4:5" s="5" customFormat="1" x14ac:dyDescent="0.3">
      <c r="D77" s="15"/>
      <c r="E77" s="115"/>
    </row>
    <row r="78" spans="4:5" s="5" customFormat="1" x14ac:dyDescent="0.3">
      <c r="D78" s="15"/>
      <c r="E78" s="115"/>
    </row>
    <row r="79" spans="4:5" s="5" customFormat="1" x14ac:dyDescent="0.3">
      <c r="D79" s="15"/>
      <c r="E79" s="115"/>
    </row>
    <row r="80" spans="4:5" s="5" customFormat="1" x14ac:dyDescent="0.3">
      <c r="D80" s="115"/>
      <c r="E80" s="115"/>
    </row>
    <row r="81" spans="4:5" s="5" customFormat="1" x14ac:dyDescent="0.3">
      <c r="D81" s="115"/>
      <c r="E81" s="115"/>
    </row>
    <row r="82" spans="4:5" s="5" customFormat="1" x14ac:dyDescent="0.3">
      <c r="D82" s="115"/>
      <c r="E82" s="115"/>
    </row>
    <row r="83" spans="4:5" s="5" customFormat="1" x14ac:dyDescent="0.3">
      <c r="D83" s="115"/>
      <c r="E83" s="115"/>
    </row>
    <row r="84" spans="4:5" s="5" customFormat="1" x14ac:dyDescent="0.3">
      <c r="D84" s="115"/>
      <c r="E84" s="115"/>
    </row>
    <row r="85" spans="4:5" s="5" customFormat="1" x14ac:dyDescent="0.3">
      <c r="D85" s="115"/>
      <c r="E85" s="115"/>
    </row>
    <row r="86" spans="4:5" s="5" customFormat="1" x14ac:dyDescent="0.3">
      <c r="D86" s="115"/>
      <c r="E86" s="115"/>
    </row>
    <row r="87" spans="4:5" s="5" customFormat="1" x14ac:dyDescent="0.3">
      <c r="D87" s="115"/>
      <c r="E87" s="115"/>
    </row>
    <row r="88" spans="4:5" s="5" customFormat="1" x14ac:dyDescent="0.3">
      <c r="D88" s="115"/>
      <c r="E88" s="115"/>
    </row>
    <row r="89" spans="4:5" s="5" customFormat="1" x14ac:dyDescent="0.3">
      <c r="D89" s="115"/>
      <c r="E89" s="115"/>
    </row>
    <row r="90" spans="4:5" s="5" customFormat="1" x14ac:dyDescent="0.3">
      <c r="D90" s="115"/>
      <c r="E90" s="115"/>
    </row>
    <row r="91" spans="4:5" s="5" customFormat="1" x14ac:dyDescent="0.3">
      <c r="D91" s="115"/>
      <c r="E91" s="115"/>
    </row>
    <row r="92" spans="4:5" s="5" customFormat="1" x14ac:dyDescent="0.3">
      <c r="D92" s="115"/>
      <c r="E92" s="115"/>
    </row>
    <row r="93" spans="4:5" s="5" customFormat="1" x14ac:dyDescent="0.3">
      <c r="D93" s="115"/>
      <c r="E93" s="115"/>
    </row>
    <row r="94" spans="4:5" s="5" customFormat="1" x14ac:dyDescent="0.3">
      <c r="D94" s="115"/>
      <c r="E94" s="115"/>
    </row>
    <row r="95" spans="4:5" s="5" customFormat="1" x14ac:dyDescent="0.3">
      <c r="D95" s="115"/>
      <c r="E95" s="115"/>
    </row>
    <row r="96" spans="4:5" s="5" customFormat="1" x14ac:dyDescent="0.3">
      <c r="D96" s="115"/>
      <c r="E96" s="115"/>
    </row>
    <row r="97" spans="4:5" s="5" customFormat="1" x14ac:dyDescent="0.3">
      <c r="D97" s="115"/>
      <c r="E97" s="115"/>
    </row>
    <row r="98" spans="4:5" s="5" customFormat="1" x14ac:dyDescent="0.3">
      <c r="D98" s="115"/>
      <c r="E98" s="115"/>
    </row>
    <row r="99" spans="4:5" s="5" customFormat="1" x14ac:dyDescent="0.3">
      <c r="D99" s="115"/>
      <c r="E99" s="115"/>
    </row>
    <row r="100" spans="4:5" s="5" customFormat="1" x14ac:dyDescent="0.3">
      <c r="D100" s="115"/>
      <c r="E100" s="115"/>
    </row>
    <row r="101" spans="4:5" s="5" customFormat="1" x14ac:dyDescent="0.3">
      <c r="D101" s="115"/>
      <c r="E101" s="115"/>
    </row>
    <row r="102" spans="4:5" s="5" customFormat="1" x14ac:dyDescent="0.3">
      <c r="D102" s="115"/>
      <c r="E102" s="115"/>
    </row>
    <row r="103" spans="4:5" s="5" customFormat="1" x14ac:dyDescent="0.3">
      <c r="D103" s="115"/>
      <c r="E103" s="115"/>
    </row>
    <row r="104" spans="4:5" s="5" customFormat="1" x14ac:dyDescent="0.3">
      <c r="D104" s="115"/>
      <c r="E104" s="115"/>
    </row>
    <row r="105" spans="4:5" s="5" customFormat="1" x14ac:dyDescent="0.3">
      <c r="D105" s="115"/>
      <c r="E105" s="115"/>
    </row>
    <row r="106" spans="4:5" s="5" customFormat="1" x14ac:dyDescent="0.3">
      <c r="D106" s="115"/>
      <c r="E106" s="115"/>
    </row>
    <row r="107" spans="4:5" s="5" customFormat="1" x14ac:dyDescent="0.3">
      <c r="D107" s="115"/>
      <c r="E107" s="115"/>
    </row>
    <row r="108" spans="4:5" s="5" customFormat="1" x14ac:dyDescent="0.3">
      <c r="D108" s="115"/>
      <c r="E108" s="115"/>
    </row>
    <row r="109" spans="4:5" s="5" customFormat="1" x14ac:dyDescent="0.3">
      <c r="D109" s="115"/>
      <c r="E109" s="115"/>
    </row>
    <row r="110" spans="4:5" s="5" customFormat="1" x14ac:dyDescent="0.3">
      <c r="D110" s="115"/>
      <c r="E110" s="115"/>
    </row>
    <row r="111" spans="4:5" s="5" customFormat="1" x14ac:dyDescent="0.3">
      <c r="D111" s="115"/>
      <c r="E111" s="115"/>
    </row>
    <row r="112" spans="4:5" s="5" customFormat="1" x14ac:dyDescent="0.3">
      <c r="D112" s="115"/>
      <c r="E112" s="115"/>
    </row>
    <row r="113" spans="4:5" s="5" customFormat="1" x14ac:dyDescent="0.3">
      <c r="D113" s="115"/>
      <c r="E113" s="115"/>
    </row>
    <row r="114" spans="4:5" s="5" customFormat="1" x14ac:dyDescent="0.3">
      <c r="D114" s="115"/>
      <c r="E114" s="115"/>
    </row>
    <row r="115" spans="4:5" s="5" customFormat="1" x14ac:dyDescent="0.3">
      <c r="D115" s="115"/>
      <c r="E115" s="115"/>
    </row>
    <row r="116" spans="4:5" s="5" customFormat="1" x14ac:dyDescent="0.3">
      <c r="D116" s="115"/>
      <c r="E116" s="115"/>
    </row>
    <row r="117" spans="4:5" s="5" customFormat="1" x14ac:dyDescent="0.3">
      <c r="D117" s="115"/>
      <c r="E117" s="115"/>
    </row>
    <row r="118" spans="4:5" s="5" customFormat="1" x14ac:dyDescent="0.3">
      <c r="D118" s="115"/>
      <c r="E118" s="115"/>
    </row>
    <row r="119" spans="4:5" s="5" customFormat="1" x14ac:dyDescent="0.3">
      <c r="D119" s="115"/>
      <c r="E119" s="115"/>
    </row>
    <row r="120" spans="4:5" s="5" customFormat="1" x14ac:dyDescent="0.3">
      <c r="D120" s="115"/>
      <c r="E120" s="115"/>
    </row>
    <row r="121" spans="4:5" s="5" customFormat="1" x14ac:dyDescent="0.3">
      <c r="D121" s="115"/>
      <c r="E121" s="115"/>
    </row>
    <row r="122" spans="4:5" s="5" customFormat="1" x14ac:dyDescent="0.3">
      <c r="D122" s="115"/>
      <c r="E122" s="115"/>
    </row>
    <row r="123" spans="4:5" s="5" customFormat="1" x14ac:dyDescent="0.3">
      <c r="D123" s="115"/>
      <c r="E123" s="115"/>
    </row>
    <row r="124" spans="4:5" s="5" customFormat="1" x14ac:dyDescent="0.3">
      <c r="D124" s="115"/>
      <c r="E124" s="115"/>
    </row>
    <row r="125" spans="4:5" s="5" customFormat="1" x14ac:dyDescent="0.3">
      <c r="D125" s="115"/>
      <c r="E125" s="115"/>
    </row>
    <row r="126" spans="4:5" s="5" customFormat="1" x14ac:dyDescent="0.3">
      <c r="D126" s="115"/>
      <c r="E126" s="115"/>
    </row>
    <row r="127" spans="4:5" s="5" customFormat="1" x14ac:dyDescent="0.3">
      <c r="D127" s="115"/>
      <c r="E127" s="115"/>
    </row>
    <row r="128" spans="4:5" s="5" customFormat="1" x14ac:dyDescent="0.3">
      <c r="D128" s="115"/>
      <c r="E128" s="115"/>
    </row>
    <row r="129" spans="4:5" s="5" customFormat="1" x14ac:dyDescent="0.3">
      <c r="D129" s="115"/>
      <c r="E129" s="115"/>
    </row>
    <row r="130" spans="4:5" s="5" customFormat="1" x14ac:dyDescent="0.3">
      <c r="D130" s="115"/>
      <c r="E130" s="115"/>
    </row>
    <row r="131" spans="4:5" s="5" customFormat="1" x14ac:dyDescent="0.3">
      <c r="D131" s="115"/>
      <c r="E131" s="115"/>
    </row>
    <row r="132" spans="4:5" s="5" customFormat="1" x14ac:dyDescent="0.3">
      <c r="D132" s="115"/>
      <c r="E132" s="115"/>
    </row>
    <row r="133" spans="4:5" s="5" customFormat="1" x14ac:dyDescent="0.3">
      <c r="D133" s="115"/>
      <c r="E133" s="115"/>
    </row>
    <row r="134" spans="4:5" s="5" customFormat="1" x14ac:dyDescent="0.3">
      <c r="D134" s="115"/>
      <c r="E134" s="115"/>
    </row>
    <row r="135" spans="4:5" s="5" customFormat="1" x14ac:dyDescent="0.3">
      <c r="D135" s="115"/>
      <c r="E135" s="115"/>
    </row>
    <row r="136" spans="4:5" s="5" customFormat="1" x14ac:dyDescent="0.3">
      <c r="D136" s="115"/>
      <c r="E136" s="115"/>
    </row>
    <row r="137" spans="4:5" s="5" customFormat="1" x14ac:dyDescent="0.3">
      <c r="D137" s="115"/>
      <c r="E137" s="115"/>
    </row>
    <row r="138" spans="4:5" s="5" customFormat="1" x14ac:dyDescent="0.3">
      <c r="D138" s="115"/>
      <c r="E138" s="115"/>
    </row>
    <row r="139" spans="4:5" s="5" customFormat="1" x14ac:dyDescent="0.3">
      <c r="D139" s="115"/>
      <c r="E139" s="115"/>
    </row>
    <row r="140" spans="4:5" s="5" customFormat="1" x14ac:dyDescent="0.3">
      <c r="D140" s="115"/>
      <c r="E140" s="115"/>
    </row>
    <row r="141" spans="4:5" s="5" customFormat="1" x14ac:dyDescent="0.3">
      <c r="D141" s="115"/>
      <c r="E141" s="115"/>
    </row>
    <row r="142" spans="4:5" s="5" customFormat="1" x14ac:dyDescent="0.3">
      <c r="D142" s="115"/>
      <c r="E142" s="115"/>
    </row>
    <row r="143" spans="4:5" s="5" customFormat="1" x14ac:dyDescent="0.3">
      <c r="D143" s="115"/>
      <c r="E143" s="115"/>
    </row>
    <row r="144" spans="4:5" s="5" customFormat="1" x14ac:dyDescent="0.3">
      <c r="D144" s="115"/>
      <c r="E144" s="115"/>
    </row>
    <row r="145" spans="4:5" s="5" customFormat="1" x14ac:dyDescent="0.3">
      <c r="D145" s="115"/>
      <c r="E145" s="115"/>
    </row>
    <row r="146" spans="4:5" s="5" customFormat="1" x14ac:dyDescent="0.3">
      <c r="D146" s="115"/>
      <c r="E146" s="115"/>
    </row>
    <row r="147" spans="4:5" s="5" customFormat="1" x14ac:dyDescent="0.3">
      <c r="D147" s="115"/>
      <c r="E147" s="115"/>
    </row>
    <row r="148" spans="4:5" s="5" customFormat="1" x14ac:dyDescent="0.3">
      <c r="D148" s="115"/>
      <c r="E148" s="115"/>
    </row>
    <row r="149" spans="4:5" s="5" customFormat="1" x14ac:dyDescent="0.3">
      <c r="D149" s="115"/>
      <c r="E149" s="115"/>
    </row>
    <row r="150" spans="4:5" s="5" customFormat="1" x14ac:dyDescent="0.3">
      <c r="D150" s="115"/>
      <c r="E150" s="115"/>
    </row>
    <row r="151" spans="4:5" s="5" customFormat="1" x14ac:dyDescent="0.3">
      <c r="D151" s="115"/>
      <c r="E151" s="115"/>
    </row>
    <row r="152" spans="4:5" s="5" customFormat="1" x14ac:dyDescent="0.3">
      <c r="D152" s="115"/>
      <c r="E152" s="115"/>
    </row>
    <row r="153" spans="4:5" s="5" customFormat="1" x14ac:dyDescent="0.3">
      <c r="D153" s="115"/>
      <c r="E153" s="115"/>
    </row>
    <row r="154" spans="4:5" s="5" customFormat="1" x14ac:dyDescent="0.3">
      <c r="D154" s="115"/>
      <c r="E154" s="115"/>
    </row>
    <row r="155" spans="4:5" s="5" customFormat="1" x14ac:dyDescent="0.3">
      <c r="D155" s="115"/>
      <c r="E155" s="115"/>
    </row>
    <row r="156" spans="4:5" s="5" customFormat="1" x14ac:dyDescent="0.3">
      <c r="D156" s="115"/>
      <c r="E156" s="115"/>
    </row>
    <row r="157" spans="4:5" s="5" customFormat="1" x14ac:dyDescent="0.3">
      <c r="D157" s="115"/>
      <c r="E157" s="115"/>
    </row>
    <row r="158" spans="4:5" s="5" customFormat="1" x14ac:dyDescent="0.3">
      <c r="D158" s="115"/>
      <c r="E158" s="115"/>
    </row>
    <row r="159" spans="4:5" s="5" customFormat="1" x14ac:dyDescent="0.3">
      <c r="D159" s="115"/>
      <c r="E159" s="115"/>
    </row>
    <row r="160" spans="4:5" s="5" customFormat="1" x14ac:dyDescent="0.3">
      <c r="D160" s="115"/>
      <c r="E160" s="115"/>
    </row>
    <row r="161" spans="4:5" s="5" customFormat="1" x14ac:dyDescent="0.3">
      <c r="D161" s="115"/>
      <c r="E161" s="115"/>
    </row>
    <row r="162" spans="4:5" s="5" customFormat="1" x14ac:dyDescent="0.3">
      <c r="D162" s="115"/>
      <c r="E162" s="115"/>
    </row>
    <row r="163" spans="4:5" s="5" customFormat="1" x14ac:dyDescent="0.3">
      <c r="D163" s="115"/>
      <c r="E163" s="115"/>
    </row>
    <row r="164" spans="4:5" s="5" customFormat="1" x14ac:dyDescent="0.3">
      <c r="D164" s="115"/>
      <c r="E164" s="115"/>
    </row>
    <row r="165" spans="4:5" s="5" customFormat="1" x14ac:dyDescent="0.3">
      <c r="D165" s="115"/>
      <c r="E165" s="115"/>
    </row>
    <row r="166" spans="4:5" s="5" customFormat="1" x14ac:dyDescent="0.3">
      <c r="D166" s="115"/>
      <c r="E166" s="115"/>
    </row>
    <row r="167" spans="4:5" s="5" customFormat="1" x14ac:dyDescent="0.3">
      <c r="D167" s="115"/>
      <c r="E167" s="115"/>
    </row>
    <row r="168" spans="4:5" s="5" customFormat="1" x14ac:dyDescent="0.3">
      <c r="D168" s="115"/>
      <c r="E168" s="115"/>
    </row>
    <row r="169" spans="4:5" s="5" customFormat="1" x14ac:dyDescent="0.3">
      <c r="D169" s="115"/>
      <c r="E169" s="115"/>
    </row>
    <row r="170" spans="4:5" s="5" customFormat="1" x14ac:dyDescent="0.3">
      <c r="D170" s="115"/>
      <c r="E170" s="115"/>
    </row>
    <row r="171" spans="4:5" s="5" customFormat="1" x14ac:dyDescent="0.3">
      <c r="D171" s="115"/>
      <c r="E171" s="115"/>
    </row>
    <row r="172" spans="4:5" s="5" customFormat="1" x14ac:dyDescent="0.3">
      <c r="D172" s="115"/>
      <c r="E172" s="115"/>
    </row>
    <row r="173" spans="4:5" s="5" customFormat="1" x14ac:dyDescent="0.3">
      <c r="D173" s="115"/>
      <c r="E173" s="115"/>
    </row>
    <row r="174" spans="4:5" s="5" customFormat="1" x14ac:dyDescent="0.3">
      <c r="D174" s="115"/>
      <c r="E174" s="115"/>
    </row>
    <row r="175" spans="4:5" s="5" customFormat="1" x14ac:dyDescent="0.3">
      <c r="D175" s="115"/>
      <c r="E175" s="115"/>
    </row>
    <row r="176" spans="4:5" s="5" customFormat="1" x14ac:dyDescent="0.3">
      <c r="D176" s="115"/>
      <c r="E176" s="115"/>
    </row>
    <row r="177" spans="4:5" s="5" customFormat="1" x14ac:dyDescent="0.3">
      <c r="D177" s="115"/>
      <c r="E177" s="115"/>
    </row>
    <row r="178" spans="4:5" s="5" customFormat="1" x14ac:dyDescent="0.3">
      <c r="D178" s="115"/>
      <c r="E178" s="115"/>
    </row>
    <row r="179" spans="4:5" s="5" customFormat="1" x14ac:dyDescent="0.3">
      <c r="D179" s="115"/>
      <c r="E179" s="115"/>
    </row>
    <row r="180" spans="4:5" s="5" customFormat="1" x14ac:dyDescent="0.3">
      <c r="D180" s="115"/>
      <c r="E180" s="115"/>
    </row>
    <row r="181" spans="4:5" s="5" customFormat="1" x14ac:dyDescent="0.3">
      <c r="D181" s="115"/>
      <c r="E181" s="115"/>
    </row>
    <row r="182" spans="4:5" s="5" customFormat="1" x14ac:dyDescent="0.3">
      <c r="D182" s="115"/>
      <c r="E182" s="115"/>
    </row>
    <row r="183" spans="4:5" s="5" customFormat="1" x14ac:dyDescent="0.3">
      <c r="D183" s="115"/>
      <c r="E183" s="115"/>
    </row>
    <row r="184" spans="4:5" s="5" customFormat="1" x14ac:dyDescent="0.3">
      <c r="D184" s="115"/>
      <c r="E184" s="115"/>
    </row>
    <row r="185" spans="4:5" s="5" customFormat="1" x14ac:dyDescent="0.3">
      <c r="D185" s="115"/>
      <c r="E185" s="115"/>
    </row>
    <row r="186" spans="4:5" s="5" customFormat="1" x14ac:dyDescent="0.3">
      <c r="D186" s="115"/>
      <c r="E186" s="115"/>
    </row>
    <row r="187" spans="4:5" s="5" customFormat="1" x14ac:dyDescent="0.3">
      <c r="D187" s="115"/>
      <c r="E187" s="115"/>
    </row>
    <row r="188" spans="4:5" s="5" customFormat="1" x14ac:dyDescent="0.3">
      <c r="D188" s="115"/>
      <c r="E188" s="115"/>
    </row>
    <row r="189" spans="4:5" s="5" customFormat="1" x14ac:dyDescent="0.3">
      <c r="D189" s="115"/>
      <c r="E189" s="115"/>
    </row>
    <row r="190" spans="4:5" s="5" customFormat="1" x14ac:dyDescent="0.3">
      <c r="D190" s="115"/>
      <c r="E190" s="115"/>
    </row>
    <row r="191" spans="4:5" s="5" customFormat="1" x14ac:dyDescent="0.3">
      <c r="D191" s="115"/>
      <c r="E191" s="115"/>
    </row>
    <row r="192" spans="4:5" s="5" customFormat="1" x14ac:dyDescent="0.3">
      <c r="D192" s="115"/>
      <c r="E192" s="115"/>
    </row>
    <row r="193" spans="4:5" s="5" customFormat="1" x14ac:dyDescent="0.3">
      <c r="D193" s="115"/>
      <c r="E193" s="115"/>
    </row>
    <row r="194" spans="4:5" s="5" customFormat="1" x14ac:dyDescent="0.3">
      <c r="D194" s="115"/>
      <c r="E194" s="115"/>
    </row>
    <row r="195" spans="4:5" s="5" customFormat="1" x14ac:dyDescent="0.3">
      <c r="D195" s="115"/>
      <c r="E195" s="115"/>
    </row>
    <row r="196" spans="4:5" s="5" customFormat="1" x14ac:dyDescent="0.3">
      <c r="D196" s="115"/>
      <c r="E196" s="115"/>
    </row>
    <row r="197" spans="4:5" s="5" customFormat="1" x14ac:dyDescent="0.3">
      <c r="D197" s="115"/>
      <c r="E197" s="115"/>
    </row>
    <row r="198" spans="4:5" s="5" customFormat="1" x14ac:dyDescent="0.3">
      <c r="D198" s="115"/>
      <c r="E198" s="115"/>
    </row>
    <row r="199" spans="4:5" s="5" customFormat="1" x14ac:dyDescent="0.3">
      <c r="D199" s="115"/>
      <c r="E199" s="115"/>
    </row>
    <row r="200" spans="4:5" s="5" customFormat="1" x14ac:dyDescent="0.3">
      <c r="D200" s="115"/>
      <c r="E200" s="115"/>
    </row>
    <row r="201" spans="4:5" s="5" customFormat="1" x14ac:dyDescent="0.3">
      <c r="D201" s="115"/>
      <c r="E201" s="115"/>
    </row>
    <row r="202" spans="4:5" s="5" customFormat="1" x14ac:dyDescent="0.3">
      <c r="D202" s="115"/>
      <c r="E202" s="115"/>
    </row>
    <row r="203" spans="4:5" s="5" customFormat="1" x14ac:dyDescent="0.3">
      <c r="D203" s="115"/>
      <c r="E203" s="115"/>
    </row>
    <row r="204" spans="4:5" s="5" customFormat="1" x14ac:dyDescent="0.3">
      <c r="D204" s="115"/>
      <c r="E204" s="115"/>
    </row>
    <row r="205" spans="4:5" s="5" customFormat="1" x14ac:dyDescent="0.3">
      <c r="D205" s="115"/>
      <c r="E205" s="115"/>
    </row>
    <row r="206" spans="4:5" s="5" customFormat="1" x14ac:dyDescent="0.3">
      <c r="D206" s="115"/>
      <c r="E206" s="115"/>
    </row>
    <row r="207" spans="4:5" s="5" customFormat="1" x14ac:dyDescent="0.3">
      <c r="D207" s="115"/>
      <c r="E207" s="115"/>
    </row>
    <row r="208" spans="4:5" s="5" customFormat="1" x14ac:dyDescent="0.3">
      <c r="D208" s="115"/>
      <c r="E208" s="115"/>
    </row>
    <row r="209" spans="2:5" s="5" customFormat="1" x14ac:dyDescent="0.3">
      <c r="D209" s="115"/>
      <c r="E209" s="115"/>
    </row>
    <row r="210" spans="2:5" s="5" customFormat="1" x14ac:dyDescent="0.3">
      <c r="D210" s="115"/>
      <c r="E210" s="115"/>
    </row>
    <row r="211" spans="2:5" s="5" customFormat="1" x14ac:dyDescent="0.3">
      <c r="D211" s="115"/>
      <c r="E211" s="115"/>
    </row>
    <row r="212" spans="2:5" s="5" customFormat="1" x14ac:dyDescent="0.3">
      <c r="D212" s="115"/>
      <c r="E212" s="115"/>
    </row>
    <row r="213" spans="2:5" s="5" customFormat="1" x14ac:dyDescent="0.3">
      <c r="B213" s="15"/>
      <c r="C213" s="15"/>
      <c r="D213" s="115"/>
      <c r="E213" s="115"/>
    </row>
    <row r="214" spans="2:5" s="5" customFormat="1" x14ac:dyDescent="0.3">
      <c r="B214" s="15"/>
      <c r="C214" s="15"/>
      <c r="D214" s="115"/>
      <c r="E214" s="115"/>
    </row>
    <row r="215" spans="2:5" s="5" customFormat="1" x14ac:dyDescent="0.3">
      <c r="B215" s="15"/>
      <c r="C215" s="15"/>
      <c r="D215" s="115"/>
      <c r="E215" s="115"/>
    </row>
  </sheetData>
  <mergeCells count="7">
    <mergeCell ref="B61:C61"/>
    <mergeCell ref="B6:C6"/>
    <mergeCell ref="B7:C7"/>
    <mergeCell ref="B55:D55"/>
    <mergeCell ref="B57:C57"/>
    <mergeCell ref="B58:C58"/>
    <mergeCell ref="B60:C60"/>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4" verticalDpi="4294967294" r:id="rId1"/>
  <headerFooter scaleWithDoc="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65"/>
  <sheetViews>
    <sheetView showGridLines="0" zoomScale="85" zoomScaleNormal="85" zoomScaleSheetLayoutView="85" workbookViewId="0"/>
  </sheetViews>
  <sheetFormatPr baseColWidth="10" defaultColWidth="9.109375" defaultRowHeight="13.8" x14ac:dyDescent="0.25"/>
  <cols>
    <col min="1" max="1" width="6.44140625" style="421" bestFit="1" customWidth="1"/>
    <col min="2" max="2" width="40.5546875" style="421" customWidth="1"/>
    <col min="3" max="3" width="17" style="421" customWidth="1"/>
    <col min="4" max="4" width="12.6640625" style="421" bestFit="1" customWidth="1"/>
    <col min="5" max="8" width="11.109375" style="421" customWidth="1"/>
    <col min="9" max="9" width="12" style="421" customWidth="1"/>
    <col min="10" max="10" width="16.44140625" style="421" bestFit="1" customWidth="1"/>
    <col min="11" max="11" width="12.88671875" style="421" bestFit="1" customWidth="1"/>
    <col min="12" max="13" width="11.44140625" style="421" bestFit="1" customWidth="1"/>
    <col min="14" max="14" width="9.109375" style="421" customWidth="1"/>
    <col min="15" max="15" width="11.44140625" style="421" bestFit="1" customWidth="1"/>
    <col min="16" max="16" width="12.44140625" style="421" bestFit="1" customWidth="1"/>
    <col min="17" max="16384" width="9.109375" style="421"/>
  </cols>
  <sheetData>
    <row r="1" spans="1:16" ht="14.4" x14ac:dyDescent="0.25">
      <c r="A1" s="662" t="s">
        <v>216</v>
      </c>
      <c r="B1" s="664"/>
      <c r="C1" s="1128"/>
    </row>
    <row r="2" spans="1:16" ht="15" customHeight="1" x14ac:dyDescent="0.25">
      <c r="A2" s="664"/>
      <c r="B2" s="351" t="str">
        <f>+INDICE!B2</f>
        <v>MINISTERIO DE ECONOMÍA</v>
      </c>
      <c r="C2" s="434"/>
      <c r="D2" s="633"/>
      <c r="E2" s="633"/>
      <c r="F2" s="633"/>
      <c r="G2" s="633"/>
      <c r="H2" s="633"/>
      <c r="I2" s="633"/>
      <c r="J2" s="633"/>
    </row>
    <row r="3" spans="1:16" ht="15" customHeight="1" x14ac:dyDescent="0.25">
      <c r="A3" s="664"/>
      <c r="B3" s="351" t="str">
        <f>+INDICE!B3</f>
        <v>SECRETARÍA DE FINANZAS</v>
      </c>
      <c r="C3" s="496"/>
      <c r="D3" s="638"/>
      <c r="E3" s="638"/>
      <c r="F3" s="638"/>
      <c r="G3" s="638"/>
      <c r="H3" s="638"/>
      <c r="I3" s="638"/>
      <c r="J3" s="638"/>
    </row>
    <row r="4" spans="1:16" x14ac:dyDescent="0.25">
      <c r="B4" s="638"/>
      <c r="C4" s="496"/>
      <c r="D4" s="638"/>
      <c r="E4" s="638"/>
      <c r="F4" s="638"/>
      <c r="G4" s="638"/>
      <c r="H4" s="638"/>
      <c r="I4" s="638"/>
      <c r="J4" s="638"/>
    </row>
    <row r="5" spans="1:16" ht="41.25" customHeight="1" x14ac:dyDescent="0.25">
      <c r="B5" s="1471" t="s">
        <v>668</v>
      </c>
      <c r="C5" s="1471"/>
      <c r="D5" s="1471"/>
      <c r="E5" s="1471"/>
      <c r="F5" s="1471"/>
      <c r="G5" s="1471"/>
      <c r="H5" s="1471"/>
      <c r="I5" s="1471"/>
      <c r="J5" s="18"/>
    </row>
    <row r="6" spans="1:16" x14ac:dyDescent="0.25">
      <c r="B6" s="319"/>
      <c r="C6" s="319"/>
      <c r="D6" s="319"/>
      <c r="E6" s="319"/>
      <c r="F6" s="319"/>
      <c r="G6" s="319"/>
      <c r="H6" s="319"/>
      <c r="I6" s="319"/>
      <c r="J6" s="319"/>
    </row>
    <row r="7" spans="1:16" ht="14.4" thickBot="1" x14ac:dyDescent="0.3">
      <c r="B7" s="877" t="s">
        <v>930</v>
      </c>
      <c r="C7" s="639"/>
      <c r="D7" s="639"/>
      <c r="E7" s="640"/>
      <c r="F7" s="640"/>
      <c r="G7" s="640"/>
      <c r="H7" s="640"/>
      <c r="I7" s="640"/>
      <c r="J7" s="640"/>
    </row>
    <row r="8" spans="1:16" ht="37.5" customHeight="1" thickTop="1" thickBot="1" x14ac:dyDescent="0.3">
      <c r="B8" s="306"/>
      <c r="C8" s="572" t="s">
        <v>928</v>
      </c>
      <c r="D8" s="573">
        <v>2021</v>
      </c>
      <c r="E8" s="572">
        <v>2022</v>
      </c>
      <c r="F8" s="572">
        <v>2023</v>
      </c>
      <c r="G8" s="572">
        <v>2024</v>
      </c>
      <c r="H8" s="572">
        <v>2025</v>
      </c>
      <c r="I8" s="573" t="s">
        <v>929</v>
      </c>
    </row>
    <row r="9" spans="1:16" ht="6" customHeight="1" thickTop="1" thickBot="1" x14ac:dyDescent="0.3">
      <c r="B9" s="641"/>
      <c r="C9" s="641"/>
      <c r="D9" s="642"/>
      <c r="E9" s="642"/>
      <c r="F9" s="642"/>
      <c r="G9" s="641"/>
      <c r="H9" s="641"/>
      <c r="I9" s="641"/>
    </row>
    <row r="10" spans="1:16" ht="24.75" customHeight="1" thickTop="1" thickBot="1" x14ac:dyDescent="0.3">
      <c r="B10" s="643" t="s">
        <v>275</v>
      </c>
      <c r="C10" s="1048">
        <f>+SUM(C11:C24)</f>
        <v>152123</v>
      </c>
      <c r="D10" s="969">
        <f t="shared" ref="D10:I10" si="0">+SUM(D11:D24)</f>
        <v>10913</v>
      </c>
      <c r="E10" s="969">
        <f t="shared" si="0"/>
        <v>21536</v>
      </c>
      <c r="F10" s="969">
        <f t="shared" si="0"/>
        <v>22524</v>
      </c>
      <c r="G10" s="969">
        <f t="shared" si="0"/>
        <v>8490</v>
      </c>
      <c r="H10" s="969">
        <f t="shared" si="0"/>
        <v>5747</v>
      </c>
      <c r="I10" s="969">
        <f t="shared" si="0"/>
        <v>82868</v>
      </c>
      <c r="J10" s="434"/>
      <c r="K10" s="434"/>
      <c r="L10" s="434"/>
      <c r="M10" s="434"/>
      <c r="N10" s="434"/>
      <c r="O10" s="434"/>
      <c r="P10" s="434"/>
    </row>
    <row r="11" spans="1:16" ht="12" customHeight="1" thickTop="1" x14ac:dyDescent="0.25">
      <c r="B11" s="658"/>
      <c r="C11" s="1049"/>
      <c r="D11" s="965"/>
      <c r="E11" s="965"/>
      <c r="F11" s="965"/>
      <c r="G11" s="965"/>
      <c r="H11" s="965"/>
      <c r="I11" s="965"/>
      <c r="J11" s="434"/>
      <c r="K11" s="434"/>
      <c r="L11" s="434"/>
      <c r="M11" s="434"/>
      <c r="N11" s="434"/>
      <c r="O11" s="434"/>
      <c r="P11" s="434"/>
    </row>
    <row r="12" spans="1:16" ht="14.4" x14ac:dyDescent="0.25">
      <c r="B12" s="657" t="s">
        <v>521</v>
      </c>
      <c r="C12" s="964">
        <f>SUM(D12:I12)</f>
        <v>73434</v>
      </c>
      <c r="D12" s="1047">
        <v>1100</v>
      </c>
      <c r="E12" s="1047">
        <v>1377</v>
      </c>
      <c r="F12" s="1047">
        <v>1332</v>
      </c>
      <c r="G12" s="1047">
        <v>1457</v>
      </c>
      <c r="H12" s="1047">
        <v>3699</v>
      </c>
      <c r="I12" s="1047">
        <v>64469</v>
      </c>
      <c r="J12" s="434"/>
      <c r="K12" s="434"/>
      <c r="L12" s="434"/>
      <c r="M12" s="434"/>
      <c r="N12" s="434"/>
      <c r="O12" s="434"/>
      <c r="P12" s="434"/>
    </row>
    <row r="13" spans="1:16" x14ac:dyDescent="0.25">
      <c r="B13" s="644"/>
      <c r="C13" s="966"/>
      <c r="D13" s="967"/>
      <c r="E13" s="967"/>
      <c r="F13" s="967"/>
      <c r="G13" s="967"/>
      <c r="H13" s="967"/>
      <c r="I13" s="967"/>
      <c r="J13" s="434"/>
      <c r="K13" s="434"/>
      <c r="L13" s="434"/>
      <c r="M13" s="434"/>
      <c r="N13" s="434"/>
      <c r="O13" s="434"/>
      <c r="P13" s="434"/>
    </row>
    <row r="14" spans="1:16" ht="14.4" x14ac:dyDescent="0.25">
      <c r="B14" s="657" t="s">
        <v>494</v>
      </c>
      <c r="C14" s="964">
        <f>SUM(D14:I14)</f>
        <v>71268</v>
      </c>
      <c r="D14" s="1047">
        <v>5688</v>
      </c>
      <c r="E14" s="1047">
        <v>19781</v>
      </c>
      <c r="F14" s="1047">
        <v>20796</v>
      </c>
      <c r="G14" s="1047">
        <v>6651</v>
      </c>
      <c r="H14" s="1047">
        <v>1671</v>
      </c>
      <c r="I14" s="1047">
        <v>16681</v>
      </c>
      <c r="J14" s="434"/>
      <c r="K14" s="434"/>
      <c r="L14" s="434"/>
      <c r="M14" s="434"/>
      <c r="N14" s="434"/>
      <c r="O14" s="434"/>
      <c r="P14" s="434"/>
    </row>
    <row r="15" spans="1:16" x14ac:dyDescent="0.25">
      <c r="B15" s="645"/>
      <c r="C15" s="966"/>
      <c r="D15" s="967"/>
      <c r="E15" s="967"/>
      <c r="F15" s="967"/>
      <c r="G15" s="967"/>
      <c r="H15" s="967"/>
      <c r="I15" s="967"/>
      <c r="J15" s="434"/>
      <c r="K15" s="434"/>
      <c r="L15" s="434"/>
      <c r="M15" s="434"/>
      <c r="N15" s="434"/>
      <c r="O15" s="434"/>
      <c r="P15" s="434"/>
    </row>
    <row r="16" spans="1:16" ht="14.4" x14ac:dyDescent="0.25">
      <c r="B16" s="657" t="s">
        <v>495</v>
      </c>
      <c r="C16" s="964">
        <f>SUM(D16:I16)</f>
        <v>5488</v>
      </c>
      <c r="D16" s="1047">
        <v>2625</v>
      </c>
      <c r="E16" s="1047">
        <v>323</v>
      </c>
      <c r="F16" s="1047">
        <v>344</v>
      </c>
      <c r="G16" s="1047">
        <v>334</v>
      </c>
      <c r="H16" s="1047">
        <v>332</v>
      </c>
      <c r="I16" s="1047">
        <v>1530</v>
      </c>
      <c r="J16" s="434"/>
      <c r="K16" s="434"/>
      <c r="L16" s="434"/>
      <c r="M16" s="434"/>
      <c r="N16" s="434"/>
      <c r="O16" s="434"/>
      <c r="P16" s="434"/>
    </row>
    <row r="17" spans="2:16" x14ac:dyDescent="0.25">
      <c r="B17" s="646"/>
      <c r="C17" s="966"/>
      <c r="D17" s="967"/>
      <c r="E17" s="967"/>
      <c r="F17" s="967"/>
      <c r="G17" s="967"/>
      <c r="H17" s="967"/>
      <c r="I17" s="967"/>
      <c r="J17" s="434"/>
      <c r="K17" s="434"/>
      <c r="L17" s="434"/>
      <c r="M17" s="434"/>
      <c r="N17" s="434"/>
      <c r="O17" s="434"/>
      <c r="P17" s="434"/>
    </row>
    <row r="18" spans="2:16" ht="14.4" x14ac:dyDescent="0.25">
      <c r="B18" s="657" t="s">
        <v>496</v>
      </c>
      <c r="C18" s="964">
        <f>SUM(D18:I18)</f>
        <v>424</v>
      </c>
      <c r="D18" s="1047">
        <v>47</v>
      </c>
      <c r="E18" s="1047">
        <v>48</v>
      </c>
      <c r="F18" s="1047">
        <v>48</v>
      </c>
      <c r="G18" s="1047">
        <v>48</v>
      </c>
      <c r="H18" s="1047">
        <v>45</v>
      </c>
      <c r="I18" s="1047">
        <v>188</v>
      </c>
      <c r="J18" s="434"/>
      <c r="K18" s="434"/>
      <c r="L18" s="434"/>
      <c r="M18" s="434"/>
      <c r="N18" s="434"/>
      <c r="O18" s="434"/>
      <c r="P18" s="434"/>
    </row>
    <row r="19" spans="2:16" x14ac:dyDescent="0.25">
      <c r="B19" s="645"/>
      <c r="C19" s="966"/>
      <c r="D19" s="967"/>
      <c r="E19" s="967"/>
      <c r="F19" s="967"/>
      <c r="G19" s="967"/>
      <c r="H19" s="967"/>
      <c r="I19" s="967"/>
      <c r="J19" s="434"/>
      <c r="K19" s="434"/>
      <c r="L19" s="434"/>
      <c r="M19" s="434"/>
      <c r="N19" s="434"/>
      <c r="O19" s="434"/>
      <c r="P19" s="434"/>
    </row>
    <row r="20" spans="2:16" ht="14.4" x14ac:dyDescent="0.25">
      <c r="B20" s="657" t="s">
        <v>689</v>
      </c>
      <c r="C20" s="964">
        <f>SUM(D20:I20)</f>
        <v>1212</v>
      </c>
      <c r="D20" s="1047">
        <v>1212</v>
      </c>
      <c r="E20" s="1047">
        <v>0</v>
      </c>
      <c r="F20" s="1047">
        <v>0</v>
      </c>
      <c r="G20" s="1047">
        <v>0</v>
      </c>
      <c r="H20" s="1047">
        <v>0</v>
      </c>
      <c r="I20" s="1047">
        <v>0</v>
      </c>
      <c r="J20" s="434"/>
      <c r="K20" s="434"/>
      <c r="L20" s="434"/>
      <c r="M20" s="434"/>
      <c r="N20" s="434"/>
      <c r="O20" s="434"/>
      <c r="P20" s="434"/>
    </row>
    <row r="21" spans="2:16" x14ac:dyDescent="0.25">
      <c r="B21" s="645"/>
      <c r="C21" s="966"/>
      <c r="D21" s="967"/>
      <c r="E21" s="967"/>
      <c r="F21" s="967"/>
      <c r="G21" s="967"/>
      <c r="H21" s="967"/>
      <c r="I21" s="967"/>
      <c r="J21" s="434"/>
      <c r="K21" s="434"/>
      <c r="L21" s="434"/>
      <c r="M21" s="434"/>
      <c r="N21" s="434"/>
      <c r="O21" s="434"/>
      <c r="P21" s="434"/>
    </row>
    <row r="22" spans="2:16" ht="14.4" x14ac:dyDescent="0.25">
      <c r="B22" s="657" t="s">
        <v>690</v>
      </c>
      <c r="C22" s="964">
        <f>SUM(D22:I22)</f>
        <v>252</v>
      </c>
      <c r="D22" s="1047">
        <v>241</v>
      </c>
      <c r="E22" s="1047">
        <v>7</v>
      </c>
      <c r="F22" s="1047">
        <v>4</v>
      </c>
      <c r="G22" s="1047">
        <v>0</v>
      </c>
      <c r="H22" s="1047">
        <v>0</v>
      </c>
      <c r="I22" s="1047">
        <v>0</v>
      </c>
      <c r="J22" s="434"/>
      <c r="K22" s="434"/>
      <c r="L22" s="434"/>
      <c r="M22" s="434"/>
      <c r="N22" s="434"/>
      <c r="O22" s="434"/>
      <c r="P22" s="434"/>
    </row>
    <row r="23" spans="2:16" x14ac:dyDescent="0.25">
      <c r="B23" s="646"/>
      <c r="C23" s="966"/>
      <c r="D23" s="967"/>
      <c r="E23" s="967"/>
      <c r="F23" s="967"/>
      <c r="G23" s="967"/>
      <c r="H23" s="967"/>
      <c r="I23" s="967"/>
      <c r="J23" s="875"/>
    </row>
    <row r="24" spans="2:16" ht="14.4" x14ac:dyDescent="0.25">
      <c r="B24" s="657" t="s">
        <v>691</v>
      </c>
      <c r="C24" s="964">
        <v>45</v>
      </c>
      <c r="D24" s="1047">
        <v>0</v>
      </c>
      <c r="E24" s="1047">
        <v>0</v>
      </c>
      <c r="F24" s="1047">
        <v>0</v>
      </c>
      <c r="G24" s="1047">
        <v>0</v>
      </c>
      <c r="H24" s="1047">
        <v>0</v>
      </c>
      <c r="I24" s="1047">
        <v>0</v>
      </c>
    </row>
    <row r="25" spans="2:16" ht="14.4" thickBot="1" x14ac:dyDescent="0.3">
      <c r="B25" s="647"/>
      <c r="C25" s="968"/>
      <c r="D25" s="968"/>
      <c r="E25" s="968"/>
      <c r="F25" s="968"/>
      <c r="G25" s="968"/>
      <c r="H25" s="968"/>
      <c r="I25" s="968"/>
      <c r="J25" s="648"/>
    </row>
    <row r="26" spans="2:16" ht="14.4" thickTop="1" x14ac:dyDescent="0.25">
      <c r="J26" s="648"/>
    </row>
    <row r="27" spans="2:16" x14ac:dyDescent="0.25">
      <c r="B27" s="1472" t="s">
        <v>497</v>
      </c>
      <c r="C27" s="1472"/>
      <c r="D27" s="1472"/>
      <c r="E27" s="1472"/>
      <c r="F27" s="1472"/>
      <c r="G27" s="1472"/>
      <c r="H27" s="1472"/>
      <c r="I27" s="1472"/>
    </row>
    <row r="28" spans="2:16" x14ac:dyDescent="0.25">
      <c r="B28" s="648"/>
      <c r="C28" s="648"/>
      <c r="D28" s="648"/>
      <c r="E28" s="648"/>
      <c r="F28" s="648"/>
      <c r="G28" s="648"/>
      <c r="H28" s="648"/>
      <c r="I28" s="648"/>
      <c r="L28" s="434"/>
    </row>
    <row r="29" spans="2:16" x14ac:dyDescent="0.25">
      <c r="D29" s="875"/>
    </row>
    <row r="30" spans="2:16" x14ac:dyDescent="0.25">
      <c r="D30" s="649"/>
      <c r="G30" s="875"/>
    </row>
    <row r="31" spans="2:16" x14ac:dyDescent="0.25">
      <c r="C31" s="434"/>
      <c r="D31" s="434"/>
      <c r="E31" s="434"/>
      <c r="F31" s="434"/>
      <c r="G31" s="434"/>
      <c r="H31" s="434"/>
      <c r="I31" s="434"/>
    </row>
    <row r="32" spans="2:16" x14ac:dyDescent="0.25">
      <c r="C32" s="434"/>
      <c r="D32" s="434"/>
      <c r="E32" s="434"/>
      <c r="F32" s="434"/>
      <c r="G32" s="434"/>
      <c r="H32" s="434"/>
      <c r="I32" s="434"/>
    </row>
    <row r="33" spans="3:9" x14ac:dyDescent="0.25">
      <c r="C33" s="434"/>
      <c r="D33" s="434"/>
      <c r="E33" s="434"/>
      <c r="F33" s="434"/>
      <c r="G33" s="434"/>
      <c r="H33" s="434"/>
      <c r="I33" s="434"/>
    </row>
    <row r="34" spans="3:9" x14ac:dyDescent="0.25">
      <c r="C34" s="434"/>
      <c r="D34" s="434"/>
      <c r="E34" s="434"/>
      <c r="F34" s="434"/>
      <c r="G34" s="434"/>
      <c r="H34" s="434"/>
      <c r="I34" s="434"/>
    </row>
    <row r="35" spans="3:9" x14ac:dyDescent="0.25">
      <c r="C35" s="434"/>
      <c r="D35" s="434"/>
      <c r="E35" s="434"/>
      <c r="G35" s="434"/>
      <c r="H35" s="434"/>
      <c r="I35" s="434"/>
    </row>
    <row r="36" spans="3:9" x14ac:dyDescent="0.25">
      <c r="C36" s="434"/>
      <c r="D36" s="434"/>
      <c r="E36" s="434"/>
      <c r="F36" s="434"/>
      <c r="G36" s="434"/>
      <c r="H36" s="434"/>
      <c r="I36" s="434"/>
    </row>
    <row r="37" spans="3:9" x14ac:dyDescent="0.25">
      <c r="C37" s="434"/>
      <c r="D37" s="434"/>
      <c r="E37" s="434"/>
      <c r="F37" s="434"/>
      <c r="G37" s="434"/>
      <c r="H37" s="434"/>
      <c r="I37" s="434"/>
    </row>
    <row r="38" spans="3:9" x14ac:dyDescent="0.25">
      <c r="C38" s="434"/>
      <c r="D38" s="434"/>
      <c r="E38" s="434"/>
      <c r="F38" s="434"/>
      <c r="G38" s="434"/>
      <c r="H38" s="434"/>
      <c r="I38" s="434"/>
    </row>
    <row r="39" spans="3:9" x14ac:dyDescent="0.25">
      <c r="C39" s="434"/>
      <c r="D39" s="434"/>
      <c r="E39" s="434"/>
      <c r="F39" s="434"/>
      <c r="G39" s="434"/>
      <c r="H39" s="434"/>
      <c r="I39" s="434"/>
    </row>
    <row r="40" spans="3:9" x14ac:dyDescent="0.25">
      <c r="C40" s="434"/>
      <c r="D40" s="434"/>
      <c r="E40" s="434"/>
      <c r="F40" s="434"/>
      <c r="G40" s="434"/>
      <c r="H40" s="434"/>
      <c r="I40" s="434"/>
    </row>
    <row r="41" spans="3:9" x14ac:dyDescent="0.25">
      <c r="C41" s="434"/>
      <c r="D41" s="434"/>
      <c r="E41" s="434"/>
      <c r="F41" s="434"/>
      <c r="G41" s="434"/>
      <c r="H41" s="434"/>
      <c r="I41" s="434"/>
    </row>
    <row r="42" spans="3:9" x14ac:dyDescent="0.25">
      <c r="C42" s="434"/>
      <c r="D42" s="434"/>
      <c r="E42" s="434"/>
      <c r="F42" s="434"/>
      <c r="G42" s="434"/>
      <c r="H42" s="434"/>
      <c r="I42" s="434"/>
    </row>
    <row r="43" spans="3:9" x14ac:dyDescent="0.25">
      <c r="C43" s="434"/>
      <c r="D43" s="434"/>
      <c r="E43" s="434"/>
      <c r="F43" s="434"/>
      <c r="G43" s="434"/>
      <c r="H43" s="434"/>
      <c r="I43" s="434"/>
    </row>
    <row r="44" spans="3:9" x14ac:dyDescent="0.25">
      <c r="C44" s="434"/>
      <c r="D44" s="434"/>
      <c r="E44" s="434"/>
      <c r="F44" s="434"/>
      <c r="G44" s="434"/>
      <c r="H44" s="434"/>
      <c r="I44" s="434"/>
    </row>
    <row r="45" spans="3:9" x14ac:dyDescent="0.25">
      <c r="C45" s="434"/>
      <c r="D45" s="434"/>
      <c r="E45" s="434"/>
      <c r="F45" s="434"/>
      <c r="G45" s="434"/>
      <c r="H45" s="434"/>
      <c r="I45" s="434"/>
    </row>
    <row r="46" spans="3:9" x14ac:dyDescent="0.25">
      <c r="C46" s="434"/>
      <c r="D46" s="434"/>
      <c r="E46" s="434"/>
      <c r="F46" s="434"/>
      <c r="G46" s="434"/>
      <c r="H46" s="434"/>
      <c r="I46" s="434"/>
    </row>
    <row r="47" spans="3:9" x14ac:dyDescent="0.25">
      <c r="C47" s="434"/>
      <c r="D47" s="434"/>
      <c r="E47" s="434"/>
      <c r="F47" s="434"/>
      <c r="G47" s="434"/>
      <c r="H47" s="434"/>
      <c r="I47" s="434"/>
    </row>
    <row r="48" spans="3:9" x14ac:dyDescent="0.25">
      <c r="C48" s="434"/>
      <c r="D48" s="434"/>
      <c r="E48" s="434"/>
      <c r="F48" s="434"/>
      <c r="G48" s="434"/>
      <c r="H48" s="434"/>
      <c r="I48" s="434"/>
    </row>
    <row r="49" spans="3:9" x14ac:dyDescent="0.25">
      <c r="C49" s="434"/>
      <c r="D49" s="434"/>
      <c r="E49" s="434"/>
      <c r="F49" s="434"/>
      <c r="G49" s="434"/>
      <c r="H49" s="434"/>
      <c r="I49" s="434"/>
    </row>
    <row r="50" spans="3:9" x14ac:dyDescent="0.25">
      <c r="C50" s="434"/>
      <c r="D50" s="434"/>
      <c r="E50" s="434"/>
      <c r="F50" s="434"/>
      <c r="G50" s="434"/>
      <c r="H50" s="434"/>
      <c r="I50" s="434"/>
    </row>
    <row r="51" spans="3:9" x14ac:dyDescent="0.25">
      <c r="C51" s="434"/>
      <c r="D51" s="434"/>
      <c r="E51" s="434"/>
      <c r="F51" s="434"/>
      <c r="G51" s="434"/>
      <c r="H51" s="434"/>
      <c r="I51" s="434"/>
    </row>
    <row r="52" spans="3:9" x14ac:dyDescent="0.25">
      <c r="C52" s="434"/>
      <c r="D52" s="434"/>
      <c r="E52" s="434"/>
      <c r="F52" s="434"/>
      <c r="G52" s="434"/>
      <c r="H52" s="434"/>
      <c r="I52" s="434"/>
    </row>
    <row r="53" spans="3:9" x14ac:dyDescent="0.25">
      <c r="C53" s="434"/>
      <c r="D53" s="434"/>
      <c r="E53" s="434"/>
      <c r="F53" s="434"/>
      <c r="G53" s="434"/>
      <c r="H53" s="434"/>
      <c r="I53" s="434"/>
    </row>
    <row r="54" spans="3:9" x14ac:dyDescent="0.25">
      <c r="C54" s="434"/>
      <c r="D54" s="434"/>
      <c r="E54" s="434"/>
      <c r="F54" s="434"/>
      <c r="G54" s="434"/>
      <c r="H54" s="434"/>
      <c r="I54" s="434"/>
    </row>
    <row r="55" spans="3:9" x14ac:dyDescent="0.25">
      <c r="C55" s="434"/>
      <c r="D55" s="434"/>
      <c r="E55" s="434"/>
      <c r="F55" s="434"/>
      <c r="G55" s="434"/>
      <c r="H55" s="434"/>
      <c r="I55" s="434"/>
    </row>
    <row r="56" spans="3:9" x14ac:dyDescent="0.25">
      <c r="C56" s="434"/>
      <c r="D56" s="434"/>
      <c r="E56" s="434"/>
      <c r="F56" s="434"/>
      <c r="G56" s="434"/>
      <c r="H56" s="434"/>
      <c r="I56" s="434"/>
    </row>
    <row r="57" spans="3:9" x14ac:dyDescent="0.25">
      <c r="C57" s="434"/>
      <c r="D57" s="434"/>
      <c r="E57" s="434"/>
      <c r="F57" s="434"/>
      <c r="G57" s="434"/>
      <c r="H57" s="434"/>
      <c r="I57" s="434"/>
    </row>
    <row r="58" spans="3:9" x14ac:dyDescent="0.25">
      <c r="C58" s="434"/>
      <c r="D58" s="434"/>
      <c r="E58" s="434"/>
      <c r="F58" s="434"/>
      <c r="G58" s="434"/>
      <c r="H58" s="434"/>
      <c r="I58" s="434"/>
    </row>
    <row r="59" spans="3:9" x14ac:dyDescent="0.25">
      <c r="C59" s="434"/>
      <c r="D59" s="434"/>
      <c r="E59" s="434"/>
      <c r="F59" s="434"/>
      <c r="G59" s="434"/>
      <c r="H59" s="434"/>
      <c r="I59" s="434"/>
    </row>
    <row r="60" spans="3:9" x14ac:dyDescent="0.25">
      <c r="C60" s="434"/>
      <c r="D60" s="434"/>
      <c r="E60" s="434"/>
      <c r="F60" s="434"/>
      <c r="G60" s="434"/>
      <c r="H60" s="434"/>
      <c r="I60" s="434"/>
    </row>
    <row r="61" spans="3:9" x14ac:dyDescent="0.25">
      <c r="C61" s="434"/>
      <c r="D61" s="434"/>
      <c r="E61" s="434"/>
      <c r="F61" s="434"/>
      <c r="G61" s="434"/>
      <c r="H61" s="434"/>
      <c r="I61" s="434"/>
    </row>
    <row r="62" spans="3:9" x14ac:dyDescent="0.25">
      <c r="C62" s="434"/>
      <c r="D62" s="434"/>
      <c r="E62" s="434"/>
      <c r="F62" s="434"/>
      <c r="G62" s="434"/>
      <c r="H62" s="434"/>
      <c r="I62" s="434"/>
    </row>
    <row r="63" spans="3:9" x14ac:dyDescent="0.25">
      <c r="C63" s="434"/>
      <c r="D63" s="434"/>
      <c r="E63" s="434"/>
      <c r="F63" s="434"/>
      <c r="G63" s="434"/>
      <c r="H63" s="434"/>
      <c r="I63" s="434"/>
    </row>
    <row r="64" spans="3:9" x14ac:dyDescent="0.25">
      <c r="C64" s="434"/>
      <c r="D64" s="434"/>
      <c r="E64" s="434"/>
      <c r="F64" s="434"/>
      <c r="G64" s="434"/>
      <c r="H64" s="434"/>
      <c r="I64" s="434"/>
    </row>
    <row r="65" spans="3:9" x14ac:dyDescent="0.25">
      <c r="C65" s="434"/>
      <c r="D65" s="434"/>
      <c r="E65" s="434"/>
      <c r="F65" s="434"/>
      <c r="G65" s="434"/>
      <c r="H65" s="434"/>
      <c r="I65" s="434"/>
    </row>
  </sheetData>
  <mergeCells count="2">
    <mergeCell ref="B5:I5"/>
    <mergeCell ref="B27:I27"/>
  </mergeCells>
  <hyperlinks>
    <hyperlink ref="A1" location="INDICE!A1" display="Indice"/>
  </hyperlinks>
  <printOptions horizontalCentered="1"/>
  <pageMargins left="0.23" right="0.21" top="0.19685039370078741" bottom="0.19685039370078741" header="0.15748031496062992" footer="0"/>
  <pageSetup paperSize="9" scale="81" orientation="portrait" r:id="rId1"/>
  <headerFooter scaleWithDoc="0">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N66"/>
  <sheetViews>
    <sheetView showGridLines="0" zoomScaleNormal="100" zoomScaleSheetLayoutView="85" workbookViewId="0"/>
  </sheetViews>
  <sheetFormatPr baseColWidth="10" defaultColWidth="11.44140625" defaultRowHeight="13.8" x14ac:dyDescent="0.3"/>
  <cols>
    <col min="1" max="1" width="6.5546875" style="5" bestFit="1" customWidth="1"/>
    <col min="2" max="2" width="25.44140625" style="5" customWidth="1"/>
    <col min="3" max="3" width="75.88671875" style="5" customWidth="1"/>
    <col min="4" max="4" width="11.6640625" style="5" customWidth="1"/>
    <col min="5" max="5" width="12.5546875" style="5" bestFit="1" customWidth="1"/>
    <col min="6" max="8" width="11.6640625" style="5" customWidth="1"/>
    <col min="9" max="10" width="12.5546875" style="5" bestFit="1" customWidth="1"/>
    <col min="11" max="11" width="12.6640625" style="5" customWidth="1"/>
    <col min="12" max="12" width="13.109375" style="5" customWidth="1"/>
    <col min="13" max="14" width="12.44140625" style="5" bestFit="1" customWidth="1"/>
    <col min="15" max="16384" width="11.44140625" style="5"/>
  </cols>
  <sheetData>
    <row r="1" spans="1:14" x14ac:dyDescent="0.3">
      <c r="A1" s="671" t="s">
        <v>216</v>
      </c>
    </row>
    <row r="2" spans="1:14" ht="14.4" x14ac:dyDescent="0.3">
      <c r="B2" s="351" t="str">
        <f>+INDICE!B2</f>
        <v>MINISTERIO DE ECONOMÍA</v>
      </c>
      <c r="C2" s="672"/>
      <c r="D2" s="673"/>
      <c r="E2" s="673"/>
      <c r="F2" s="673"/>
      <c r="G2" s="673"/>
      <c r="H2" s="673"/>
      <c r="I2" s="673"/>
      <c r="J2" s="673"/>
      <c r="K2" s="672"/>
      <c r="L2" s="672"/>
      <c r="M2" s="672"/>
      <c r="N2" s="672"/>
    </row>
    <row r="3" spans="1:14" ht="14.4" x14ac:dyDescent="0.3">
      <c r="B3" s="351" t="str">
        <f>+INDICE!B3</f>
        <v>SECRETARÍA DE FINANZAS</v>
      </c>
      <c r="C3" s="672"/>
      <c r="D3" s="673"/>
      <c r="E3" s="673"/>
      <c r="F3" s="673"/>
      <c r="G3" s="673"/>
      <c r="H3" s="673"/>
      <c r="I3" s="673"/>
      <c r="J3" s="673"/>
      <c r="K3" s="672"/>
      <c r="L3" s="672"/>
      <c r="M3" s="672"/>
      <c r="N3" s="672"/>
    </row>
    <row r="4" spans="1:14" ht="14.4" x14ac:dyDescent="0.3">
      <c r="B4" s="6"/>
      <c r="C4" s="672"/>
      <c r="D4" s="673"/>
      <c r="E4" s="673"/>
      <c r="F4" s="673"/>
      <c r="G4" s="673"/>
      <c r="H4" s="673"/>
      <c r="I4" s="673"/>
      <c r="J4" s="673"/>
      <c r="K4" s="672"/>
      <c r="L4" s="672"/>
      <c r="M4" s="672"/>
      <c r="N4" s="672"/>
    </row>
    <row r="5" spans="1:14" ht="14.4" x14ac:dyDescent="0.3">
      <c r="B5" s="672"/>
      <c r="C5" s="3"/>
      <c r="D5" s="673"/>
      <c r="E5" s="673"/>
      <c r="F5" s="673"/>
      <c r="G5" s="673"/>
      <c r="H5" s="673"/>
      <c r="I5" s="673"/>
      <c r="J5" s="673"/>
      <c r="K5" s="672"/>
      <c r="L5" s="672"/>
      <c r="M5" s="672"/>
      <c r="N5" s="672"/>
    </row>
    <row r="6" spans="1:14" ht="17.399999999999999" x14ac:dyDescent="0.3">
      <c r="B6" s="1294" t="s">
        <v>669</v>
      </c>
      <c r="C6" s="1294"/>
      <c r="D6" s="1294"/>
      <c r="E6" s="1294"/>
      <c r="F6" s="1294"/>
      <c r="G6" s="1294"/>
      <c r="H6" s="1294"/>
      <c r="I6" s="1294"/>
      <c r="J6" s="1294"/>
      <c r="K6" s="1294"/>
      <c r="L6" s="1294"/>
      <c r="M6" s="1294"/>
      <c r="N6" s="1294"/>
    </row>
    <row r="7" spans="1:14" s="674" customFormat="1" ht="14.4" thickBot="1" x14ac:dyDescent="0.35">
      <c r="A7" s="5"/>
      <c r="B7" s="672"/>
      <c r="C7" s="672"/>
      <c r="D7" s="673"/>
      <c r="E7" s="673"/>
      <c r="F7" s="673"/>
      <c r="G7" s="673"/>
      <c r="H7" s="673"/>
      <c r="I7" s="673"/>
      <c r="J7" s="673"/>
      <c r="K7" s="672"/>
      <c r="L7" s="672"/>
      <c r="M7" s="672"/>
      <c r="N7" s="672"/>
    </row>
    <row r="8" spans="1:14" s="675" customFormat="1" ht="14.4" thickBot="1" x14ac:dyDescent="0.3">
      <c r="B8" s="676"/>
      <c r="C8" s="677" t="s">
        <v>529</v>
      </c>
      <c r="D8" s="678">
        <v>2000</v>
      </c>
      <c r="E8" s="678">
        <v>2001</v>
      </c>
      <c r="F8" s="677">
        <v>2002</v>
      </c>
      <c r="G8" s="678">
        <v>2003</v>
      </c>
      <c r="H8" s="679">
        <v>2004</v>
      </c>
      <c r="I8" s="678" t="s">
        <v>530</v>
      </c>
      <c r="J8" s="678" t="s">
        <v>531</v>
      </c>
      <c r="K8" s="678" t="s">
        <v>532</v>
      </c>
      <c r="L8" s="678" t="s">
        <v>533</v>
      </c>
      <c r="M8" s="678" t="s">
        <v>534</v>
      </c>
    </row>
    <row r="9" spans="1:14" s="675" customFormat="1" x14ac:dyDescent="0.25">
      <c r="B9" s="1475" t="s">
        <v>596</v>
      </c>
      <c r="C9" s="680" t="s">
        <v>640</v>
      </c>
      <c r="D9" s="681">
        <v>0.45653868000787612</v>
      </c>
      <c r="E9" s="681">
        <v>0.5367464329045557</v>
      </c>
      <c r="F9" s="681">
        <v>1.6665327778232204</v>
      </c>
      <c r="G9" s="681">
        <v>1.3916783577803526</v>
      </c>
      <c r="H9" s="681">
        <v>1.1800291877305504</v>
      </c>
      <c r="I9" s="681">
        <v>0.67976659279741058</v>
      </c>
      <c r="J9" s="681">
        <v>0.59066390851541961</v>
      </c>
      <c r="K9" s="681">
        <v>0.51434886320254025</v>
      </c>
      <c r="L9" s="681">
        <v>0.44468298014696622</v>
      </c>
      <c r="M9" s="681">
        <v>0.45539395465060262</v>
      </c>
    </row>
    <row r="10" spans="1:14" x14ac:dyDescent="0.3">
      <c r="B10" s="1476"/>
      <c r="C10" s="682" t="s">
        <v>642</v>
      </c>
      <c r="D10" s="683">
        <v>0.45653868000787612</v>
      </c>
      <c r="E10" s="683">
        <v>0.5367464329045557</v>
      </c>
      <c r="F10" s="683">
        <v>1.6665871638753542</v>
      </c>
      <c r="G10" s="683">
        <v>1.3919965661366318</v>
      </c>
      <c r="H10" s="683">
        <v>1.1808397745855408</v>
      </c>
      <c r="I10" s="683">
        <v>0.80506900797125647</v>
      </c>
      <c r="J10" s="683">
        <v>0.70619715404234296</v>
      </c>
      <c r="K10" s="683">
        <v>0.62093275743288956</v>
      </c>
      <c r="L10" s="683">
        <v>0.53787363497327956</v>
      </c>
      <c r="M10" s="683">
        <v>0.55445229319448963</v>
      </c>
    </row>
    <row r="11" spans="1:14" x14ac:dyDescent="0.3">
      <c r="B11" s="1476"/>
      <c r="C11" s="684" t="s">
        <v>643</v>
      </c>
      <c r="D11" s="683">
        <v>0.28640309792788549</v>
      </c>
      <c r="E11" s="683">
        <v>0.31471996131772745</v>
      </c>
      <c r="F11" s="683">
        <v>0.95289241185538076</v>
      </c>
      <c r="G11" s="683">
        <v>0.79169901149841071</v>
      </c>
      <c r="H11" s="683">
        <v>0.68548498968461324</v>
      </c>
      <c r="I11" s="683">
        <v>0.31794322937721653</v>
      </c>
      <c r="J11" s="683">
        <v>0.24057488007116307</v>
      </c>
      <c r="K11" s="683">
        <v>0.21812313388886428</v>
      </c>
      <c r="L11" s="683">
        <v>0.16734890219782483</v>
      </c>
      <c r="M11" s="683">
        <v>0.16749954290919669</v>
      </c>
    </row>
    <row r="12" spans="1:14" x14ac:dyDescent="0.3">
      <c r="B12" s="1476"/>
      <c r="C12" s="684" t="s">
        <v>535</v>
      </c>
      <c r="D12" s="683">
        <v>3.3975626159198857E-2</v>
      </c>
      <c r="E12" s="683">
        <v>3.7866485392177976E-2</v>
      </c>
      <c r="F12" s="685" t="s">
        <v>536</v>
      </c>
      <c r="G12" s="685" t="s">
        <v>536</v>
      </c>
      <c r="H12" s="685" t="s">
        <v>536</v>
      </c>
      <c r="I12" s="683">
        <v>1.7583568727096852E-2</v>
      </c>
      <c r="J12" s="683">
        <v>1.6121987890988433E-2</v>
      </c>
      <c r="K12" s="683">
        <v>1.8308654388032832E-2</v>
      </c>
      <c r="L12" s="683">
        <v>1.5547306380980295E-2</v>
      </c>
      <c r="M12" s="683">
        <v>1.9565772362269238E-2</v>
      </c>
    </row>
    <row r="13" spans="1:14" ht="14.4" thickBot="1" x14ac:dyDescent="0.35">
      <c r="A13" s="686"/>
      <c r="B13" s="1476"/>
      <c r="C13" s="687" t="s">
        <v>537</v>
      </c>
      <c r="D13" s="688">
        <v>0.11427189550116214</v>
      </c>
      <c r="E13" s="688">
        <v>0.15277522444577518</v>
      </c>
      <c r="F13" s="689" t="s">
        <v>536</v>
      </c>
      <c r="G13" s="689" t="s">
        <v>536</v>
      </c>
      <c r="H13" s="689" t="s">
        <v>536</v>
      </c>
      <c r="I13" s="688">
        <v>0.10832680660533268</v>
      </c>
      <c r="J13" s="688">
        <v>9.5564732187314969E-2</v>
      </c>
      <c r="K13" s="688">
        <v>9.2030796651011285E-2</v>
      </c>
      <c r="L13" s="688">
        <v>7.2794750215272278E-2</v>
      </c>
      <c r="M13" s="688">
        <v>9.0493109515155712E-2</v>
      </c>
    </row>
    <row r="14" spans="1:14" ht="12.75" customHeight="1" x14ac:dyDescent="0.3">
      <c r="B14" s="1477" t="s">
        <v>641</v>
      </c>
      <c r="C14" s="690" t="s">
        <v>538</v>
      </c>
      <c r="D14" s="681">
        <v>0.94328323699421968</v>
      </c>
      <c r="E14" s="681">
        <v>0.96935280331710838</v>
      </c>
      <c r="F14" s="681">
        <v>0.79085988468628654</v>
      </c>
      <c r="G14" s="681">
        <v>0.75785934842924907</v>
      </c>
      <c r="H14" s="681">
        <v>0.75607435597189698</v>
      </c>
      <c r="I14" s="681">
        <v>0.51441262274911592</v>
      </c>
      <c r="J14" s="681">
        <v>0.52057780215761562</v>
      </c>
      <c r="K14" s="681">
        <v>0.5275675635739614</v>
      </c>
      <c r="L14" s="681">
        <v>0.52513721201127406</v>
      </c>
      <c r="M14" s="681">
        <v>0.540555321459538</v>
      </c>
    </row>
    <row r="15" spans="1:14" x14ac:dyDescent="0.3">
      <c r="B15" s="1478"/>
      <c r="C15" s="684" t="s">
        <v>539</v>
      </c>
      <c r="D15" s="683" t="s">
        <v>540</v>
      </c>
      <c r="E15" s="683" t="s">
        <v>540</v>
      </c>
      <c r="F15" s="683">
        <v>0.19224335700261252</v>
      </c>
      <c r="G15" s="683">
        <v>0.2182700967436571</v>
      </c>
      <c r="H15" s="683">
        <v>0.20972122690887063</v>
      </c>
      <c r="I15" s="683">
        <v>0.41483509434438703</v>
      </c>
      <c r="J15" s="683">
        <v>0.41252068091243599</v>
      </c>
      <c r="K15" s="683">
        <v>0.39348652753315028</v>
      </c>
      <c r="L15" s="683">
        <v>0.36607115248102284</v>
      </c>
      <c r="M15" s="683">
        <v>0.2544166312726967</v>
      </c>
    </row>
    <row r="16" spans="1:14" x14ac:dyDescent="0.3">
      <c r="B16" s="1478"/>
      <c r="C16" s="684" t="s">
        <v>535</v>
      </c>
      <c r="D16" s="683">
        <v>7.4420038535645466E-2</v>
      </c>
      <c r="E16" s="683">
        <v>7.0548182662839243E-2</v>
      </c>
      <c r="F16" s="683" t="s">
        <v>536</v>
      </c>
      <c r="G16" s="683" t="s">
        <v>536</v>
      </c>
      <c r="H16" s="683" t="s">
        <v>536</v>
      </c>
      <c r="I16" s="683">
        <v>2.6073814214318092E-2</v>
      </c>
      <c r="J16" s="683">
        <v>2.7568896863141654E-2</v>
      </c>
      <c r="K16" s="683">
        <v>3.6033971333142296E-2</v>
      </c>
      <c r="L16" s="683">
        <v>3.5470702462452534E-2</v>
      </c>
      <c r="M16" s="683">
        <v>4.3675042067342712E-2</v>
      </c>
    </row>
    <row r="17" spans="2:14" x14ac:dyDescent="0.3">
      <c r="B17" s="1478"/>
      <c r="C17" s="684" t="s">
        <v>541</v>
      </c>
      <c r="D17" s="683">
        <v>0.3756146435452794</v>
      </c>
      <c r="E17" s="683">
        <v>0.32128246730734561</v>
      </c>
      <c r="F17" s="683">
        <v>0.34779766496267339</v>
      </c>
      <c r="G17" s="683">
        <v>0.3186308511590441</v>
      </c>
      <c r="H17" s="683">
        <v>0.30481034626965542</v>
      </c>
      <c r="I17" s="683">
        <v>0.35747947410370895</v>
      </c>
      <c r="J17" s="683">
        <v>0.34739074785152679</v>
      </c>
      <c r="K17" s="683">
        <v>0.26351821582856338</v>
      </c>
      <c r="L17" s="683">
        <v>0.27015239951978381</v>
      </c>
      <c r="M17" s="683">
        <v>0.29244703121351284</v>
      </c>
    </row>
    <row r="18" spans="2:14" x14ac:dyDescent="0.3">
      <c r="B18" s="1478"/>
      <c r="C18" s="684" t="s">
        <v>643</v>
      </c>
      <c r="D18" s="683">
        <v>0.62733588734024581</v>
      </c>
      <c r="E18" s="683">
        <v>0.58634756008465361</v>
      </c>
      <c r="F18" s="683">
        <v>0.57267564726725462</v>
      </c>
      <c r="G18" s="683">
        <v>0.57061422982737964</v>
      </c>
      <c r="H18" s="683">
        <v>0.58353436180323159</v>
      </c>
      <c r="I18" s="683">
        <v>0.47146246715586915</v>
      </c>
      <c r="J18" s="683">
        <v>0.41138846795005724</v>
      </c>
      <c r="K18" s="683">
        <v>0.42929658220999334</v>
      </c>
      <c r="L18" s="683">
        <v>0.38180138567631383</v>
      </c>
      <c r="M18" s="683">
        <v>0.37389526204493173</v>
      </c>
    </row>
    <row r="19" spans="2:14" ht="14.4" thickBot="1" x14ac:dyDescent="0.35">
      <c r="B19" s="1479"/>
      <c r="C19" s="687" t="s">
        <v>542</v>
      </c>
      <c r="D19" s="688">
        <v>0.27917533718689785</v>
      </c>
      <c r="E19" s="688">
        <v>0.28954667110426979</v>
      </c>
      <c r="F19" s="688">
        <v>0.26063906284728122</v>
      </c>
      <c r="G19" s="688">
        <v>0.22986776156806588</v>
      </c>
      <c r="H19" s="688">
        <v>0.22361680327868852</v>
      </c>
      <c r="I19" s="688">
        <v>0.25351627243631375</v>
      </c>
      <c r="J19" s="688">
        <v>0.1802849225932015</v>
      </c>
      <c r="K19" s="688">
        <v>0.19495425649236081</v>
      </c>
      <c r="L19" s="688">
        <v>0.22174797512369521</v>
      </c>
      <c r="M19" s="688">
        <v>0.21216527236975175</v>
      </c>
    </row>
    <row r="20" spans="2:14" ht="14.4" thickBot="1" x14ac:dyDescent="0.35">
      <c r="B20" s="672"/>
      <c r="C20" s="672"/>
      <c r="D20" s="691"/>
      <c r="E20" s="691"/>
      <c r="F20" s="691"/>
      <c r="G20" s="691"/>
      <c r="H20" s="691"/>
      <c r="I20" s="691"/>
      <c r="J20" s="691"/>
      <c r="K20" s="691"/>
      <c r="L20" s="691"/>
      <c r="M20" s="691"/>
    </row>
    <row r="21" spans="2:14" ht="14.4" thickBot="1" x14ac:dyDescent="0.35">
      <c r="B21" s="16"/>
      <c r="C21" s="678" t="s">
        <v>543</v>
      </c>
      <c r="D21" s="692">
        <v>7.5579654541892509</v>
      </c>
      <c r="E21" s="692">
        <v>8.3135209604408598</v>
      </c>
      <c r="F21" s="692">
        <v>6.0521724308630498</v>
      </c>
      <c r="G21" s="692">
        <v>6.9111481018413796</v>
      </c>
      <c r="H21" s="692">
        <v>7.7966542771101901</v>
      </c>
      <c r="I21" s="692">
        <v>12.2871375597783</v>
      </c>
      <c r="J21" s="692">
        <v>12.933632371774999</v>
      </c>
      <c r="K21" s="692">
        <v>12.553687757525061</v>
      </c>
      <c r="L21" s="692">
        <v>11.736460250710392</v>
      </c>
      <c r="M21" s="692">
        <v>11.122211739269501</v>
      </c>
    </row>
    <row r="22" spans="2:14" ht="14.4" thickBot="1" x14ac:dyDescent="0.35">
      <c r="B22" s="672"/>
      <c r="C22" s="672"/>
      <c r="D22" s="691"/>
      <c r="E22" s="691"/>
      <c r="F22" s="691"/>
      <c r="G22" s="691"/>
      <c r="H22" s="691"/>
      <c r="I22" s="691"/>
      <c r="J22" s="691"/>
      <c r="K22" s="691"/>
      <c r="L22" s="691"/>
      <c r="M22" s="691"/>
    </row>
    <row r="23" spans="2:14" x14ac:dyDescent="0.3">
      <c r="B23" s="1473" t="s">
        <v>544</v>
      </c>
      <c r="C23" s="693" t="s">
        <v>538</v>
      </c>
      <c r="D23" s="681">
        <v>6.5188340399253057</v>
      </c>
      <c r="E23" s="681">
        <v>7.0635610347615199</v>
      </c>
      <c r="F23" s="681">
        <v>11.548396334478809</v>
      </c>
      <c r="G23" s="681">
        <v>9.5956512500885331</v>
      </c>
      <c r="H23" s="681">
        <v>7.3620075333401198</v>
      </c>
      <c r="I23" s="681">
        <v>2.3676318695017273</v>
      </c>
      <c r="J23" s="681">
        <v>2.2216811811343136</v>
      </c>
      <c r="K23" s="681">
        <v>1.6535459112959112</v>
      </c>
      <c r="L23" s="681">
        <v>1.6525880877851069</v>
      </c>
      <c r="M23" s="681">
        <v>1.657935490973754</v>
      </c>
    </row>
    <row r="24" spans="2:14" ht="14.4" thickBot="1" x14ac:dyDescent="0.35">
      <c r="B24" s="1474"/>
      <c r="C24" s="694" t="s">
        <v>643</v>
      </c>
      <c r="D24" s="688">
        <v>4.3353876931933639</v>
      </c>
      <c r="E24" s="688">
        <v>4.272646413223975</v>
      </c>
      <c r="F24" s="688">
        <v>8.3623982879974221</v>
      </c>
      <c r="G24" s="688">
        <v>7.2248434476790848</v>
      </c>
      <c r="H24" s="688">
        <v>5.6819601585824593</v>
      </c>
      <c r="I24" s="688">
        <v>2.1699497896196709</v>
      </c>
      <c r="J24" s="688">
        <v>1.7556914904788705</v>
      </c>
      <c r="K24" s="688">
        <v>1.3457836330992634</v>
      </c>
      <c r="L24" s="688">
        <v>1.201517684963525</v>
      </c>
      <c r="M24" s="688">
        <v>1.1467615407051481</v>
      </c>
    </row>
    <row r="25" spans="2:14" ht="14.4" thickBot="1" x14ac:dyDescent="0.35">
      <c r="B25" s="672"/>
      <c r="C25" s="695"/>
      <c r="D25" s="696"/>
      <c r="E25" s="696"/>
      <c r="F25" s="696"/>
      <c r="G25" s="696"/>
      <c r="H25" s="696"/>
      <c r="I25" s="696"/>
      <c r="J25" s="696"/>
      <c r="K25" s="696"/>
      <c r="L25" s="696"/>
      <c r="M25" s="696"/>
    </row>
    <row r="26" spans="2:14" x14ac:dyDescent="0.3">
      <c r="B26" s="1473" t="s">
        <v>545</v>
      </c>
      <c r="C26" s="693" t="s">
        <v>538</v>
      </c>
      <c r="D26" s="681">
        <v>3.9131910701060839</v>
      </c>
      <c r="E26" s="681">
        <v>4.485181504498879</v>
      </c>
      <c r="F26" s="681">
        <v>4.1508609320680456</v>
      </c>
      <c r="G26" s="681">
        <v>3.9339738486063935</v>
      </c>
      <c r="H26" s="681">
        <v>3.6281998281370225</v>
      </c>
      <c r="I26" s="681">
        <v>1.4137442430817435</v>
      </c>
      <c r="J26" s="681">
        <v>1.3052991976530279</v>
      </c>
      <c r="K26" s="681">
        <v>1.1547411045370128</v>
      </c>
      <c r="L26" s="681">
        <v>0.9396120205617996</v>
      </c>
      <c r="M26" s="681">
        <v>1.1988462502454251</v>
      </c>
    </row>
    <row r="27" spans="2:14" ht="14.4" thickBot="1" x14ac:dyDescent="0.35">
      <c r="B27" s="1474"/>
      <c r="C27" s="694" t="s">
        <v>644</v>
      </c>
      <c r="D27" s="688">
        <v>2.602490000903058</v>
      </c>
      <c r="E27" s="688">
        <v>2.7130217426517427</v>
      </c>
      <c r="F27" s="688">
        <v>3.0057119055056889</v>
      </c>
      <c r="G27" s="688">
        <v>2.9620027283903778</v>
      </c>
      <c r="H27" s="688">
        <v>2.8002262667472704</v>
      </c>
      <c r="I27" s="688">
        <v>1.2957056636920774</v>
      </c>
      <c r="J27" s="688">
        <v>1.0315169629068868</v>
      </c>
      <c r="K27" s="688">
        <v>0.93964535301768026</v>
      </c>
      <c r="L27" s="688">
        <v>0.68314559145905096</v>
      </c>
      <c r="M27" s="688">
        <v>0.82922675064705831</v>
      </c>
    </row>
    <row r="28" spans="2:14" ht="14.4" thickBot="1" x14ac:dyDescent="0.35">
      <c r="B28" s="672"/>
      <c r="C28" s="697"/>
      <c r="D28" s="691"/>
      <c r="E28" s="691"/>
      <c r="F28" s="691"/>
      <c r="G28" s="691"/>
      <c r="H28" s="691"/>
      <c r="I28" s="691"/>
      <c r="J28" s="691"/>
      <c r="K28" s="691"/>
      <c r="L28" s="691"/>
      <c r="M28" s="691"/>
    </row>
    <row r="29" spans="2:14" ht="12.75" customHeight="1" x14ac:dyDescent="0.3">
      <c r="B29" s="1473" t="s">
        <v>546</v>
      </c>
      <c r="C29" s="693" t="s">
        <v>535</v>
      </c>
      <c r="D29" s="681">
        <v>0.19665014590525423</v>
      </c>
      <c r="E29" s="681">
        <v>0.22409333716017968</v>
      </c>
      <c r="F29" s="681" t="s">
        <v>536</v>
      </c>
      <c r="G29" s="681" t="s">
        <v>536</v>
      </c>
      <c r="H29" s="681" t="s">
        <v>536</v>
      </c>
      <c r="I29" s="681">
        <v>8.5894279811038005E-2</v>
      </c>
      <c r="J29" s="681">
        <v>7.6940849541224335E-2</v>
      </c>
      <c r="K29" s="681">
        <v>8.2202439171777816E-2</v>
      </c>
      <c r="L29" s="681">
        <v>6.635319287019209E-2</v>
      </c>
      <c r="M29" s="681">
        <v>8.0073010739679387E-2</v>
      </c>
    </row>
    <row r="30" spans="2:14" ht="14.4" thickBot="1" x14ac:dyDescent="0.35">
      <c r="B30" s="1474"/>
      <c r="C30" s="694" t="s">
        <v>537</v>
      </c>
      <c r="D30" s="688">
        <v>0.6614031134519458</v>
      </c>
      <c r="E30" s="688">
        <v>0.90412166661026561</v>
      </c>
      <c r="F30" s="688" t="s">
        <v>536</v>
      </c>
      <c r="G30" s="688" t="s">
        <v>536</v>
      </c>
      <c r="H30" s="688" t="s">
        <v>536</v>
      </c>
      <c r="I30" s="688">
        <v>0.52916749620092041</v>
      </c>
      <c r="J30" s="688">
        <v>0.45607475519700319</v>
      </c>
      <c r="K30" s="688">
        <v>0.41320109076830108</v>
      </c>
      <c r="L30" s="688">
        <v>0.31067530172817404</v>
      </c>
      <c r="M30" s="688">
        <v>0.37034345467738283</v>
      </c>
    </row>
    <row r="31" spans="2:14" x14ac:dyDescent="0.3">
      <c r="B31" s="9"/>
      <c r="C31" s="9"/>
      <c r="D31" s="698"/>
      <c r="E31" s="698"/>
      <c r="F31" s="698"/>
      <c r="G31" s="698"/>
      <c r="H31" s="698"/>
      <c r="I31" s="698"/>
      <c r="J31" s="698"/>
      <c r="K31" s="672"/>
      <c r="L31" s="672"/>
      <c r="M31" s="672"/>
      <c r="N31" s="672"/>
    </row>
    <row r="32" spans="2:14" x14ac:dyDescent="0.3">
      <c r="C32" s="672"/>
      <c r="D32" s="673"/>
      <c r="E32" s="673"/>
      <c r="F32" s="673"/>
      <c r="G32" s="673"/>
      <c r="H32" s="673"/>
      <c r="I32" s="673"/>
      <c r="J32" s="673"/>
      <c r="K32" s="672"/>
      <c r="L32" s="672"/>
      <c r="M32" s="672"/>
      <c r="N32" s="672"/>
    </row>
    <row r="33" spans="2:14" ht="14.4" thickBot="1" x14ac:dyDescent="0.35">
      <c r="C33" s="672"/>
      <c r="D33" s="699"/>
      <c r="E33" s="699"/>
      <c r="F33" s="699"/>
      <c r="G33" s="699"/>
      <c r="H33" s="699"/>
      <c r="I33" s="699"/>
      <c r="J33" s="699"/>
      <c r="K33" s="699"/>
      <c r="L33" s="672"/>
      <c r="M33" s="672"/>
    </row>
    <row r="34" spans="2:14" ht="14.4" thickBot="1" x14ac:dyDescent="0.35">
      <c r="B34" s="676"/>
      <c r="C34" s="678" t="s">
        <v>529</v>
      </c>
      <c r="D34" s="700" t="s">
        <v>547</v>
      </c>
      <c r="E34" s="700" t="s">
        <v>548</v>
      </c>
      <c r="F34" s="700" t="s">
        <v>549</v>
      </c>
      <c r="G34" s="700" t="s">
        <v>550</v>
      </c>
      <c r="H34" s="700" t="s">
        <v>551</v>
      </c>
      <c r="I34" s="700" t="s">
        <v>552</v>
      </c>
      <c r="J34" s="700" t="s">
        <v>553</v>
      </c>
      <c r="K34" s="700" t="s">
        <v>556</v>
      </c>
      <c r="L34" s="700" t="s">
        <v>606</v>
      </c>
      <c r="M34" s="700" t="s">
        <v>709</v>
      </c>
      <c r="N34" s="700" t="s">
        <v>931</v>
      </c>
    </row>
    <row r="35" spans="2:14" x14ac:dyDescent="0.3">
      <c r="B35" s="1480" t="s">
        <v>596</v>
      </c>
      <c r="C35" s="684" t="s">
        <v>640</v>
      </c>
      <c r="D35" s="683">
        <v>0.39973209090089568</v>
      </c>
      <c r="E35" s="683">
        <v>0.3594611560337293</v>
      </c>
      <c r="F35" s="683">
        <v>0.37423604431624091</v>
      </c>
      <c r="G35" s="683">
        <v>0.40145853073801563</v>
      </c>
      <c r="H35" s="683">
        <v>0.41414131986603875</v>
      </c>
      <c r="I35" s="683">
        <v>0.48639682021472663</v>
      </c>
      <c r="J35" s="683">
        <v>0.51428943306176322</v>
      </c>
      <c r="K35" s="683">
        <v>0.56014649484286994</v>
      </c>
      <c r="L35" s="683">
        <v>0.85634168063007898</v>
      </c>
      <c r="M35" s="1042">
        <v>0.89541076650540341</v>
      </c>
      <c r="N35" s="1042">
        <v>1.0372272411416248</v>
      </c>
    </row>
    <row r="36" spans="2:14" x14ac:dyDescent="0.3">
      <c r="B36" s="1481"/>
      <c r="C36" s="682" t="s">
        <v>642</v>
      </c>
      <c r="D36" s="683">
        <v>0.43456502048388052</v>
      </c>
      <c r="E36" s="683">
        <v>0.38942093109597975</v>
      </c>
      <c r="F36" s="683">
        <v>0.4044180390974042</v>
      </c>
      <c r="G36" s="683">
        <v>0.43516089281031894</v>
      </c>
      <c r="H36" s="683">
        <v>0.44696850197945293</v>
      </c>
      <c r="I36" s="683">
        <v>0.52562643344295823</v>
      </c>
      <c r="J36" s="683">
        <v>0.53060179510240391</v>
      </c>
      <c r="K36" s="683">
        <v>0.56521244472281518</v>
      </c>
      <c r="L36" s="683">
        <v>0.86363524129397484</v>
      </c>
      <c r="M36" s="1042">
        <v>0.902211492711541</v>
      </c>
      <c r="N36" s="1042">
        <v>1.0450137617592021</v>
      </c>
    </row>
    <row r="37" spans="2:14" x14ac:dyDescent="0.3">
      <c r="B37" s="1481"/>
      <c r="C37" s="684" t="s">
        <v>643</v>
      </c>
      <c r="D37" s="683">
        <v>0.14630241912760761</v>
      </c>
      <c r="E37" s="683">
        <v>0.11966677944113743</v>
      </c>
      <c r="F37" s="683">
        <v>0.11217960832716861</v>
      </c>
      <c r="G37" s="683">
        <v>0.11832879789342253</v>
      </c>
      <c r="H37" s="683">
        <v>0.12569567758616204</v>
      </c>
      <c r="I37" s="683">
        <v>0.13886194076329791</v>
      </c>
      <c r="J37" s="683">
        <v>0.177264951507176</v>
      </c>
      <c r="K37" s="683">
        <v>0.22833720476743558</v>
      </c>
      <c r="L37" s="683">
        <v>0.41903833362741216</v>
      </c>
      <c r="M37" s="1042">
        <v>0.43529761018121166</v>
      </c>
      <c r="N37" s="1042">
        <v>0.47371572500949904</v>
      </c>
    </row>
    <row r="38" spans="2:14" x14ac:dyDescent="0.3">
      <c r="B38" s="1481"/>
      <c r="C38" s="684" t="s">
        <v>535</v>
      </c>
      <c r="D38" s="683">
        <v>1.3267691136204223E-2</v>
      </c>
      <c r="E38" s="683">
        <v>1.6330016699085313E-2</v>
      </c>
      <c r="F38" s="683">
        <v>1.9405410087455281E-2</v>
      </c>
      <c r="G38" s="683">
        <v>1.2543169229379E-2</v>
      </c>
      <c r="H38" s="683">
        <v>1.5539780949565098E-2</v>
      </c>
      <c r="I38" s="683">
        <v>2.0293791063077694E-2</v>
      </c>
      <c r="J38" s="683">
        <v>2.251456096920668E-2</v>
      </c>
      <c r="K38" s="683">
        <v>2.8896941575878961E-2</v>
      </c>
      <c r="L38" s="683">
        <v>3.5335420340634367E-2</v>
      </c>
      <c r="M38" s="1042">
        <v>4.2651552342598757E-2</v>
      </c>
      <c r="N38" s="1042">
        <v>2.4126466610360491E-2</v>
      </c>
    </row>
    <row r="39" spans="2:14" ht="14.4" thickBot="1" x14ac:dyDescent="0.35">
      <c r="B39" s="1482"/>
      <c r="C39" s="684" t="s">
        <v>537</v>
      </c>
      <c r="D39" s="683">
        <v>8.0739249235689314E-2</v>
      </c>
      <c r="E39" s="683">
        <v>8.0928154813050421E-2</v>
      </c>
      <c r="F39" s="683">
        <v>7.9264036671039401E-2</v>
      </c>
      <c r="G39" s="683">
        <v>7.8893238460193832E-2</v>
      </c>
      <c r="H39" s="683">
        <v>9.9030255791555138E-2</v>
      </c>
      <c r="I39" s="683">
        <v>0.1004721647974143</v>
      </c>
      <c r="J39" s="683">
        <v>0.11026768425744043</v>
      </c>
      <c r="K39" s="683">
        <v>0.15908793144780267</v>
      </c>
      <c r="L39" s="683">
        <v>0.17299637401994297</v>
      </c>
      <c r="M39" s="1042">
        <v>0.19929521630705285</v>
      </c>
      <c r="N39" s="1042">
        <v>0.13375813054595379</v>
      </c>
    </row>
    <row r="40" spans="2:14" ht="12.75" customHeight="1" x14ac:dyDescent="0.3">
      <c r="B40" s="1477" t="s">
        <v>641</v>
      </c>
      <c r="C40" s="726" t="s">
        <v>538</v>
      </c>
      <c r="D40" s="681">
        <v>0.58772450633933981</v>
      </c>
      <c r="E40" s="681">
        <v>0.60083000303219147</v>
      </c>
      <c r="F40" s="681">
        <v>0.58950070540947841</v>
      </c>
      <c r="G40" s="681">
        <v>0.61922217852343919</v>
      </c>
      <c r="H40" s="681">
        <v>0.64878971865919721</v>
      </c>
      <c r="I40" s="681">
        <v>0.66851769500632441</v>
      </c>
      <c r="J40" s="681">
        <v>0.67386337947480635</v>
      </c>
      <c r="K40" s="681">
        <v>0.68472213942781812</v>
      </c>
      <c r="L40" s="681">
        <v>0.76189278390972004</v>
      </c>
      <c r="M40" s="1043">
        <v>0.77674376685529134</v>
      </c>
      <c r="N40" s="1043">
        <v>0.76288029877873298</v>
      </c>
    </row>
    <row r="41" spans="2:14" x14ac:dyDescent="0.3">
      <c r="B41" s="1478"/>
      <c r="C41" s="727" t="s">
        <v>539</v>
      </c>
      <c r="D41" s="683">
        <v>0.2315864995524104</v>
      </c>
      <c r="E41" s="683">
        <v>0.20711111946978128</v>
      </c>
      <c r="F41" s="683">
        <v>0.17787603682954853</v>
      </c>
      <c r="G41" s="683">
        <v>0.14028195159698145</v>
      </c>
      <c r="H41" s="683">
        <v>9.6625302596149196E-2</v>
      </c>
      <c r="I41" s="683">
        <v>7.1718114448889772E-2</v>
      </c>
      <c r="J41" s="683">
        <v>7.3148206113804945E-2</v>
      </c>
      <c r="K41" s="683">
        <v>8.085425449361186E-2</v>
      </c>
      <c r="L41" s="683">
        <v>6.6169258364690189E-2</v>
      </c>
      <c r="M41" s="1042">
        <v>7.6264334956420474E-2</v>
      </c>
      <c r="N41" s="1042">
        <v>0.12646527375324093</v>
      </c>
    </row>
    <row r="42" spans="2:14" x14ac:dyDescent="0.3">
      <c r="B42" s="1478"/>
      <c r="C42" s="727" t="s">
        <v>535</v>
      </c>
      <c r="D42" s="683">
        <v>3.3743422787631455E-2</v>
      </c>
      <c r="E42" s="683">
        <v>4.6196968430351953E-2</v>
      </c>
      <c r="F42" s="683">
        <v>5.2711791017822821E-2</v>
      </c>
      <c r="G42" s="683">
        <v>3.1784524410079791E-2</v>
      </c>
      <c r="H42" s="683">
        <v>3.7522894249218383E-2</v>
      </c>
      <c r="I42" s="683">
        <v>4.1722705041777865E-2</v>
      </c>
      <c r="J42" s="683">
        <v>4.3777996439026218E-2</v>
      </c>
      <c r="K42" s="683">
        <v>5.1588186022631481E-2</v>
      </c>
      <c r="L42" s="683">
        <v>4.1263226046214727E-2</v>
      </c>
      <c r="M42" s="1042">
        <v>4.7633504016328328E-2</v>
      </c>
      <c r="N42" s="1042">
        <v>2.3260540847158697E-2</v>
      </c>
    </row>
    <row r="43" spans="2:14" x14ac:dyDescent="0.3">
      <c r="B43" s="1478"/>
      <c r="C43" s="727" t="s">
        <v>541</v>
      </c>
      <c r="D43" s="683">
        <v>0.30929623271647155</v>
      </c>
      <c r="E43" s="683">
        <v>0.33728674356096183</v>
      </c>
      <c r="F43" s="683">
        <v>0.30854785764637122</v>
      </c>
      <c r="G43" s="683">
        <v>0.35279480103858374</v>
      </c>
      <c r="H43" s="683">
        <v>0.3843126947301303</v>
      </c>
      <c r="I43" s="683">
        <v>0.36247722194623672</v>
      </c>
      <c r="J43" s="683">
        <v>0.31936627264127382</v>
      </c>
      <c r="K43" s="683">
        <v>0.29723060098326598</v>
      </c>
      <c r="L43" s="683">
        <v>0.31720041899278179</v>
      </c>
      <c r="M43" s="1042">
        <v>0.38101297461951</v>
      </c>
      <c r="N43" s="1042">
        <v>0.37579052527707857</v>
      </c>
    </row>
    <row r="44" spans="2:14" x14ac:dyDescent="0.3">
      <c r="B44" s="1478"/>
      <c r="C44" s="727" t="s">
        <v>643</v>
      </c>
      <c r="D44" s="683">
        <v>0.37208767771243773</v>
      </c>
      <c r="E44" s="683">
        <v>0.3385325645327581</v>
      </c>
      <c r="F44" s="683">
        <v>0.30471853178849012</v>
      </c>
      <c r="G44" s="683">
        <v>0.29984643404552797</v>
      </c>
      <c r="H44" s="683">
        <v>0.30350914423805991</v>
      </c>
      <c r="I44" s="683">
        <v>0.28549105379018597</v>
      </c>
      <c r="J44" s="683">
        <v>0.34467935779245829</v>
      </c>
      <c r="K44" s="683">
        <v>0.40763837115768764</v>
      </c>
      <c r="L44" s="683">
        <v>0.48933544063754109</v>
      </c>
      <c r="M44" s="1042">
        <v>0.48614292620144062</v>
      </c>
      <c r="N44" s="1042">
        <v>0.45671353992602765</v>
      </c>
    </row>
    <row r="45" spans="2:14" ht="14.4" thickBot="1" x14ac:dyDescent="0.35">
      <c r="B45" s="1479"/>
      <c r="C45" s="728" t="s">
        <v>542</v>
      </c>
      <c r="D45" s="688">
        <v>0.20616250713902631</v>
      </c>
      <c r="E45" s="688">
        <v>0.20330226098683932</v>
      </c>
      <c r="F45" s="688">
        <v>0.27252797365252546</v>
      </c>
      <c r="G45" s="688">
        <v>0.26793905421867303</v>
      </c>
      <c r="H45" s="688">
        <v>0.31083738729796734</v>
      </c>
      <c r="I45" s="688">
        <v>0.30782541371614724</v>
      </c>
      <c r="J45" s="688">
        <v>0.31136819849796904</v>
      </c>
      <c r="K45" s="688">
        <v>0.30291309988758647</v>
      </c>
      <c r="L45" s="688">
        <v>0.2921886891128973</v>
      </c>
      <c r="M45" s="1044">
        <v>0.30384897362351138</v>
      </c>
      <c r="N45" s="1044">
        <v>0.31435639410266569</v>
      </c>
    </row>
    <row r="46" spans="2:14" ht="14.4" thickBot="1" x14ac:dyDescent="0.35">
      <c r="B46" s="672"/>
      <c r="C46" s="672"/>
      <c r="D46" s="691"/>
      <c r="E46" s="691"/>
      <c r="F46" s="691"/>
      <c r="G46" s="691"/>
      <c r="H46" s="691"/>
      <c r="I46" s="691"/>
      <c r="J46" s="691"/>
      <c r="K46" s="691"/>
      <c r="L46" s="691"/>
      <c r="M46" s="691"/>
      <c r="N46" s="1046"/>
    </row>
    <row r="47" spans="2:14" ht="14.4" thickBot="1" x14ac:dyDescent="0.35">
      <c r="B47" s="16"/>
      <c r="C47" s="678" t="s">
        <v>543</v>
      </c>
      <c r="D47" s="692">
        <v>11.033628289397774</v>
      </c>
      <c r="E47" s="692">
        <v>10.653244780983071</v>
      </c>
      <c r="F47" s="692">
        <v>9.5305938057712876</v>
      </c>
      <c r="G47" s="692">
        <v>8.9694289703193757</v>
      </c>
      <c r="H47" s="692">
        <v>8.0865248407514994</v>
      </c>
      <c r="I47" s="692">
        <v>7.8052243520930293</v>
      </c>
      <c r="J47" s="692">
        <v>7.3619324670716617</v>
      </c>
      <c r="K47" s="692">
        <v>7.6930096532398995</v>
      </c>
      <c r="L47" s="692">
        <v>7.3354601114460909</v>
      </c>
      <c r="M47" s="1045">
        <v>6.9359943377982551</v>
      </c>
      <c r="N47" s="1045">
        <v>6.6964529221810345</v>
      </c>
    </row>
    <row r="48" spans="2:14" ht="14.4" thickBot="1" x14ac:dyDescent="0.35">
      <c r="B48" s="672"/>
      <c r="C48" s="672"/>
      <c r="D48" s="691"/>
      <c r="E48" s="691"/>
      <c r="F48" s="691"/>
      <c r="G48" s="691"/>
      <c r="H48" s="691"/>
      <c r="I48" s="691"/>
      <c r="J48" s="691"/>
      <c r="K48" s="691"/>
      <c r="L48" s="691"/>
      <c r="M48" s="1046"/>
      <c r="N48" s="1046"/>
    </row>
    <row r="49" spans="2:14" x14ac:dyDescent="0.3">
      <c r="B49" s="1473" t="s">
        <v>544</v>
      </c>
      <c r="C49" s="701" t="s">
        <v>538</v>
      </c>
      <c r="D49" s="681">
        <v>1.8506645181073711</v>
      </c>
      <c r="E49" s="681">
        <v>2.3185793990487511</v>
      </c>
      <c r="F49" s="681">
        <v>2.6889447291913564</v>
      </c>
      <c r="G49" s="681">
        <v>4.1022927227429129</v>
      </c>
      <c r="H49" s="681">
        <v>4.5755119592036282</v>
      </c>
      <c r="I49" s="681">
        <v>5.8240829513021559</v>
      </c>
      <c r="J49" s="681">
        <v>4.6401642669364875</v>
      </c>
      <c r="K49" s="681">
        <v>3.9557086736632487</v>
      </c>
      <c r="L49" s="681">
        <v>3.8136016450527266</v>
      </c>
      <c r="M49" s="1043">
        <v>5.5614286988967265</v>
      </c>
      <c r="N49" s="1043">
        <v>6.4514055143016362</v>
      </c>
    </row>
    <row r="50" spans="2:14" ht="14.4" thickBot="1" x14ac:dyDescent="0.35">
      <c r="B50" s="1474"/>
      <c r="C50" s="702" t="s">
        <v>643</v>
      </c>
      <c r="D50" s="688">
        <v>1.17165347487001</v>
      </c>
      <c r="E50" s="688">
        <v>1.306383879086578</v>
      </c>
      <c r="F50" s="688">
        <v>1.3899411526071686</v>
      </c>
      <c r="G50" s="688">
        <v>1.9864563754135964</v>
      </c>
      <c r="H50" s="688">
        <v>2.1404619698025411</v>
      </c>
      <c r="I50" s="688">
        <v>2.487179608780556</v>
      </c>
      <c r="J50" s="688">
        <v>2.3734318977619657</v>
      </c>
      <c r="K50" s="688">
        <v>2.3549678733243438</v>
      </c>
      <c r="L50" s="688">
        <v>2.4493347106159931</v>
      </c>
      <c r="M50" s="1044">
        <v>3.4807478822627225</v>
      </c>
      <c r="N50" s="1044">
        <v>3.8622628669947949</v>
      </c>
    </row>
    <row r="51" spans="2:14" ht="14.4" thickBot="1" x14ac:dyDescent="0.35">
      <c r="B51" s="672"/>
      <c r="C51" s="703"/>
      <c r="D51" s="696"/>
      <c r="E51" s="696"/>
      <c r="F51" s="696"/>
      <c r="G51" s="696"/>
      <c r="H51" s="696"/>
      <c r="I51" s="696"/>
      <c r="J51" s="696"/>
      <c r="K51" s="696"/>
      <c r="L51" s="696"/>
      <c r="M51" s="696"/>
      <c r="N51" s="696"/>
    </row>
    <row r="52" spans="2:14" x14ac:dyDescent="0.3">
      <c r="B52" s="1473" t="s">
        <v>545</v>
      </c>
      <c r="C52" s="701" t="s">
        <v>538</v>
      </c>
      <c r="D52" s="681">
        <v>1.1905500072777522</v>
      </c>
      <c r="E52" s="681">
        <v>1.1015151033865811</v>
      </c>
      <c r="F52" s="681">
        <v>1.2340084993169218</v>
      </c>
      <c r="G52" s="681">
        <v>1.4002383381836434</v>
      </c>
      <c r="H52" s="681">
        <v>1.7579842923441797</v>
      </c>
      <c r="I52" s="681">
        <v>2.1261864756284194</v>
      </c>
      <c r="J52" s="681">
        <v>2.5202442801190736</v>
      </c>
      <c r="K52" s="681">
        <v>2.9363245509602027</v>
      </c>
      <c r="L52" s="681">
        <v>3.2560364747636998</v>
      </c>
      <c r="M52" s="1043">
        <v>3.1409757769174051</v>
      </c>
      <c r="N52" s="1043">
        <v>3.9591289074460523</v>
      </c>
    </row>
    <row r="53" spans="2:14" ht="14.4" thickBot="1" x14ac:dyDescent="0.35">
      <c r="B53" s="1474"/>
      <c r="C53" s="702" t="s">
        <v>643</v>
      </c>
      <c r="D53" s="688">
        <v>0.75373577693343974</v>
      </c>
      <c r="E53" s="688">
        <v>0.62063933382009573</v>
      </c>
      <c r="F53" s="688">
        <v>0.63787075176640573</v>
      </c>
      <c r="G53" s="688">
        <v>0.67803849261240368</v>
      </c>
      <c r="H53" s="688">
        <v>0.82239945055850883</v>
      </c>
      <c r="I53" s="688">
        <v>0.90798975407203941</v>
      </c>
      <c r="J53" s="688">
        <v>1.2890983638680364</v>
      </c>
      <c r="K53" s="688">
        <v>1.7480938445249823</v>
      </c>
      <c r="L53" s="688">
        <v>2.0912313080775906</v>
      </c>
      <c r="M53" s="1044">
        <v>1.965851829748827</v>
      </c>
      <c r="N53" s="1044">
        <v>2.3702116586806792</v>
      </c>
    </row>
    <row r="54" spans="2:14" ht="14.4" thickBot="1" x14ac:dyDescent="0.35">
      <c r="B54" s="672"/>
      <c r="C54" s="704"/>
      <c r="D54" s="691"/>
      <c r="E54" s="691"/>
      <c r="F54" s="691"/>
      <c r="G54" s="691"/>
      <c r="H54" s="691"/>
      <c r="I54" s="691"/>
      <c r="J54" s="691"/>
      <c r="K54" s="691"/>
      <c r="L54" s="691"/>
      <c r="M54" s="691"/>
      <c r="N54" s="691"/>
    </row>
    <row r="55" spans="2:14" ht="12.75" customHeight="1" x14ac:dyDescent="0.3">
      <c r="B55" s="1473" t="s">
        <v>546</v>
      </c>
      <c r="C55" s="693" t="s">
        <v>535</v>
      </c>
      <c r="D55" s="681">
        <v>5.3786825206429502E-2</v>
      </c>
      <c r="E55" s="681">
        <v>6.587905225584495E-2</v>
      </c>
      <c r="F55" s="681">
        <v>7.5301344753651273E-2</v>
      </c>
      <c r="G55" s="681">
        <v>4.8901738684901254E-2</v>
      </c>
      <c r="H55" s="681">
        <v>6.0835300936916192E-2</v>
      </c>
      <c r="I55" s="681">
        <v>7.8571948856032345E-2</v>
      </c>
      <c r="J55" s="681">
        <v>8.9487749451253665E-2</v>
      </c>
      <c r="K55" s="681">
        <v>0.11946285037561501</v>
      </c>
      <c r="L55" s="681">
        <v>0.15191463470844724</v>
      </c>
      <c r="M55" s="1043">
        <v>0.18209345128781904</v>
      </c>
      <c r="N55" s="1043">
        <v>9.8252235893153017E-2</v>
      </c>
    </row>
    <row r="56" spans="2:14" ht="14.4" thickBot="1" x14ac:dyDescent="0.35">
      <c r="B56" s="1474"/>
      <c r="C56" s="694" t="s">
        <v>537</v>
      </c>
      <c r="D56" s="688">
        <v>0.32731451473785067</v>
      </c>
      <c r="E56" s="688">
        <v>0.3264828345335794</v>
      </c>
      <c r="F56" s="688">
        <v>0.30757858375744829</v>
      </c>
      <c r="G56" s="688">
        <v>0.30757908632450193</v>
      </c>
      <c r="H56" s="688">
        <v>0.38768470627043494</v>
      </c>
      <c r="I56" s="688">
        <v>0.38900044695345676</v>
      </c>
      <c r="J56" s="688">
        <v>0.43827667414415811</v>
      </c>
      <c r="K56" s="688">
        <v>0.6576854405581456</v>
      </c>
      <c r="L56" s="688">
        <v>0.74374892704767914</v>
      </c>
      <c r="M56" s="1044">
        <v>0.85085657541843451</v>
      </c>
      <c r="N56" s="1044">
        <v>0.54471446678332491</v>
      </c>
    </row>
    <row r="57" spans="2:14" x14ac:dyDescent="0.3">
      <c r="K57" s="699"/>
      <c r="L57" s="672"/>
    </row>
    <row r="58" spans="2:14" x14ac:dyDescent="0.3">
      <c r="B58" s="5" t="s">
        <v>558</v>
      </c>
      <c r="K58" s="17"/>
      <c r="L58" s="672"/>
      <c r="M58" s="672"/>
      <c r="N58" s="672"/>
    </row>
    <row r="59" spans="2:14" ht="3" customHeight="1" x14ac:dyDescent="0.3">
      <c r="K59" s="17"/>
      <c r="L59" s="672"/>
      <c r="M59" s="672"/>
      <c r="N59" s="672"/>
    </row>
    <row r="60" spans="2:14" x14ac:dyDescent="0.3">
      <c r="B60" s="5" t="s">
        <v>554</v>
      </c>
      <c r="N60" s="672"/>
    </row>
    <row r="61" spans="2:14" ht="12.75" customHeight="1" x14ac:dyDescent="0.3">
      <c r="B61" s="1296" t="s">
        <v>710</v>
      </c>
      <c r="C61" s="1296"/>
      <c r="D61" s="1296"/>
      <c r="E61" s="1296"/>
      <c r="F61" s="1296"/>
      <c r="G61" s="1296"/>
      <c r="H61" s="1296"/>
      <c r="I61" s="1296"/>
      <c r="J61" s="1296"/>
      <c r="K61" s="1296"/>
      <c r="L61" s="1296"/>
      <c r="M61" s="1296"/>
      <c r="N61" s="672"/>
    </row>
    <row r="62" spans="2:14" x14ac:dyDescent="0.3">
      <c r="B62" s="5" t="s">
        <v>555</v>
      </c>
    </row>
    <row r="63" spans="2:14" x14ac:dyDescent="0.3">
      <c r="B63" s="1" t="s">
        <v>645</v>
      </c>
      <c r="H63" s="88"/>
      <c r="I63" s="88"/>
      <c r="J63" s="88"/>
      <c r="K63" s="88"/>
      <c r="L63" s="88"/>
      <c r="M63" s="88"/>
      <c r="N63" s="88"/>
    </row>
    <row r="64" spans="2:14" x14ac:dyDescent="0.3">
      <c r="H64" s="88"/>
      <c r="I64" s="88"/>
      <c r="J64" s="88"/>
      <c r="K64" s="88"/>
      <c r="L64" s="88"/>
      <c r="M64" s="88"/>
      <c r="N64" s="88"/>
    </row>
    <row r="65" spans="9:14" x14ac:dyDescent="0.3">
      <c r="I65" s="88"/>
      <c r="J65" s="88"/>
      <c r="K65" s="88"/>
      <c r="L65" s="88"/>
      <c r="M65" s="88"/>
      <c r="N65" s="88"/>
    </row>
    <row r="66" spans="9:14" x14ac:dyDescent="0.3">
      <c r="I66" s="88"/>
      <c r="J66" s="88"/>
      <c r="K66" s="88"/>
      <c r="L66" s="88"/>
      <c r="M66" s="88"/>
      <c r="N66" s="88"/>
    </row>
  </sheetData>
  <mergeCells count="12">
    <mergeCell ref="B61:M61"/>
    <mergeCell ref="B29:B30"/>
    <mergeCell ref="B6:N6"/>
    <mergeCell ref="B9:B13"/>
    <mergeCell ref="B14:B19"/>
    <mergeCell ref="B23:B24"/>
    <mergeCell ref="B26:B27"/>
    <mergeCell ref="B35:B39"/>
    <mergeCell ref="B40:B45"/>
    <mergeCell ref="B49:B50"/>
    <mergeCell ref="B52:B53"/>
    <mergeCell ref="B55:B56"/>
  </mergeCells>
  <hyperlinks>
    <hyperlink ref="A1" location="INDICE!A1" display="Indice"/>
  </hyperlinks>
  <printOptions horizontalCentered="1"/>
  <pageMargins left="0.15748031496062992" right="0.15748031496062992" top="0.19685039370078741" bottom="0.11811023622047245" header="0.15748031496062992" footer="0"/>
  <pageSetup paperSize="9" scale="59" orientation="landscape" horizontalDpi="4294967294" verticalDpi="4294967294" r:id="rId1"/>
  <headerFooter scaleWithDoc="0">
    <oddFooter>&amp;R&amp;A</oddFooter>
  </headerFooter>
  <ignoredErrors>
    <ignoredError sqref="F12:H3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107"/>
  <sheetViews>
    <sheetView showGridLines="0" zoomScale="85" zoomScaleNormal="85" zoomScaleSheetLayoutView="85" workbookViewId="0"/>
  </sheetViews>
  <sheetFormatPr baseColWidth="10" defaultColWidth="11.44140625" defaultRowHeight="15" customHeight="1" x14ac:dyDescent="0.3"/>
  <cols>
    <col min="1" max="1" width="6.88671875" style="15" customWidth="1"/>
    <col min="2" max="2" width="88.5546875" style="15" bestFit="1" customWidth="1"/>
    <col min="3" max="3" width="17.88671875" style="15" customWidth="1"/>
    <col min="4" max="4" width="15.6640625" style="15" customWidth="1"/>
    <col min="5" max="5" width="23.44140625" style="934" bestFit="1" customWidth="1"/>
    <col min="6" max="6" width="16.6640625" style="15" bestFit="1" customWidth="1"/>
    <col min="7" max="7" width="14.6640625" style="15" bestFit="1" customWidth="1"/>
    <col min="8" max="16384" width="11.44140625" style="15"/>
  </cols>
  <sheetData>
    <row r="1" spans="1:7" ht="14.4" x14ac:dyDescent="0.3">
      <c r="A1" s="666" t="s">
        <v>216</v>
      </c>
      <c r="B1" s="399"/>
    </row>
    <row r="2" spans="1:7" ht="15" customHeight="1" x14ac:dyDescent="0.3">
      <c r="A2" s="666"/>
      <c r="B2" s="351" t="s">
        <v>705</v>
      </c>
      <c r="C2" s="7"/>
      <c r="D2" s="214"/>
    </row>
    <row r="3" spans="1:7" ht="15" customHeight="1" x14ac:dyDescent="0.3">
      <c r="A3" s="666"/>
      <c r="B3" s="351" t="s">
        <v>299</v>
      </c>
      <c r="C3" s="5"/>
      <c r="D3" s="214"/>
    </row>
    <row r="4" spans="1:7" s="385" customFormat="1" ht="13.8" x14ac:dyDescent="0.3">
      <c r="B4" s="347"/>
      <c r="C4" s="35"/>
      <c r="D4" s="386"/>
      <c r="E4" s="392"/>
      <c r="F4" s="15"/>
      <c r="G4" s="15"/>
    </row>
    <row r="5" spans="1:7" s="385" customFormat="1" ht="13.8" x14ac:dyDescent="0.3">
      <c r="B5" s="387"/>
      <c r="C5" s="388"/>
      <c r="D5" s="386"/>
      <c r="E5" s="392"/>
      <c r="F5" s="15"/>
      <c r="G5" s="15"/>
    </row>
    <row r="6" spans="1:7" ht="15" customHeight="1" x14ac:dyDescent="0.3">
      <c r="B6" s="1294" t="s">
        <v>653</v>
      </c>
      <c r="C6" s="1294"/>
      <c r="D6" s="1294"/>
    </row>
    <row r="7" spans="1:7" ht="15" customHeight="1" x14ac:dyDescent="0.3">
      <c r="B7" s="1295" t="s">
        <v>366</v>
      </c>
      <c r="C7" s="1295"/>
      <c r="D7" s="1295"/>
    </row>
    <row r="8" spans="1:7" s="385" customFormat="1" ht="13.8" x14ac:dyDescent="0.3">
      <c r="B8" s="35"/>
      <c r="C8" s="389"/>
      <c r="D8" s="386"/>
      <c r="E8" s="392"/>
      <c r="F8" s="15"/>
      <c r="G8" s="15"/>
    </row>
    <row r="9" spans="1:7" s="385" customFormat="1" ht="13.8" x14ac:dyDescent="0.3">
      <c r="B9" s="384"/>
      <c r="C9" s="384"/>
      <c r="D9" s="386"/>
      <c r="E9" s="392"/>
      <c r="F9" s="15"/>
      <c r="G9" s="15"/>
    </row>
    <row r="10" spans="1:7" ht="15" customHeight="1" thickBot="1" x14ac:dyDescent="0.35">
      <c r="B10" s="877" t="s">
        <v>872</v>
      </c>
      <c r="C10" s="389"/>
      <c r="D10" s="214"/>
    </row>
    <row r="11" spans="1:7" ht="15" customHeight="1" thickTop="1" x14ac:dyDescent="0.3">
      <c r="B11" s="215"/>
      <c r="C11" s="768" t="s">
        <v>268</v>
      </c>
      <c r="D11" s="1300" t="s">
        <v>283</v>
      </c>
    </row>
    <row r="12" spans="1:7" ht="15" customHeight="1" thickBot="1" x14ac:dyDescent="0.35">
      <c r="B12" s="216"/>
      <c r="C12" s="769" t="s">
        <v>269</v>
      </c>
      <c r="D12" s="1301"/>
    </row>
    <row r="13" spans="1:7" ht="15" customHeight="1" thickTop="1" x14ac:dyDescent="0.3">
      <c r="B13" s="57"/>
      <c r="C13" s="937"/>
      <c r="D13" s="217"/>
    </row>
    <row r="14" spans="1:7" s="372" customFormat="1" ht="15" customHeight="1" x14ac:dyDescent="0.35">
      <c r="B14" s="370" t="s">
        <v>620</v>
      </c>
      <c r="C14" s="574">
        <f>+C17+C64</f>
        <v>349096604.06598067</v>
      </c>
      <c r="D14" s="373"/>
      <c r="E14" s="894"/>
      <c r="F14" s="15"/>
      <c r="G14" s="15"/>
    </row>
    <row r="15" spans="1:7" ht="15" customHeight="1" thickBot="1" x14ac:dyDescent="0.35">
      <c r="B15" s="139"/>
      <c r="C15" s="939"/>
      <c r="D15" s="218"/>
    </row>
    <row r="16" spans="1:7" ht="15" customHeight="1" thickTop="1" x14ac:dyDescent="0.3">
      <c r="B16" s="57"/>
      <c r="C16" s="937"/>
      <c r="D16" s="217"/>
    </row>
    <row r="17" spans="2:7" ht="15" customHeight="1" x14ac:dyDescent="0.3">
      <c r="B17" s="361" t="s">
        <v>633</v>
      </c>
      <c r="C17" s="951">
        <f>+C19+C21+C23</f>
        <v>335582217.91753709</v>
      </c>
      <c r="D17" s="444">
        <f>+D19+D21+D23</f>
        <v>1.0000000000000002</v>
      </c>
      <c r="F17" s="707"/>
    </row>
    <row r="18" spans="2:7" ht="15" customHeight="1" x14ac:dyDescent="0.35">
      <c r="B18" s="219"/>
      <c r="C18" s="220"/>
      <c r="D18" s="221"/>
    </row>
    <row r="19" spans="2:7" s="374" customFormat="1" ht="15" customHeight="1" x14ac:dyDescent="0.3">
      <c r="B19" s="445" t="s">
        <v>507</v>
      </c>
      <c r="C19" s="770">
        <f>+C28+C48</f>
        <v>332975078.3176949</v>
      </c>
      <c r="D19" s="446">
        <f>+C19/$C$17</f>
        <v>0.99223099598059505</v>
      </c>
      <c r="E19" s="934"/>
      <c r="F19" s="15"/>
      <c r="G19" s="15"/>
    </row>
    <row r="20" spans="2:7" ht="15" customHeight="1" x14ac:dyDescent="0.35">
      <c r="B20" s="219"/>
      <c r="C20" s="220"/>
      <c r="D20" s="221"/>
    </row>
    <row r="21" spans="2:7" s="374" customFormat="1" ht="15" customHeight="1" x14ac:dyDescent="0.3">
      <c r="B21" s="445" t="s">
        <v>743</v>
      </c>
      <c r="C21" s="770">
        <f>+C36+C54</f>
        <v>106676.97023194257</v>
      </c>
      <c r="D21" s="446">
        <f>+C21/$C$17</f>
        <v>3.1788624228640266E-4</v>
      </c>
      <c r="E21" s="934"/>
      <c r="F21" s="15"/>
      <c r="G21" s="15"/>
    </row>
    <row r="22" spans="2:7" ht="15" customHeight="1" x14ac:dyDescent="0.35">
      <c r="B22" s="143"/>
      <c r="C22" s="222"/>
      <c r="D22" s="223"/>
    </row>
    <row r="23" spans="2:7" s="374" customFormat="1" ht="15" customHeight="1" x14ac:dyDescent="0.3">
      <c r="B23" s="445" t="s">
        <v>744</v>
      </c>
      <c r="C23" s="222">
        <f>+C41+C58</f>
        <v>2500462.6296102544</v>
      </c>
      <c r="D23" s="446">
        <f>+C23/$C$17</f>
        <v>7.451117777118617E-3</v>
      </c>
      <c r="E23" s="934"/>
      <c r="F23" s="15"/>
      <c r="G23" s="15"/>
    </row>
    <row r="24" spans="2:7" ht="15" customHeight="1" thickBot="1" x14ac:dyDescent="0.35">
      <c r="B24" s="13"/>
      <c r="C24" s="936"/>
      <c r="D24" s="224"/>
    </row>
    <row r="25" spans="2:7" ht="15" customHeight="1" thickTop="1" x14ac:dyDescent="0.3">
      <c r="B25" s="57"/>
      <c r="C25" s="937"/>
      <c r="D25" s="217"/>
    </row>
    <row r="26" spans="2:7" ht="15" customHeight="1" x14ac:dyDescent="0.3">
      <c r="B26" s="361" t="s">
        <v>367</v>
      </c>
      <c r="C26" s="951">
        <f>+C28+C36+C41</f>
        <v>186582110.97015852</v>
      </c>
      <c r="D26" s="444">
        <f>+D28+D36+D41</f>
        <v>0.55599522563501125</v>
      </c>
    </row>
    <row r="27" spans="2:7" ht="15" customHeight="1" x14ac:dyDescent="0.35">
      <c r="B27" s="225"/>
      <c r="C27" s="220"/>
      <c r="D27" s="221"/>
    </row>
    <row r="28" spans="2:7" ht="15" customHeight="1" x14ac:dyDescent="0.3">
      <c r="B28" s="445" t="s">
        <v>507</v>
      </c>
      <c r="C28" s="447">
        <f>SUM(C29:C34)</f>
        <v>186470047.23101962</v>
      </c>
      <c r="D28" s="446">
        <f>+C28/$C$17</f>
        <v>0.55566128738335319</v>
      </c>
    </row>
    <row r="29" spans="2:7" ht="15" customHeight="1" x14ac:dyDescent="0.3">
      <c r="B29" s="448" t="s">
        <v>345</v>
      </c>
      <c r="C29" s="449">
        <v>166211193.14252687</v>
      </c>
      <c r="D29" s="450">
        <f t="shared" ref="D29:D34" si="0">+C29/$C$17</f>
        <v>0.49529201569127862</v>
      </c>
      <c r="F29" s="392"/>
      <c r="G29" s="385"/>
    </row>
    <row r="30" spans="2:7" ht="15" customHeight="1" x14ac:dyDescent="0.3">
      <c r="B30" s="448" t="s">
        <v>257</v>
      </c>
      <c r="C30" s="449">
        <v>605045.59676259232</v>
      </c>
      <c r="D30" s="450">
        <f t="shared" si="0"/>
        <v>1.8029727573684214E-3</v>
      </c>
    </row>
    <row r="31" spans="2:7" ht="15" customHeight="1" x14ac:dyDescent="0.3">
      <c r="B31" s="448" t="s">
        <v>273</v>
      </c>
      <c r="C31" s="451">
        <v>14979499.673183201</v>
      </c>
      <c r="D31" s="450">
        <f t="shared" si="0"/>
        <v>4.4637346299630593E-2</v>
      </c>
      <c r="F31" s="385"/>
      <c r="G31" s="385"/>
    </row>
    <row r="32" spans="2:7" ht="15.75" customHeight="1" x14ac:dyDescent="0.3">
      <c r="B32" s="448" t="s">
        <v>346</v>
      </c>
      <c r="C32" s="451">
        <v>1919958.9276317817</v>
      </c>
      <c r="D32" s="450">
        <f t="shared" si="0"/>
        <v>5.7212773058898337E-3</v>
      </c>
    </row>
    <row r="33" spans="2:6" ht="15" customHeight="1" x14ac:dyDescent="0.3">
      <c r="B33" s="448" t="s">
        <v>266</v>
      </c>
      <c r="C33" s="452">
        <v>1604373.4030542516</v>
      </c>
      <c r="D33" s="450">
        <f t="shared" si="0"/>
        <v>4.7808653659011683E-3</v>
      </c>
    </row>
    <row r="34" spans="2:6" ht="15" customHeight="1" x14ac:dyDescent="0.3">
      <c r="B34" s="448" t="s">
        <v>365</v>
      </c>
      <c r="C34" s="452">
        <v>1149976.4878609302</v>
      </c>
      <c r="D34" s="450">
        <f t="shared" si="0"/>
        <v>3.4268099632845115E-3</v>
      </c>
      <c r="F34" s="855"/>
    </row>
    <row r="35" spans="2:6" ht="15" customHeight="1" x14ac:dyDescent="0.35">
      <c r="B35" s="65"/>
      <c r="C35" s="227"/>
      <c r="D35" s="712"/>
    </row>
    <row r="36" spans="2:6" ht="15" customHeight="1" x14ac:dyDescent="0.3">
      <c r="B36" s="445" t="s">
        <v>743</v>
      </c>
      <c r="C36" s="453">
        <f>+SUM(C37:C39)</f>
        <v>62013.883509416912</v>
      </c>
      <c r="D36" s="446">
        <f>+C36/$C$17</f>
        <v>1.8479490330043541E-4</v>
      </c>
    </row>
    <row r="37" spans="2:6" ht="15" customHeight="1" x14ac:dyDescent="0.3">
      <c r="B37" s="448" t="s">
        <v>266</v>
      </c>
      <c r="C37" s="451">
        <v>210.92601022045278</v>
      </c>
      <c r="D37" s="450">
        <f>+C37/$C$17</f>
        <v>6.2853750573960333E-7</v>
      </c>
    </row>
    <row r="38" spans="2:6" ht="15" customHeight="1" x14ac:dyDescent="0.3">
      <c r="B38" s="448" t="s">
        <v>346</v>
      </c>
      <c r="C38" s="451">
        <v>60464.159700000004</v>
      </c>
      <c r="D38" s="450">
        <f>+C38/$C$17</f>
        <v>1.8017688802229059E-4</v>
      </c>
    </row>
    <row r="39" spans="2:6" ht="15" customHeight="1" x14ac:dyDescent="0.3">
      <c r="B39" s="448" t="s">
        <v>348</v>
      </c>
      <c r="C39" s="451">
        <v>1338.7977991964585</v>
      </c>
      <c r="D39" s="450">
        <f>+C39/$C$17</f>
        <v>3.9894777724052188E-6</v>
      </c>
    </row>
    <row r="40" spans="2:6" ht="15" customHeight="1" x14ac:dyDescent="0.35">
      <c r="B40" s="65"/>
      <c r="C40" s="227"/>
      <c r="D40" s="226"/>
    </row>
    <row r="41" spans="2:6" ht="15" customHeight="1" x14ac:dyDescent="0.3">
      <c r="B41" s="445" t="s">
        <v>744</v>
      </c>
      <c r="C41" s="453">
        <f>SUM(C42:C44)</f>
        <v>50049.855629474267</v>
      </c>
      <c r="D41" s="446">
        <f>+C41/$C$17</f>
        <v>1.4914334835754934E-4</v>
      </c>
    </row>
    <row r="42" spans="2:6" s="229" customFormat="1" ht="15" customHeight="1" x14ac:dyDescent="0.3">
      <c r="B42" s="448" t="s">
        <v>393</v>
      </c>
      <c r="C42" s="452">
        <v>41464.730721978529</v>
      </c>
      <c r="D42" s="720">
        <f>+C42/$C$17</f>
        <v>1.2356057177072383E-4</v>
      </c>
      <c r="E42" s="934"/>
    </row>
    <row r="43" spans="2:6" s="229" customFormat="1" ht="15" customHeight="1" x14ac:dyDescent="0.3">
      <c r="B43" s="448" t="s">
        <v>394</v>
      </c>
      <c r="C43" s="452">
        <v>2290.0840155092064</v>
      </c>
      <c r="D43" s="720">
        <f>+C43/$C$17</f>
        <v>6.8242114547081001E-6</v>
      </c>
      <c r="E43" s="934"/>
    </row>
    <row r="44" spans="2:6" s="229" customFormat="1" ht="15" customHeight="1" x14ac:dyDescent="0.3">
      <c r="B44" s="448" t="s">
        <v>745</v>
      </c>
      <c r="C44" s="452">
        <v>6295.0408919865285</v>
      </c>
      <c r="D44" s="720">
        <f>+C44/$C$17</f>
        <v>1.8758565132117381E-5</v>
      </c>
      <c r="E44" s="934"/>
    </row>
    <row r="45" spans="2:6" ht="15" customHeight="1" x14ac:dyDescent="0.35">
      <c r="B45" s="65"/>
      <c r="C45" s="227"/>
      <c r="D45" s="226"/>
    </row>
    <row r="46" spans="2:6" ht="15" customHeight="1" x14ac:dyDescent="0.3">
      <c r="B46" s="361" t="s">
        <v>512</v>
      </c>
      <c r="C46" s="951">
        <f>+C48+C54+C58</f>
        <v>149000106.94737861</v>
      </c>
      <c r="D46" s="444">
        <f>+D48+D54+D58</f>
        <v>0.44400477436498903</v>
      </c>
    </row>
    <row r="47" spans="2:6" ht="15" customHeight="1" x14ac:dyDescent="0.35">
      <c r="B47" s="225"/>
      <c r="C47" s="230"/>
      <c r="D47" s="221"/>
    </row>
    <row r="48" spans="2:6" ht="15" customHeight="1" x14ac:dyDescent="0.3">
      <c r="B48" s="445" t="s">
        <v>507</v>
      </c>
      <c r="C48" s="453">
        <f>SUM(C49:C52)</f>
        <v>146505031.08667532</v>
      </c>
      <c r="D48" s="454">
        <f t="shared" ref="D48:D52" si="1">+C48/$C$17</f>
        <v>0.43656970859724198</v>
      </c>
      <c r="E48" s="713"/>
    </row>
    <row r="49" spans="1:6" ht="15" customHeight="1" x14ac:dyDescent="0.3">
      <c r="B49" s="448" t="s">
        <v>345</v>
      </c>
      <c r="C49" s="451">
        <v>69324911.15691039</v>
      </c>
      <c r="D49" s="450">
        <f t="shared" si="1"/>
        <v>0.20658100297181317</v>
      </c>
      <c r="F49" s="392"/>
    </row>
    <row r="50" spans="1:6" ht="15" customHeight="1" x14ac:dyDescent="0.3">
      <c r="B50" s="448" t="s">
        <v>265</v>
      </c>
      <c r="C50" s="451">
        <v>71268153.583730102</v>
      </c>
      <c r="D50" s="450">
        <f t="shared" si="1"/>
        <v>0.2123716626762473</v>
      </c>
      <c r="F50" s="855"/>
    </row>
    <row r="51" spans="1:6" ht="15" customHeight="1" x14ac:dyDescent="0.3">
      <c r="B51" s="448" t="s">
        <v>264</v>
      </c>
      <c r="C51" s="451">
        <v>5487770.1997930473</v>
      </c>
      <c r="D51" s="450">
        <f t="shared" si="1"/>
        <v>1.6352982687365042E-2</v>
      </c>
    </row>
    <row r="52" spans="1:6" ht="15" customHeight="1" x14ac:dyDescent="0.3">
      <c r="B52" s="448" t="s">
        <v>266</v>
      </c>
      <c r="C52" s="451">
        <v>424196.14624178119</v>
      </c>
      <c r="D52" s="450">
        <f t="shared" si="1"/>
        <v>1.2640602618164329E-3</v>
      </c>
    </row>
    <row r="53" spans="1:6" ht="15" customHeight="1" x14ac:dyDescent="0.35">
      <c r="B53" s="143"/>
      <c r="C53" s="228"/>
      <c r="D53" s="223"/>
    </row>
    <row r="54" spans="1:6" ht="15" customHeight="1" x14ac:dyDescent="0.3">
      <c r="B54" s="445" t="s">
        <v>743</v>
      </c>
      <c r="C54" s="453">
        <f>SUM(C55:C56)</f>
        <v>44663.086722525659</v>
      </c>
      <c r="D54" s="446">
        <f>+C54/$C$17</f>
        <v>1.3309133898596723E-4</v>
      </c>
    </row>
    <row r="55" spans="1:6" ht="15" customHeight="1" x14ac:dyDescent="0.3">
      <c r="B55" s="448" t="s">
        <v>266</v>
      </c>
      <c r="C55" s="451">
        <v>35978.254472525659</v>
      </c>
      <c r="D55" s="450">
        <f>+C55/$C$17</f>
        <v>1.07211444920382E-4</v>
      </c>
    </row>
    <row r="56" spans="1:6" ht="15" customHeight="1" x14ac:dyDescent="0.3">
      <c r="B56" s="448" t="s">
        <v>348</v>
      </c>
      <c r="C56" s="451">
        <v>8684.8322499999977</v>
      </c>
      <c r="D56" s="450">
        <f>+C56/$C$17</f>
        <v>2.5879894065585229E-5</v>
      </c>
    </row>
    <row r="57" spans="1:6" ht="15" customHeight="1" x14ac:dyDescent="0.35">
      <c r="B57" s="65"/>
      <c r="C57" s="227"/>
      <c r="D57" s="226"/>
    </row>
    <row r="58" spans="1:6" ht="15" customHeight="1" x14ac:dyDescent="0.3">
      <c r="B58" s="445" t="s">
        <v>744</v>
      </c>
      <c r="C58" s="447">
        <f>SUM(C59:C61)</f>
        <v>2450412.77398078</v>
      </c>
      <c r="D58" s="446">
        <f>+C58/$C$17</f>
        <v>7.3019744287610676E-3</v>
      </c>
    </row>
    <row r="59" spans="1:6" ht="15" customHeight="1" x14ac:dyDescent="0.3">
      <c r="B59" s="448" t="s">
        <v>393</v>
      </c>
      <c r="C59" s="452">
        <v>1039921.2725758532</v>
      </c>
      <c r="D59" s="450">
        <f>+C59/$C$17</f>
        <v>3.0988569031729623E-3</v>
      </c>
    </row>
    <row r="60" spans="1:6" ht="15" customHeight="1" x14ac:dyDescent="0.3">
      <c r="B60" s="448" t="s">
        <v>394</v>
      </c>
      <c r="C60" s="452">
        <v>876651.12008715782</v>
      </c>
      <c r="D60" s="450">
        <f>+C60/$C$17</f>
        <v>2.6123288818079688E-3</v>
      </c>
    </row>
    <row r="61" spans="1:6" ht="15" customHeight="1" x14ac:dyDescent="0.3">
      <c r="B61" s="448" t="s">
        <v>745</v>
      </c>
      <c r="C61" s="452">
        <v>533840.38131776918</v>
      </c>
      <c r="D61" s="450">
        <f>+C61/$C$17</f>
        <v>1.5907886437801369E-3</v>
      </c>
    </row>
    <row r="62" spans="1:6" ht="15" customHeight="1" thickBot="1" x14ac:dyDescent="0.35">
      <c r="B62" s="13"/>
      <c r="C62" s="946"/>
      <c r="D62" s="224"/>
    </row>
    <row r="63" spans="1:6" ht="15" customHeight="1" thickTop="1" thickBot="1" x14ac:dyDescent="0.35">
      <c r="A63" s="132"/>
      <c r="B63" s="57"/>
      <c r="C63" s="231"/>
      <c r="D63" s="232"/>
    </row>
    <row r="64" spans="1:6" s="934" customFormat="1" ht="15" customHeight="1" thickTop="1" x14ac:dyDescent="0.3">
      <c r="A64" s="15"/>
      <c r="B64" s="455" t="s">
        <v>746</v>
      </c>
      <c r="C64" s="456">
        <f>+C66+C71</f>
        <v>13514386.148443591</v>
      </c>
      <c r="D64" s="457">
        <f>+D66+D71</f>
        <v>1</v>
      </c>
    </row>
    <row r="65" spans="1:4" s="934" customFormat="1" ht="15" customHeight="1" x14ac:dyDescent="0.3">
      <c r="A65" s="15"/>
      <c r="B65" s="233"/>
      <c r="C65" s="51"/>
      <c r="D65" s="234"/>
    </row>
    <row r="66" spans="1:4" s="934" customFormat="1" ht="15" customHeight="1" x14ac:dyDescent="0.3">
      <c r="A66" s="15"/>
      <c r="B66" s="458" t="s">
        <v>367</v>
      </c>
      <c r="C66" s="951">
        <f>+C68+C69</f>
        <v>1041289.5982443718</v>
      </c>
      <c r="D66" s="459">
        <f>SUM(D68:D69)</f>
        <v>7.7050454738137986E-2</v>
      </c>
    </row>
    <row r="67" spans="1:4" s="934" customFormat="1" ht="15" customHeight="1" x14ac:dyDescent="0.3">
      <c r="A67" s="15"/>
      <c r="B67" s="233"/>
      <c r="C67" s="51"/>
      <c r="D67" s="234"/>
    </row>
    <row r="68" spans="1:4" s="934" customFormat="1" ht="15" customHeight="1" x14ac:dyDescent="0.3">
      <c r="A68" s="15"/>
      <c r="B68" s="448" t="s">
        <v>681</v>
      </c>
      <c r="C68" s="449">
        <v>929780.55230617255</v>
      </c>
      <c r="D68" s="450">
        <f>+C68/$C$64</f>
        <v>6.8799318155730843E-2</v>
      </c>
    </row>
    <row r="69" spans="1:4" s="934" customFormat="1" ht="15" customHeight="1" x14ac:dyDescent="0.3">
      <c r="A69" s="15"/>
      <c r="B69" s="448" t="s">
        <v>682</v>
      </c>
      <c r="C69" s="452">
        <v>111509.04593819924</v>
      </c>
      <c r="D69" s="450">
        <f>+C69/$C$64</f>
        <v>8.2511365824071391E-3</v>
      </c>
    </row>
    <row r="70" spans="1:4" s="934" customFormat="1" ht="15" customHeight="1" x14ac:dyDescent="0.3">
      <c r="A70" s="15"/>
      <c r="B70" s="233"/>
      <c r="C70" s="51"/>
      <c r="D70" s="234"/>
    </row>
    <row r="71" spans="1:4" s="934" customFormat="1" ht="15" customHeight="1" x14ac:dyDescent="0.3">
      <c r="A71" s="15"/>
      <c r="B71" s="361" t="s">
        <v>512</v>
      </c>
      <c r="C71" s="951">
        <f>+C73+C74+C75</f>
        <v>12473096.55019922</v>
      </c>
      <c r="D71" s="459">
        <f>SUM(D73:D75)</f>
        <v>0.92294954526186213</v>
      </c>
    </row>
    <row r="72" spans="1:4" s="934" customFormat="1" ht="15" customHeight="1" x14ac:dyDescent="0.3">
      <c r="A72" s="15"/>
      <c r="B72" s="235"/>
      <c r="C72" s="51"/>
      <c r="D72" s="234"/>
    </row>
    <row r="73" spans="1:4" s="934" customFormat="1" ht="15" customHeight="1" x14ac:dyDescent="0.3">
      <c r="A73" s="15"/>
      <c r="B73" s="448" t="s">
        <v>683</v>
      </c>
      <c r="C73" s="449">
        <v>5151027.2004566593</v>
      </c>
      <c r="D73" s="450">
        <f>+C73/$C$64</f>
        <v>0.38115139998792225</v>
      </c>
    </row>
    <row r="74" spans="1:4" s="934" customFormat="1" ht="15" customHeight="1" x14ac:dyDescent="0.3">
      <c r="A74" s="15"/>
      <c r="B74" s="448" t="s">
        <v>742</v>
      </c>
      <c r="C74" s="449">
        <v>7174735.3877183916</v>
      </c>
      <c r="D74" s="450">
        <f>+C74/$C$64</f>
        <v>0.53089613608122954</v>
      </c>
    </row>
    <row r="75" spans="1:4" s="934" customFormat="1" ht="15" customHeight="1" x14ac:dyDescent="0.3">
      <c r="A75" s="15"/>
      <c r="B75" s="448" t="s">
        <v>684</v>
      </c>
      <c r="C75" s="449">
        <v>147333.96202416989</v>
      </c>
      <c r="D75" s="450">
        <f>+C75/$C$64</f>
        <v>1.0902009192710383E-2</v>
      </c>
    </row>
    <row r="76" spans="1:4" s="934" customFormat="1" ht="15" customHeight="1" thickBot="1" x14ac:dyDescent="0.35">
      <c r="A76" s="15"/>
      <c r="B76" s="936"/>
      <c r="C76" s="946"/>
      <c r="D76" s="224"/>
    </row>
    <row r="77" spans="1:4" s="934" customFormat="1" ht="14.4" thickTop="1" x14ac:dyDescent="0.3">
      <c r="A77" s="15"/>
      <c r="B77" s="378"/>
      <c r="C77" s="378"/>
      <c r="D77" s="378"/>
    </row>
    <row r="78" spans="1:4" s="934" customFormat="1" ht="13.8" x14ac:dyDescent="0.3">
      <c r="A78" s="15"/>
      <c r="B78" s="1293" t="s">
        <v>747</v>
      </c>
      <c r="C78" s="1293"/>
      <c r="D78" s="1293"/>
    </row>
    <row r="79" spans="1:4" s="934" customFormat="1" ht="29.25" customHeight="1" x14ac:dyDescent="0.3">
      <c r="A79" s="15"/>
      <c r="B79" s="1299" t="s">
        <v>748</v>
      </c>
      <c r="C79" s="1299"/>
      <c r="D79" s="1299"/>
    </row>
    <row r="80" spans="1:4" s="934" customFormat="1" ht="12.75" customHeight="1" x14ac:dyDescent="0.3">
      <c r="A80" s="15"/>
      <c r="B80" s="1299" t="s">
        <v>749</v>
      </c>
      <c r="C80" s="1299"/>
      <c r="D80" s="1299"/>
    </row>
    <row r="81" spans="1:4" s="934" customFormat="1" ht="15" customHeight="1" x14ac:dyDescent="0.3">
      <c r="A81" s="15"/>
      <c r="B81" s="1299" t="s">
        <v>750</v>
      </c>
      <c r="C81" s="1299"/>
      <c r="D81" s="1299"/>
    </row>
    <row r="82" spans="1:4" s="934" customFormat="1" ht="15" customHeight="1" x14ac:dyDescent="0.3">
      <c r="A82" s="15"/>
      <c r="B82" s="1299"/>
      <c r="C82" s="1299"/>
      <c r="D82" s="1299"/>
    </row>
    <row r="83" spans="1:4" s="934" customFormat="1" ht="15" customHeight="1" x14ac:dyDescent="0.3">
      <c r="A83" s="15"/>
      <c r="B83" s="15"/>
      <c r="C83" s="15"/>
      <c r="D83" s="15"/>
    </row>
    <row r="84" spans="1:4" s="934" customFormat="1" ht="15" customHeight="1" x14ac:dyDescent="0.3">
      <c r="A84" s="15"/>
      <c r="B84" s="15"/>
      <c r="C84" s="15"/>
      <c r="D84" s="15"/>
    </row>
    <row r="85" spans="1:4" s="934" customFormat="1" ht="15" customHeight="1" x14ac:dyDescent="0.3">
      <c r="A85" s="15"/>
      <c r="B85" s="15"/>
      <c r="C85" s="15"/>
      <c r="D85" s="15"/>
    </row>
    <row r="86" spans="1:4" s="934" customFormat="1" ht="15" customHeight="1" x14ac:dyDescent="0.3">
      <c r="A86" s="15"/>
      <c r="B86" s="15"/>
      <c r="C86" s="15"/>
      <c r="D86" s="15"/>
    </row>
    <row r="87" spans="1:4" s="934" customFormat="1" ht="15" customHeight="1" x14ac:dyDescent="0.3">
      <c r="A87" s="15"/>
      <c r="B87" s="15"/>
      <c r="C87" s="15"/>
      <c r="D87" s="15"/>
    </row>
    <row r="88" spans="1:4" s="934" customFormat="1" ht="15" customHeight="1" x14ac:dyDescent="0.3">
      <c r="A88" s="15"/>
      <c r="B88" s="15"/>
      <c r="C88" s="15"/>
      <c r="D88" s="15"/>
    </row>
    <row r="89" spans="1:4" s="934" customFormat="1" ht="15" customHeight="1" x14ac:dyDescent="0.3">
      <c r="A89" s="15"/>
      <c r="B89" s="15"/>
      <c r="C89" s="15"/>
      <c r="D89" s="15"/>
    </row>
    <row r="90" spans="1:4" s="934" customFormat="1" ht="15" customHeight="1" x14ac:dyDescent="0.3">
      <c r="A90" s="15"/>
      <c r="B90" s="15"/>
      <c r="C90" s="15"/>
      <c r="D90" s="15"/>
    </row>
    <row r="91" spans="1:4" s="934" customFormat="1" ht="15" customHeight="1" x14ac:dyDescent="0.3">
      <c r="A91" s="15"/>
      <c r="B91" s="15"/>
      <c r="C91" s="15"/>
      <c r="D91" s="15"/>
    </row>
    <row r="92" spans="1:4" s="934" customFormat="1" ht="15" customHeight="1" x14ac:dyDescent="0.3">
      <c r="A92" s="15"/>
      <c r="B92" s="15"/>
      <c r="C92" s="15"/>
      <c r="D92" s="15"/>
    </row>
    <row r="93" spans="1:4" s="934" customFormat="1" ht="15" customHeight="1" x14ac:dyDescent="0.3">
      <c r="A93" s="15"/>
      <c r="B93" s="15"/>
      <c r="C93" s="15"/>
      <c r="D93" s="15"/>
    </row>
    <row r="94" spans="1:4" s="934" customFormat="1" ht="15" customHeight="1" x14ac:dyDescent="0.3">
      <c r="A94" s="15"/>
      <c r="B94" s="15"/>
      <c r="C94" s="15"/>
      <c r="D94" s="15"/>
    </row>
    <row r="95" spans="1:4" s="934" customFormat="1" ht="15" customHeight="1" x14ac:dyDescent="0.3">
      <c r="A95" s="15"/>
      <c r="B95" s="15"/>
      <c r="C95" s="15"/>
      <c r="D95" s="15"/>
    </row>
    <row r="96" spans="1:4" s="934" customFormat="1" ht="15" customHeight="1" x14ac:dyDescent="0.3">
      <c r="A96" s="15"/>
      <c r="B96" s="15"/>
      <c r="C96" s="15"/>
      <c r="D96" s="15"/>
    </row>
    <row r="97" spans="1:4" s="934" customFormat="1" ht="15" customHeight="1" x14ac:dyDescent="0.3">
      <c r="A97" s="15"/>
      <c r="B97" s="15"/>
      <c r="C97" s="15"/>
      <c r="D97" s="15"/>
    </row>
    <row r="98" spans="1:4" s="934" customFormat="1" ht="15" customHeight="1" x14ac:dyDescent="0.3">
      <c r="A98" s="15"/>
      <c r="B98" s="15"/>
      <c r="C98" s="15"/>
      <c r="D98" s="15"/>
    </row>
    <row r="99" spans="1:4" s="934" customFormat="1" ht="15" customHeight="1" x14ac:dyDescent="0.3">
      <c r="A99" s="15"/>
      <c r="B99" s="15"/>
      <c r="C99" s="15"/>
      <c r="D99" s="15"/>
    </row>
    <row r="100" spans="1:4" s="934" customFormat="1" ht="15" customHeight="1" x14ac:dyDescent="0.3">
      <c r="A100" s="15"/>
      <c r="B100" s="15"/>
      <c r="C100" s="15"/>
      <c r="D100" s="15"/>
    </row>
    <row r="101" spans="1:4" s="934" customFormat="1" ht="15" customHeight="1" x14ac:dyDescent="0.3">
      <c r="A101" s="15"/>
      <c r="B101" s="15"/>
      <c r="C101" s="15"/>
      <c r="D101" s="15"/>
    </row>
    <row r="102" spans="1:4" s="934" customFormat="1" ht="15" customHeight="1" x14ac:dyDescent="0.3">
      <c r="A102" s="15"/>
      <c r="B102" s="15"/>
      <c r="C102" s="15"/>
      <c r="D102" s="15"/>
    </row>
    <row r="103" spans="1:4" s="934" customFormat="1" ht="15" customHeight="1" x14ac:dyDescent="0.3">
      <c r="A103" s="15"/>
      <c r="B103" s="15"/>
      <c r="C103" s="15"/>
      <c r="D103" s="15"/>
    </row>
    <row r="104" spans="1:4" s="934" customFormat="1" ht="15" customHeight="1" x14ac:dyDescent="0.3">
      <c r="A104" s="15"/>
      <c r="B104" s="15"/>
      <c r="C104" s="15"/>
      <c r="D104" s="15"/>
    </row>
    <row r="105" spans="1:4" s="934" customFormat="1" ht="15" customHeight="1" x14ac:dyDescent="0.3">
      <c r="A105" s="15"/>
      <c r="B105" s="15"/>
      <c r="C105" s="15"/>
      <c r="D105" s="15"/>
    </row>
    <row r="106" spans="1:4" s="934" customFormat="1" ht="15" customHeight="1" x14ac:dyDescent="0.3">
      <c r="A106" s="15"/>
      <c r="B106" s="15"/>
      <c r="C106" s="15"/>
      <c r="D106" s="15"/>
    </row>
    <row r="107" spans="1:4" s="934" customFormat="1" ht="15" customHeight="1" x14ac:dyDescent="0.3">
      <c r="A107" s="15"/>
      <c r="B107" s="15"/>
      <c r="C107" s="15"/>
      <c r="D107" s="15"/>
    </row>
  </sheetData>
  <mergeCells count="7">
    <mergeCell ref="B81:D82"/>
    <mergeCell ref="B6:D6"/>
    <mergeCell ref="B7:D7"/>
    <mergeCell ref="D11:D12"/>
    <mergeCell ref="B78:D78"/>
    <mergeCell ref="B79:D79"/>
    <mergeCell ref="B80:D80"/>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8" orientation="portrait" verticalDpi="300" r:id="rId1"/>
  <headerFooter scaleWithDoc="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9"/>
  <sheetViews>
    <sheetView showGridLines="0" showRuler="0" zoomScale="85" zoomScaleNormal="85" zoomScaleSheetLayoutView="85" workbookViewId="0"/>
  </sheetViews>
  <sheetFormatPr baseColWidth="10" defaultColWidth="11.44140625" defaultRowHeight="13.8" x14ac:dyDescent="0.3"/>
  <cols>
    <col min="1" max="1" width="6.88671875" style="29" customWidth="1"/>
    <col min="2" max="2" width="47.88671875" style="29" customWidth="1"/>
    <col min="3" max="3" width="20.6640625" style="29" customWidth="1"/>
    <col min="4" max="4" width="12.6640625" style="29" customWidth="1"/>
    <col min="5" max="5" width="20.33203125" style="934" customWidth="1"/>
    <col min="6" max="6" width="12.6640625" style="29" customWidth="1"/>
    <col min="7" max="7" width="20.6640625" style="29" customWidth="1"/>
    <col min="8" max="8" width="13" style="29" customWidth="1"/>
    <col min="9" max="16384" width="11.44140625" style="29"/>
  </cols>
  <sheetData>
    <row r="1" spans="1:10" ht="14.4" x14ac:dyDescent="0.3">
      <c r="A1" s="666" t="s">
        <v>216</v>
      </c>
      <c r="B1" s="377"/>
    </row>
    <row r="2" spans="1:10" ht="15" customHeight="1" x14ac:dyDescent="0.3">
      <c r="A2" s="377"/>
      <c r="B2" s="351" t="s">
        <v>705</v>
      </c>
      <c r="C2" s="24"/>
      <c r="D2" s="197"/>
    </row>
    <row r="3" spans="1:10" ht="15" customHeight="1" x14ac:dyDescent="0.3">
      <c r="A3" s="377"/>
      <c r="B3" s="351" t="s">
        <v>299</v>
      </c>
      <c r="C3" s="24"/>
      <c r="D3" s="24"/>
    </row>
    <row r="4" spans="1:10" s="390" customFormat="1" ht="12" x14ac:dyDescent="0.25">
      <c r="B4" s="391"/>
      <c r="C4" s="24"/>
      <c r="D4" s="24"/>
      <c r="E4" s="392"/>
    </row>
    <row r="5" spans="1:10" s="390" customFormat="1" ht="12" x14ac:dyDescent="0.25">
      <c r="B5" s="24"/>
      <c r="C5" s="24"/>
      <c r="D5" s="24"/>
      <c r="E5" s="392"/>
    </row>
    <row r="6" spans="1:10" ht="16.5" customHeight="1" x14ac:dyDescent="0.3">
      <c r="B6" s="1303" t="s">
        <v>653</v>
      </c>
      <c r="C6" s="1303"/>
      <c r="D6" s="1303"/>
      <c r="E6" s="1303"/>
      <c r="F6" s="1303"/>
      <c r="G6" s="1303"/>
      <c r="H6" s="1303"/>
    </row>
    <row r="7" spans="1:10" ht="16.5" customHeight="1" x14ac:dyDescent="0.3">
      <c r="B7" s="1304" t="s">
        <v>624</v>
      </c>
      <c r="C7" s="1304"/>
      <c r="D7" s="1304"/>
      <c r="E7" s="1304"/>
      <c r="F7" s="1304"/>
      <c r="G7" s="1304"/>
      <c r="H7" s="1304"/>
    </row>
    <row r="8" spans="1:10" s="390" customFormat="1" ht="12" x14ac:dyDescent="0.25">
      <c r="B8" s="393"/>
      <c r="C8" s="393"/>
      <c r="D8" s="393"/>
      <c r="E8" s="392"/>
    </row>
    <row r="9" spans="1:10" s="390" customFormat="1" ht="12.6" thickBot="1" x14ac:dyDescent="0.3">
      <c r="B9" s="393"/>
      <c r="C9" s="393"/>
      <c r="D9" s="393"/>
      <c r="E9" s="392"/>
    </row>
    <row r="10" spans="1:10" ht="15.6" thickTop="1" thickBot="1" x14ac:dyDescent="0.35">
      <c r="B10" s="7"/>
      <c r="C10" s="1305" t="s">
        <v>890</v>
      </c>
      <c r="D10" s="1306"/>
      <c r="E10" s="1306"/>
      <c r="F10" s="1306"/>
      <c r="G10" s="1306"/>
      <c r="H10" s="1307"/>
    </row>
    <row r="11" spans="1:10" ht="15" thickTop="1" x14ac:dyDescent="0.3">
      <c r="B11" s="297"/>
      <c r="C11" s="1308" t="s">
        <v>640</v>
      </c>
      <c r="D11" s="1309"/>
      <c r="E11" s="1308" t="s">
        <v>639</v>
      </c>
      <c r="F11" s="1309"/>
      <c r="G11" s="1312" t="s">
        <v>621</v>
      </c>
      <c r="H11" s="1313"/>
    </row>
    <row r="12" spans="1:10" ht="36.75" customHeight="1" x14ac:dyDescent="0.3">
      <c r="B12" s="298"/>
      <c r="C12" s="1310"/>
      <c r="D12" s="1311"/>
      <c r="E12" s="1310"/>
      <c r="F12" s="1311"/>
      <c r="G12" s="1314"/>
      <c r="H12" s="1315"/>
    </row>
    <row r="13" spans="1:10" ht="14.4" x14ac:dyDescent="0.3">
      <c r="B13" s="299"/>
      <c r="C13" s="296" t="s">
        <v>269</v>
      </c>
      <c r="D13" s="1025" t="s">
        <v>283</v>
      </c>
      <c r="E13" s="296" t="s">
        <v>269</v>
      </c>
      <c r="F13" s="1025" t="s">
        <v>283</v>
      </c>
      <c r="G13" s="296" t="s">
        <v>269</v>
      </c>
      <c r="H13" s="1025" t="s">
        <v>283</v>
      </c>
    </row>
    <row r="14" spans="1:10" ht="14.4" x14ac:dyDescent="0.3">
      <c r="B14" s="198"/>
      <c r="C14" s="199"/>
      <c r="D14" s="1026"/>
      <c r="E14" s="199"/>
      <c r="F14" s="1026"/>
      <c r="G14" s="199"/>
      <c r="H14" s="1026"/>
    </row>
    <row r="15" spans="1:10" s="376" customFormat="1" ht="15.6" x14ac:dyDescent="0.3">
      <c r="B15" s="951" t="s">
        <v>275</v>
      </c>
      <c r="C15" s="1027">
        <f t="shared" ref="C15:H15" si="0">+C17+C28</f>
        <v>333081755.28792691</v>
      </c>
      <c r="D15" s="1028">
        <f t="shared" si="0"/>
        <v>0.99254888222288129</v>
      </c>
      <c r="E15" s="1027">
        <f t="shared" si="0"/>
        <v>2500462.6296102544</v>
      </c>
      <c r="F15" s="1028">
        <f t="shared" si="0"/>
        <v>7.4511177771186144E-3</v>
      </c>
      <c r="G15" s="1027">
        <f t="shared" si="0"/>
        <v>335582217.91753721</v>
      </c>
      <c r="H15" s="1028">
        <f t="shared" si="0"/>
        <v>0.99999999999999978</v>
      </c>
      <c r="J15" s="1062"/>
    </row>
    <row r="16" spans="1:10" ht="14.4" x14ac:dyDescent="0.3">
      <c r="B16" s="198" t="s">
        <v>284</v>
      </c>
      <c r="C16" s="199"/>
      <c r="D16" s="1026"/>
      <c r="E16" s="200"/>
      <c r="F16" s="1029"/>
      <c r="G16" s="199"/>
      <c r="H16" s="1026"/>
    </row>
    <row r="17" spans="2:10" s="377" customFormat="1" ht="14.4" x14ac:dyDescent="0.3">
      <c r="B17" s="461" t="s">
        <v>397</v>
      </c>
      <c r="C17" s="462">
        <f t="shared" ref="C17:H17" si="1">+C19+C24</f>
        <v>78980246.296128362</v>
      </c>
      <c r="D17" s="1030">
        <f t="shared" si="1"/>
        <v>0.23535289440019203</v>
      </c>
      <c r="E17" s="463">
        <f t="shared" si="1"/>
        <v>49179.743909474266</v>
      </c>
      <c r="F17" s="1031">
        <f t="shared" si="1"/>
        <v>1.4655050620578241E-4</v>
      </c>
      <c r="G17" s="462">
        <f t="shared" si="1"/>
        <v>79029426.040037841</v>
      </c>
      <c r="H17" s="1030">
        <f t="shared" si="1"/>
        <v>0.23549944490639779</v>
      </c>
    </row>
    <row r="18" spans="2:10" ht="14.4" x14ac:dyDescent="0.3">
      <c r="B18" s="201"/>
      <c r="C18" s="202"/>
      <c r="D18" s="1032"/>
      <c r="E18" s="203"/>
      <c r="F18" s="1033"/>
      <c r="G18" s="202"/>
      <c r="H18" s="1032"/>
    </row>
    <row r="19" spans="2:10" s="377" customFormat="1" ht="14.4" x14ac:dyDescent="0.3">
      <c r="B19" s="461" t="s">
        <v>145</v>
      </c>
      <c r="C19" s="462">
        <f t="shared" ref="C19:H19" si="2">SUM(C20:C22)</f>
        <v>36856970.931430675</v>
      </c>
      <c r="D19" s="1030">
        <f t="shared" si="2"/>
        <v>0.10982992829640204</v>
      </c>
      <c r="E19" s="463">
        <f t="shared" si="2"/>
        <v>375.9657447263653</v>
      </c>
      <c r="F19" s="1031">
        <f t="shared" si="2"/>
        <v>1.1203386969054228E-6</v>
      </c>
      <c r="G19" s="462">
        <f t="shared" si="2"/>
        <v>36857346.897175401</v>
      </c>
      <c r="H19" s="1030">
        <f t="shared" si="2"/>
        <v>0.10983104863509895</v>
      </c>
    </row>
    <row r="20" spans="2:10" ht="14.4" x14ac:dyDescent="0.3">
      <c r="B20" s="469" t="s">
        <v>146</v>
      </c>
      <c r="C20" s="467">
        <v>11138474.676039858</v>
      </c>
      <c r="D20" s="1035">
        <f>+C20/$G$15</f>
        <v>3.3191492520551015E-2</v>
      </c>
      <c r="E20" s="468">
        <v>10.724032087468062</v>
      </c>
      <c r="F20" s="1037">
        <f>+E20/$G$15</f>
        <v>3.1956496843057647E-8</v>
      </c>
      <c r="G20" s="467">
        <f>+C20+E20</f>
        <v>11138485.400071945</v>
      </c>
      <c r="H20" s="1035">
        <f>+F20+D20</f>
        <v>3.319152447704786E-2</v>
      </c>
    </row>
    <row r="21" spans="2:10" ht="14.4" x14ac:dyDescent="0.3">
      <c r="B21" s="469" t="s">
        <v>147</v>
      </c>
      <c r="C21" s="467">
        <v>21203475.399111193</v>
      </c>
      <c r="D21" s="1035">
        <f>+C21/$G$15</f>
        <v>6.3184144650720239E-2</v>
      </c>
      <c r="E21" s="468">
        <v>0</v>
      </c>
      <c r="F21" s="1037">
        <f>+E21/$G$15</f>
        <v>0</v>
      </c>
      <c r="G21" s="467">
        <f>+C21+E21</f>
        <v>21203475.399111193</v>
      </c>
      <c r="H21" s="1035">
        <f>+F21+D21</f>
        <v>6.3184144650720239E-2</v>
      </c>
    </row>
    <row r="22" spans="2:10" ht="14.4" x14ac:dyDescent="0.3">
      <c r="B22" s="469" t="s">
        <v>149</v>
      </c>
      <c r="C22" s="467">
        <v>4515020.8562796246</v>
      </c>
      <c r="D22" s="1035">
        <f>+C22/$G$15</f>
        <v>1.3454291125130781E-2</v>
      </c>
      <c r="E22" s="468">
        <v>365.24171263889724</v>
      </c>
      <c r="F22" s="1037">
        <f>+E22/$G$15</f>
        <v>1.0883822000623652E-6</v>
      </c>
      <c r="G22" s="467">
        <f>+C22+E22</f>
        <v>4515386.0979922637</v>
      </c>
      <c r="H22" s="1035">
        <f>+F22+D22</f>
        <v>1.3455379507330844E-2</v>
      </c>
    </row>
    <row r="23" spans="2:10" ht="14.4" x14ac:dyDescent="0.3">
      <c r="B23" s="204"/>
      <c r="C23" s="202"/>
      <c r="D23" s="1032"/>
      <c r="E23" s="203"/>
      <c r="F23" s="1033"/>
      <c r="G23" s="202"/>
      <c r="H23" s="1032"/>
    </row>
    <row r="24" spans="2:10" s="377" customFormat="1" ht="14.4" x14ac:dyDescent="0.3">
      <c r="B24" s="461" t="s">
        <v>148</v>
      </c>
      <c r="C24" s="462">
        <f t="shared" ref="C24:H24" si="3">SUM(C25:C26)</f>
        <v>42123275.364697687</v>
      </c>
      <c r="D24" s="1030">
        <f t="shared" si="3"/>
        <v>0.12552296610378999</v>
      </c>
      <c r="E24" s="463">
        <f t="shared" si="3"/>
        <v>48803.778164747899</v>
      </c>
      <c r="F24" s="1031">
        <f t="shared" si="3"/>
        <v>1.4543016750887699E-4</v>
      </c>
      <c r="G24" s="462">
        <f t="shared" si="3"/>
        <v>42172079.142862439</v>
      </c>
      <c r="H24" s="1030">
        <f t="shared" si="3"/>
        <v>0.12566839627129886</v>
      </c>
    </row>
    <row r="25" spans="2:10" ht="14.4" x14ac:dyDescent="0.3">
      <c r="B25" s="469" t="s">
        <v>146</v>
      </c>
      <c r="C25" s="467">
        <v>37944358.065145068</v>
      </c>
      <c r="D25" s="1035">
        <f>+C25/$G$15</f>
        <v>0.11307022851392309</v>
      </c>
      <c r="E25" s="468">
        <v>41017.265079981218</v>
      </c>
      <c r="F25" s="1037">
        <f>+E25/$G$15</f>
        <v>1.2222717083913072E-4</v>
      </c>
      <c r="G25" s="467">
        <f>+C25+E25</f>
        <v>37985375.33022505</v>
      </c>
      <c r="H25" s="1035">
        <f>+F25+D25</f>
        <v>0.11319245568476223</v>
      </c>
    </row>
    <row r="26" spans="2:10" ht="14.4" x14ac:dyDescent="0.3">
      <c r="B26" s="469" t="s">
        <v>398</v>
      </c>
      <c r="C26" s="467">
        <v>4178917.299552619</v>
      </c>
      <c r="D26" s="1035">
        <f>+C26/$G$15</f>
        <v>1.2452737589866893E-2</v>
      </c>
      <c r="E26" s="468">
        <v>7786.5130847666842</v>
      </c>
      <c r="F26" s="1037">
        <f>+E26/$G$15</f>
        <v>2.3202996669746275E-5</v>
      </c>
      <c r="G26" s="467">
        <f>+C26+E26</f>
        <v>4186703.8126373854</v>
      </c>
      <c r="H26" s="1035">
        <f>+F26+D26</f>
        <v>1.247594058653664E-2</v>
      </c>
    </row>
    <row r="27" spans="2:10" ht="14.4" x14ac:dyDescent="0.3">
      <c r="B27" s="204"/>
      <c r="C27" s="199"/>
      <c r="D27" s="1026"/>
      <c r="E27" s="200"/>
      <c r="F27" s="1029"/>
      <c r="G27" s="199"/>
      <c r="H27" s="1026"/>
    </row>
    <row r="28" spans="2:10" s="377" customFormat="1" ht="14.4" x14ac:dyDescent="0.3">
      <c r="B28" s="461" t="s">
        <v>162</v>
      </c>
      <c r="C28" s="462">
        <f t="shared" ref="C28:H28" si="4">+C30+C37+C47+C50+C44</f>
        <v>254101508.99179852</v>
      </c>
      <c r="D28" s="1030">
        <f t="shared" si="4"/>
        <v>0.75719598782268926</v>
      </c>
      <c r="E28" s="463">
        <f t="shared" si="4"/>
        <v>2451282.88570078</v>
      </c>
      <c r="F28" s="1031">
        <f t="shared" si="4"/>
        <v>7.3045672709128318E-3</v>
      </c>
      <c r="G28" s="462">
        <f t="shared" si="4"/>
        <v>256552791.87749934</v>
      </c>
      <c r="H28" s="1030">
        <f t="shared" si="4"/>
        <v>0.76450055509360193</v>
      </c>
      <c r="J28" s="1063"/>
    </row>
    <row r="29" spans="2:10" ht="14.4" x14ac:dyDescent="0.3">
      <c r="B29" s="201"/>
      <c r="C29" s="202"/>
      <c r="D29" s="1032"/>
      <c r="E29" s="203"/>
      <c r="F29" s="1033"/>
      <c r="G29" s="202"/>
      <c r="H29" s="1032"/>
    </row>
    <row r="30" spans="2:10" s="377" customFormat="1" ht="14.4" x14ac:dyDescent="0.3">
      <c r="B30" s="461" t="s">
        <v>225</v>
      </c>
      <c r="C30" s="462">
        <f t="shared" ref="C30:H30" si="5">SUM(C31:C33)</f>
        <v>199652398.12133199</v>
      </c>
      <c r="D30" s="1030">
        <f t="shared" si="5"/>
        <v>0.59494331779639376</v>
      </c>
      <c r="E30" s="463">
        <f t="shared" si="5"/>
        <v>1467153.2853522382</v>
      </c>
      <c r="F30" s="1031">
        <f t="shared" si="5"/>
        <v>4.371963730547733E-3</v>
      </c>
      <c r="G30" s="462">
        <f t="shared" si="5"/>
        <v>201119551.40668425</v>
      </c>
      <c r="H30" s="1030">
        <f t="shared" si="5"/>
        <v>0.59931528152694147</v>
      </c>
    </row>
    <row r="31" spans="2:10" ht="14.4" x14ac:dyDescent="0.3">
      <c r="B31" s="469" t="s">
        <v>146</v>
      </c>
      <c r="C31" s="467">
        <v>114884054.823872</v>
      </c>
      <c r="D31" s="1035">
        <f>+C31/$G$15</f>
        <v>0.3423424981716478</v>
      </c>
      <c r="E31" s="468">
        <v>1379221.8698198013</v>
      </c>
      <c r="F31" s="1037">
        <f>+E31/$G$15</f>
        <v>4.1099372856481867E-3</v>
      </c>
      <c r="G31" s="467">
        <f>+C31+E31</f>
        <v>116263276.69369181</v>
      </c>
      <c r="H31" s="1035">
        <f>+F31+D31</f>
        <v>0.34645243545729598</v>
      </c>
    </row>
    <row r="32" spans="2:10" ht="14.4" x14ac:dyDescent="0.3">
      <c r="B32" s="469" t="s">
        <v>147</v>
      </c>
      <c r="C32" s="1034">
        <v>10449772.775320001</v>
      </c>
      <c r="D32" s="1035">
        <f>+C32/$G$15</f>
        <v>3.113923270477886E-2</v>
      </c>
      <c r="E32" s="468">
        <v>63</v>
      </c>
      <c r="F32" s="1037">
        <f>+E32/$G$15</f>
        <v>1.8773342756641839E-7</v>
      </c>
      <c r="G32" s="467">
        <f>+C32+E32</f>
        <v>10449835.775320001</v>
      </c>
      <c r="H32" s="1035">
        <f>+F32+D32</f>
        <v>3.1139420438206427E-2</v>
      </c>
    </row>
    <row r="33" spans="2:8" ht="14.4" x14ac:dyDescent="0.3">
      <c r="B33" s="469" t="s">
        <v>149</v>
      </c>
      <c r="C33" s="467">
        <f>+SUM(C34:C35)</f>
        <v>74318570.522139996</v>
      </c>
      <c r="D33" s="1035">
        <f>+D34+D35</f>
        <v>0.22146158691996706</v>
      </c>
      <c r="E33" s="467">
        <f>+SUM(E34:E35)</f>
        <v>87868.415532436979</v>
      </c>
      <c r="F33" s="1037">
        <f>+F34+F35</f>
        <v>2.618387114719795E-4</v>
      </c>
      <c r="G33" s="467">
        <f>+C33+E33</f>
        <v>74406438.937672436</v>
      </c>
      <c r="H33" s="1035">
        <f>+H34+H35</f>
        <v>0.22172342563143904</v>
      </c>
    </row>
    <row r="34" spans="2:8" ht="14.4" x14ac:dyDescent="0.3">
      <c r="B34" s="577" t="s">
        <v>353</v>
      </c>
      <c r="C34" s="1038">
        <v>20854568.118939999</v>
      </c>
      <c r="D34" s="1039">
        <f>+C34/$G$15</f>
        <v>6.2144437355332705E-2</v>
      </c>
      <c r="E34" s="578">
        <v>80677.426092436974</v>
      </c>
      <c r="F34" s="576">
        <f>+E34/$G$15</f>
        <v>2.4041031313602523E-4</v>
      </c>
      <c r="G34" s="467">
        <f>+C34+E34</f>
        <v>20935245.545032438</v>
      </c>
      <c r="H34" s="1039">
        <f>+F34+D34</f>
        <v>6.2384847668468732E-2</v>
      </c>
    </row>
    <row r="35" spans="2:8" ht="14.4" x14ac:dyDescent="0.3">
      <c r="B35" s="577" t="s">
        <v>150</v>
      </c>
      <c r="C35" s="1038">
        <v>53464002.403199993</v>
      </c>
      <c r="D35" s="1039">
        <f>+C35/$G$15</f>
        <v>0.15931714956463436</v>
      </c>
      <c r="E35" s="578">
        <v>7190.9894400000003</v>
      </c>
      <c r="F35" s="576">
        <f>+E35/$G$15</f>
        <v>2.1428398335954278E-5</v>
      </c>
      <c r="G35" s="467">
        <f>+C35+E35</f>
        <v>53471193.392639995</v>
      </c>
      <c r="H35" s="1039">
        <f>+F35+D35</f>
        <v>0.15933857796297032</v>
      </c>
    </row>
    <row r="36" spans="2:8" ht="14.4" x14ac:dyDescent="0.3">
      <c r="B36" s="205"/>
      <c r="C36" s="199"/>
      <c r="D36" s="1026"/>
      <c r="E36" s="200"/>
      <c r="F36" s="1029"/>
      <c r="G36" s="199"/>
      <c r="H36" s="1026"/>
    </row>
    <row r="37" spans="2:8" s="377" customFormat="1" ht="14.4" x14ac:dyDescent="0.3">
      <c r="B37" s="461" t="s">
        <v>226</v>
      </c>
      <c r="C37" s="462">
        <f t="shared" ref="C37:H37" si="6">SUM(C38:C40)</f>
        <v>7407933.5655105039</v>
      </c>
      <c r="D37" s="1030">
        <f t="shared" si="6"/>
        <v>2.2074869197422312E-2</v>
      </c>
      <c r="E37" s="463">
        <f t="shared" si="6"/>
        <v>932653.72473512916</v>
      </c>
      <c r="F37" s="1031">
        <f t="shared" si="6"/>
        <v>2.7792108012240106E-3</v>
      </c>
      <c r="G37" s="462">
        <f t="shared" si="6"/>
        <v>8340587.2902456326</v>
      </c>
      <c r="H37" s="1030">
        <f t="shared" si="6"/>
        <v>2.4854079998646323E-2</v>
      </c>
    </row>
    <row r="38" spans="2:8" ht="14.4" x14ac:dyDescent="0.3">
      <c r="B38" s="469" t="s">
        <v>146</v>
      </c>
      <c r="C38" s="467">
        <v>7030225.0110893995</v>
      </c>
      <c r="D38" s="1035">
        <f>+C38/$G$15</f>
        <v>2.0949337109444043E-2</v>
      </c>
      <c r="E38" s="468">
        <v>916234.35862955346</v>
      </c>
      <c r="F38" s="1037">
        <f>+E38/$G$15</f>
        <v>2.7302828031689694E-3</v>
      </c>
      <c r="G38" s="467">
        <f>+C38+E38</f>
        <v>7946459.369718953</v>
      </c>
      <c r="H38" s="1035">
        <f>+F38+D38</f>
        <v>2.3679619912613012E-2</v>
      </c>
    </row>
    <row r="39" spans="2:8" ht="14.4" x14ac:dyDescent="0.3">
      <c r="B39" s="1008" t="s">
        <v>147</v>
      </c>
      <c r="C39" s="1034">
        <v>18319.491939423548</v>
      </c>
      <c r="D39" s="1035">
        <f>+C39/$G$15</f>
        <v>5.4590174810529459E-5</v>
      </c>
      <c r="E39" s="1036">
        <v>0</v>
      </c>
      <c r="F39" s="1037">
        <f>+E39/$G$15</f>
        <v>0</v>
      </c>
      <c r="G39" s="1034">
        <f>+C39+E39</f>
        <v>18319.491939423548</v>
      </c>
      <c r="H39" s="1035">
        <f>+F39+D39</f>
        <v>5.4590174810529459E-5</v>
      </c>
    </row>
    <row r="40" spans="2:8" ht="14.4" x14ac:dyDescent="0.3">
      <c r="B40" s="469" t="s">
        <v>149</v>
      </c>
      <c r="C40" s="468">
        <f>+SUM(C41:C42)</f>
        <v>359389.06248168054</v>
      </c>
      <c r="D40" s="1037">
        <f>+D41+D42</f>
        <v>1.0709419131677393E-3</v>
      </c>
      <c r="E40" s="468">
        <f>+SUM(E41:E42)</f>
        <v>16419.366105575751</v>
      </c>
      <c r="F40" s="1037">
        <f>+F41+F42</f>
        <v>4.8927998055041432E-5</v>
      </c>
      <c r="G40" s="467">
        <f>+C40+E40</f>
        <v>375808.42858725629</v>
      </c>
      <c r="H40" s="1035">
        <f>+H41+H42</f>
        <v>1.1198699112227807E-3</v>
      </c>
    </row>
    <row r="41" spans="2:8" x14ac:dyDescent="0.3">
      <c r="B41" s="577" t="s">
        <v>353</v>
      </c>
      <c r="C41" s="575">
        <v>359389.06248168054</v>
      </c>
      <c r="D41" s="1039">
        <f>+C41/$G$15</f>
        <v>1.0709419131677393E-3</v>
      </c>
      <c r="E41" s="578">
        <v>16419.366105575751</v>
      </c>
      <c r="F41" s="576">
        <f>+E41/$G$15</f>
        <v>4.8927998055041432E-5</v>
      </c>
      <c r="G41" s="575">
        <f>+C41+E41</f>
        <v>375808.42858725629</v>
      </c>
      <c r="H41" s="1039">
        <f>+F41+D41</f>
        <v>1.1198699112227807E-3</v>
      </c>
    </row>
    <row r="42" spans="2:8" x14ac:dyDescent="0.3">
      <c r="B42" s="577" t="s">
        <v>150</v>
      </c>
      <c r="C42" s="575">
        <v>0</v>
      </c>
      <c r="D42" s="731">
        <f>+C42/$G$15</f>
        <v>0</v>
      </c>
      <c r="E42" s="578">
        <v>0</v>
      </c>
      <c r="F42" s="576">
        <f>+E42/$G$15</f>
        <v>0</v>
      </c>
      <c r="G42" s="575">
        <f>+C42+E42</f>
        <v>0</v>
      </c>
      <c r="H42" s="1039">
        <f>+F42+D42</f>
        <v>0</v>
      </c>
    </row>
    <row r="43" spans="2:8" ht="14.4" x14ac:dyDescent="0.3">
      <c r="B43" s="204"/>
      <c r="C43" s="199"/>
      <c r="D43" s="1026"/>
      <c r="E43" s="200"/>
      <c r="F43" s="1029"/>
      <c r="G43" s="199"/>
      <c r="H43" s="1026"/>
    </row>
    <row r="44" spans="2:8" ht="14.4" x14ac:dyDescent="0.3">
      <c r="B44" s="461" t="s">
        <v>622</v>
      </c>
      <c r="C44" s="462">
        <f>+C45</f>
        <v>45975987.338960096</v>
      </c>
      <c r="D44" s="1030">
        <f>+SUM(D45:D46)</f>
        <v>0.13700364585544816</v>
      </c>
      <c r="E44" s="463">
        <f>+SUM(E45:E46)</f>
        <v>0</v>
      </c>
      <c r="F44" s="1031">
        <f>+SUM(F45:F46)</f>
        <v>0</v>
      </c>
      <c r="G44" s="462">
        <f>+SUM(G45:G46)</f>
        <v>45975987.338960096</v>
      </c>
      <c r="H44" s="1030">
        <f>+SUM(H45:H46)</f>
        <v>0.13700364585544816</v>
      </c>
    </row>
    <row r="45" spans="2:8" ht="14.4" x14ac:dyDescent="0.3">
      <c r="B45" s="469" t="s">
        <v>610</v>
      </c>
      <c r="C45" s="465">
        <v>45975987.338960096</v>
      </c>
      <c r="D45" s="730">
        <f>+C45/$G$15</f>
        <v>0.13700364585544816</v>
      </c>
      <c r="E45" s="466">
        <v>0</v>
      </c>
      <c r="F45" s="1029">
        <f>+E45/$G$15</f>
        <v>0</v>
      </c>
      <c r="G45" s="465">
        <f>+C45+E45</f>
        <v>45975987.338960096</v>
      </c>
      <c r="H45" s="1026">
        <f>+F45+D45</f>
        <v>0.13700364585544816</v>
      </c>
    </row>
    <row r="46" spans="2:8" ht="14.4" x14ac:dyDescent="0.3">
      <c r="B46" s="895"/>
      <c r="C46" s="199"/>
      <c r="D46" s="1026"/>
      <c r="E46" s="200"/>
      <c r="F46" s="1029"/>
      <c r="G46" s="199"/>
      <c r="H46" s="1026"/>
    </row>
    <row r="47" spans="2:8" s="377" customFormat="1" ht="14.4" x14ac:dyDescent="0.3">
      <c r="B47" s="461" t="s">
        <v>227</v>
      </c>
      <c r="C47" s="462">
        <f t="shared" ref="C47:H47" si="7">+SUM(C48:C48)</f>
        <v>831014.37900561793</v>
      </c>
      <c r="D47" s="1030">
        <f t="shared" si="7"/>
        <v>2.4763361544079894E-3</v>
      </c>
      <c r="E47" s="463">
        <f t="shared" si="7"/>
        <v>31042.076109066256</v>
      </c>
      <c r="F47" s="1031">
        <f t="shared" si="7"/>
        <v>9.2502148360835501E-5</v>
      </c>
      <c r="G47" s="462">
        <f t="shared" si="7"/>
        <v>862056.45511468418</v>
      </c>
      <c r="H47" s="1030">
        <f t="shared" si="7"/>
        <v>2.5688383027688251E-3</v>
      </c>
    </row>
    <row r="48" spans="2:8" ht="14.4" x14ac:dyDescent="0.3">
      <c r="B48" s="469" t="s">
        <v>146</v>
      </c>
      <c r="C48" s="467">
        <v>831014.37900561793</v>
      </c>
      <c r="D48" s="1035">
        <f>+C48/$G$15</f>
        <v>2.4763361544079894E-3</v>
      </c>
      <c r="E48" s="468">
        <v>31042.076109066256</v>
      </c>
      <c r="F48" s="1037">
        <f>+E48/$G$15</f>
        <v>9.2502148360835501E-5</v>
      </c>
      <c r="G48" s="467">
        <f>+C48+E48</f>
        <v>862056.45511468418</v>
      </c>
      <c r="H48" s="1035">
        <f>+F48+D48</f>
        <v>2.5688383027688251E-3</v>
      </c>
    </row>
    <row r="49" spans="2:8" ht="14.4" x14ac:dyDescent="0.3">
      <c r="B49" s="204"/>
      <c r="C49" s="199"/>
      <c r="D49" s="1026"/>
      <c r="E49" s="200"/>
      <c r="F49" s="1029"/>
      <c r="G49" s="199"/>
      <c r="H49" s="1026"/>
    </row>
    <row r="50" spans="2:8" s="377" customFormat="1" ht="14.4" x14ac:dyDescent="0.3">
      <c r="B50" s="461" t="s">
        <v>399</v>
      </c>
      <c r="C50" s="462">
        <f t="shared" ref="C50:H50" si="8">SUM(C51:C52)</f>
        <v>234175.58699033089</v>
      </c>
      <c r="D50" s="1030">
        <f t="shared" si="8"/>
        <v>6.9781881901702847E-4</v>
      </c>
      <c r="E50" s="462">
        <f t="shared" si="8"/>
        <v>20433.799504346487</v>
      </c>
      <c r="F50" s="1030">
        <f t="shared" si="8"/>
        <v>6.0890590780253129E-5</v>
      </c>
      <c r="G50" s="462">
        <f t="shared" si="8"/>
        <v>254609.38649467737</v>
      </c>
      <c r="H50" s="1030">
        <f t="shared" si="8"/>
        <v>7.587094097972816E-4</v>
      </c>
    </row>
    <row r="51" spans="2:8" ht="14.4" x14ac:dyDescent="0.3">
      <c r="B51" s="464" t="s">
        <v>146</v>
      </c>
      <c r="C51" s="465">
        <v>233212.25458564862</v>
      </c>
      <c r="D51" s="1026">
        <f>+C51/$G$15</f>
        <v>6.9494818895009507E-4</v>
      </c>
      <c r="E51" s="1261">
        <v>20433.799504346487</v>
      </c>
      <c r="F51" s="1029">
        <f>+E51/$G$15</f>
        <v>6.0890590780253129E-5</v>
      </c>
      <c r="G51" s="465">
        <f>+C51+E51</f>
        <v>253646.0540899951</v>
      </c>
      <c r="H51" s="1026">
        <f>+F51+D51</f>
        <v>7.5583877973034821E-4</v>
      </c>
    </row>
    <row r="52" spans="2:8" ht="14.4" x14ac:dyDescent="0.3">
      <c r="B52" s="1260" t="s">
        <v>889</v>
      </c>
      <c r="C52" s="465">
        <v>963.33240468227416</v>
      </c>
      <c r="D52" s="1026">
        <f>+C52/$G$15</f>
        <v>2.8706300669333864E-6</v>
      </c>
      <c r="E52" s="1261">
        <v>0</v>
      </c>
      <c r="F52" s="1029"/>
      <c r="G52" s="465">
        <f>+C52+E52</f>
        <v>963.33240468227416</v>
      </c>
      <c r="H52" s="1026">
        <f>+F52+D52</f>
        <v>2.8706300669333864E-6</v>
      </c>
    </row>
    <row r="53" spans="2:8" ht="15" thickBot="1" x14ac:dyDescent="0.35">
      <c r="B53" s="206"/>
      <c r="C53" s="207"/>
      <c r="D53" s="1040"/>
      <c r="E53" s="207"/>
      <c r="F53" s="1040"/>
      <c r="G53" s="207"/>
      <c r="H53" s="1040"/>
    </row>
    <row r="54" spans="2:8" ht="12.75" customHeight="1" thickTop="1" x14ac:dyDescent="0.3">
      <c r="B54" s="208" t="s">
        <v>284</v>
      </c>
      <c r="C54" s="209"/>
      <c r="D54" s="210"/>
      <c r="E54" s="5"/>
      <c r="F54" s="5"/>
      <c r="G54" s="54"/>
      <c r="H54" s="131"/>
    </row>
    <row r="55" spans="2:8" ht="12.75" customHeight="1" x14ac:dyDescent="0.3">
      <c r="B55" s="1302" t="s">
        <v>400</v>
      </c>
      <c r="C55" s="1302"/>
      <c r="D55" s="1302"/>
      <c r="E55" s="1302"/>
      <c r="F55" s="1302"/>
      <c r="G55" s="1302"/>
      <c r="H55" s="1302"/>
    </row>
    <row r="56" spans="2:8" x14ac:dyDescent="0.3">
      <c r="B56" s="1302" t="s">
        <v>611</v>
      </c>
      <c r="C56" s="1302"/>
      <c r="D56" s="1302"/>
      <c r="E56" s="1302"/>
      <c r="F56" s="1302"/>
      <c r="G56" s="1302"/>
      <c r="H56" s="1302"/>
    </row>
    <row r="57" spans="2:8" x14ac:dyDescent="0.3">
      <c r="B57" s="208"/>
      <c r="C57" s="209"/>
      <c r="D57" s="211"/>
    </row>
    <row r="58" spans="2:8" x14ac:dyDescent="0.3">
      <c r="B58" s="212"/>
      <c r="C58" s="896"/>
      <c r="D58" s="213"/>
      <c r="E58" s="213"/>
      <c r="F58" s="213"/>
      <c r="G58" s="213"/>
      <c r="H58" s="213"/>
    </row>
    <row r="59" spans="2:8" x14ac:dyDescent="0.3">
      <c r="C59" s="934"/>
      <c r="D59" s="934"/>
      <c r="F59" s="934"/>
      <c r="G59" s="934"/>
      <c r="H59" s="934"/>
    </row>
  </sheetData>
  <mergeCells count="8">
    <mergeCell ref="B55:H55"/>
    <mergeCell ref="B56:H56"/>
    <mergeCell ref="B6:H6"/>
    <mergeCell ref="B7:H7"/>
    <mergeCell ref="C10:H10"/>
    <mergeCell ref="C11:D12"/>
    <mergeCell ref="E11:F12"/>
    <mergeCell ref="G11:H12"/>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1"/>
  <headerFooter scaleWithDoc="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62"/>
  <sheetViews>
    <sheetView showGridLines="0" showRuler="0" zoomScale="85" zoomScaleNormal="85" zoomScaleSheetLayoutView="85" workbookViewId="0"/>
  </sheetViews>
  <sheetFormatPr baseColWidth="10" defaultColWidth="11.44140625" defaultRowHeight="13.8" x14ac:dyDescent="0.3"/>
  <cols>
    <col min="1" max="1" width="9.33203125" style="15" customWidth="1"/>
    <col min="2" max="2" width="58.5546875" style="15" customWidth="1"/>
    <col min="3" max="3" width="15" style="15" customWidth="1"/>
    <col min="4" max="16384" width="11.44140625" style="15"/>
  </cols>
  <sheetData>
    <row r="1" spans="1:4" ht="14.4" x14ac:dyDescent="0.3">
      <c r="A1" s="666" t="s">
        <v>216</v>
      </c>
      <c r="B1" s="399"/>
    </row>
    <row r="2" spans="1:4" ht="15" customHeight="1" x14ac:dyDescent="0.3">
      <c r="A2" s="399"/>
      <c r="B2" s="351" t="s">
        <v>705</v>
      </c>
      <c r="C2" s="191"/>
    </row>
    <row r="3" spans="1:4" ht="15" customHeight="1" x14ac:dyDescent="0.3">
      <c r="A3" s="399"/>
      <c r="B3" s="351" t="s">
        <v>299</v>
      </c>
      <c r="C3" s="21"/>
    </row>
    <row r="4" spans="1:4" x14ac:dyDescent="0.3">
      <c r="B4" s="192"/>
      <c r="C4" s="192"/>
    </row>
    <row r="5" spans="1:4" ht="14.4" x14ac:dyDescent="0.3">
      <c r="B5" s="193"/>
      <c r="C5" s="193"/>
    </row>
    <row r="6" spans="1:4" ht="17.399999999999999" x14ac:dyDescent="0.3">
      <c r="B6" s="1316" t="s">
        <v>402</v>
      </c>
      <c r="C6" s="1316"/>
    </row>
    <row r="7" spans="1:4" ht="14.4" x14ac:dyDescent="0.3">
      <c r="B7" s="1317" t="s">
        <v>240</v>
      </c>
      <c r="C7" s="1317"/>
    </row>
    <row r="8" spans="1:4" x14ac:dyDescent="0.3">
      <c r="B8" s="5"/>
      <c r="C8" s="5"/>
    </row>
    <row r="9" spans="1:4" x14ac:dyDescent="0.3">
      <c r="B9" s="150"/>
      <c r="C9" s="150"/>
    </row>
    <row r="10" spans="1:4" ht="14.4" thickBot="1" x14ac:dyDescent="0.35">
      <c r="B10" s="14" t="s">
        <v>872</v>
      </c>
      <c r="C10" s="194"/>
    </row>
    <row r="11" spans="1:4" ht="16.8" thickTop="1" thickBot="1" x14ac:dyDescent="0.35">
      <c r="B11" s="361" t="s">
        <v>72</v>
      </c>
      <c r="C11" s="628">
        <v>2.276773735847527E-2</v>
      </c>
      <c r="D11" s="934"/>
    </row>
    <row r="12" spans="1:4" ht="14.4" thickTop="1" x14ac:dyDescent="0.3">
      <c r="B12" s="57"/>
      <c r="C12" s="195"/>
      <c r="D12" s="934"/>
    </row>
    <row r="13" spans="1:4" ht="14.4" x14ac:dyDescent="0.3">
      <c r="B13" s="460" t="s">
        <v>244</v>
      </c>
      <c r="C13" s="630">
        <v>0.12161935672291561</v>
      </c>
      <c r="D13" s="934"/>
    </row>
    <row r="14" spans="1:4" x14ac:dyDescent="0.3">
      <c r="B14" s="141"/>
      <c r="C14" s="897"/>
      <c r="D14" s="934"/>
    </row>
    <row r="15" spans="1:4" x14ac:dyDescent="0.3">
      <c r="B15" s="260" t="s">
        <v>246</v>
      </c>
      <c r="C15" s="629">
        <v>0.21515307344069953</v>
      </c>
      <c r="D15" s="934"/>
    </row>
    <row r="16" spans="1:4" x14ac:dyDescent="0.3">
      <c r="B16" s="260" t="s">
        <v>41</v>
      </c>
      <c r="C16" s="629">
        <v>0.36149310559116749</v>
      </c>
      <c r="D16" s="934"/>
    </row>
    <row r="17" spans="2:4" x14ac:dyDescent="0.3">
      <c r="B17" s="260" t="s">
        <v>42</v>
      </c>
      <c r="C17" s="1118">
        <v>3.6500893441826117E-3</v>
      </c>
      <c r="D17" s="934"/>
    </row>
    <row r="18" spans="2:4" x14ac:dyDescent="0.3">
      <c r="B18" s="265" t="s">
        <v>523</v>
      </c>
      <c r="C18" s="1118">
        <v>0</v>
      </c>
      <c r="D18" s="934"/>
    </row>
    <row r="19" spans="2:4" x14ac:dyDescent="0.3">
      <c r="B19" s="139"/>
      <c r="C19" s="1119"/>
      <c r="D19" s="934"/>
    </row>
    <row r="20" spans="2:4" ht="14.4" x14ac:dyDescent="0.3">
      <c r="B20" s="460" t="s">
        <v>245</v>
      </c>
      <c r="C20" s="1120">
        <v>2.2634161884911765E-2</v>
      </c>
      <c r="D20" s="934"/>
    </row>
    <row r="21" spans="2:4" x14ac:dyDescent="0.3">
      <c r="B21" s="141"/>
      <c r="C21" s="1121"/>
      <c r="D21" s="934"/>
    </row>
    <row r="22" spans="2:4" x14ac:dyDescent="0.3">
      <c r="B22" s="260" t="s">
        <v>246</v>
      </c>
      <c r="C22" s="1118">
        <v>2.41545435733048E-2</v>
      </c>
      <c r="D22" s="934"/>
    </row>
    <row r="23" spans="2:4" x14ac:dyDescent="0.3">
      <c r="B23" s="260" t="s">
        <v>41</v>
      </c>
      <c r="C23" s="1118">
        <v>5.5590751488973338E-3</v>
      </c>
      <c r="D23" s="934"/>
    </row>
    <row r="24" spans="2:4" x14ac:dyDescent="0.3">
      <c r="B24" s="631" t="s">
        <v>247</v>
      </c>
      <c r="C24" s="1118">
        <v>4.9999999999999989E-2</v>
      </c>
      <c r="D24" s="934"/>
    </row>
    <row r="25" spans="2:4" x14ac:dyDescent="0.3">
      <c r="B25" s="260" t="s">
        <v>42</v>
      </c>
      <c r="C25" s="1118">
        <v>1.77E-2</v>
      </c>
      <c r="D25" s="934"/>
    </row>
    <row r="26" spans="2:4" x14ac:dyDescent="0.3">
      <c r="B26" s="139"/>
      <c r="C26" s="1119"/>
      <c r="D26" s="934"/>
    </row>
    <row r="27" spans="2:4" ht="14.4" x14ac:dyDescent="0.3">
      <c r="B27" s="460" t="s">
        <v>241</v>
      </c>
      <c r="C27" s="1120">
        <v>5.0028089134639825E-3</v>
      </c>
      <c r="D27" s="934"/>
    </row>
    <row r="28" spans="2:4" x14ac:dyDescent="0.3">
      <c r="B28" s="141"/>
      <c r="C28" s="1121"/>
      <c r="D28" s="934"/>
    </row>
    <row r="29" spans="2:4" x14ac:dyDescent="0.3">
      <c r="B29" s="260" t="s">
        <v>246</v>
      </c>
      <c r="C29" s="1118">
        <v>1.9805908543455027E-3</v>
      </c>
      <c r="D29" s="934"/>
    </row>
    <row r="30" spans="2:4" x14ac:dyDescent="0.3">
      <c r="B30" s="260" t="s">
        <v>41</v>
      </c>
      <c r="C30" s="1118">
        <v>7.0188510940328349E-4</v>
      </c>
      <c r="D30" s="934"/>
    </row>
    <row r="31" spans="2:4" x14ac:dyDescent="0.3">
      <c r="B31" s="260" t="s">
        <v>561</v>
      </c>
      <c r="C31" s="1118">
        <v>0</v>
      </c>
      <c r="D31" s="934"/>
    </row>
    <row r="32" spans="2:4" x14ac:dyDescent="0.3">
      <c r="B32" s="260" t="s">
        <v>242</v>
      </c>
      <c r="C32" s="1118">
        <v>2.0756432294641095E-2</v>
      </c>
      <c r="D32" s="934"/>
    </row>
    <row r="33" spans="2:4" x14ac:dyDescent="0.3">
      <c r="B33" s="260" t="s">
        <v>243</v>
      </c>
      <c r="C33" s="1118">
        <v>4.5326792917521452E-2</v>
      </c>
      <c r="D33" s="934"/>
    </row>
    <row r="34" spans="2:4" x14ac:dyDescent="0.3">
      <c r="B34" s="260" t="s">
        <v>42</v>
      </c>
      <c r="C34" s="1118">
        <v>3.4170971769568628E-3</v>
      </c>
      <c r="D34" s="934"/>
    </row>
    <row r="35" spans="2:4" x14ac:dyDescent="0.3">
      <c r="B35" s="153"/>
      <c r="C35" s="1119"/>
      <c r="D35" s="934"/>
    </row>
    <row r="36" spans="2:4" ht="14.4" x14ac:dyDescent="0.3">
      <c r="B36" s="460" t="s">
        <v>248</v>
      </c>
      <c r="C36" s="898">
        <v>1.7614823276535428E-2</v>
      </c>
      <c r="D36" s="934"/>
    </row>
    <row r="37" spans="2:4" x14ac:dyDescent="0.3">
      <c r="B37" s="141"/>
      <c r="C37" s="897"/>
      <c r="D37" s="934"/>
    </row>
    <row r="38" spans="2:4" x14ac:dyDescent="0.3">
      <c r="B38" s="260" t="s">
        <v>246</v>
      </c>
      <c r="C38" s="629">
        <v>5.2123940259752944E-3</v>
      </c>
      <c r="D38" s="934"/>
    </row>
    <row r="39" spans="2:4" x14ac:dyDescent="0.3">
      <c r="B39" s="260" t="s">
        <v>243</v>
      </c>
      <c r="C39" s="629">
        <v>8.4842071573295014E-2</v>
      </c>
      <c r="D39" s="934"/>
    </row>
    <row r="40" spans="2:4" x14ac:dyDescent="0.3">
      <c r="B40" s="260" t="s">
        <v>242</v>
      </c>
      <c r="C40" s="629">
        <v>0.01</v>
      </c>
      <c r="D40" s="934"/>
    </row>
    <row r="41" spans="2:4" x14ac:dyDescent="0.3">
      <c r="B41" s="260" t="s">
        <v>42</v>
      </c>
      <c r="C41" s="629">
        <v>1.2199498163470523E-2</v>
      </c>
      <c r="D41" s="934"/>
    </row>
    <row r="42" spans="2:4" x14ac:dyDescent="0.3">
      <c r="B42" s="139"/>
      <c r="C42" s="627"/>
      <c r="D42" s="934"/>
    </row>
    <row r="43" spans="2:4" ht="14.4" x14ac:dyDescent="0.3">
      <c r="B43" s="632" t="s">
        <v>622</v>
      </c>
      <c r="C43" s="898">
        <v>3.0496212115253694E-2</v>
      </c>
      <c r="D43" s="934"/>
    </row>
    <row r="44" spans="2:4" x14ac:dyDescent="0.3">
      <c r="B44" s="141"/>
      <c r="C44" s="897"/>
      <c r="D44" s="934"/>
    </row>
    <row r="45" spans="2:4" x14ac:dyDescent="0.3">
      <c r="B45" s="260" t="s">
        <v>242</v>
      </c>
      <c r="C45" s="629">
        <v>3.0496212115253694E-2</v>
      </c>
      <c r="D45" s="934"/>
    </row>
    <row r="46" spans="2:4" x14ac:dyDescent="0.3">
      <c r="B46" s="139"/>
      <c r="C46" s="627"/>
      <c r="D46" s="934"/>
    </row>
    <row r="47" spans="2:4" ht="14.4" x14ac:dyDescent="0.3">
      <c r="B47" s="632" t="s">
        <v>249</v>
      </c>
      <c r="C47" s="898">
        <v>6.4511168248490361E-2</v>
      </c>
      <c r="D47" s="934"/>
    </row>
    <row r="48" spans="2:4" x14ac:dyDescent="0.3">
      <c r="B48" s="141"/>
      <c r="C48" s="897"/>
      <c r="D48" s="934"/>
    </row>
    <row r="49" spans="2:4" x14ac:dyDescent="0.3">
      <c r="B49" s="260" t="s">
        <v>246</v>
      </c>
      <c r="C49" s="629">
        <v>1.9568321020237221E-2</v>
      </c>
      <c r="D49" s="934"/>
    </row>
    <row r="50" spans="2:4" x14ac:dyDescent="0.3">
      <c r="B50" s="260" t="s">
        <v>243</v>
      </c>
      <c r="C50" s="629">
        <v>8.6219524884055751E-2</v>
      </c>
      <c r="D50" s="934"/>
    </row>
    <row r="51" spans="2:4" x14ac:dyDescent="0.3">
      <c r="B51" s="139"/>
      <c r="C51" s="627"/>
      <c r="D51" s="934"/>
    </row>
    <row r="52" spans="2:4" ht="14.4" x14ac:dyDescent="0.3">
      <c r="B52" s="460" t="s">
        <v>250</v>
      </c>
      <c r="C52" s="898">
        <v>7.1745482576521566E-2</v>
      </c>
      <c r="D52" s="934"/>
    </row>
    <row r="53" spans="2:4" x14ac:dyDescent="0.3">
      <c r="B53" s="141"/>
      <c r="C53" s="897"/>
      <c r="D53" s="934"/>
    </row>
    <row r="54" spans="2:4" x14ac:dyDescent="0.3">
      <c r="B54" s="260" t="s">
        <v>243</v>
      </c>
      <c r="C54" s="629">
        <v>7.2044087672802973E-2</v>
      </c>
      <c r="D54" s="934"/>
    </row>
    <row r="55" spans="2:4" ht="12.75" customHeight="1" x14ac:dyDescent="0.3">
      <c r="B55" s="260" t="s">
        <v>42</v>
      </c>
      <c r="C55" s="629">
        <v>1.0453942834890572E-2</v>
      </c>
      <c r="D55" s="934"/>
    </row>
    <row r="56" spans="2:4" ht="14.4" thickBot="1" x14ac:dyDescent="0.35">
      <c r="B56" s="13"/>
      <c r="C56" s="899"/>
      <c r="D56" s="934"/>
    </row>
    <row r="57" spans="2:4" ht="14.4" thickTop="1" x14ac:dyDescent="0.3">
      <c r="B57" s="5"/>
      <c r="C57" s="5"/>
    </row>
    <row r="58" spans="2:4" x14ac:dyDescent="0.3">
      <c r="B58" s="1318" t="s">
        <v>873</v>
      </c>
      <c r="C58" s="1318"/>
    </row>
    <row r="59" spans="2:4" ht="12.75" customHeight="1" x14ac:dyDescent="0.3">
      <c r="B59" s="1318"/>
      <c r="C59" s="1318"/>
    </row>
    <row r="60" spans="2:4" x14ac:dyDescent="0.3">
      <c r="B60" s="1318"/>
      <c r="C60" s="1318"/>
    </row>
    <row r="61" spans="2:4" x14ac:dyDescent="0.3">
      <c r="B61" s="196"/>
      <c r="C61" s="196"/>
    </row>
    <row r="62" spans="2:4" x14ac:dyDescent="0.3">
      <c r="B62" s="196"/>
      <c r="C62" s="196"/>
    </row>
  </sheetData>
  <mergeCells count="3">
    <mergeCell ref="B6:C6"/>
    <mergeCell ref="B7:C7"/>
    <mergeCell ref="B58:C60"/>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38"/>
  <sheetViews>
    <sheetView showGridLines="0" zoomScale="85" zoomScaleNormal="85" zoomScaleSheetLayoutView="85" workbookViewId="0"/>
  </sheetViews>
  <sheetFormatPr baseColWidth="10" defaultColWidth="11.44140625" defaultRowHeight="13.8" x14ac:dyDescent="0.3"/>
  <cols>
    <col min="1" max="1" width="6.88671875" style="1" customWidth="1"/>
    <col min="2" max="2" width="51" style="180" customWidth="1"/>
    <col min="3" max="3" width="18.88671875" style="180" customWidth="1"/>
    <col min="4" max="16384" width="11.44140625" style="180"/>
  </cols>
  <sheetData>
    <row r="1" spans="1:4" ht="14.4" x14ac:dyDescent="0.3">
      <c r="A1" s="666" t="s">
        <v>216</v>
      </c>
      <c r="B1" s="172"/>
    </row>
    <row r="2" spans="1:4" ht="15" customHeight="1" x14ac:dyDescent="0.3">
      <c r="A2" s="172"/>
      <c r="B2" s="351" t="s">
        <v>705</v>
      </c>
      <c r="C2" s="35"/>
    </row>
    <row r="3" spans="1:4" ht="15" customHeight="1" x14ac:dyDescent="0.3">
      <c r="A3" s="172"/>
      <c r="B3" s="351" t="s">
        <v>299</v>
      </c>
      <c r="C3" s="35"/>
    </row>
    <row r="4" spans="1:4" ht="12" x14ac:dyDescent="0.25">
      <c r="A4" s="180"/>
      <c r="B4" s="35"/>
      <c r="C4" s="35"/>
    </row>
    <row r="5" spans="1:4" ht="12" x14ac:dyDescent="0.25">
      <c r="A5" s="180"/>
      <c r="B5" s="35"/>
      <c r="C5" s="35"/>
    </row>
    <row r="6" spans="1:4" ht="17.399999999999999" x14ac:dyDescent="0.3">
      <c r="B6" s="1294" t="s">
        <v>625</v>
      </c>
      <c r="C6" s="1294"/>
    </row>
    <row r="7" spans="1:4" ht="14.4" x14ac:dyDescent="0.3">
      <c r="B7" s="1317" t="s">
        <v>626</v>
      </c>
      <c r="C7" s="1317"/>
    </row>
    <row r="8" spans="1:4" ht="12" x14ac:dyDescent="0.25">
      <c r="A8" s="180"/>
      <c r="B8" s="379"/>
      <c r="C8" s="379"/>
    </row>
    <row r="9" spans="1:4" ht="12.6" thickBot="1" x14ac:dyDescent="0.3">
      <c r="A9" s="180"/>
      <c r="B9" s="35"/>
      <c r="C9" s="35"/>
    </row>
    <row r="10" spans="1:4" ht="15.6" thickTop="1" thickBot="1" x14ac:dyDescent="0.35">
      <c r="B10" s="421" t="s">
        <v>872</v>
      </c>
      <c r="C10" s="579" t="s">
        <v>46</v>
      </c>
    </row>
    <row r="11" spans="1:4" ht="12.6" thickTop="1" x14ac:dyDescent="0.25">
      <c r="A11" s="180"/>
      <c r="B11" s="705"/>
      <c r="C11" s="476"/>
    </row>
    <row r="12" spans="1:4" ht="17.399999999999999" x14ac:dyDescent="0.3">
      <c r="B12" s="477" t="s">
        <v>54</v>
      </c>
      <c r="C12" s="478">
        <v>6.6964529221810345</v>
      </c>
    </row>
    <row r="13" spans="1:4" ht="13.5" customHeight="1" x14ac:dyDescent="0.3">
      <c r="B13" s="181"/>
      <c r="C13" s="182"/>
    </row>
    <row r="14" spans="1:4" s="172" customFormat="1" ht="15.6" x14ac:dyDescent="0.3">
      <c r="B14" s="479" t="s">
        <v>351</v>
      </c>
      <c r="C14" s="475">
        <v>8.0151780901815926</v>
      </c>
      <c r="D14" s="180"/>
    </row>
    <row r="15" spans="1:4" ht="14.4" x14ac:dyDescent="0.3">
      <c r="B15" s="183"/>
      <c r="C15" s="184"/>
    </row>
    <row r="16" spans="1:4" s="172" customFormat="1" ht="15.6" x14ac:dyDescent="0.3">
      <c r="B16" s="479" t="s">
        <v>526</v>
      </c>
      <c r="C16" s="475">
        <v>10.165577590437481</v>
      </c>
      <c r="D16" s="180"/>
    </row>
    <row r="17" spans="1:4" ht="14.4" x14ac:dyDescent="0.3">
      <c r="B17" s="183"/>
      <c r="C17" s="184"/>
    </row>
    <row r="18" spans="1:4" s="172" customFormat="1" ht="15.6" x14ac:dyDescent="0.3">
      <c r="B18" s="479" t="s">
        <v>93</v>
      </c>
      <c r="C18" s="475">
        <v>1.1199149278512941</v>
      </c>
      <c r="D18" s="180"/>
    </row>
    <row r="19" spans="1:4" ht="13.5" customHeight="1" x14ac:dyDescent="0.3">
      <c r="B19" s="185"/>
      <c r="C19" s="186"/>
    </row>
    <row r="20" spans="1:4" s="172" customFormat="1" ht="15.6" x14ac:dyDescent="0.3">
      <c r="B20" s="479" t="s">
        <v>47</v>
      </c>
      <c r="C20" s="475">
        <v>4.74489265625055</v>
      </c>
      <c r="D20" s="180"/>
    </row>
    <row r="21" spans="1:4" ht="13.5" customHeight="1" x14ac:dyDescent="0.3">
      <c r="A21" s="180"/>
      <c r="B21" s="935"/>
      <c r="C21" s="187"/>
    </row>
    <row r="22" spans="1:4" s="1" customFormat="1" ht="14.4" x14ac:dyDescent="0.3">
      <c r="B22" s="474" t="s">
        <v>55</v>
      </c>
      <c r="C22" s="473">
        <v>4.9753021195140086</v>
      </c>
      <c r="D22" s="180"/>
    </row>
    <row r="23" spans="1:4" x14ac:dyDescent="0.3">
      <c r="A23" s="180"/>
      <c r="B23" s="935"/>
      <c r="C23" s="187"/>
    </row>
    <row r="24" spans="1:4" s="1" customFormat="1" ht="14.4" x14ac:dyDescent="0.3">
      <c r="B24" s="474" t="s">
        <v>56</v>
      </c>
      <c r="C24" s="473">
        <v>3.6160906077691481</v>
      </c>
      <c r="D24" s="180"/>
    </row>
    <row r="25" spans="1:4" x14ac:dyDescent="0.3">
      <c r="A25" s="180"/>
      <c r="B25" s="935"/>
      <c r="C25" s="187"/>
    </row>
    <row r="26" spans="1:4" s="1" customFormat="1" ht="14.4" x14ac:dyDescent="0.3">
      <c r="B26" s="474" t="s">
        <v>57</v>
      </c>
      <c r="C26" s="473">
        <v>10.134964677973528</v>
      </c>
      <c r="D26" s="180"/>
    </row>
    <row r="27" spans="1:4" x14ac:dyDescent="0.3">
      <c r="A27" s="180"/>
      <c r="B27" s="935"/>
      <c r="C27" s="187"/>
    </row>
    <row r="28" spans="1:4" s="1" customFormat="1" ht="14.4" x14ac:dyDescent="0.3">
      <c r="B28" s="474" t="s">
        <v>361</v>
      </c>
      <c r="C28" s="473">
        <v>4.4347899850095409</v>
      </c>
      <c r="D28" s="180"/>
    </row>
    <row r="29" spans="1:4" x14ac:dyDescent="0.3">
      <c r="A29" s="180"/>
      <c r="B29" s="935"/>
      <c r="C29" s="187"/>
    </row>
    <row r="30" spans="1:4" s="1" customFormat="1" ht="14.4" x14ac:dyDescent="0.3">
      <c r="B30" s="474" t="s">
        <v>58</v>
      </c>
      <c r="C30" s="473">
        <v>1.7821105671473703</v>
      </c>
      <c r="D30" s="180"/>
    </row>
    <row r="31" spans="1:4" x14ac:dyDescent="0.3">
      <c r="A31" s="180"/>
      <c r="B31" s="188"/>
      <c r="C31" s="189"/>
    </row>
    <row r="32" spans="1:4" s="1" customFormat="1" ht="14.4" x14ac:dyDescent="0.3">
      <c r="B32" s="474" t="s">
        <v>688</v>
      </c>
      <c r="C32" s="473">
        <v>1.0361310813778424</v>
      </c>
      <c r="D32" s="180"/>
    </row>
    <row r="33" spans="1:4" x14ac:dyDescent="0.3">
      <c r="A33" s="180"/>
      <c r="B33" s="188"/>
      <c r="C33" s="187"/>
    </row>
    <row r="34" spans="1:4" s="172" customFormat="1" ht="15.6" x14ac:dyDescent="0.3">
      <c r="B34" s="479" t="s">
        <v>92</v>
      </c>
      <c r="C34" s="475">
        <v>1.0674362330913565</v>
      </c>
      <c r="D34" s="180"/>
    </row>
    <row r="35" spans="1:4" ht="14.4" thickBot="1" x14ac:dyDescent="0.35">
      <c r="A35" s="180"/>
      <c r="B35" s="936"/>
      <c r="C35" s="190"/>
    </row>
    <row r="36" spans="1:4" ht="12.6" thickTop="1" x14ac:dyDescent="0.25">
      <c r="A36" s="180"/>
      <c r="B36" s="35"/>
      <c r="C36" s="35"/>
    </row>
    <row r="37" spans="1:4" x14ac:dyDescent="0.3">
      <c r="A37" s="180"/>
      <c r="B37" s="1319" t="s">
        <v>627</v>
      </c>
      <c r="C37" s="1319"/>
    </row>
    <row r="38" spans="1:4" ht="14.4" x14ac:dyDescent="0.3">
      <c r="A38" s="180"/>
      <c r="B38" s="6"/>
      <c r="C38" s="35"/>
    </row>
  </sheetData>
  <mergeCells count="3">
    <mergeCell ref="B6:C6"/>
    <mergeCell ref="B7:C7"/>
    <mergeCell ref="B37:C3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67"/>
  <sheetViews>
    <sheetView showGridLines="0" showRuler="0" zoomScale="85" zoomScaleNormal="85" zoomScaleSheetLayoutView="85" workbookViewId="0"/>
  </sheetViews>
  <sheetFormatPr baseColWidth="10" defaultColWidth="32.6640625" defaultRowHeight="14.4" x14ac:dyDescent="0.3"/>
  <cols>
    <col min="1" max="1" width="8.5546875" style="15" bestFit="1" customWidth="1"/>
    <col min="2" max="2" width="14.33203125" style="54" customWidth="1"/>
    <col min="3" max="3" width="43.109375" style="54" bestFit="1" customWidth="1"/>
    <col min="4" max="4" width="25" style="54" bestFit="1" customWidth="1"/>
    <col min="5" max="5" width="11.109375" style="400" bestFit="1" customWidth="1"/>
    <col min="6" max="6" width="20.6640625" style="54" customWidth="1"/>
    <col min="7" max="7" width="20.33203125" style="54" customWidth="1"/>
    <col min="8" max="8" width="19" style="54" customWidth="1"/>
    <col min="9" max="9" width="14.5546875" style="54" customWidth="1"/>
    <col min="10" max="16384" width="32.6640625" style="54"/>
  </cols>
  <sheetData>
    <row r="1" spans="1:8" x14ac:dyDescent="0.3">
      <c r="A1" s="666" t="s">
        <v>216</v>
      </c>
      <c r="B1" s="400"/>
    </row>
    <row r="2" spans="1:8" ht="15" customHeight="1" x14ac:dyDescent="0.3">
      <c r="A2" s="399"/>
      <c r="B2" s="351" t="s">
        <v>705</v>
      </c>
      <c r="C2" s="3"/>
      <c r="D2" s="3"/>
      <c r="E2" s="42"/>
      <c r="F2" s="5"/>
      <c r="G2" s="5"/>
      <c r="H2" s="178"/>
    </row>
    <row r="3" spans="1:8" ht="15" customHeight="1" x14ac:dyDescent="0.3">
      <c r="A3" s="399"/>
      <c r="B3" s="351" t="s">
        <v>299</v>
      </c>
      <c r="C3" s="3"/>
      <c r="D3" s="3"/>
      <c r="E3" s="42"/>
      <c r="F3" s="5"/>
      <c r="G3" s="5"/>
      <c r="H3" s="5"/>
    </row>
    <row r="4" spans="1:8" s="394" customFormat="1" x14ac:dyDescent="0.3">
      <c r="A4" s="385"/>
      <c r="B4" s="35"/>
      <c r="C4" s="35"/>
      <c r="D4" s="35"/>
      <c r="E4" s="3"/>
      <c r="F4" s="388"/>
      <c r="G4" s="388"/>
      <c r="H4" s="35"/>
    </row>
    <row r="5" spans="1:8" s="394" customFormat="1" x14ac:dyDescent="0.3">
      <c r="A5" s="385"/>
      <c r="B5" s="35"/>
      <c r="C5" s="35"/>
      <c r="D5" s="35"/>
      <c r="E5" s="3"/>
      <c r="F5" s="388"/>
      <c r="G5" s="388"/>
      <c r="H5" s="35"/>
    </row>
    <row r="6" spans="1:8" ht="17.399999999999999" x14ac:dyDescent="0.3">
      <c r="B6" s="1294" t="s">
        <v>302</v>
      </c>
      <c r="C6" s="1294"/>
      <c r="D6" s="1294"/>
      <c r="E6" s="1294"/>
      <c r="F6" s="1294"/>
      <c r="G6" s="1294"/>
      <c r="H6" s="1294"/>
    </row>
    <row r="7" spans="1:8" ht="17.399999999999999" x14ac:dyDescent="0.3">
      <c r="B7" s="1294" t="s">
        <v>288</v>
      </c>
      <c r="C7" s="1294"/>
      <c r="D7" s="1294"/>
      <c r="E7" s="1294"/>
      <c r="F7" s="1294"/>
      <c r="G7" s="1294"/>
      <c r="H7" s="1294"/>
    </row>
    <row r="8" spans="1:8" ht="13.5" customHeight="1" x14ac:dyDescent="0.3">
      <c r="B8" s="1323" t="s">
        <v>892</v>
      </c>
      <c r="C8" s="1323"/>
      <c r="D8" s="1323"/>
      <c r="E8" s="1323"/>
      <c r="F8" s="1323"/>
      <c r="G8" s="1323"/>
      <c r="H8" s="1323"/>
    </row>
    <row r="9" spans="1:8" s="394" customFormat="1" x14ac:dyDescent="0.3">
      <c r="A9" s="385"/>
      <c r="B9" s="35"/>
      <c r="C9" s="395"/>
      <c r="D9" s="395"/>
      <c r="E9" s="3"/>
      <c r="F9" s="395"/>
      <c r="G9" s="395"/>
      <c r="H9" s="396"/>
    </row>
    <row r="10" spans="1:8" s="394" customFormat="1" x14ac:dyDescent="0.3">
      <c r="A10" s="385"/>
      <c r="B10" s="35"/>
      <c r="C10" s="395"/>
      <c r="D10" s="395"/>
      <c r="E10" s="3"/>
      <c r="F10" s="395"/>
      <c r="G10" s="395"/>
      <c r="H10" s="396"/>
    </row>
    <row r="11" spans="1:8" ht="15" thickBot="1" x14ac:dyDescent="0.35">
      <c r="B11" s="5"/>
      <c r="C11" s="179"/>
      <c r="D11" s="179"/>
      <c r="E11" s="42"/>
      <c r="F11" s="179"/>
      <c r="G11" s="179"/>
      <c r="H11" s="178" t="s">
        <v>289</v>
      </c>
    </row>
    <row r="12" spans="1:8" ht="13.5" customHeight="1" thickTop="1" x14ac:dyDescent="0.3">
      <c r="B12" s="1324" t="s">
        <v>290</v>
      </c>
      <c r="C12" s="1327" t="s">
        <v>285</v>
      </c>
      <c r="D12" s="1327" t="s">
        <v>228</v>
      </c>
      <c r="E12" s="1330" t="s">
        <v>286</v>
      </c>
      <c r="F12" s="1333" t="s">
        <v>291</v>
      </c>
      <c r="G12" s="1333" t="s">
        <v>322</v>
      </c>
      <c r="H12" s="1333" t="s">
        <v>323</v>
      </c>
    </row>
    <row r="13" spans="1:8" ht="13.8" x14ac:dyDescent="0.3">
      <c r="B13" s="1325"/>
      <c r="C13" s="1328"/>
      <c r="D13" s="1328"/>
      <c r="E13" s="1331"/>
      <c r="F13" s="1334"/>
      <c r="G13" s="1334"/>
      <c r="H13" s="1334"/>
    </row>
    <row r="14" spans="1:8" ht="13.8" x14ac:dyDescent="0.3">
      <c r="B14" s="1325"/>
      <c r="C14" s="1328"/>
      <c r="D14" s="1328"/>
      <c r="E14" s="1331"/>
      <c r="F14" s="1334"/>
      <c r="G14" s="1334"/>
      <c r="H14" s="1334"/>
    </row>
    <row r="15" spans="1:8" ht="13.8" x14ac:dyDescent="0.3">
      <c r="B15" s="1325"/>
      <c r="C15" s="1328"/>
      <c r="D15" s="1328"/>
      <c r="E15" s="1331"/>
      <c r="F15" s="1334"/>
      <c r="G15" s="1334"/>
      <c r="H15" s="1334"/>
    </row>
    <row r="16" spans="1:8" ht="13.8" x14ac:dyDescent="0.3">
      <c r="B16" s="1326"/>
      <c r="C16" s="1329"/>
      <c r="D16" s="1329"/>
      <c r="E16" s="1332"/>
      <c r="F16" s="1335"/>
      <c r="G16" s="1335"/>
      <c r="H16" s="1335"/>
    </row>
    <row r="17" spans="1:8" x14ac:dyDescent="0.3">
      <c r="B17" s="830"/>
      <c r="C17" s="902"/>
      <c r="D17" s="902"/>
      <c r="E17" s="776"/>
      <c r="F17" s="777"/>
      <c r="G17" s="777"/>
      <c r="H17" s="777"/>
    </row>
    <row r="18" spans="1:8" x14ac:dyDescent="0.3">
      <c r="B18" s="903"/>
      <c r="C18" s="904" t="s">
        <v>300</v>
      </c>
      <c r="D18" s="904"/>
      <c r="E18" s="779"/>
      <c r="F18" s="780">
        <f>+F20+F23+F41</f>
        <v>14209020.07205544</v>
      </c>
      <c r="G18" s="780">
        <f>+G20+G23+G41</f>
        <v>12775676.348256614</v>
      </c>
      <c r="H18" s="780">
        <f>+H20+H23+H41</f>
        <v>13399611.342165591</v>
      </c>
    </row>
    <row r="19" spans="1:8" x14ac:dyDescent="0.3">
      <c r="B19" s="903"/>
      <c r="C19" s="904"/>
      <c r="D19" s="904"/>
      <c r="E19" s="779"/>
      <c r="F19" s="781"/>
      <c r="G19" s="781"/>
      <c r="H19" s="781"/>
    </row>
    <row r="20" spans="1:8" s="400" customFormat="1" x14ac:dyDescent="0.3">
      <c r="A20" s="399"/>
      <c r="B20" s="903"/>
      <c r="C20" s="905" t="s">
        <v>369</v>
      </c>
      <c r="D20" s="905"/>
      <c r="E20" s="782"/>
      <c r="F20" s="783">
        <f>+F21</f>
        <v>184390.43644898687</v>
      </c>
      <c r="G20" s="783">
        <f>+G21</f>
        <v>114322.07059837187</v>
      </c>
      <c r="H20" s="783">
        <f>+H21</f>
        <v>200600.02270315529</v>
      </c>
    </row>
    <row r="21" spans="1:8" x14ac:dyDescent="0.3">
      <c r="B21" s="903">
        <v>40182</v>
      </c>
      <c r="C21" s="826" t="s">
        <v>761</v>
      </c>
      <c r="D21" s="906" t="s">
        <v>229</v>
      </c>
      <c r="E21" s="1141">
        <v>2022</v>
      </c>
      <c r="F21" s="1142">
        <v>184390.43644898687</v>
      </c>
      <c r="G21" s="1142">
        <v>114322.07059837187</v>
      </c>
      <c r="H21" s="1142">
        <v>200600.02270315529</v>
      </c>
    </row>
    <row r="22" spans="1:8" x14ac:dyDescent="0.3">
      <c r="B22" s="903"/>
      <c r="C22" s="826"/>
      <c r="D22" s="906"/>
      <c r="E22" s="1141"/>
      <c r="F22" s="784"/>
      <c r="G22" s="781"/>
      <c r="H22" s="781"/>
    </row>
    <row r="23" spans="1:8" s="398" customFormat="1" x14ac:dyDescent="0.3">
      <c r="A23" s="397"/>
      <c r="B23" s="907"/>
      <c r="C23" s="905" t="s">
        <v>685</v>
      </c>
      <c r="D23" s="908"/>
      <c r="E23" s="1141"/>
      <c r="F23" s="785">
        <f>+SUM(F24:F39)</f>
        <v>14024629.635606453</v>
      </c>
      <c r="G23" s="785">
        <f>+SUM(G24:G39)</f>
        <v>12661354.277658243</v>
      </c>
      <c r="H23" s="785">
        <f t="shared" ref="H23" si="0">+SUM(H24:H39)</f>
        <v>13199009.735395741</v>
      </c>
    </row>
    <row r="24" spans="1:8" x14ac:dyDescent="0.3">
      <c r="B24" s="903">
        <v>43294</v>
      </c>
      <c r="C24" s="826" t="s">
        <v>762</v>
      </c>
      <c r="D24" s="828" t="s">
        <v>763</v>
      </c>
      <c r="E24" s="1141">
        <v>2021</v>
      </c>
      <c r="F24" s="1142">
        <v>5411.768</v>
      </c>
      <c r="G24" s="1142">
        <v>5411.768</v>
      </c>
      <c r="H24" s="1142">
        <v>5411.768</v>
      </c>
    </row>
    <row r="25" spans="1:8" x14ac:dyDescent="0.3">
      <c r="B25" s="903">
        <v>43193</v>
      </c>
      <c r="C25" s="826" t="s">
        <v>600</v>
      </c>
      <c r="D25" s="829">
        <v>6.7276394391951197E-2</v>
      </c>
      <c r="E25" s="1141">
        <v>2028</v>
      </c>
      <c r="F25" s="1142">
        <v>557185.84163051879</v>
      </c>
      <c r="G25" s="1142">
        <v>460227.98654130404</v>
      </c>
      <c r="H25" s="1142">
        <v>460227.9865413275</v>
      </c>
    </row>
    <row r="26" spans="1:8" x14ac:dyDescent="0.3">
      <c r="B26" s="903">
        <v>42828</v>
      </c>
      <c r="C26" s="826" t="s">
        <v>562</v>
      </c>
      <c r="D26" s="827" t="s">
        <v>498</v>
      </c>
      <c r="E26" s="1141">
        <v>2022</v>
      </c>
      <c r="F26" s="1142">
        <v>637294.46564858279</v>
      </c>
      <c r="G26" s="1142">
        <v>637294.46564858279</v>
      </c>
      <c r="H26" s="1142">
        <v>637294.46564858279</v>
      </c>
    </row>
    <row r="27" spans="1:8" x14ac:dyDescent="0.3">
      <c r="B27" s="903">
        <v>32875</v>
      </c>
      <c r="C27" s="826" t="s">
        <v>764</v>
      </c>
      <c r="D27" s="910" t="s">
        <v>49</v>
      </c>
      <c r="E27" s="1141">
        <v>2089</v>
      </c>
      <c r="F27" s="1142">
        <v>10475.532536336086</v>
      </c>
      <c r="G27" s="1142">
        <v>9323.223957339118</v>
      </c>
      <c r="H27" s="1142">
        <v>9323.2239576920801</v>
      </c>
    </row>
    <row r="28" spans="1:8" x14ac:dyDescent="0.3">
      <c r="B28" s="903">
        <v>42660</v>
      </c>
      <c r="C28" s="826" t="s">
        <v>478</v>
      </c>
      <c r="D28" s="909">
        <v>0.155</v>
      </c>
      <c r="E28" s="1141">
        <v>2026</v>
      </c>
      <c r="F28" s="1142">
        <v>1147658.3723334721</v>
      </c>
      <c r="G28" s="1142">
        <v>1147658.3723334721</v>
      </c>
      <c r="H28" s="1142">
        <v>1147658.3723334721</v>
      </c>
    </row>
    <row r="29" spans="1:8" x14ac:dyDescent="0.3">
      <c r="A29" s="54"/>
      <c r="B29" s="903">
        <v>42660</v>
      </c>
      <c r="C29" s="826" t="s">
        <v>479</v>
      </c>
      <c r="D29" s="909">
        <v>0.16</v>
      </c>
      <c r="E29" s="1141">
        <v>2023</v>
      </c>
      <c r="F29" s="1142">
        <v>762378.66844138096</v>
      </c>
      <c r="G29" s="1142">
        <v>762378.66844138096</v>
      </c>
      <c r="H29" s="1142">
        <v>762378.66844138096</v>
      </c>
    </row>
    <row r="30" spans="1:8" x14ac:dyDescent="0.3">
      <c r="A30" s="54"/>
      <c r="B30" s="903">
        <v>43172</v>
      </c>
      <c r="C30" s="826" t="s">
        <v>559</v>
      </c>
      <c r="D30" s="911">
        <v>0.17249999999999999</v>
      </c>
      <c r="E30" s="1141">
        <v>2021</v>
      </c>
      <c r="F30" s="1142">
        <v>1049411.4411076119</v>
      </c>
      <c r="G30" s="1142">
        <v>1049411.4411076119</v>
      </c>
      <c r="H30" s="1142">
        <v>1587066.8988447322</v>
      </c>
    </row>
    <row r="31" spans="1:8" x14ac:dyDescent="0.3">
      <c r="A31" s="54"/>
      <c r="B31" s="903">
        <v>42646</v>
      </c>
      <c r="C31" s="826" t="s">
        <v>480</v>
      </c>
      <c r="D31" s="913">
        <v>0.182</v>
      </c>
      <c r="E31" s="1141">
        <v>2021</v>
      </c>
      <c r="F31" s="1142">
        <v>742765.46427001012</v>
      </c>
      <c r="G31" s="1142">
        <v>742765.46427001012</v>
      </c>
      <c r="H31" s="1142">
        <v>742765.46427001012</v>
      </c>
    </row>
    <row r="32" spans="1:8" x14ac:dyDescent="0.3">
      <c r="A32" s="54"/>
      <c r="B32" s="903">
        <v>43504</v>
      </c>
      <c r="C32" s="826" t="s">
        <v>936</v>
      </c>
      <c r="D32" s="912" t="s">
        <v>498</v>
      </c>
      <c r="E32" s="1141">
        <v>2021</v>
      </c>
      <c r="F32" s="1142">
        <v>475369.89720125974</v>
      </c>
      <c r="G32" s="1142">
        <v>475369.89720125974</v>
      </c>
      <c r="H32" s="1142">
        <v>475369.89720125974</v>
      </c>
    </row>
    <row r="33" spans="1:8" x14ac:dyDescent="0.3">
      <c r="A33" s="54"/>
      <c r="B33" s="903">
        <v>43523</v>
      </c>
      <c r="C33" s="826" t="s">
        <v>801</v>
      </c>
      <c r="D33" s="913" t="s">
        <v>49</v>
      </c>
      <c r="E33" s="1141">
        <v>2021</v>
      </c>
      <c r="F33" s="1142">
        <v>1582247.6159999999</v>
      </c>
      <c r="G33" s="1142">
        <v>317082.42172000004</v>
      </c>
      <c r="H33" s="1142">
        <v>317082.42172000004</v>
      </c>
    </row>
    <row r="34" spans="1:8" x14ac:dyDescent="0.3">
      <c r="A34" s="54"/>
      <c r="B34" s="903">
        <v>43866</v>
      </c>
      <c r="C34" s="826" t="s">
        <v>796</v>
      </c>
      <c r="D34" s="913" t="s">
        <v>715</v>
      </c>
      <c r="E34" s="1141">
        <v>2021</v>
      </c>
      <c r="F34" s="1142">
        <v>667288.98682036961</v>
      </c>
      <c r="G34" s="1142">
        <v>667288.98682036961</v>
      </c>
      <c r="H34" s="1142">
        <v>667288.98682036961</v>
      </c>
    </row>
    <row r="35" spans="1:8" x14ac:dyDescent="0.3">
      <c r="A35" s="54"/>
      <c r="B35" s="903">
        <v>43866</v>
      </c>
      <c r="C35" s="826" t="s">
        <v>799</v>
      </c>
      <c r="D35" s="913">
        <v>0.04</v>
      </c>
      <c r="E35" s="1141">
        <v>2021</v>
      </c>
      <c r="F35" s="1142">
        <v>143.59200000000001</v>
      </c>
      <c r="G35" s="1142">
        <v>143.59200000000001</v>
      </c>
      <c r="H35" s="1142">
        <v>143.59200000000001</v>
      </c>
    </row>
    <row r="36" spans="1:8" x14ac:dyDescent="0.3">
      <c r="A36" s="54"/>
      <c r="B36" s="903">
        <v>44112</v>
      </c>
      <c r="C36" s="826" t="s">
        <v>932</v>
      </c>
      <c r="D36" s="913">
        <v>1E-3</v>
      </c>
      <c r="E36" s="1141">
        <v>2021</v>
      </c>
      <c r="F36" s="1142">
        <v>1766417.7150000001</v>
      </c>
      <c r="G36" s="1142">
        <v>1766417.7150000001</v>
      </c>
      <c r="H36" s="1142">
        <v>1766417.7150000001</v>
      </c>
    </row>
    <row r="37" spans="1:8" x14ac:dyDescent="0.3">
      <c r="A37" s="54"/>
      <c r="B37" s="903">
        <v>44133</v>
      </c>
      <c r="C37" s="826" t="s">
        <v>933</v>
      </c>
      <c r="D37" s="913">
        <v>1E-3</v>
      </c>
      <c r="E37" s="1141">
        <v>2022</v>
      </c>
      <c r="F37" s="1142">
        <v>1659750.432</v>
      </c>
      <c r="G37" s="1142">
        <v>1659750.432</v>
      </c>
      <c r="H37" s="1142">
        <v>1659750.432</v>
      </c>
    </row>
    <row r="38" spans="1:8" x14ac:dyDescent="0.3">
      <c r="A38" s="54"/>
      <c r="B38" s="903">
        <v>43866</v>
      </c>
      <c r="C38" s="826" t="s">
        <v>937</v>
      </c>
      <c r="D38" s="828">
        <v>0.34</v>
      </c>
      <c r="E38" s="1141">
        <v>2021</v>
      </c>
      <c r="F38" s="1142">
        <v>1401.9120209162754</v>
      </c>
      <c r="G38" s="1142">
        <v>1401.9120209162754</v>
      </c>
      <c r="H38" s="1142">
        <v>1401.9120209162754</v>
      </c>
    </row>
    <row r="39" spans="1:8" x14ac:dyDescent="0.3">
      <c r="A39" s="54"/>
      <c r="B39" s="903">
        <v>43972</v>
      </c>
      <c r="C39" s="826" t="s">
        <v>798</v>
      </c>
      <c r="D39" s="913">
        <v>0.22</v>
      </c>
      <c r="E39" s="1141">
        <v>2022</v>
      </c>
      <c r="F39" s="1142">
        <v>2959427.9305959949</v>
      </c>
      <c r="G39" s="1142">
        <v>2959427.9305959949</v>
      </c>
      <c r="H39" s="1142">
        <v>2959427.9305959949</v>
      </c>
    </row>
    <row r="40" spans="1:8" x14ac:dyDescent="0.3">
      <c r="A40" s="54"/>
      <c r="B40" s="903"/>
      <c r="C40" s="826"/>
      <c r="D40" s="913"/>
      <c r="E40" s="1141"/>
      <c r="F40" s="1142"/>
      <c r="G40" s="1142"/>
      <c r="H40" s="1142"/>
    </row>
    <row r="41" spans="1:8" s="400" customFormat="1" x14ac:dyDescent="0.3">
      <c r="B41" s="903"/>
      <c r="C41" s="915" t="s">
        <v>292</v>
      </c>
      <c r="D41" s="916"/>
      <c r="E41" s="1141"/>
      <c r="F41" s="784"/>
      <c r="G41" s="1142"/>
      <c r="H41" s="1197">
        <v>1.5840666943965773</v>
      </c>
    </row>
    <row r="42" spans="1:8" x14ac:dyDescent="0.3">
      <c r="A42" s="54"/>
      <c r="B42" s="903"/>
      <c r="C42" s="914"/>
      <c r="D42" s="906"/>
      <c r="E42" s="1141"/>
      <c r="F42" s="784"/>
      <c r="G42" s="781"/>
      <c r="H42" s="781"/>
    </row>
    <row r="43" spans="1:8" s="400" customFormat="1" x14ac:dyDescent="0.3">
      <c r="B43" s="903"/>
      <c r="C43" s="904" t="s">
        <v>217</v>
      </c>
      <c r="D43" s="908"/>
      <c r="E43" s="1141"/>
      <c r="F43" s="780">
        <f>+SUM(F44:F53)</f>
        <v>5479539.2536316635</v>
      </c>
      <c r="G43" s="780">
        <f>+SUM(G44:G53)</f>
        <v>5479537.3108316632</v>
      </c>
      <c r="H43" s="780">
        <f>+SUM(H44:H53)</f>
        <v>5479537.3108316632</v>
      </c>
    </row>
    <row r="44" spans="1:8" x14ac:dyDescent="0.3">
      <c r="A44" s="54"/>
      <c r="B44" s="903">
        <v>44095</v>
      </c>
      <c r="C44" s="826" t="s">
        <v>834</v>
      </c>
      <c r="D44" s="828" t="s">
        <v>49</v>
      </c>
      <c r="E44" s="1141">
        <v>2022</v>
      </c>
      <c r="F44" s="1142">
        <v>160542.92863000001</v>
      </c>
      <c r="G44" s="1142">
        <v>160542.92863000001</v>
      </c>
      <c r="H44" s="1142">
        <v>160542.92863000001</v>
      </c>
    </row>
    <row r="45" spans="1:8" x14ac:dyDescent="0.3">
      <c r="A45" s="54"/>
      <c r="B45" s="903">
        <v>44013</v>
      </c>
      <c r="C45" s="826" t="s">
        <v>806</v>
      </c>
      <c r="D45" s="828" t="s">
        <v>49</v>
      </c>
      <c r="E45" s="1141">
        <v>2021</v>
      </c>
      <c r="F45" s="1142">
        <v>1680080.3852278804</v>
      </c>
      <c r="G45" s="1142">
        <v>1680080.3852278804</v>
      </c>
      <c r="H45" s="1142">
        <v>1680080.3852278804</v>
      </c>
    </row>
    <row r="46" spans="1:8" x14ac:dyDescent="0.3">
      <c r="A46" s="54"/>
      <c r="B46" s="903">
        <v>44085</v>
      </c>
      <c r="C46" s="826" t="s">
        <v>807</v>
      </c>
      <c r="D46" s="828" t="s">
        <v>49</v>
      </c>
      <c r="E46" s="1141">
        <v>2021</v>
      </c>
      <c r="F46" s="1142">
        <v>807699.27931546734</v>
      </c>
      <c r="G46" s="1142">
        <v>807699.27931546734</v>
      </c>
      <c r="H46" s="1142">
        <v>807699.27931546734</v>
      </c>
    </row>
    <row r="47" spans="1:8" x14ac:dyDescent="0.3">
      <c r="A47" s="54"/>
      <c r="B47" s="903">
        <v>44195</v>
      </c>
      <c r="C47" s="826" t="s">
        <v>896</v>
      </c>
      <c r="D47" s="828" t="s">
        <v>49</v>
      </c>
      <c r="E47" s="1141">
        <v>2021</v>
      </c>
      <c r="F47" s="1142">
        <v>298147.81563966966</v>
      </c>
      <c r="G47" s="1142">
        <v>298147.81563966966</v>
      </c>
      <c r="H47" s="1142">
        <v>298147.81563966966</v>
      </c>
    </row>
    <row r="48" spans="1:8" x14ac:dyDescent="0.3">
      <c r="A48" s="54"/>
      <c r="B48" s="903">
        <v>43608</v>
      </c>
      <c r="C48" s="826" t="s">
        <v>800</v>
      </c>
      <c r="D48" s="828">
        <v>4.2500000000000003E-2</v>
      </c>
      <c r="E48" s="1141">
        <v>2021</v>
      </c>
      <c r="F48" s="1142">
        <v>4.8570000000000002</v>
      </c>
      <c r="G48" s="1142">
        <v>2.9141999999999997</v>
      </c>
      <c r="H48" s="1142">
        <v>2.9141999999999997</v>
      </c>
    </row>
    <row r="49" spans="1:9" x14ac:dyDescent="0.3">
      <c r="A49" s="54"/>
      <c r="B49" s="903">
        <v>44140</v>
      </c>
      <c r="C49" s="826" t="s">
        <v>897</v>
      </c>
      <c r="D49" s="828" t="s">
        <v>898</v>
      </c>
      <c r="E49" s="1141">
        <v>2021</v>
      </c>
      <c r="F49" s="1142">
        <v>546037.80568067031</v>
      </c>
      <c r="G49" s="1142">
        <v>546037.80568067031</v>
      </c>
      <c r="H49" s="1142">
        <v>546037.80568067031</v>
      </c>
    </row>
    <row r="50" spans="1:9" x14ac:dyDescent="0.3">
      <c r="A50" s="54"/>
      <c r="B50" s="903">
        <v>44140</v>
      </c>
      <c r="C50" s="826" t="s">
        <v>899</v>
      </c>
      <c r="D50" s="828" t="s">
        <v>898</v>
      </c>
      <c r="E50" s="1141">
        <v>2021</v>
      </c>
      <c r="F50" s="1142">
        <v>858479.78985085269</v>
      </c>
      <c r="G50" s="1142">
        <v>858479.78985085269</v>
      </c>
      <c r="H50" s="1142">
        <v>858479.78985085269</v>
      </c>
    </row>
    <row r="51" spans="1:9" x14ac:dyDescent="0.3">
      <c r="A51" s="54"/>
      <c r="B51" s="903">
        <v>44166</v>
      </c>
      <c r="C51" s="826" t="s">
        <v>900</v>
      </c>
      <c r="D51" s="828" t="s">
        <v>898</v>
      </c>
      <c r="E51" s="1141">
        <v>2021</v>
      </c>
      <c r="F51" s="1142">
        <v>690744.34155327117</v>
      </c>
      <c r="G51" s="1142">
        <v>690744.34155327117</v>
      </c>
      <c r="H51" s="1142">
        <v>690744.34155327117</v>
      </c>
    </row>
    <row r="52" spans="1:9" x14ac:dyDescent="0.3">
      <c r="A52" s="54"/>
      <c r="B52" s="903">
        <v>44026</v>
      </c>
      <c r="C52" s="826" t="s">
        <v>808</v>
      </c>
      <c r="D52" s="828" t="s">
        <v>563</v>
      </c>
      <c r="E52" s="1141">
        <v>2021</v>
      </c>
      <c r="F52" s="1142">
        <v>109095.99064709729</v>
      </c>
      <c r="G52" s="1142">
        <v>109095.99064709729</v>
      </c>
      <c r="H52" s="1142">
        <v>109095.99064709729</v>
      </c>
      <c r="I52" s="1079"/>
    </row>
    <row r="53" spans="1:9" x14ac:dyDescent="0.3">
      <c r="A53" s="54"/>
      <c r="B53" s="903">
        <v>44113</v>
      </c>
      <c r="C53" s="826" t="s">
        <v>901</v>
      </c>
      <c r="D53" s="828" t="s">
        <v>563</v>
      </c>
      <c r="E53" s="1141">
        <v>2021</v>
      </c>
      <c r="F53" s="1142">
        <v>328706.06008675497</v>
      </c>
      <c r="G53" s="1142">
        <v>328706.06008675497</v>
      </c>
      <c r="H53" s="1142">
        <v>328706.06008675497</v>
      </c>
      <c r="I53" s="1079"/>
    </row>
    <row r="54" spans="1:9" x14ac:dyDescent="0.3">
      <c r="A54" s="54"/>
      <c r="B54" s="903"/>
      <c r="C54" s="826"/>
      <c r="D54" s="828"/>
      <c r="E54" s="1141"/>
      <c r="F54" s="1142"/>
      <c r="G54" s="1142"/>
      <c r="H54" s="1142"/>
    </row>
    <row r="55" spans="1:9" x14ac:dyDescent="0.3">
      <c r="A55" s="54"/>
      <c r="B55" s="903"/>
      <c r="C55" s="904" t="s">
        <v>339</v>
      </c>
      <c r="D55" s="828"/>
      <c r="E55" s="1141"/>
      <c r="F55" s="780">
        <f>+F56</f>
        <v>843781.56753223611</v>
      </c>
      <c r="G55" s="780">
        <f t="shared" ref="G55:H55" si="1">+G56</f>
        <v>843781.56753223611</v>
      </c>
      <c r="H55" s="780">
        <f t="shared" si="1"/>
        <v>843781.56753223611</v>
      </c>
    </row>
    <row r="56" spans="1:9" x14ac:dyDescent="0.3">
      <c r="A56" s="54"/>
      <c r="B56" s="903">
        <v>44170</v>
      </c>
      <c r="C56" s="826" t="s">
        <v>902</v>
      </c>
      <c r="D56" s="828" t="s">
        <v>49</v>
      </c>
      <c r="E56" s="1141">
        <v>2021</v>
      </c>
      <c r="F56" s="1142">
        <v>843781.56753223611</v>
      </c>
      <c r="G56" s="1142">
        <v>843781.56753223611</v>
      </c>
      <c r="H56" s="1142">
        <v>843781.56753223611</v>
      </c>
    </row>
    <row r="57" spans="1:9" x14ac:dyDescent="0.3">
      <c r="A57" s="54"/>
      <c r="B57" s="903"/>
      <c r="C57" s="826"/>
      <c r="D57" s="828"/>
      <c r="E57" s="1141"/>
      <c r="F57" s="1142"/>
      <c r="G57" s="1142"/>
      <c r="H57" s="1142"/>
    </row>
    <row r="58" spans="1:9" ht="15.6" x14ac:dyDescent="0.3">
      <c r="B58" s="1320" t="s">
        <v>275</v>
      </c>
      <c r="C58" s="1321"/>
      <c r="D58" s="1321"/>
      <c r="E58" s="1322"/>
      <c r="F58" s="791">
        <f>+F43+F18+F56</f>
        <v>20532340.893219341</v>
      </c>
      <c r="G58" s="791">
        <f t="shared" ref="G58:H58" si="2">+G43+G18+G56</f>
        <v>19098995.226620514</v>
      </c>
      <c r="H58" s="791">
        <f t="shared" si="2"/>
        <v>19722930.220529493</v>
      </c>
    </row>
    <row r="59" spans="1:9" x14ac:dyDescent="0.3">
      <c r="A59" s="54"/>
      <c r="B59" s="917"/>
      <c r="C59" s="1"/>
      <c r="D59" s="1"/>
      <c r="E59" s="172"/>
      <c r="F59" s="787"/>
      <c r="G59" s="787"/>
      <c r="H59" s="787"/>
    </row>
    <row r="60" spans="1:9" x14ac:dyDescent="0.3">
      <c r="A60" s="54"/>
      <c r="B60" s="788" t="s">
        <v>894</v>
      </c>
      <c r="C60" s="1"/>
      <c r="D60" s="1"/>
      <c r="E60" s="172"/>
      <c r="F60" s="789"/>
      <c r="G60" s="789"/>
      <c r="H60" s="1198"/>
    </row>
    <row r="61" spans="1:9" x14ac:dyDescent="0.3">
      <c r="A61" s="54"/>
      <c r="B61" s="788" t="s">
        <v>895</v>
      </c>
      <c r="C61" s="1"/>
      <c r="D61" s="1"/>
      <c r="E61" s="172"/>
      <c r="F61" s="1"/>
      <c r="G61" s="708"/>
      <c r="H61" s="1199"/>
    </row>
    <row r="62" spans="1:9" x14ac:dyDescent="0.3">
      <c r="B62" s="788" t="s">
        <v>670</v>
      </c>
      <c r="C62" s="172"/>
      <c r="D62" s="172"/>
      <c r="E62" s="172"/>
      <c r="F62" s="961"/>
      <c r="G62" s="961"/>
      <c r="H62" s="1200"/>
    </row>
    <row r="63" spans="1:9" x14ac:dyDescent="0.3">
      <c r="F63" s="934"/>
      <c r="G63" s="934"/>
      <c r="H63" s="934"/>
    </row>
    <row r="64" spans="1:9" x14ac:dyDescent="0.3">
      <c r="F64" s="934"/>
      <c r="G64" s="934"/>
      <c r="H64" s="934"/>
    </row>
    <row r="65" spans="6:8" x14ac:dyDescent="0.3">
      <c r="F65" s="934"/>
      <c r="G65" s="934"/>
      <c r="H65" s="934"/>
    </row>
    <row r="66" spans="6:8" x14ac:dyDescent="0.3">
      <c r="F66" s="934"/>
      <c r="G66" s="934"/>
      <c r="H66" s="934"/>
    </row>
    <row r="67" spans="6:8" x14ac:dyDescent="0.3">
      <c r="F67" s="934"/>
      <c r="G67" s="934"/>
      <c r="H67" s="934"/>
    </row>
  </sheetData>
  <mergeCells count="11">
    <mergeCell ref="B58:E58"/>
    <mergeCell ref="B6:H6"/>
    <mergeCell ref="B7:H7"/>
    <mergeCell ref="B8:H8"/>
    <mergeCell ref="B12:B16"/>
    <mergeCell ref="C12:C16"/>
    <mergeCell ref="D12:D16"/>
    <mergeCell ref="E12:E16"/>
    <mergeCell ref="F12:F16"/>
    <mergeCell ref="G12:G16"/>
    <mergeCell ref="H12:H1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2" orientation="portrait" horizontalDpi="4294967294" verticalDpi="4294967294" r:id="rId1"/>
  <headerFooter scaleWithDoc="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76"/>
  <sheetViews>
    <sheetView showGridLines="0" showRuler="0" zoomScale="85" zoomScaleNormal="85" zoomScaleSheetLayoutView="85" workbookViewId="0"/>
  </sheetViews>
  <sheetFormatPr baseColWidth="10" defaultColWidth="11.44140625" defaultRowHeight="13.8" x14ac:dyDescent="0.3"/>
  <cols>
    <col min="1" max="1" width="6.88671875" style="1" customWidth="1"/>
    <col min="2" max="2" width="10.5546875" style="1" customWidth="1"/>
    <col min="3" max="3" width="66.109375" style="1" customWidth="1"/>
    <col min="4" max="4" width="27" style="1" bestFit="1" customWidth="1"/>
    <col min="5" max="5" width="13.44140625" style="1" customWidth="1"/>
    <col min="6" max="6" width="19.88671875" style="1" customWidth="1"/>
    <col min="7" max="7" width="20.5546875" style="1" customWidth="1"/>
    <col min="8" max="8" width="21.33203125" style="1" customWidth="1"/>
    <col min="9" max="9" width="18.77734375" style="1" bestFit="1" customWidth="1"/>
    <col min="10" max="11" width="18.88671875" style="1" bestFit="1" customWidth="1"/>
    <col min="12" max="16384" width="11.44140625" style="1"/>
  </cols>
  <sheetData>
    <row r="1" spans="1:14" ht="14.4" x14ac:dyDescent="0.3">
      <c r="A1" s="666" t="s">
        <v>216</v>
      </c>
      <c r="B1" s="172"/>
    </row>
    <row r="2" spans="1:14" ht="15" customHeight="1" x14ac:dyDescent="0.3">
      <c r="A2" s="666"/>
      <c r="B2" s="351" t="s">
        <v>705</v>
      </c>
      <c r="C2" s="3"/>
      <c r="D2" s="3"/>
      <c r="E2" s="4"/>
      <c r="F2" s="4"/>
      <c r="G2" s="4"/>
      <c r="H2" s="5"/>
    </row>
    <row r="3" spans="1:14" ht="15" customHeight="1" x14ac:dyDescent="0.3">
      <c r="A3" s="172"/>
      <c r="B3" s="351" t="s">
        <v>299</v>
      </c>
      <c r="C3" s="3"/>
      <c r="D3" s="3"/>
      <c r="E3" s="4"/>
      <c r="F3" s="4"/>
      <c r="G3" s="4"/>
      <c r="H3" s="5"/>
    </row>
    <row r="4" spans="1:14" s="180" customFormat="1" x14ac:dyDescent="0.3">
      <c r="B4" s="35"/>
      <c r="C4" s="35"/>
      <c r="D4" s="35"/>
      <c r="E4" s="401"/>
      <c r="F4" s="402"/>
      <c r="G4" s="402"/>
      <c r="H4" s="35"/>
      <c r="I4" s="1"/>
      <c r="J4" s="17"/>
      <c r="K4" s="1"/>
      <c r="L4" s="1"/>
      <c r="M4" s="1"/>
      <c r="N4" s="1"/>
    </row>
    <row r="5" spans="1:14" s="180" customFormat="1" x14ac:dyDescent="0.3">
      <c r="B5" s="35"/>
      <c r="C5" s="35"/>
      <c r="D5" s="35"/>
      <c r="E5" s="401"/>
      <c r="F5" s="402"/>
      <c r="G5" s="402"/>
      <c r="H5" s="35"/>
      <c r="I5" s="1"/>
      <c r="J5" s="17"/>
      <c r="K5" s="1"/>
      <c r="L5" s="1"/>
      <c r="M5" s="1"/>
      <c r="N5" s="1"/>
    </row>
    <row r="6" spans="1:14" ht="17.399999999999999" x14ac:dyDescent="0.3">
      <c r="B6" s="1294" t="s">
        <v>349</v>
      </c>
      <c r="C6" s="1294"/>
      <c r="D6" s="1294"/>
      <c r="E6" s="1294"/>
      <c r="F6" s="1294"/>
      <c r="G6" s="1294"/>
      <c r="H6" s="1294"/>
      <c r="J6" s="17"/>
    </row>
    <row r="7" spans="1:14" ht="17.399999999999999" x14ac:dyDescent="0.3">
      <c r="B7" s="1338" t="s">
        <v>224</v>
      </c>
      <c r="C7" s="1338"/>
      <c r="D7" s="1338"/>
      <c r="E7" s="1338"/>
      <c r="F7" s="1338"/>
      <c r="G7" s="1338"/>
      <c r="H7" s="1338"/>
      <c r="J7" s="17"/>
    </row>
    <row r="8" spans="1:14" ht="14.4" x14ac:dyDescent="0.3">
      <c r="B8" s="1323" t="s">
        <v>892</v>
      </c>
      <c r="C8" s="1323"/>
      <c r="D8" s="1323"/>
      <c r="E8" s="1323"/>
      <c r="F8" s="1323"/>
      <c r="G8" s="1323"/>
      <c r="H8" s="1323"/>
      <c r="J8" s="1143"/>
    </row>
    <row r="9" spans="1:14" s="180" customFormat="1" ht="14.4" x14ac:dyDescent="0.3">
      <c r="B9" s="403"/>
      <c r="C9" s="403"/>
      <c r="D9" s="403"/>
      <c r="E9" s="403"/>
      <c r="F9" s="403"/>
      <c r="G9" s="403"/>
      <c r="H9" s="403"/>
      <c r="I9" s="1"/>
      <c r="J9" s="1143"/>
      <c r="K9" s="1"/>
      <c r="L9" s="1"/>
      <c r="M9" s="1"/>
      <c r="N9" s="1"/>
    </row>
    <row r="10" spans="1:14" s="180" customFormat="1" ht="14.4" x14ac:dyDescent="0.3">
      <c r="B10" s="403"/>
      <c r="C10" s="403"/>
      <c r="D10" s="403"/>
      <c r="E10" s="403"/>
      <c r="F10" s="403"/>
      <c r="G10" s="403"/>
      <c r="H10" s="403"/>
      <c r="I10" s="1"/>
      <c r="J10" s="1143"/>
      <c r="K10" s="1"/>
      <c r="L10" s="1"/>
      <c r="M10" s="1"/>
      <c r="N10" s="1"/>
    </row>
    <row r="11" spans="1:14" ht="15" thickBot="1" x14ac:dyDescent="0.35">
      <c r="B11" s="5"/>
      <c r="C11" s="5"/>
      <c r="D11" s="7"/>
      <c r="E11" s="7"/>
      <c r="F11" s="8"/>
      <c r="G11" s="8"/>
      <c r="H11" s="580" t="s">
        <v>289</v>
      </c>
      <c r="J11" s="1143"/>
    </row>
    <row r="12" spans="1:14" ht="15" thickTop="1" x14ac:dyDescent="0.3">
      <c r="B12" s="1339" t="s">
        <v>290</v>
      </c>
      <c r="C12" s="1342" t="s">
        <v>285</v>
      </c>
      <c r="D12" s="1342" t="s">
        <v>230</v>
      </c>
      <c r="E12" s="1330" t="s">
        <v>286</v>
      </c>
      <c r="F12" s="1333" t="s">
        <v>324</v>
      </c>
      <c r="G12" s="1345" t="s">
        <v>325</v>
      </c>
      <c r="H12" s="1348" t="s">
        <v>326</v>
      </c>
      <c r="J12" s="1143"/>
    </row>
    <row r="13" spans="1:14" ht="17.25" customHeight="1" x14ac:dyDescent="0.3">
      <c r="B13" s="1340"/>
      <c r="C13" s="1343"/>
      <c r="D13" s="1343"/>
      <c r="E13" s="1331"/>
      <c r="F13" s="1334"/>
      <c r="G13" s="1346"/>
      <c r="H13" s="1349"/>
      <c r="J13" s="1143"/>
    </row>
    <row r="14" spans="1:14" ht="14.4" x14ac:dyDescent="0.3">
      <c r="B14" s="1340"/>
      <c r="C14" s="1343"/>
      <c r="D14" s="1343"/>
      <c r="E14" s="1331"/>
      <c r="F14" s="1334"/>
      <c r="G14" s="1346"/>
      <c r="H14" s="1349"/>
      <c r="J14" s="1144"/>
    </row>
    <row r="15" spans="1:14" ht="14.4" x14ac:dyDescent="0.3">
      <c r="B15" s="1341"/>
      <c r="C15" s="1344"/>
      <c r="D15" s="1344"/>
      <c r="E15" s="1332"/>
      <c r="F15" s="1335"/>
      <c r="G15" s="1347"/>
      <c r="H15" s="1350"/>
      <c r="J15" s="1143"/>
    </row>
    <row r="16" spans="1:14" ht="13.5" customHeight="1" x14ac:dyDescent="0.3">
      <c r="B16" s="831"/>
      <c r="C16" s="832"/>
      <c r="D16" s="833"/>
      <c r="E16" s="834"/>
      <c r="F16" s="835"/>
      <c r="G16" s="1145"/>
      <c r="H16" s="836"/>
      <c r="J16" s="1143"/>
    </row>
    <row r="17" spans="2:14" s="122" customFormat="1" ht="15.6" x14ac:dyDescent="0.3">
      <c r="B17" s="831"/>
      <c r="C17" s="778" t="s">
        <v>300</v>
      </c>
      <c r="D17" s="833"/>
      <c r="E17" s="834"/>
      <c r="F17" s="780">
        <f>+F22+F19+F38+F45</f>
        <v>19220809.667598139</v>
      </c>
      <c r="G17" s="1146">
        <f>+G22+G19+G38+G45</f>
        <v>19205365.983912807</v>
      </c>
      <c r="H17" s="780">
        <f>+H22+H19+H38+H45</f>
        <v>37032960.418140411</v>
      </c>
      <c r="I17" s="708"/>
      <c r="J17" s="1143"/>
      <c r="K17" s="1"/>
      <c r="L17" s="1"/>
      <c r="M17" s="1"/>
      <c r="N17" s="1"/>
    </row>
    <row r="18" spans="2:14" ht="13.5" customHeight="1" x14ac:dyDescent="0.3">
      <c r="B18" s="831"/>
      <c r="C18" s="832"/>
      <c r="D18" s="833"/>
      <c r="E18" s="834"/>
      <c r="F18" s="835"/>
      <c r="G18" s="1145"/>
      <c r="H18" s="836"/>
      <c r="I18" s="708"/>
      <c r="J18" s="1143"/>
    </row>
    <row r="19" spans="2:14" s="10" customFormat="1" ht="14.4" x14ac:dyDescent="0.3">
      <c r="B19" s="837"/>
      <c r="C19" s="775" t="s">
        <v>369</v>
      </c>
      <c r="D19" s="838"/>
      <c r="E19" s="839"/>
      <c r="F19" s="840">
        <f>+F20</f>
        <v>22971.417053895064</v>
      </c>
      <c r="G19" s="1147">
        <f>+G20</f>
        <v>7527.7333685614603</v>
      </c>
      <c r="H19" s="840">
        <f>+H20</f>
        <v>159740.89369867131</v>
      </c>
      <c r="I19" s="708"/>
      <c r="J19" s="1143"/>
      <c r="K19" s="1"/>
      <c r="L19" s="1"/>
      <c r="M19" s="1"/>
      <c r="N19" s="1"/>
    </row>
    <row r="20" spans="2:14" ht="14.4" x14ac:dyDescent="0.3">
      <c r="B20" s="903">
        <v>38061</v>
      </c>
      <c r="C20" s="842" t="s">
        <v>609</v>
      </c>
      <c r="D20" s="843">
        <v>0.02</v>
      </c>
      <c r="E20" s="844">
        <v>2024</v>
      </c>
      <c r="F20" s="784">
        <v>22971.417053895064</v>
      </c>
      <c r="G20" s="1148">
        <v>7527.7333685614603</v>
      </c>
      <c r="H20" s="784">
        <v>159740.89369867131</v>
      </c>
      <c r="I20" s="708"/>
      <c r="J20" s="1143"/>
    </row>
    <row r="21" spans="2:14" ht="13.5" customHeight="1" x14ac:dyDescent="0.3">
      <c r="B21" s="903"/>
      <c r="C21" s="832"/>
      <c r="D21" s="833"/>
      <c r="E21" s="834"/>
      <c r="F21" s="835"/>
      <c r="G21" s="1145"/>
      <c r="H21" s="836"/>
      <c r="I21" s="708"/>
      <c r="J21" s="17"/>
    </row>
    <row r="22" spans="2:14" s="2" customFormat="1" ht="13.5" customHeight="1" x14ac:dyDescent="0.3">
      <c r="B22" s="903"/>
      <c r="C22" s="775" t="s">
        <v>685</v>
      </c>
      <c r="D22" s="838"/>
      <c r="E22" s="839"/>
      <c r="F22" s="840">
        <f>+SUM(F23:F35)</f>
        <v>18760027.308456182</v>
      </c>
      <c r="G22" s="1147">
        <f>+SUM(G23:G35)</f>
        <v>18760027.308456182</v>
      </c>
      <c r="H22" s="840">
        <f>+SUM(H23:H35)</f>
        <v>26723372.021907311</v>
      </c>
      <c r="J22" s="17"/>
      <c r="K22" s="1"/>
      <c r="L22" s="1"/>
      <c r="M22" s="1"/>
      <c r="N22" s="1"/>
    </row>
    <row r="23" spans="2:14" ht="13.5" customHeight="1" x14ac:dyDescent="0.3">
      <c r="B23" s="903">
        <v>42573</v>
      </c>
      <c r="C23" s="842" t="s">
        <v>565</v>
      </c>
      <c r="D23" s="843">
        <v>2.5000000000000001E-2</v>
      </c>
      <c r="E23" s="844">
        <v>2021</v>
      </c>
      <c r="F23" s="784">
        <v>682031.38576267159</v>
      </c>
      <c r="G23" s="1148">
        <v>682031.38576267159</v>
      </c>
      <c r="H23" s="784">
        <v>2775892.1955000116</v>
      </c>
    </row>
    <row r="24" spans="2:14" ht="13.5" customHeight="1" x14ac:dyDescent="0.3">
      <c r="B24" s="903">
        <v>43165</v>
      </c>
      <c r="C24" s="842" t="s">
        <v>593</v>
      </c>
      <c r="D24" s="843">
        <v>0.04</v>
      </c>
      <c r="E24" s="844">
        <v>2023</v>
      </c>
      <c r="F24" s="784">
        <v>336234.92123120802</v>
      </c>
      <c r="G24" s="1148">
        <v>336234.92123120802</v>
      </c>
      <c r="H24" s="784">
        <v>972794.79180995119</v>
      </c>
    </row>
    <row r="25" spans="2:14" ht="13.5" customHeight="1" x14ac:dyDescent="0.3">
      <c r="B25" s="903">
        <v>43217</v>
      </c>
      <c r="C25" s="842" t="s">
        <v>594</v>
      </c>
      <c r="D25" s="843">
        <v>0.04</v>
      </c>
      <c r="E25" s="844">
        <v>2025</v>
      </c>
      <c r="F25" s="784">
        <v>345805.42911640619</v>
      </c>
      <c r="G25" s="1148">
        <v>345805.42911640619</v>
      </c>
      <c r="H25" s="784">
        <v>962568.26941150869</v>
      </c>
    </row>
    <row r="26" spans="2:14" ht="13.5" customHeight="1" x14ac:dyDescent="0.3">
      <c r="B26" s="903">
        <v>43908</v>
      </c>
      <c r="C26" s="842" t="s">
        <v>835</v>
      </c>
      <c r="D26" s="843">
        <v>1.2E-2</v>
      </c>
      <c r="E26" s="844">
        <v>2022</v>
      </c>
      <c r="F26" s="784">
        <v>3124644.5341850379</v>
      </c>
      <c r="G26" s="1148">
        <v>3124644.5341850379</v>
      </c>
      <c r="H26" s="784">
        <v>3926876.5483032786</v>
      </c>
    </row>
    <row r="27" spans="2:14" ht="13.5" customHeight="1" x14ac:dyDescent="0.3">
      <c r="B27" s="903">
        <v>43915</v>
      </c>
      <c r="C27" s="842" t="s">
        <v>836</v>
      </c>
      <c r="D27" s="843">
        <v>1.4E-2</v>
      </c>
      <c r="E27" s="844">
        <v>2023</v>
      </c>
      <c r="F27" s="784">
        <v>2060759.6754768556</v>
      </c>
      <c r="G27" s="1148">
        <v>2060759.6754768556</v>
      </c>
      <c r="H27" s="784">
        <v>2578293.0894956039</v>
      </c>
    </row>
    <row r="28" spans="2:14" s="172" customFormat="1" ht="14.4" x14ac:dyDescent="0.3">
      <c r="B28" s="903">
        <v>43915</v>
      </c>
      <c r="C28" s="842" t="s">
        <v>837</v>
      </c>
      <c r="D28" s="843">
        <v>1.4999999999999999E-2</v>
      </c>
      <c r="E28" s="844">
        <v>2024</v>
      </c>
      <c r="F28" s="784">
        <v>3960477.2467882824</v>
      </c>
      <c r="G28" s="1148">
        <v>3960477.2467882824</v>
      </c>
      <c r="H28" s="784">
        <v>4955100.4117657039</v>
      </c>
      <c r="L28" s="1"/>
      <c r="M28" s="1"/>
      <c r="N28" s="1"/>
    </row>
    <row r="29" spans="2:14" s="172" customFormat="1" ht="14.4" x14ac:dyDescent="0.3">
      <c r="B29" s="903">
        <v>43866</v>
      </c>
      <c r="C29" s="842" t="s">
        <v>838</v>
      </c>
      <c r="D29" s="843">
        <v>0.01</v>
      </c>
      <c r="E29" s="844">
        <v>2021</v>
      </c>
      <c r="F29" s="784">
        <v>2631463.2320993524</v>
      </c>
      <c r="G29" s="1148">
        <v>2631463.2320993524</v>
      </c>
      <c r="H29" s="784">
        <v>3429575.9388973084</v>
      </c>
      <c r="L29" s="1"/>
      <c r="M29" s="1"/>
      <c r="N29" s="1"/>
    </row>
    <row r="30" spans="2:14" s="172" customFormat="1" ht="14.4" x14ac:dyDescent="0.3">
      <c r="B30" s="903">
        <v>43433</v>
      </c>
      <c r="C30" s="842" t="s">
        <v>605</v>
      </c>
      <c r="D30" s="843">
        <v>8.5000000000000006E-2</v>
      </c>
      <c r="E30" s="844">
        <v>2022</v>
      </c>
      <c r="F30" s="784">
        <v>403639.7894230198</v>
      </c>
      <c r="G30" s="1148">
        <v>403639.7894230198</v>
      </c>
      <c r="H30" s="784">
        <v>871781.84649672685</v>
      </c>
      <c r="I30" s="1143"/>
      <c r="J30" s="17"/>
      <c r="K30" s="1"/>
      <c r="L30" s="1"/>
      <c r="M30" s="1"/>
      <c r="N30" s="1"/>
    </row>
    <row r="31" spans="2:14" s="172" customFormat="1" ht="14.4" x14ac:dyDescent="0.3">
      <c r="B31" s="903">
        <v>43938</v>
      </c>
      <c r="C31" s="842" t="s">
        <v>839</v>
      </c>
      <c r="D31" s="843">
        <v>1.0999999999999999E-2</v>
      </c>
      <c r="E31" s="844">
        <v>2021</v>
      </c>
      <c r="F31" s="784">
        <v>2307472.0108740865</v>
      </c>
      <c r="G31" s="1148">
        <v>2307472.0108740865</v>
      </c>
      <c r="H31" s="784">
        <v>2842327.9890363459</v>
      </c>
      <c r="I31" s="1143"/>
      <c r="J31" s="1149"/>
      <c r="K31" s="1"/>
      <c r="L31" s="1"/>
      <c r="M31" s="1"/>
      <c r="N31" s="1"/>
    </row>
    <row r="32" spans="2:14" s="172" customFormat="1" ht="14.4" x14ac:dyDescent="0.3">
      <c r="B32" s="903">
        <v>43971</v>
      </c>
      <c r="C32" s="842" t="s">
        <v>840</v>
      </c>
      <c r="D32" s="843">
        <v>1.2999999999999999E-2</v>
      </c>
      <c r="E32" s="844">
        <v>2022</v>
      </c>
      <c r="F32" s="784">
        <v>2054916.3902192644</v>
      </c>
      <c r="G32" s="1148">
        <v>2054916.3902192644</v>
      </c>
      <c r="H32" s="784">
        <v>2449796.3517264738</v>
      </c>
      <c r="I32" s="1143"/>
      <c r="J32" s="1149"/>
      <c r="K32" s="1"/>
      <c r="L32" s="1"/>
      <c r="M32" s="1"/>
      <c r="N32" s="1"/>
    </row>
    <row r="33" spans="2:14" s="172" customFormat="1" ht="14.4" x14ac:dyDescent="0.3">
      <c r="B33" s="903">
        <v>44056</v>
      </c>
      <c r="C33" s="1150" t="s">
        <v>841</v>
      </c>
      <c r="D33" s="843">
        <v>1.4500000000000001E-2</v>
      </c>
      <c r="E33" s="844">
        <v>2023</v>
      </c>
      <c r="F33" s="784">
        <v>154634.31800999999</v>
      </c>
      <c r="G33" s="1148">
        <v>154634.31800999999</v>
      </c>
      <c r="H33" s="784">
        <v>175755.92710833551</v>
      </c>
      <c r="I33" s="1282"/>
      <c r="J33" s="1201"/>
      <c r="K33" s="86"/>
      <c r="L33" s="1"/>
      <c r="M33" s="1"/>
      <c r="N33" s="1"/>
    </row>
    <row r="34" spans="2:14" s="172" customFormat="1" ht="14.4" x14ac:dyDescent="0.3">
      <c r="B34" s="903">
        <v>44078</v>
      </c>
      <c r="C34" s="1150" t="s">
        <v>938</v>
      </c>
      <c r="D34" s="843">
        <v>0.02</v>
      </c>
      <c r="E34" s="844">
        <v>2026</v>
      </c>
      <c r="F34" s="784">
        <v>675257.79746999999</v>
      </c>
      <c r="G34" s="1148">
        <v>675257.79746999999</v>
      </c>
      <c r="H34" s="784">
        <v>757165.74512913334</v>
      </c>
      <c r="I34" s="1281"/>
      <c r="J34" s="1201"/>
      <c r="K34" s="86"/>
      <c r="L34" s="1"/>
      <c r="M34" s="1"/>
      <c r="N34" s="1"/>
    </row>
    <row r="35" spans="2:14" s="172" customFormat="1" ht="14.4" x14ac:dyDescent="0.3">
      <c r="B35" s="903">
        <v>44078</v>
      </c>
      <c r="C35" s="1150" t="s">
        <v>843</v>
      </c>
      <c r="D35" s="843">
        <v>2.2499999999999999E-2</v>
      </c>
      <c r="E35" s="844">
        <v>2028</v>
      </c>
      <c r="F35" s="784">
        <v>22690.577799999999</v>
      </c>
      <c r="G35" s="1148">
        <v>22690.577799999999</v>
      </c>
      <c r="H35" s="784">
        <v>25442.917226928181</v>
      </c>
      <c r="L35" s="1"/>
      <c r="M35" s="1"/>
      <c r="N35" s="1"/>
    </row>
    <row r="36" spans="2:14" s="172" customFormat="1" ht="14.4" x14ac:dyDescent="0.3">
      <c r="B36" s="903"/>
      <c r="C36" s="842"/>
      <c r="D36" s="843"/>
      <c r="E36" s="844"/>
      <c r="F36" s="784"/>
      <c r="G36" s="1148"/>
      <c r="H36" s="784"/>
      <c r="I36" s="1281"/>
      <c r="J36" s="1201"/>
      <c r="K36" s="86"/>
      <c r="L36" s="1"/>
      <c r="M36" s="1"/>
      <c r="N36" s="1"/>
    </row>
    <row r="37" spans="2:14" s="172" customFormat="1" ht="14.4" x14ac:dyDescent="0.3">
      <c r="B37" s="903"/>
      <c r="C37" s="842"/>
      <c r="D37" s="843"/>
      <c r="E37" s="844"/>
      <c r="F37" s="784"/>
      <c r="G37" s="1148"/>
      <c r="H37" s="784"/>
      <c r="L37" s="1"/>
      <c r="M37" s="1"/>
      <c r="N37" s="1"/>
    </row>
    <row r="38" spans="2:14" ht="14.4" x14ac:dyDescent="0.3">
      <c r="B38" s="903"/>
      <c r="C38" s="775" t="s">
        <v>370</v>
      </c>
      <c r="D38" s="838"/>
      <c r="E38" s="839"/>
      <c r="F38" s="840">
        <f>SUM(F39:F43)</f>
        <v>437810.94208806229</v>
      </c>
      <c r="G38" s="1147">
        <f>SUM(G39:G43)</f>
        <v>437810.94208806229</v>
      </c>
      <c r="H38" s="840">
        <f>SUM(H39:H43)</f>
        <v>10148892.283818839</v>
      </c>
    </row>
    <row r="39" spans="2:14" s="10" customFormat="1" ht="14.4" x14ac:dyDescent="0.3">
      <c r="B39" s="903">
        <v>37986</v>
      </c>
      <c r="C39" s="842" t="s">
        <v>566</v>
      </c>
      <c r="D39" s="843">
        <v>1.77E-2</v>
      </c>
      <c r="E39" s="844">
        <v>2038</v>
      </c>
      <c r="F39" s="784">
        <v>33604.336027096084</v>
      </c>
      <c r="G39" s="1148">
        <v>33604.336027096084</v>
      </c>
      <c r="H39" s="784">
        <v>588082.74535212701</v>
      </c>
      <c r="I39" s="86"/>
      <c r="J39" s="86"/>
      <c r="K39" s="86"/>
      <c r="L39" s="1"/>
      <c r="M39" s="1"/>
      <c r="N39" s="1"/>
    </row>
    <row r="40" spans="2:14" ht="14.4" x14ac:dyDescent="0.3">
      <c r="B40" s="903">
        <v>37986</v>
      </c>
      <c r="C40" s="842" t="s">
        <v>567</v>
      </c>
      <c r="D40" s="843">
        <v>1.77E-2</v>
      </c>
      <c r="E40" s="844">
        <v>2038</v>
      </c>
      <c r="F40" s="784">
        <v>133.64451839087289</v>
      </c>
      <c r="G40" s="1148">
        <v>133.64451839087289</v>
      </c>
      <c r="H40" s="784">
        <v>2338.80637483177</v>
      </c>
      <c r="I40" s="86"/>
      <c r="J40" s="86"/>
      <c r="K40" s="86"/>
    </row>
    <row r="41" spans="2:14" ht="14.4" x14ac:dyDescent="0.3">
      <c r="B41" s="903">
        <v>37986</v>
      </c>
      <c r="C41" s="842" t="s">
        <v>568</v>
      </c>
      <c r="D41" s="843">
        <v>5.8299999999999998E-2</v>
      </c>
      <c r="E41" s="844">
        <v>2033</v>
      </c>
      <c r="F41" s="784">
        <v>124085.30692257413</v>
      </c>
      <c r="G41" s="1148">
        <v>124085.30692257413</v>
      </c>
      <c r="H41" s="784">
        <v>2757689.772237408</v>
      </c>
    </row>
    <row r="42" spans="2:14" ht="14.4" x14ac:dyDescent="0.3">
      <c r="B42" s="903">
        <v>37986</v>
      </c>
      <c r="C42" s="842" t="s">
        <v>569</v>
      </c>
      <c r="D42" s="843">
        <v>5.8299999999999998E-2</v>
      </c>
      <c r="E42" s="844">
        <v>2033</v>
      </c>
      <c r="F42" s="784">
        <v>1491.5979915621845</v>
      </c>
      <c r="G42" s="1148">
        <v>1491.5979915621845</v>
      </c>
      <c r="H42" s="784">
        <v>33149.473907618805</v>
      </c>
    </row>
    <row r="43" spans="2:14" ht="14.4" x14ac:dyDescent="0.3">
      <c r="B43" s="903">
        <v>37986</v>
      </c>
      <c r="C43" s="842" t="s">
        <v>570</v>
      </c>
      <c r="D43" s="843">
        <v>3.3099999999999997E-2</v>
      </c>
      <c r="E43" s="844">
        <v>2045</v>
      </c>
      <c r="F43" s="784">
        <v>278496.05662843899</v>
      </c>
      <c r="G43" s="1148">
        <v>278496.05662843899</v>
      </c>
      <c r="H43" s="784">
        <v>6767631.4859468536</v>
      </c>
    </row>
    <row r="44" spans="2:14" s="172" customFormat="1" ht="14.4" x14ac:dyDescent="0.3">
      <c r="B44" s="903"/>
      <c r="C44" s="842"/>
      <c r="D44" s="843"/>
      <c r="E44" s="844"/>
      <c r="F44" s="804"/>
      <c r="G44" s="1151"/>
      <c r="H44" s="811"/>
      <c r="L44" s="1"/>
      <c r="M44" s="1"/>
      <c r="N44" s="1"/>
    </row>
    <row r="45" spans="2:14" ht="14.4" x14ac:dyDescent="0.3">
      <c r="B45" s="903"/>
      <c r="C45" s="775" t="s">
        <v>292</v>
      </c>
      <c r="D45" s="838"/>
      <c r="E45" s="839"/>
      <c r="F45" s="840"/>
      <c r="G45" s="1147"/>
      <c r="H45" s="840">
        <v>955.21871559277247</v>
      </c>
    </row>
    <row r="46" spans="2:14" s="122" customFormat="1" ht="15.6" x14ac:dyDescent="0.3">
      <c r="B46" s="903"/>
      <c r="C46" s="842"/>
      <c r="D46" s="843"/>
      <c r="E46" s="844"/>
      <c r="F46" s="804"/>
      <c r="G46" s="1151"/>
      <c r="H46" s="811"/>
      <c r="I46" s="708"/>
      <c r="J46" s="708"/>
      <c r="K46" s="1"/>
      <c r="L46" s="1"/>
      <c r="M46" s="1"/>
      <c r="N46" s="1"/>
    </row>
    <row r="47" spans="2:14" s="10" customFormat="1" ht="14.4" x14ac:dyDescent="0.3">
      <c r="B47" s="903"/>
      <c r="C47" s="778" t="s">
        <v>217</v>
      </c>
      <c r="D47" s="843"/>
      <c r="E47" s="844"/>
      <c r="F47" s="845">
        <f>+SUM(F48:F50)</f>
        <v>3914099.7799000004</v>
      </c>
      <c r="G47" s="1152">
        <f>+SUM(G48:G50)</f>
        <v>3914099.7799000004</v>
      </c>
      <c r="H47" s="845">
        <f>+SUM(H48:H50)</f>
        <v>4178917.2995526185</v>
      </c>
      <c r="I47" s="1149"/>
      <c r="J47" s="1"/>
      <c r="K47" s="1"/>
      <c r="L47" s="1"/>
      <c r="M47" s="1"/>
      <c r="N47" s="1"/>
    </row>
    <row r="48" spans="2:14" s="10" customFormat="1" ht="14.4" x14ac:dyDescent="0.3">
      <c r="B48" s="903">
        <v>44071</v>
      </c>
      <c r="C48" s="842" t="s">
        <v>809</v>
      </c>
      <c r="D48" s="843" t="s">
        <v>49</v>
      </c>
      <c r="E48" s="844">
        <v>2021</v>
      </c>
      <c r="F48" s="804">
        <v>1419529.0203900002</v>
      </c>
      <c r="G48" s="1151">
        <v>1419529.0203900002</v>
      </c>
      <c r="H48" s="811">
        <v>1598493.6087618337</v>
      </c>
      <c r="I48" s="86"/>
      <c r="J48" s="86"/>
      <c r="K48" s="86"/>
      <c r="L48" s="1"/>
      <c r="M48" s="900"/>
      <c r="N48" s="900"/>
    </row>
    <row r="49" spans="2:14" s="10" customFormat="1" ht="14.4" x14ac:dyDescent="0.3">
      <c r="B49" s="903">
        <v>44165</v>
      </c>
      <c r="C49" s="842" t="s">
        <v>903</v>
      </c>
      <c r="D49" s="843" t="s">
        <v>49</v>
      </c>
      <c r="E49" s="844">
        <v>2021</v>
      </c>
      <c r="F49" s="804">
        <v>1958186.1536600001</v>
      </c>
      <c r="G49" s="1151">
        <v>1958186.1536600001</v>
      </c>
      <c r="H49" s="811">
        <v>2027741.1093511307</v>
      </c>
      <c r="I49" s="86"/>
      <c r="J49" s="86"/>
      <c r="K49" s="86"/>
      <c r="L49" s="1"/>
      <c r="M49" s="900"/>
      <c r="N49" s="900"/>
    </row>
    <row r="50" spans="2:14" s="10" customFormat="1" ht="14.4" x14ac:dyDescent="0.3">
      <c r="B50" s="903">
        <v>44169</v>
      </c>
      <c r="C50" s="842" t="s">
        <v>904</v>
      </c>
      <c r="D50" s="843" t="s">
        <v>49</v>
      </c>
      <c r="E50" s="844">
        <v>2021</v>
      </c>
      <c r="F50" s="804">
        <v>536384.60585000005</v>
      </c>
      <c r="G50" s="1151">
        <v>536384.60585000005</v>
      </c>
      <c r="H50" s="811">
        <v>552682.58143965446</v>
      </c>
      <c r="I50" s="86"/>
      <c r="J50" s="86"/>
      <c r="K50" s="86"/>
      <c r="L50" s="1"/>
      <c r="M50" s="900"/>
      <c r="N50" s="900"/>
    </row>
    <row r="51" spans="2:14" ht="14.4" x14ac:dyDescent="0.3">
      <c r="B51" s="903"/>
      <c r="C51" s="842"/>
      <c r="D51" s="843"/>
      <c r="E51" s="844"/>
      <c r="F51" s="804"/>
      <c r="G51" s="1151"/>
      <c r="H51" s="811"/>
      <c r="I51" s="86"/>
      <c r="J51" s="86"/>
      <c r="K51" s="86"/>
    </row>
    <row r="52" spans="2:14" s="10" customFormat="1" ht="14.4" x14ac:dyDescent="0.3">
      <c r="B52" s="903"/>
      <c r="C52" s="778" t="s">
        <v>368</v>
      </c>
      <c r="D52" s="846"/>
      <c r="E52" s="839"/>
      <c r="F52" s="780">
        <f>SUM(F53:F60)</f>
        <v>19951.775069225743</v>
      </c>
      <c r="G52" s="1146">
        <f>SUM(G53:G60)</f>
        <v>19951.775069225743</v>
      </c>
      <c r="H52" s="780">
        <f>SUM(H53:H60)</f>
        <v>605045.59676259221</v>
      </c>
      <c r="I52" s="86"/>
      <c r="J52" s="86"/>
      <c r="K52" s="86"/>
      <c r="L52" s="1"/>
      <c r="M52" s="1"/>
      <c r="N52" s="1"/>
    </row>
    <row r="53" spans="2:14" ht="14.4" x14ac:dyDescent="0.3">
      <c r="B53" s="903">
        <v>37201</v>
      </c>
      <c r="C53" s="842" t="s">
        <v>309</v>
      </c>
      <c r="D53" s="806">
        <v>0.05</v>
      </c>
      <c r="E53" s="844">
        <v>2031</v>
      </c>
      <c r="F53" s="804">
        <v>34.340721373819001</v>
      </c>
      <c r="G53" s="1153">
        <v>34.340721373819001</v>
      </c>
      <c r="H53" s="784">
        <v>897.47487230885099</v>
      </c>
      <c r="I53" s="708"/>
      <c r="J53" s="708"/>
    </row>
    <row r="54" spans="2:14" ht="14.4" x14ac:dyDescent="0.3">
      <c r="B54" s="903">
        <v>37201</v>
      </c>
      <c r="C54" s="842" t="s">
        <v>308</v>
      </c>
      <c r="D54" s="806">
        <v>0.05</v>
      </c>
      <c r="E54" s="844">
        <v>2030</v>
      </c>
      <c r="F54" s="804">
        <v>149.93431814130369</v>
      </c>
      <c r="G54" s="1153">
        <v>149.93431814130369</v>
      </c>
      <c r="H54" s="784">
        <v>3918.4466005886306</v>
      </c>
      <c r="I54" s="708"/>
      <c r="J54" s="708"/>
    </row>
    <row r="55" spans="2:14" ht="14.4" x14ac:dyDescent="0.3">
      <c r="B55" s="903">
        <v>37201</v>
      </c>
      <c r="C55" s="842" t="s">
        <v>304</v>
      </c>
      <c r="D55" s="806">
        <v>0.05</v>
      </c>
      <c r="E55" s="844">
        <v>2027</v>
      </c>
      <c r="F55" s="804">
        <v>695.96531463545068</v>
      </c>
      <c r="G55" s="1153">
        <v>695.96531463545068</v>
      </c>
      <c r="H55" s="784">
        <v>18186.748685518924</v>
      </c>
      <c r="I55" s="708"/>
      <c r="J55" s="708"/>
    </row>
    <row r="56" spans="2:14" ht="14.4" x14ac:dyDescent="0.3">
      <c r="B56" s="903">
        <v>37201</v>
      </c>
      <c r="C56" s="842" t="s">
        <v>307</v>
      </c>
      <c r="D56" s="806">
        <v>0.05</v>
      </c>
      <c r="E56" s="844">
        <v>2030</v>
      </c>
      <c r="F56" s="804">
        <v>1126.3408877532831</v>
      </c>
      <c r="G56" s="1153">
        <v>1126.3408877532831</v>
      </c>
      <c r="H56" s="784">
        <v>29315.849212038509</v>
      </c>
      <c r="I56" s="708"/>
      <c r="J56" s="708"/>
    </row>
    <row r="57" spans="2:14" ht="14.4" x14ac:dyDescent="0.3">
      <c r="B57" s="903">
        <v>37201</v>
      </c>
      <c r="C57" s="842" t="s">
        <v>305</v>
      </c>
      <c r="D57" s="806">
        <v>0.05</v>
      </c>
      <c r="E57" s="844">
        <v>2027</v>
      </c>
      <c r="F57" s="804">
        <v>1977.5352641273992</v>
      </c>
      <c r="G57" s="1153">
        <v>1977.5352641273992</v>
      </c>
      <c r="H57" s="784">
        <v>51660.242732860243</v>
      </c>
      <c r="I57" s="708"/>
      <c r="J57" s="708"/>
    </row>
    <row r="58" spans="2:14" ht="14.4" x14ac:dyDescent="0.3">
      <c r="B58" s="903">
        <v>37201</v>
      </c>
      <c r="C58" s="842" t="s">
        <v>306</v>
      </c>
      <c r="D58" s="806">
        <v>0.05</v>
      </c>
      <c r="E58" s="844">
        <v>2027</v>
      </c>
      <c r="F58" s="804">
        <v>2025.0682631172381</v>
      </c>
      <c r="G58" s="1153">
        <v>2025.0682631172381</v>
      </c>
      <c r="H58" s="784">
        <v>52690.887787520951</v>
      </c>
      <c r="I58" s="708"/>
      <c r="J58" s="708"/>
    </row>
    <row r="59" spans="2:14" ht="14.4" x14ac:dyDescent="0.3">
      <c r="B59" s="903">
        <v>37201</v>
      </c>
      <c r="C59" s="842" t="s">
        <v>311</v>
      </c>
      <c r="D59" s="806">
        <v>0.05</v>
      </c>
      <c r="E59" s="844">
        <v>2031</v>
      </c>
      <c r="F59" s="804">
        <v>2724.8870758809198</v>
      </c>
      <c r="G59" s="1153">
        <v>2724.8870758809198</v>
      </c>
      <c r="H59" s="784">
        <v>87340.241584563992</v>
      </c>
      <c r="I59" s="708"/>
      <c r="J59" s="708"/>
    </row>
    <row r="60" spans="2:14" ht="14.4" x14ac:dyDescent="0.3">
      <c r="B60" s="903">
        <v>37201</v>
      </c>
      <c r="C60" s="842" t="s">
        <v>310</v>
      </c>
      <c r="D60" s="806">
        <v>0.05</v>
      </c>
      <c r="E60" s="844">
        <v>2031</v>
      </c>
      <c r="F60" s="804">
        <v>11217.703224196328</v>
      </c>
      <c r="G60" s="1153">
        <v>11217.703224196328</v>
      </c>
      <c r="H60" s="784">
        <v>361035.70528719219</v>
      </c>
      <c r="I60" s="708"/>
    </row>
    <row r="61" spans="2:14" s="480" customFormat="1" ht="15.6" x14ac:dyDescent="0.3">
      <c r="B61" s="903"/>
      <c r="C61" s="842"/>
      <c r="D61" s="806"/>
      <c r="E61" s="844"/>
      <c r="F61" s="804"/>
      <c r="G61" s="1151"/>
      <c r="H61" s="811"/>
      <c r="I61" s="708"/>
      <c r="J61" s="708"/>
      <c r="K61" s="1"/>
      <c r="L61" s="1"/>
      <c r="M61" s="1"/>
      <c r="N61" s="1"/>
    </row>
    <row r="62" spans="2:14" ht="14.4" x14ac:dyDescent="0.3">
      <c r="B62" s="903"/>
      <c r="C62" s="848" t="s">
        <v>339</v>
      </c>
      <c r="D62" s="847"/>
      <c r="E62" s="839"/>
      <c r="F62" s="780">
        <f>+F63</f>
        <v>17429.15218824648</v>
      </c>
      <c r="G62" s="1146">
        <f>+G63</f>
        <v>17429.15218824648</v>
      </c>
      <c r="H62" s="780">
        <f>+H63</f>
        <v>305013.72381869401</v>
      </c>
      <c r="I62" s="708"/>
      <c r="J62" s="708"/>
    </row>
    <row r="63" spans="2:14" s="122" customFormat="1" ht="15.6" x14ac:dyDescent="0.3">
      <c r="B63" s="903">
        <v>37986</v>
      </c>
      <c r="C63" s="842" t="s">
        <v>516</v>
      </c>
      <c r="D63" s="806">
        <v>1.77E-2</v>
      </c>
      <c r="E63" s="844">
        <v>2038</v>
      </c>
      <c r="F63" s="804">
        <v>17429.15218824648</v>
      </c>
      <c r="G63" s="1148">
        <v>17429.15218824648</v>
      </c>
      <c r="H63" s="784">
        <v>305013.72381869401</v>
      </c>
      <c r="I63" s="708"/>
      <c r="J63" s="708"/>
      <c r="K63" s="1"/>
      <c r="L63" s="1"/>
      <c r="M63" s="1"/>
      <c r="N63" s="1"/>
    </row>
    <row r="64" spans="2:14" ht="14.4" x14ac:dyDescent="0.3">
      <c r="B64" s="841"/>
      <c r="C64" s="849"/>
      <c r="D64" s="806"/>
      <c r="E64" s="844"/>
      <c r="F64" s="850"/>
      <c r="G64" s="1145"/>
      <c r="H64" s="836"/>
      <c r="I64" s="708"/>
    </row>
    <row r="65" spans="2:9" ht="15.6" x14ac:dyDescent="0.3">
      <c r="B65" s="1336" t="s">
        <v>275</v>
      </c>
      <c r="C65" s="1337"/>
      <c r="D65" s="1337"/>
      <c r="E65" s="1337"/>
      <c r="F65" s="851">
        <f>+F62+F52+F47+F17</f>
        <v>23172290.374755614</v>
      </c>
      <c r="G65" s="1154">
        <f>+G62+G52+G47+G17</f>
        <v>23156846.691070281</v>
      </c>
      <c r="H65" s="851">
        <f>+H62+H52+H47+H17</f>
        <v>42121937.038274318</v>
      </c>
      <c r="I65" s="708"/>
    </row>
    <row r="66" spans="2:9" ht="14.4" x14ac:dyDescent="0.3">
      <c r="B66" s="1155"/>
      <c r="C66" s="172"/>
      <c r="D66" s="172"/>
      <c r="E66" s="172"/>
      <c r="F66" s="852"/>
      <c r="G66" s="852"/>
      <c r="H66" s="853"/>
      <c r="I66" s="708"/>
    </row>
    <row r="67" spans="2:9" x14ac:dyDescent="0.3">
      <c r="B67" s="788" t="s">
        <v>327</v>
      </c>
      <c r="C67" s="854"/>
      <c r="D67" s="854"/>
      <c r="E67" s="854"/>
      <c r="F67" s="1080"/>
      <c r="G67" s="1080"/>
      <c r="H67" s="1080"/>
      <c r="I67" s="708"/>
    </row>
    <row r="68" spans="2:9" x14ac:dyDescent="0.3">
      <c r="B68" s="788" t="s">
        <v>934</v>
      </c>
      <c r="C68" s="854"/>
      <c r="D68" s="854"/>
      <c r="E68" s="854"/>
      <c r="F68" s="854"/>
      <c r="G68" s="854"/>
      <c r="H68" s="1002"/>
      <c r="I68" s="708"/>
    </row>
    <row r="69" spans="2:9" x14ac:dyDescent="0.3">
      <c r="B69" s="788" t="s">
        <v>935</v>
      </c>
      <c r="C69" s="854"/>
      <c r="D69" s="854"/>
      <c r="E69" s="854"/>
      <c r="F69" s="854"/>
      <c r="G69" s="854"/>
      <c r="H69" s="86"/>
      <c r="I69" s="708"/>
    </row>
    <row r="70" spans="2:9" x14ac:dyDescent="0.3">
      <c r="F70" s="901"/>
      <c r="G70" s="901"/>
      <c r="H70" s="86"/>
      <c r="I70" s="708"/>
    </row>
    <row r="71" spans="2:9" x14ac:dyDescent="0.3">
      <c r="H71" s="86"/>
      <c r="I71" s="708"/>
    </row>
    <row r="72" spans="2:9" x14ac:dyDescent="0.3">
      <c r="H72" s="86"/>
      <c r="I72" s="708"/>
    </row>
    <row r="73" spans="2:9" x14ac:dyDescent="0.3">
      <c r="F73" s="901"/>
      <c r="G73" s="901"/>
      <c r="H73" s="901"/>
      <c r="I73" s="708"/>
    </row>
    <row r="74" spans="2:9" x14ac:dyDescent="0.3">
      <c r="I74" s="708"/>
    </row>
    <row r="75" spans="2:9" x14ac:dyDescent="0.3">
      <c r="I75" s="708"/>
    </row>
    <row r="76" spans="2:9" x14ac:dyDescent="0.3">
      <c r="I76" s="708"/>
    </row>
  </sheetData>
  <mergeCells count="11">
    <mergeCell ref="B65:E65"/>
    <mergeCell ref="B6:H6"/>
    <mergeCell ref="B7:H7"/>
    <mergeCell ref="B8:H8"/>
    <mergeCell ref="B12:B15"/>
    <mergeCell ref="C12:C15"/>
    <mergeCell ref="D12:D15"/>
    <mergeCell ref="E12:E15"/>
    <mergeCell ref="F12:F15"/>
    <mergeCell ref="G12:G15"/>
    <mergeCell ref="H12:H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30</vt:i4>
      </vt:variant>
    </vt:vector>
  </HeadingPairs>
  <TitlesOfParts>
    <vt:vector size="61" baseType="lpstr">
      <vt:lpstr>INDICE</vt:lpstr>
      <vt:lpstr>A.1.1</vt:lpstr>
      <vt:lpstr>A.1.2</vt:lpstr>
      <vt:lpstr>A.1.3</vt:lpstr>
      <vt:lpstr>A.1.4</vt:lpstr>
      <vt:lpstr>A.1.5</vt:lpstr>
      <vt:lpstr>A.1.6</vt:lpstr>
      <vt:lpstr>A.1.7</vt:lpstr>
      <vt:lpstr>A.1.8</vt:lpstr>
      <vt:lpstr>A.1.9</vt:lpstr>
      <vt:lpstr>A.1.10</vt:lpstr>
      <vt:lpstr>A.2.1</vt:lpstr>
      <vt:lpstr>A.2.2</vt:lpstr>
      <vt:lpstr>A.2.3</vt:lpstr>
      <vt:lpstr>A.2.4</vt:lpstr>
      <vt:lpstr>A.2.5</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A.1.1!Área_de_impresión</vt:lpstr>
      <vt:lpstr>A.1.10!Área_de_impresión</vt:lpstr>
      <vt:lpstr>A.1.2!Área_de_impresión</vt:lpstr>
      <vt:lpstr>A.1.3!Área_de_impresión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A.2.4!Área_de_impresión</vt:lpstr>
      <vt:lpstr>A.2.5!Área_de_impresión</vt:lpstr>
      <vt:lpstr>A.3.1!Área_de_impresión</vt:lpstr>
      <vt:lpstr>A.3.2!Área_de_impresión</vt:lpstr>
      <vt:lpstr>A.3.3!Área_de_impresión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A.4.5!Área_de_impresión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 - Hacienda</dc:title>
  <dc:subject>Capítulo Deuda Pública</dc:subject>
  <dc:creator>CRDP</dc:creator>
  <cp:lastModifiedBy>Alfredo Ortiz</cp:lastModifiedBy>
  <cp:lastPrinted>2019-07-22T20:45:59Z</cp:lastPrinted>
  <dcterms:created xsi:type="dcterms:W3CDTF">1999-01-19T22:36:21Z</dcterms:created>
  <dcterms:modified xsi:type="dcterms:W3CDTF">2021-03-30T19:52:05Z</dcterms:modified>
</cp:coreProperties>
</file>