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nspiron 17\Desktop\HP x795w D\Escritorio\"/>
    </mc:Choice>
  </mc:AlternateContent>
  <bookViews>
    <workbookView xWindow="0" yWindow="0" windowWidth="19200" windowHeight="7800" tabRatio="930"/>
  </bookViews>
  <sheets>
    <sheet name="INDICE" sheetId="69" r:id="rId1"/>
    <sheet name="A.1.1" sheetId="162" r:id="rId2"/>
    <sheet name="A.1.2" sheetId="163" r:id="rId3"/>
    <sheet name="A.1.3" sheetId="164" r:id="rId4"/>
    <sheet name="A.1.4" sheetId="165" r:id="rId5"/>
    <sheet name="A.1.5" sheetId="157" r:id="rId6"/>
    <sheet name="A.1.6" sheetId="158" r:id="rId7"/>
    <sheet name="A.1.7" sheetId="174" r:id="rId8"/>
    <sheet name="A.1.8" sheetId="175" r:id="rId9"/>
    <sheet name="A.1.9" sheetId="176" r:id="rId10"/>
    <sheet name="A.1.10" sheetId="177" r:id="rId11"/>
    <sheet name="A.2.1" sheetId="166" r:id="rId12"/>
    <sheet name="A.2.2" sheetId="159" r:id="rId13"/>
    <sheet name="A.2.3" sheetId="161" r:id="rId14"/>
    <sheet name="A.3.1" sheetId="152" r:id="rId15"/>
    <sheet name="A.3.2" sheetId="167" r:id="rId16"/>
    <sheet name="A.3.3" sheetId="168" r:id="rId17"/>
    <sheet name="A.3.4" sheetId="169" r:id="rId18"/>
    <sheet name="A.3.5" sheetId="170" r:id="rId19"/>
    <sheet name="A.3.6" sheetId="171" r:id="rId20"/>
    <sheet name="A.3.7" sheetId="172" r:id="rId21"/>
    <sheet name="A.3.8" sheetId="173" r:id="rId22"/>
    <sheet name="A.4.1" sheetId="42" r:id="rId23"/>
    <sheet name="A.4.2" sheetId="120" r:id="rId24"/>
    <sheet name="A.4.3" sheetId="121" r:id="rId25"/>
    <sheet name="A.4.4" sheetId="76" r:id="rId26"/>
    <sheet name="A.4.5" sheetId="128" r:id="rId27"/>
    <sheet name="A.4.6" sheetId="129" r:id="rId28"/>
    <sheet name="A.4.7" sheetId="133"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_IMPUESTOS_SOBRE_COMBUSTIBLES_Y_GAS_NATURAL">[1]C!$B$27:$N$27</definedName>
    <definedName name="_._IMPUESTOS_SOBRE_ENERGIA_ELECTRICA">[1]C!$B$28:$N$28</definedName>
    <definedName name="__r" localSheetId="1">#REF!</definedName>
    <definedName name="__r" localSheetId="10">#REF!</definedName>
    <definedName name="__r" localSheetId="2">#REF!</definedName>
    <definedName name="__r" localSheetId="3">#REF!</definedName>
    <definedName name="__r" localSheetId="5">#REF!</definedName>
    <definedName name="__r" localSheetId="12">#REF!</definedName>
    <definedName name="__r" localSheetId="15">#REF!</definedName>
    <definedName name="__r" localSheetId="16">#REF!</definedName>
    <definedName name="__r" localSheetId="17">#REF!</definedName>
    <definedName name="__r" localSheetId="18">#REF!</definedName>
    <definedName name="__r" localSheetId="21">#REF!</definedName>
    <definedName name="__r" localSheetId="25">#REF!</definedName>
    <definedName name="__r" localSheetId="26">#REF!</definedName>
    <definedName name="__r" localSheetId="27">#REF!</definedName>
    <definedName name="__r" localSheetId="28">#REF!</definedName>
    <definedName name="_xlnm._FilterDatabase" localSheetId="14" hidden="1">'A.3.1'!$B$19:$B$21</definedName>
    <definedName name="_xlnm._FilterDatabase" localSheetId="16" hidden="1">'A.3.3'!#REF!</definedName>
    <definedName name="_Order1" hidden="1">255</definedName>
    <definedName name="_Order2" hidden="1">255</definedName>
    <definedName name="_r" localSheetId="1">#REF!</definedName>
    <definedName name="_r" localSheetId="10">#REF!</definedName>
    <definedName name="_r" localSheetId="2">#REF!</definedName>
    <definedName name="_r" localSheetId="3">#REF!</definedName>
    <definedName name="_r" localSheetId="5">#REF!</definedName>
    <definedName name="_r" localSheetId="12">#REF!</definedName>
    <definedName name="_r" localSheetId="15">#REF!</definedName>
    <definedName name="_r" localSheetId="16">#REF!</definedName>
    <definedName name="_r" localSheetId="17">#REF!</definedName>
    <definedName name="_r" localSheetId="18">#REF!</definedName>
    <definedName name="_r" localSheetId="21">#REF!</definedName>
    <definedName name="_r" localSheetId="25">#REF!</definedName>
    <definedName name="_r" localSheetId="26">#REF!</definedName>
    <definedName name="_r" localSheetId="27">#REF!</definedName>
    <definedName name="_r" localSheetId="28">#REF!</definedName>
    <definedName name="a" localSheetId="28" hidden="1">{TRUE,TRUE,-1.25,-15.5,484.5,276.75,FALSE,FALSE,TRUE,TRUE,0,15,#N/A,56,#N/A,4.88636363636364,15.35,1,FALSE,FALSE,3,TRUE,1,FALSE,100,"Swvu.PLA2.","ACwvu.PLA2.",#N/A,FALSE,FALSE,0,0,0,0,2,"","",TRUE,TRUE,FALSE,FALSE,1,60,#N/A,#N/A,FALSE,FALSE,"Rwvu.PLA2.",#N/A,FALSE,FALSE,FALSE,9,65532,65532,FALSE,FALSE,TRUE,TRUE,TRUE}</definedName>
    <definedName name="A_impresión_IM" localSheetId="16">'[2]03-08'!#REF!</definedName>
    <definedName name="ACC" localSheetId="16">'[3]CARTERA FONDO'!#REF!</definedName>
    <definedName name="ACP" localSheetId="16">'[3]CARTERA FONDO'!#REF!</definedName>
    <definedName name="ACwvu.PLA1." localSheetId="16" hidden="1">'[1]COP FED'!#REF!</definedName>
    <definedName name="ACwvu.PLA2." hidden="1">'[1]COP FED'!$A$1:$N$49</definedName>
    <definedName name="AMPO5">"Gráfico 8"</definedName>
    <definedName name="AÑO" localSheetId="16">#REF!</definedName>
    <definedName name="AÑO" localSheetId="28">#REF!</definedName>
    <definedName name="año2003" localSheetId="16">#REF!</definedName>
    <definedName name="año2003" localSheetId="28">#REF!</definedName>
    <definedName name="_xlnm.Print_Area" localSheetId="1">'A.1.1'!$B$2:$D$99</definedName>
    <definedName name="_xlnm.Print_Area" localSheetId="10">'A.1.10'!$B$2:$G$182</definedName>
    <definedName name="_xlnm.Print_Area" localSheetId="2">'A.1.2'!$B$2:$C$58</definedName>
    <definedName name="_xlnm.Print_Area" localSheetId="3">'A.1.3'!$B$2:$D$81</definedName>
    <definedName name="_xlnm.Print_Area" localSheetId="4">'A.1.4'!$B$2:$H$57</definedName>
    <definedName name="_xlnm.Print_Area" localSheetId="5">'A.1.5'!$B$2:$C$61</definedName>
    <definedName name="_xlnm.Print_Area" localSheetId="6">'A.1.6'!$B$2:$C$38</definedName>
    <definedName name="_xlnm.Print_Area" localSheetId="7">'A.1.7'!$B$2:$H$59</definedName>
    <definedName name="_xlnm.Print_Area" localSheetId="8">'A.1.8'!$B$2:$H$69</definedName>
    <definedName name="_xlnm.Print_Area" localSheetId="9">'A.1.9'!$B$2:$H$97</definedName>
    <definedName name="_xlnm.Print_Area" localSheetId="11">'A.2.1'!$B$2:$B$90</definedName>
    <definedName name="_xlnm.Print_Area" localSheetId="12">'A.2.2'!$B$2:$D$92</definedName>
    <definedName name="_xlnm.Print_Area" localSheetId="13">'A.2.3'!$B$2:$F$90</definedName>
    <definedName name="_xlnm.Print_Area" localSheetId="14">'A.3.1'!$B$2:$E$65</definedName>
    <definedName name="_xlnm.Print_Area" localSheetId="15">'A.3.2'!$B$2:$L$75</definedName>
    <definedName name="_xlnm.Print_Area" localSheetId="16">'A.3.3'!$B$2:$L$136</definedName>
    <definedName name="_xlnm.Print_Area" localSheetId="17">'A.3.4'!#REF!</definedName>
    <definedName name="_xlnm.Print_Area" localSheetId="18">'A.3.5'!$B$2:$O$125</definedName>
    <definedName name="_xlnm.Print_Area" localSheetId="19">'A.3.6'!$B$2:$N$79</definedName>
    <definedName name="_xlnm.Print_Area" localSheetId="20">'A.3.7'!$B$2:$AH$145</definedName>
    <definedName name="_xlnm.Print_Area" localSheetId="21">'A.3.8'!$B$2:$AH$131</definedName>
    <definedName name="_xlnm.Print_Area" localSheetId="22">'A.4.1'!$B$2:$F$31</definedName>
    <definedName name="_xlnm.Print_Area" localSheetId="23">'A.4.2'!$B$2:$C$60</definedName>
    <definedName name="_xlnm.Print_Area" localSheetId="24">'A.4.3'!$B$2:$C$44</definedName>
    <definedName name="_xlnm.Print_Area" localSheetId="25">'A.4.4'!#REF!</definedName>
    <definedName name="_xlnm.Print_Area" localSheetId="26">'A.4.5'!$B$2:$F$111</definedName>
    <definedName name="_xlnm.Print_Area" localSheetId="27">'A.4.6'!#REF!</definedName>
    <definedName name="_xlnm.Print_Area" localSheetId="28">'A.4.7'!$B$2:$N$64</definedName>
    <definedName name="_xlnm.Print_Area" localSheetId="0">INDICE!$B$5:$C$45</definedName>
    <definedName name="_xlnm.Print_Area">'[1]Fto. a partir del impuesto'!$D$7:$D$50</definedName>
    <definedName name="_xlnm.Database" localSheetId="16">#REF!</definedName>
    <definedName name="_xlnm.Database" localSheetId="28">#REF!</definedName>
    <definedName name="_xlnm.Database">#REF!</definedName>
    <definedName name="cacho" localSheetId="16">[4]GRAFPROM!#REF!</definedName>
    <definedName name="cacho" localSheetId="28">[4]GRAFPROM!#REF!</definedName>
    <definedName name="caja" localSheetId="28" hidden="1">{FALSE,FALSE,-1.25,-15.5,484.5,276.75,FALSE,FALSE,TRUE,TRUE,0,12,#N/A,46,#N/A,2.93460490463215,15.35,1,FALSE,FALSE,3,TRUE,1,FALSE,100,"Swvu.PLA1.","ACwvu.PLA1.",#N/A,FALSE,FALSE,0,0,0,0,2,"","",TRUE,TRUE,FALSE,FALSE,1,60,#N/A,#N/A,FALSE,FALSE,FALSE,FALSE,FALSE,FALSE,FALSE,9,65532,65532,FALSE,FALSE,TRUE,TRUE,TRUE}</definedName>
    <definedName name="cajas" localSheetId="28" hidden="1">{FALSE,FALSE,-1.25,-15.5,484.5,276.75,FALSE,FALSE,TRUE,TRUE,0,12,#N/A,46,#N/A,2.93460490463215,15.35,1,FALSE,FALSE,3,TRUE,1,FALSE,100,"Swvu.PLA1.","ACwvu.PLA1.",#N/A,FALSE,FALSE,0,0,0,0,2,"","",TRUE,TRUE,FALSE,FALSE,1,60,#N/A,#N/A,FALSE,FALSE,FALSE,FALSE,FALSE,FALSE,FALSE,9,65532,65532,FALSE,FALSE,TRUE,TRUE,TRUE}</definedName>
    <definedName name="carajo" localSheetId="16">#REF!</definedName>
    <definedName name="carajo" localSheetId="28">#REF!</definedName>
    <definedName name="CDF" localSheetId="16">'[3]CARTERA FONDO'!#REF!</definedName>
    <definedName name="CDF" localSheetId="28">'[3]CARTERA FONDO'!#REF!</definedName>
    <definedName name="CFA" localSheetId="16">'[3]CARTERA FONDO'!#REF!</definedName>
    <definedName name="CFD" localSheetId="16">'[3]CARTERA FONDO'!#REF!</definedName>
    <definedName name="CLH" localSheetId="16">'[3]CARTERA FONDO'!#REF!</definedName>
    <definedName name="Coef" localSheetId="5">[5]CoefStocks!$A$4:$AT$260</definedName>
    <definedName name="Coef" localSheetId="26">[5]CoefStocks!$A$4:$AT$260</definedName>
    <definedName name="Coef" localSheetId="27">[5]CoefStocks!$A$4:$AT$260</definedName>
    <definedName name="COPA">#N/A</definedName>
    <definedName name="COPARTICIPACION_FEDERAL__LEY_N__23548">[1]C!$B$13:$N$13</definedName>
    <definedName name="CUADRO_10.3.1">'[6]fondo promedio'!$A$36:$L$74</definedName>
    <definedName name="CUADRO_N__4.1.3" localSheetId="16">#REF!</definedName>
    <definedName name="CUADRO_N__4.1.3" localSheetId="28">#REF!</definedName>
    <definedName name="CVAL">[7]Resumen!$A$2:$AU$262</definedName>
    <definedName name="d" localSheetId="16" hidden="1">#REF!</definedName>
    <definedName name="d" localSheetId="28" hidden="1">#REF!</definedName>
    <definedName name="DIARIO" localSheetId="16">#REF!</definedName>
    <definedName name="DIARIO" localSheetId="28">#REF!</definedName>
    <definedName name="dieferencias" localSheetId="1">#REF!</definedName>
    <definedName name="dieferencias" localSheetId="10">#REF!</definedName>
    <definedName name="dieferencias" localSheetId="2">#REF!</definedName>
    <definedName name="dieferencias" localSheetId="5">#REF!</definedName>
    <definedName name="dieferencias" localSheetId="12">#REF!</definedName>
    <definedName name="dieferencias" localSheetId="15">#REF!</definedName>
    <definedName name="dieferencias" localSheetId="16">#REF!</definedName>
    <definedName name="dieferencias" localSheetId="17">#REF!</definedName>
    <definedName name="dieferencias" localSheetId="18">#REF!</definedName>
    <definedName name="dieferencias" localSheetId="20">#REF!</definedName>
    <definedName name="dieferencias" localSheetId="21">#REF!</definedName>
    <definedName name="dieferencias" localSheetId="25">#REF!</definedName>
    <definedName name="dieferencias" localSheetId="26">#REF!</definedName>
    <definedName name="dieferencias" localSheetId="27">#REF!</definedName>
    <definedName name="dieferencias" localSheetId="28">#REF!</definedName>
    <definedName name="Diferencia" localSheetId="1">#REF!</definedName>
    <definedName name="Diferencia" localSheetId="10">#REF!</definedName>
    <definedName name="Diferencia" localSheetId="2">#REF!</definedName>
    <definedName name="Diferencia" localSheetId="5">#REF!</definedName>
    <definedName name="Diferencia" localSheetId="6">#REF!</definedName>
    <definedName name="Diferencia" localSheetId="12">#REF!</definedName>
    <definedName name="Diferencia" localSheetId="15">#REF!</definedName>
    <definedName name="Diferencia" localSheetId="16">#REF!</definedName>
    <definedName name="Diferencia" localSheetId="17">#REF!</definedName>
    <definedName name="Diferencia" localSheetId="18">#REF!</definedName>
    <definedName name="Diferencia" localSheetId="20">#REF!</definedName>
    <definedName name="Diferencia" localSheetId="21">#REF!</definedName>
    <definedName name="Diferencia" localSheetId="25">#REF!</definedName>
    <definedName name="Diferencia" localSheetId="26">#REF!</definedName>
    <definedName name="Diferencia" localSheetId="27">#REF!</definedName>
    <definedName name="Diferencia" localSheetId="28">#REF!</definedName>
    <definedName name="dobleclick" localSheetId="16">#REF!</definedName>
    <definedName name="e" localSheetId="1">#REF!</definedName>
    <definedName name="e" localSheetId="10">#REF!</definedName>
    <definedName name="e" localSheetId="2">#REF!</definedName>
    <definedName name="e" localSheetId="5">#REF!</definedName>
    <definedName name="e" localSheetId="12">#REF!</definedName>
    <definedName name="e" localSheetId="15">#REF!</definedName>
    <definedName name="e" localSheetId="16">#REF!</definedName>
    <definedName name="e" localSheetId="17">#REF!</definedName>
    <definedName name="e" localSheetId="18">#REF!</definedName>
    <definedName name="e" localSheetId="21">#REF!</definedName>
    <definedName name="e" localSheetId="25">#REF!</definedName>
    <definedName name="e" localSheetId="26">#REF!</definedName>
    <definedName name="e" localSheetId="27">#REF!</definedName>
    <definedName name="e" localSheetId="28">#REF!</definedName>
    <definedName name="EC" localSheetId="16">'[3]CARTERA FONDO'!#REF!</definedName>
    <definedName name="EC" localSheetId="28">'[3]CARTERA FONDO'!#REF!</definedName>
    <definedName name="eee" localSheetId="10">#REF!</definedName>
    <definedName name="eee" localSheetId="2">#REF!</definedName>
    <definedName name="eee" localSheetId="5">#REF!</definedName>
    <definedName name="eee" localSheetId="12">#REF!</definedName>
    <definedName name="eee" localSheetId="15">#REF!</definedName>
    <definedName name="eee" localSheetId="16">#REF!</definedName>
    <definedName name="eee" localSheetId="17">#REF!</definedName>
    <definedName name="eee" localSheetId="18">#REF!</definedName>
    <definedName name="eee" localSheetId="21">#REF!</definedName>
    <definedName name="eee" localSheetId="26">#REF!</definedName>
    <definedName name="eee" localSheetId="27">#REF!</definedName>
    <definedName name="eee" localSheetId="28">#REF!</definedName>
    <definedName name="ESTRUCTU_BONOS_PROVINCIALES_List" localSheetId="10">#REF!</definedName>
    <definedName name="ESTRUCTU_BONOS_PROVINCIALES_List" localSheetId="2">#REF!</definedName>
    <definedName name="ESTRUCTU_BONOS_PROVINCIALES_List" localSheetId="5">#REF!</definedName>
    <definedName name="ESTRUCTU_BONOS_PROVINCIALES_List" localSheetId="12">#REF!</definedName>
    <definedName name="ESTRUCTU_BONOS_PROVINCIALES_List" localSheetId="15">#REF!</definedName>
    <definedName name="ESTRUCTU_BONOS_PROVINCIALES_List" localSheetId="16">#REF!</definedName>
    <definedName name="ESTRUCTU_BONOS_PROVINCIALES_List" localSheetId="17">#REF!</definedName>
    <definedName name="ESTRUCTU_BONOS_PROVINCIALES_List" localSheetId="18">#REF!</definedName>
    <definedName name="ESTRUCTU_BONOS_PROVINCIALES_List" localSheetId="21">#REF!</definedName>
    <definedName name="ESTRUCTU_BONOS_PROVINCIALES_List" localSheetId="26">#REF!</definedName>
    <definedName name="ESTRUCTU_BONOS_PROVINCIALES_List" localSheetId="27">#REF!</definedName>
    <definedName name="ESTRUCTU_BONOS_PROVINCIALES_List" localSheetId="28">#REF!</definedName>
    <definedName name="EXCEDENTE_DEL_10__SEGUN_EL_TOPE_ASIGNADO_A__BUENOS_AIRES__LEY_N__23621">[1]C!$B$18:$N$18</definedName>
    <definedName name="FAS" localSheetId="28" hidden="1">{FALSE,FALSE,-1.25,-15.5,484.5,276.75,FALSE,FALSE,TRUE,TRUE,0,12,#N/A,46,#N/A,2.93460490463215,15.35,1,FALSE,FALSE,3,TRUE,1,FALSE,100,"Swvu.PLA1.","ACwvu.PLA1.",#N/A,FALSE,FALSE,0,0,0,0,2,"","",TRUE,TRUE,FALSE,FALSE,1,60,#N/A,#N/A,FALSE,FALSE,FALSE,FALSE,FALSE,FALSE,FALSE,9,65532,65532,FALSE,FALSE,TRUE,TRUE,TRUE}</definedName>
    <definedName name="fdgafgbaf" localSheetId="16">#REF!</definedName>
    <definedName name="fdgafgbaf" localSheetId="28">#REF!</definedName>
    <definedName name="feo" localSheetId="16">#REF!</definedName>
    <definedName name="feo" localSheetId="28">#REF!</definedName>
    <definedName name="FFE" localSheetId="16">'[3]CARTERA FONDO'!#REF!</definedName>
    <definedName name="FFE" localSheetId="28">'[3]CARTERA FONDO'!#REF!</definedName>
    <definedName name="Final">'[8]Amort Títulos'!$K$1</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FX_first_semester_average_2006" localSheetId="16">#REF!</definedName>
    <definedName name="FX_first_semester_average_2006" localSheetId="28">#REF!</definedName>
    <definedName name="gaby" localSheetId="16">#REF!</definedName>
    <definedName name="gaby" localSheetId="28">#REF!</definedName>
    <definedName name="GRÁFICO_10.3.1.">'[6]GRÁFICO DE FONDO POR AFILIADO'!$A$3:$H$35</definedName>
    <definedName name="GRÁFICO_10.3.2">'[6]GRÁFICO DE FONDO POR AFILIADO'!$A$36:$H$68</definedName>
    <definedName name="GRÁFICO_10.3.3">'[6]GRÁFICO DE FONDO POR AFILIADO'!$A$69:$H$101</definedName>
    <definedName name="GRÁFICO_10.3.4.">'[6]GRÁFICO DE FONDO POR AFILIADO'!$A$103:$H$135</definedName>
    <definedName name="GRÁFICO_N_10.2.4." localSheetId="16">#REF!</definedName>
    <definedName name="GRÁFICO_N_10.2.4." localSheetId="28">#REF!</definedName>
    <definedName name="IMPRESION" localSheetId="16">#REF!</definedName>
    <definedName name="IMPRESION" localSheetId="28">#REF!</definedName>
    <definedName name="INVERSIONES_EN_TRAMITE_IRREGULAR" localSheetId="16">'[3]CARTERA FONDO'!#REF!</definedName>
    <definedName name="INVERSIONES_EN_TRAMITE_IRREGULAR" localSheetId="28">'[3]CARTERA FONDO'!#REF!</definedName>
    <definedName name="IR" localSheetId="16">#REF!</definedName>
    <definedName name="IR" localSheetId="28">#REF!</definedName>
    <definedName name="IRR" localSheetId="16">'[3]CARTERA FONDO'!#REF!</definedName>
    <definedName name="IRR" localSheetId="28">'[3]CARTERA FONDO'!#REF!</definedName>
    <definedName name="j" localSheetId="28" hidden="1">{FALSE,FALSE,-1.25,-15.5,484.5,276.75,FALSE,FALSE,TRUE,TRUE,0,12,#N/A,46,#N/A,2.93460490463215,15.35,1,FALSE,FALSE,3,TRUE,1,FALSE,100,"Swvu.PLA1.","ACwvu.PLA1.",#N/A,FALSE,FALSE,0,0,0,0,2,"","",TRUE,TRUE,FALSE,FALSE,1,60,#N/A,#N/A,FALSE,FALSE,FALSE,FALSE,FALSE,FALSE,FALSE,9,65532,65532,FALSE,FALSE,TRUE,TRUE,TRUE}</definedName>
    <definedName name="Kanual">'[9]2005 K'!$A$2:$G$399</definedName>
    <definedName name="Kmens2004">'[10]IV 2004 cap'!$A$3:$E$246</definedName>
    <definedName name="kmens2005" localSheetId="5">'[11]KAPITIV 2005'!$A$4:$E$248</definedName>
    <definedName name="kmens2005" localSheetId="26">'[11]KAPITIV 2005'!$A$4:$E$248</definedName>
    <definedName name="kmens2005" localSheetId="27">'[11]KAPITIV 2005'!$A$4:$E$248</definedName>
    <definedName name="Kmens2006" localSheetId="5">'[11]KAPITA 2006'!$A$4:$N$401</definedName>
    <definedName name="Kmens2006" localSheetId="26">'[11]KAPITA 2006'!$A$4:$N$401</definedName>
    <definedName name="Kmens2006" localSheetId="27">'[11]KAPITA 2006'!$A$4:$N$401</definedName>
    <definedName name="kmens2007" localSheetId="5">'[12]kap. 2007'!$A$3:$N$363</definedName>
    <definedName name="kmens2007" localSheetId="26">'[12]kap. 2007'!$A$3:$N$363</definedName>
    <definedName name="kmens2007" localSheetId="27">'[12]kap. 2007'!$A$3:$N$363</definedName>
    <definedName name="Kmens2008" localSheetId="5">'[13]kap 2008'!$A$4:$N$332</definedName>
    <definedName name="Kmens2008" localSheetId="26">'[13]kap 2008'!$A$4:$N$332</definedName>
    <definedName name="Kmens2008" localSheetId="27">'[13]kap 2008'!$A$4:$N$332</definedName>
    <definedName name="kmens2009">'[14]KAP 2009'!$A$4:$N$305</definedName>
    <definedName name="kmens2010">[14]KAP2010!$A$5:$N$287</definedName>
    <definedName name="Kresto" localSheetId="5">'[11]KAPITAL RESTO'!$A$3:$CH$370</definedName>
    <definedName name="Kresto" localSheetId="26">'[11]KAPITAL RESTO'!$A$3:$CH$370</definedName>
    <definedName name="Kresto" localSheetId="27">'[11]KAPITAL RESTO'!$A$3:$CH$370</definedName>
    <definedName name="L_">#N/A</definedName>
    <definedName name="LL" localSheetId="28" hidden="1">{FALSE,FALSE,-1.25,-15.5,484.5,276.75,FALSE,FALSE,TRUE,TRUE,0,12,#N/A,46,#N/A,2.93460490463215,15.35,1,FALSE,FALSE,3,TRUE,1,FALSE,100,"Swvu.PLA1.","ACwvu.PLA1.",#N/A,FALSE,FALSE,0,0,0,0,2,"","",TRUE,TRUE,FALSE,FALSE,1,60,#N/A,#N/A,FALSE,FALSE,FALSE,FALSE,FALSE,FALSE,FALSE,9,65532,65532,FALSE,FALSE,TRUE,TRUE,TRUE}</definedName>
    <definedName name="MACROS" localSheetId="16">#REF!</definedName>
    <definedName name="MACROS" localSheetId="28">#REF!</definedName>
    <definedName name="mm" localSheetId="28" hidden="1">{FALSE,FALSE,-1.25,-15.5,484.5,276.75,FALSE,FALSE,TRUE,TRUE,0,12,#N/A,46,#N/A,2.93460490463215,15.35,1,FALSE,FALSE,3,TRUE,1,FALSE,100,"Swvu.PLA1.","ACwvu.PLA1.",#N/A,FALSE,FALSE,0,0,0,0,2,"","",TRUE,TRUE,FALSE,FALSE,1,60,#N/A,#N/A,FALSE,FALSE,FALSE,FALSE,FALSE,FALSE,FALSE,9,65532,65532,FALSE,FALSE,TRUE,TRUE,TRUE}</definedName>
    <definedName name="Nominal_Mensual_2001" localSheetId="16">#REF!</definedName>
    <definedName name="Nominal_Mensual_2001" localSheetId="28">#REF!</definedName>
    <definedName name="Nominal_Mensual_2003" localSheetId="16">#REF!</definedName>
    <definedName name="Nominal_Mensual_2003" localSheetId="28">#REF!</definedName>
    <definedName name="Nominal_Trimestral_2001" localSheetId="16">#REF!</definedName>
    <definedName name="Nominal_Trimestral_2001" localSheetId="28">#REF!</definedName>
    <definedName name="Nominal_Trimestral_2003" localSheetId="16">#REF!</definedName>
    <definedName name="O">#N/A</definedName>
    <definedName name="OBRAS_DE_INFRAESTRUCTURA__LEY_N__23966_ART._19">[1]C!$B$23:$N$23</definedName>
    <definedName name="OBRAS_DE_INFRAESTRUCTURA_BASICA_SOCIAL_Y_NECESIDADES_BASICAS_INSATISFECHAS__LEY_N__23621">[1]C!$B$17:$N$17</definedName>
    <definedName name="OCP" localSheetId="16">'[3]CARTERA FONDO'!#REF!</definedName>
    <definedName name="OCP" localSheetId="28">'[3]CARTERA FONDO'!#REF!</definedName>
    <definedName name="OFF" localSheetId="16">'[3]CARTERA FONDO'!#REF!</definedName>
    <definedName name="OFF" localSheetId="28">'[3]CARTERA FONDO'!#REF!</definedName>
    <definedName name="ONC" localSheetId="16">'[3]CARTERA FONDO'!#REF!</definedName>
    <definedName name="ONC" localSheetId="28">'[3]CARTERA FONDO'!#REF!</definedName>
    <definedName name="ONE" localSheetId="16">'[3]CARTERA FONDO'!#REF!</definedName>
    <definedName name="ONE" localSheetId="28">'[3]CARTERA FONDO'!#REF!</definedName>
    <definedName name="ONL" localSheetId="16">'[3]CARTERA FONDO'!#REF!</definedName>
    <definedName name="OPC" localSheetId="16">#REF!</definedName>
    <definedName name="OPC" localSheetId="28">#REF!</definedName>
    <definedName name="ORGANISMOS_DE_VIALIDAD__LEY_N__23966_ART._19">[1]C!$B$24:$N$24</definedName>
    <definedName name="p" localSheetId="1">#REF!</definedName>
    <definedName name="p" localSheetId="10">#REF!</definedName>
    <definedName name="p" localSheetId="2">#REF!</definedName>
    <definedName name="p" localSheetId="5">#REF!</definedName>
    <definedName name="p" localSheetId="12">#REF!</definedName>
    <definedName name="p" localSheetId="15">#REF!</definedName>
    <definedName name="p" localSheetId="16">#REF!</definedName>
    <definedName name="p" localSheetId="17">#REF!</definedName>
    <definedName name="p" localSheetId="18">#REF!</definedName>
    <definedName name="p" localSheetId="20">#REF!</definedName>
    <definedName name="p" localSheetId="21">#REF!</definedName>
    <definedName name="p" localSheetId="25">#REF!</definedName>
    <definedName name="p" localSheetId="26">#REF!</definedName>
    <definedName name="p" localSheetId="27">#REF!</definedName>
    <definedName name="p" localSheetId="28">#REF!</definedName>
    <definedName name="pepe" localSheetId="16">#REF!</definedName>
    <definedName name="PG" localSheetId="5">#REF!</definedName>
    <definedName name="PG" localSheetId="15">#REF!</definedName>
    <definedName name="PG" localSheetId="16">#REF!</definedName>
    <definedName name="PG" localSheetId="17">#REF!</definedName>
    <definedName name="PG" localSheetId="18">#REF!</definedName>
    <definedName name="PG" localSheetId="21">#REF!</definedName>
    <definedName name="PG" localSheetId="26">#REF!</definedName>
    <definedName name="PG" localSheetId="27">#REF!</definedName>
    <definedName name="PG" localSheetId="28">#REF!</definedName>
    <definedName name="PIJIS" localSheetId="16">#REF!</definedName>
    <definedName name="POPO" localSheetId="1">#REF!</definedName>
    <definedName name="POPO" localSheetId="10">#REF!</definedName>
    <definedName name="POPO" localSheetId="2">#REF!</definedName>
    <definedName name="POPO" localSheetId="5">#REF!</definedName>
    <definedName name="POPO" localSheetId="6">#REF!</definedName>
    <definedName name="POPO" localSheetId="12">#REF!</definedName>
    <definedName name="POPO" localSheetId="15">#REF!</definedName>
    <definedName name="POPO" localSheetId="16">#REF!</definedName>
    <definedName name="POPO" localSheetId="17">#REF!</definedName>
    <definedName name="POPO" localSheetId="18">#REF!</definedName>
    <definedName name="POPO" localSheetId="20">#REF!</definedName>
    <definedName name="POPO" localSheetId="21">#REF!</definedName>
    <definedName name="POPO" localSheetId="25">#REF!</definedName>
    <definedName name="POPO" localSheetId="26">#REF!</definedName>
    <definedName name="POPO" localSheetId="27">#REF!</definedName>
    <definedName name="POPO" localSheetId="28">#REF!</definedName>
    <definedName name="Print_Area_MI" localSheetId="16">#REF!</definedName>
    <definedName name="PRINT_TITLES_MI" localSheetId="16">#REF!</definedName>
    <definedName name="promgraf" localSheetId="16">[4]GRAFPROM!#REF!</definedName>
    <definedName name="promgraf" localSheetId="28">[4]GRAFPROM!#REF!</definedName>
    <definedName name="puto" localSheetId="16">#REF!</definedName>
    <definedName name="puto" localSheetId="28">#REF!</definedName>
    <definedName name="qwqwqwqwqwqw" localSheetId="16">#REF!</definedName>
    <definedName name="qwqwqwqwqwqw" localSheetId="28">#REF!</definedName>
    <definedName name="Real_Mensual_2001" localSheetId="16">#REF!</definedName>
    <definedName name="Real_Mensual_2001" localSheetId="28">#REF!</definedName>
    <definedName name="Real_Mensual_2002" localSheetId="16">#REF!</definedName>
    <definedName name="Real_Mensual_2003" localSheetId="16">#REF!</definedName>
    <definedName name="Real_Trimestral_2001" localSheetId="16">#REF!</definedName>
    <definedName name="Real_Trimestral_2002" localSheetId="16">#REF!</definedName>
    <definedName name="Real_Trimestral_2003" localSheetId="16">#REF!</definedName>
    <definedName name="recimp2003beta" localSheetId="16">#REF!</definedName>
    <definedName name="recimpb" localSheetId="16">#REF!</definedName>
    <definedName name="RESIDENTES">[15]!RESIDENTES</definedName>
    <definedName name="rrr" localSheetId="1">#REF!</definedName>
    <definedName name="rrr" localSheetId="10">#REF!</definedName>
    <definedName name="rrr" localSheetId="2">#REF!</definedName>
    <definedName name="rrr" localSheetId="5">#REF!</definedName>
    <definedName name="rrr" localSheetId="12">#REF!</definedName>
    <definedName name="rrr" localSheetId="15">#REF!</definedName>
    <definedName name="rrr" localSheetId="16">#REF!</definedName>
    <definedName name="rrr" localSheetId="17">#REF!</definedName>
    <definedName name="rrr" localSheetId="18">#REF!</definedName>
    <definedName name="rrr" localSheetId="20">#REF!</definedName>
    <definedName name="rrr" localSheetId="21">#REF!</definedName>
    <definedName name="rrr" localSheetId="25">#REF!</definedName>
    <definedName name="rrr" localSheetId="26">#REF!</definedName>
    <definedName name="rrr" localSheetId="27">#REF!</definedName>
    <definedName name="rrr" localSheetId="28">#REF!</definedName>
    <definedName name="Rwvu.PLA2." localSheetId="16" hidden="1">'[1]COP FED'!#REF!</definedName>
    <definedName name="Rwvu.PLA2." localSheetId="28" hidden="1">'[1]COP FED'!#REF!</definedName>
    <definedName name="SEGURIDAD_SOCIAL___BS._PERS._NO_INCORP._AL_PROCESO_ECONOMICO__LEY_N__23966__ART._30">[1]C!$B$22:$N$22</definedName>
    <definedName name="SEGURIDAD_SOCIAL___IVA__LEY_N__23966_ART._5_PTO._2">[1]C!$B$21:$N$21</definedName>
    <definedName name="SEMANAL" localSheetId="16">#REF!</definedName>
    <definedName name="SEMANAL" localSheetId="28">#REF!</definedName>
    <definedName name="SIGADERD" localSheetId="10">[16]!SIGADERED</definedName>
    <definedName name="SIGADERD" localSheetId="15">[16]!SIGADERED</definedName>
    <definedName name="SIGADERD" localSheetId="16">[16]!SIGADERED</definedName>
    <definedName name="SIGADERD" localSheetId="17">[16]!SIGADERED</definedName>
    <definedName name="SIGADERD" localSheetId="18">[16]!SIGADERED</definedName>
    <definedName name="SIGADERD" localSheetId="21">[16]!SIGADERED</definedName>
    <definedName name="SIGADERD" localSheetId="28">[16]!SIGADERED</definedName>
    <definedName name="SOPA" localSheetId="16">#REF!</definedName>
    <definedName name="SOPA" localSheetId="28">#REF!</definedName>
    <definedName name="sopapita" localSheetId="16">#REF!</definedName>
    <definedName name="sopapita" localSheetId="28">#REF!</definedName>
    <definedName name="SUMA_FIJA_FINANCIADA_CON__LA_COPARTICIPACION_FEDERAL_DE_NACION__LEY_N__23621_ART._1">[1]C!$B$19:$N$19</definedName>
    <definedName name="Swvu.PLA1." localSheetId="16" hidden="1">'[1]COP FED'!#REF!</definedName>
    <definedName name="Swvu.PLA1." localSheetId="28" hidden="1">'[1]COP FED'!#REF!</definedName>
    <definedName name="Swvu.PLA2." hidden="1">'[1]COP FED'!$A$1:$N$49</definedName>
    <definedName name="TABLE" localSheetId="1">'A.1.1'!#REF!</definedName>
    <definedName name="TABLE_2" localSheetId="1">'A.1.1'!#REF!</definedName>
    <definedName name="TABLE_3" localSheetId="1">'A.1.1'!#REF!</definedName>
    <definedName name="TDE" localSheetId="16">'[3]CARTERA FONDO'!#REF!</definedName>
    <definedName name="TDE" localSheetId="28">'[3]CARTERA FONDO'!#REF!</definedName>
    <definedName name="TEE" localSheetId="16">'[3]CARTERA FONDO'!#REF!</definedName>
    <definedName name="TEX" localSheetId="16">'[3]CARTERA FONDO'!#REF!</definedName>
    <definedName name="_xlnm.Print_Titles" localSheetId="20">'A.3.7'!$A:$A,'A.3.7'!$4:$8</definedName>
    <definedName name="_xlnm.Print_Titles" localSheetId="21">'A.3.8'!$A:$A,'A.3.8'!$4:$8</definedName>
    <definedName name="_xlnm.Print_Titles">'[1]Fto. a partir del impuesto'!$A:$A</definedName>
    <definedName name="TOTAL" localSheetId="5">[5]SIGADE!$A$2:$AU$306</definedName>
    <definedName name="TOTAL" localSheetId="26">[5]SIGADE!$A$2:$AU$306</definedName>
    <definedName name="TOTAL" localSheetId="27">[5]SIGADE!$A$2:$AU$306</definedName>
    <definedName name="TRANSFERENCIA_DE_SERVICIOS__LEY_N__24049_Y_COMPLEMENTARIAS">[1]C!$B$14:$N$14</definedName>
    <definedName name="VENCIMIENTOS_DE_LA_DEUDA_EN_SITUACION_DE_PAGO_NORMAL" localSheetId="16">#REF!</definedName>
    <definedName name="VENCIMIENTOS_DE_LA_DEUDA_EN_SITUACION_DE_PAGO_NORMAL" localSheetId="28">#REF!</definedName>
    <definedName name="wrn.BMA." localSheetId="28" hidden="1">{"3",#N/A,FALSE,"BASE MONETARIA";"4",#N/A,FALSE,"BASE MONETARIA"}</definedName>
    <definedName name="wrn.PASMON." localSheetId="28" hidden="1">{"1",#N/A,FALSE,"Pasivos Mon";"2",#N/A,FALSE,"Pasivos Mon"}</definedName>
    <definedName name="wvu.PLA1." localSheetId="28" hidden="1">{FALSE,FALSE,-1.25,-15.5,484.5,276.75,FALSE,FALSE,TRUE,TRUE,0,12,#N/A,46,#N/A,2.93460490463215,15.35,1,FALSE,FALSE,3,TRUE,1,FALSE,100,"Swvu.PLA1.","ACwvu.PLA1.",#N/A,FALSE,FALSE,0,0,0,0,2,"","",TRUE,TRUE,FALSE,FALSE,1,60,#N/A,#N/A,FALSE,FALSE,FALSE,FALSE,FALSE,FALSE,FALSE,9,65532,65532,FALSE,FALSE,TRUE,TRUE,TRUE}</definedName>
    <definedName name="wvu.PLA2." localSheetId="28" hidden="1">{TRUE,TRUE,-1.25,-15.5,484.5,276.75,FALSE,FALSE,TRUE,TRUE,0,15,#N/A,56,#N/A,4.88636363636364,15.35,1,FALSE,FALSE,3,TRUE,1,FALSE,100,"Swvu.PLA2.","ACwvu.PLA2.",#N/A,FALSE,FALSE,0,0,0,0,2,"","",TRUE,TRUE,FALSE,FALSE,1,60,#N/A,#N/A,FALSE,FALSE,"Rwvu.PLA2.",#N/A,FALSE,FALSE,FALSE,9,65532,65532,FALSE,FALSE,TRUE,TRUE,TRUE}</definedName>
    <definedName name="YO" localSheetId="16">[4]GRAFPROM!#REF!</definedName>
    <definedName name="z" localSheetId="16">#REF!</definedName>
    <definedName name="z" localSheetId="28">#REF!</definedName>
    <definedName name="Z_0C2BA18A_21C0_43A0_BA72_AEF5075BA836_.wvu.Cols" hidden="1">'[17]Prog. Fin.'!$E:$E,'[17]Prog. Fin.'!$I:$J,'[17]Prog. Fin.'!$N:$N,'[17]Prog. Fin.'!$R:$S</definedName>
    <definedName name="Z_0C2BA18A_21C0_43A0_BA72_AEF5075BA836_.wvu.Rows" hidden="1">'[17]Prog. Fin.'!$9:$14,'[17]Prog. Fin.'!$17:$26,'[17]Prog. Fin.'!$31:$33,'[17]Prog. Fin.'!$40:$41,'[17]Prog. Fin.'!$44:$46,'[17]Prog. Fin.'!$81:$83,'[17]Prog. Fin.'!$157:$159</definedName>
    <definedName name="Z_AB0CFEEA_4F19_4F6A_9BEA_953016B5C36F_.wvu.Cols" hidden="1">'[17]Prog. Fin.'!$E:$E,'[17]Prog. Fin.'!$I:$J,'[17]Prog. Fin.'!$N:$N,'[17]Prog. Fin.'!$R:$S</definedName>
    <definedName name="Z_AB0CFEEA_4F19_4F6A_9BEA_953016B5C36F_.wvu.Rows" hidden="1">'[17]Prog. Fin.'!$9:$14,'[17]Prog. Fin.'!$17:$26,'[17]Prog. Fin.'!$31:$33,'[17]Prog. Fin.'!$40:$41,'[17]Prog. Fin.'!$44:$46,'[17]Prog. Fin.'!$81:$83,'[17]Prog. Fin.'!$157:$159</definedName>
    <definedName name="Z_AE035438_BA58_480D_90AC_43CF75BC256A_.wvu.Cols" localSheetId="4" hidden="1">'A.1.4'!#REF!</definedName>
    <definedName name="Z_AE035438_BA58_480D_90AC_43CF75BC256A_.wvu.Cols" localSheetId="8" hidden="1">'A.1.8'!#REF!,'A.1.8'!#REF!</definedName>
    <definedName name="Z_AE035438_BA58_480D_90AC_43CF75BC256A_.wvu.PrintArea" localSheetId="1" hidden="1">'A.1.1'!#REF!</definedName>
    <definedName name="Z_AE035438_BA58_480D_90AC_43CF75BC256A_.wvu.PrintArea" localSheetId="10" hidden="1">'A.1.10'!#REF!</definedName>
    <definedName name="Z_AE035438_BA58_480D_90AC_43CF75BC256A_.wvu.PrintArea" localSheetId="3" hidden="1">'A.1.3'!#REF!</definedName>
    <definedName name="Z_AE035438_BA58_480D_90AC_43CF75BC256A_.wvu.PrintArea" localSheetId="4" hidden="1">'A.1.4'!#REF!</definedName>
    <definedName name="Z_AE035438_BA58_480D_90AC_43CF75BC256A_.wvu.PrintArea" localSheetId="5" hidden="1">'A.1.5'!#REF!</definedName>
    <definedName name="Z_AE035438_BA58_480D_90AC_43CF75BC256A_.wvu.PrintArea" localSheetId="7" hidden="1">'A.1.7'!#REF!</definedName>
    <definedName name="Z_AE035438_BA58_480D_90AC_43CF75BC256A_.wvu.PrintArea" localSheetId="8" hidden="1">'A.1.8'!#REF!</definedName>
    <definedName name="Z_AE035438_BA58_480D_90AC_43CF75BC256A_.wvu.PrintArea" localSheetId="9" hidden="1">'A.1.9'!#REF!</definedName>
    <definedName name="Z_AE035438_BA58_480D_90AC_43CF75BC256A_.wvu.PrintArea" localSheetId="11" hidden="1">'A.2.1'!#REF!</definedName>
    <definedName name="Z_AE035438_BA58_480D_90AC_43CF75BC256A_.wvu.PrintArea" localSheetId="12" hidden="1">'A.2.2'!#REF!</definedName>
    <definedName name="Z_AE035438_BA58_480D_90AC_43CF75BC256A_.wvu.PrintArea" localSheetId="13" hidden="1">'A.2.3'!#REF!</definedName>
    <definedName name="Z_AE035438_BA58_480D_90AC_43CF75BC256A_.wvu.PrintArea" localSheetId="14" hidden="1">'A.3.1'!#REF!</definedName>
    <definedName name="Z_AE035438_BA58_480D_90AC_43CF75BC256A_.wvu.PrintArea" localSheetId="19" hidden="1">'A.3.6'!#REF!</definedName>
    <definedName name="Z_AE035438_BA58_480D_90AC_43CF75BC256A_.wvu.PrintArea" localSheetId="23" hidden="1">'A.4.2'!#REF!</definedName>
    <definedName name="Z_AE035438_BA58_480D_90AC_43CF75BC256A_.wvu.PrintArea" localSheetId="24" hidden="1">'A.4.3'!#REF!</definedName>
    <definedName name="Z_AE035438_BA58_480D_90AC_43CF75BC256A_.wvu.PrintArea" localSheetId="26" hidden="1">'A.4.5'!#REF!</definedName>
    <definedName name="Z_AE035438_BA58_480D_90AC_43CF75BC256A_.wvu.PrintArea" localSheetId="27" hidden="1">'A.4.6'!#REF!</definedName>
    <definedName name="Z_AE035438_BA58_480D_90AC_43CF75BC256A_.wvu.Rows" localSheetId="10" hidden="1">'A.1.10'!#REF!,'A.1.10'!#REF!,'A.1.10'!#REF!,'A.1.10'!#REF!,'A.1.10'!#REF!</definedName>
    <definedName name="Z_AE035438_BA58_480D_90AC_43CF75BC256A_.wvu.Rows" localSheetId="7" hidden="1">'A.1.7'!#REF!</definedName>
  </definedNames>
  <calcPr calcId="152511"/>
  <customWorkbookViews>
    <customWorkbookView name="Soledad Tortarolo - Vista personalizada" guid="{AE035438-BA58-480D-90AC-43CF75BC256A}" mergeInterval="0" personalView="1" maximized="1" windowWidth="796" windowHeight="305" tabRatio="924" activeSheetId="1"/>
  </customWorkbookViews>
</workbook>
</file>

<file path=xl/calcChain.xml><?xml version="1.0" encoding="utf-8"?>
<calcChain xmlns="http://schemas.openxmlformats.org/spreadsheetml/2006/main">
  <c r="E33" i="165" l="1"/>
  <c r="G22" i="166" l="1"/>
  <c r="G75" i="166"/>
  <c r="G67" i="166"/>
  <c r="G62" i="166"/>
  <c r="G53" i="166"/>
  <c r="G32" i="166"/>
  <c r="G28" i="166" s="1"/>
  <c r="G20" i="166" l="1"/>
  <c r="G17" i="166" s="1"/>
  <c r="G14" i="166" s="1"/>
  <c r="AH127" i="173"/>
  <c r="AH126" i="173"/>
  <c r="AH125" i="173"/>
  <c r="AH122" i="173"/>
  <c r="AH120" i="173"/>
  <c r="AH118" i="173"/>
  <c r="AH114" i="173"/>
  <c r="AH113" i="173"/>
  <c r="AH111" i="173"/>
  <c r="AH110" i="173"/>
  <c r="AH109" i="173"/>
  <c r="AH108" i="173"/>
  <c r="AH107" i="173"/>
  <c r="AH106" i="173"/>
  <c r="AH105" i="173"/>
  <c r="AH104" i="173"/>
  <c r="AH103" i="173"/>
  <c r="AH102" i="173"/>
  <c r="AH101" i="173"/>
  <c r="AH100" i="173"/>
  <c r="AH99" i="173"/>
  <c r="AH98" i="173"/>
  <c r="AH97" i="173"/>
  <c r="AH96" i="173"/>
  <c r="AH95" i="173"/>
  <c r="AH94" i="173"/>
  <c r="AH93" i="173"/>
  <c r="AH92" i="173"/>
  <c r="AH91" i="173"/>
  <c r="AH90" i="173"/>
  <c r="AH89" i="173"/>
  <c r="AH88" i="173"/>
  <c r="AH87" i="173"/>
  <c r="AH86" i="173"/>
  <c r="AH85" i="173"/>
  <c r="AH84" i="173"/>
  <c r="AH83" i="173"/>
  <c r="AH82" i="173"/>
  <c r="AH81" i="173"/>
  <c r="AH80" i="173"/>
  <c r="AH79" i="173"/>
  <c r="AH78" i="173"/>
  <c r="AH77" i="173"/>
  <c r="AH76" i="173"/>
  <c r="AH75" i="173"/>
  <c r="AH74" i="173"/>
  <c r="AH73" i="173"/>
  <c r="AH72" i="173"/>
  <c r="AH71" i="173"/>
  <c r="AH70" i="173"/>
  <c r="AH69" i="173"/>
  <c r="AH68" i="173"/>
  <c r="AH67" i="173"/>
  <c r="AH66" i="173"/>
  <c r="AH65" i="173"/>
  <c r="AH64" i="173"/>
  <c r="AH63" i="173"/>
  <c r="AH62" i="173"/>
  <c r="AH61" i="173"/>
  <c r="AH59" i="173"/>
  <c r="AH57" i="173"/>
  <c r="AH54" i="173"/>
  <c r="AH53" i="173"/>
  <c r="AH50" i="173"/>
  <c r="AH49" i="173"/>
  <c r="AH47" i="173"/>
  <c r="AH45" i="173"/>
  <c r="AH44" i="173"/>
  <c r="AH42" i="173"/>
  <c r="AH39" i="173"/>
  <c r="AH38" i="173"/>
  <c r="AH33" i="173"/>
  <c r="AH32" i="173"/>
  <c r="AH30" i="173"/>
  <c r="AH27" i="173"/>
  <c r="AH26" i="173"/>
  <c r="AH24" i="173"/>
  <c r="AH22" i="173"/>
  <c r="AH21" i="173"/>
  <c r="AH20" i="173"/>
  <c r="AH19" i="173"/>
  <c r="AH15" i="173"/>
  <c r="AH14" i="173"/>
  <c r="AH121" i="172"/>
  <c r="L125" i="168" l="1"/>
  <c r="O112" i="170"/>
  <c r="O113" i="170"/>
  <c r="K124" i="168"/>
  <c r="J124" i="168"/>
  <c r="I124" i="168"/>
  <c r="H124" i="168"/>
  <c r="G124" i="168"/>
  <c r="F124" i="168"/>
  <c r="E124" i="168"/>
  <c r="D124" i="168"/>
  <c r="C124" i="168"/>
  <c r="L118" i="168"/>
  <c r="D66" i="168"/>
  <c r="E66" i="168"/>
  <c r="F66" i="168"/>
  <c r="G66" i="168"/>
  <c r="H66" i="168"/>
  <c r="I66" i="168"/>
  <c r="J66" i="168"/>
  <c r="K66" i="168"/>
  <c r="D63" i="168"/>
  <c r="E63" i="168"/>
  <c r="F63" i="168"/>
  <c r="G63" i="168"/>
  <c r="H63" i="168"/>
  <c r="I63" i="168"/>
  <c r="J63" i="168"/>
  <c r="K63" i="168"/>
  <c r="D60" i="168"/>
  <c r="E60" i="168"/>
  <c r="F60" i="168"/>
  <c r="F59" i="168" s="1"/>
  <c r="G60" i="168"/>
  <c r="H60" i="168"/>
  <c r="I60" i="168"/>
  <c r="J60" i="168"/>
  <c r="K60" i="168"/>
  <c r="D59" i="168"/>
  <c r="E59" i="168"/>
  <c r="G59" i="168"/>
  <c r="H59" i="168"/>
  <c r="I59" i="168"/>
  <c r="J59" i="168"/>
  <c r="K59" i="168"/>
  <c r="D56" i="168"/>
  <c r="E56" i="168"/>
  <c r="F56" i="168"/>
  <c r="G56" i="168"/>
  <c r="H56" i="168"/>
  <c r="I56" i="168"/>
  <c r="J56" i="168"/>
  <c r="K56" i="168"/>
  <c r="D52" i="168"/>
  <c r="E52" i="168"/>
  <c r="F52" i="168"/>
  <c r="G52" i="168"/>
  <c r="H52" i="168"/>
  <c r="I52" i="168"/>
  <c r="J52" i="168"/>
  <c r="K52" i="168"/>
  <c r="D50" i="168"/>
  <c r="E50" i="168"/>
  <c r="F50" i="168"/>
  <c r="G50" i="168"/>
  <c r="H50" i="168"/>
  <c r="I50" i="168"/>
  <c r="J50" i="168"/>
  <c r="K50" i="168"/>
  <c r="D47" i="168"/>
  <c r="E47" i="168"/>
  <c r="F47" i="168"/>
  <c r="G47" i="168"/>
  <c r="H47" i="168"/>
  <c r="I47" i="168"/>
  <c r="J47" i="168"/>
  <c r="K47" i="168"/>
  <c r="D44" i="168"/>
  <c r="E44" i="168"/>
  <c r="E43" i="168" s="1"/>
  <c r="F44" i="168"/>
  <c r="F43" i="168" s="1"/>
  <c r="G44" i="168"/>
  <c r="H44" i="168"/>
  <c r="I44" i="168"/>
  <c r="J44" i="168"/>
  <c r="J43" i="168" s="1"/>
  <c r="K44" i="168"/>
  <c r="D43" i="168"/>
  <c r="H43" i="168"/>
  <c r="H39" i="168" s="1"/>
  <c r="D40" i="168"/>
  <c r="E40" i="168"/>
  <c r="F40" i="168"/>
  <c r="G40" i="168"/>
  <c r="H40" i="168"/>
  <c r="I40" i="168"/>
  <c r="J40" i="168"/>
  <c r="K40" i="168"/>
  <c r="D39" i="168"/>
  <c r="I43" i="168" l="1"/>
  <c r="J39" i="168"/>
  <c r="K43" i="168"/>
  <c r="G43" i="168"/>
  <c r="G39" i="168" s="1"/>
  <c r="F39" i="168"/>
  <c r="E39" i="168"/>
  <c r="K39" i="168" l="1"/>
  <c r="I39" i="168"/>
  <c r="L117" i="168" l="1"/>
  <c r="L116" i="168"/>
  <c r="L115" i="168"/>
  <c r="L114" i="168"/>
  <c r="L113" i="168"/>
  <c r="L112" i="168"/>
  <c r="L111" i="168"/>
  <c r="L110" i="168"/>
  <c r="L109" i="168"/>
  <c r="L108" i="168"/>
  <c r="L107" i="168"/>
  <c r="L106" i="168"/>
  <c r="L105" i="168"/>
  <c r="L104" i="168"/>
  <c r="L103" i="168"/>
  <c r="L102" i="168"/>
  <c r="L101" i="168"/>
  <c r="L100" i="168"/>
  <c r="L99" i="168"/>
  <c r="L98" i="168"/>
  <c r="L97" i="168"/>
  <c r="L96" i="168"/>
  <c r="L95" i="168"/>
  <c r="L94" i="168"/>
  <c r="L93" i="168"/>
  <c r="L92" i="168"/>
  <c r="L91" i="168"/>
  <c r="L90" i="168"/>
  <c r="L89" i="168"/>
  <c r="L88" i="168"/>
  <c r="L87" i="168"/>
  <c r="L86" i="168"/>
  <c r="L85" i="168"/>
  <c r="L84" i="168"/>
  <c r="L83" i="168"/>
  <c r="L82" i="168"/>
  <c r="L81" i="168"/>
  <c r="L80" i="168"/>
  <c r="L79" i="168"/>
  <c r="L78" i="168"/>
  <c r="L77" i="168"/>
  <c r="L76" i="168"/>
  <c r="L75" i="168"/>
  <c r="L74" i="168"/>
  <c r="L73" i="168"/>
  <c r="L72" i="168"/>
  <c r="L71" i="168"/>
  <c r="L70" i="168"/>
  <c r="L69" i="168"/>
  <c r="C66" i="168"/>
  <c r="C63" i="168"/>
  <c r="E55" i="168"/>
  <c r="C60" i="168"/>
  <c r="C56" i="168"/>
  <c r="I55" i="168"/>
  <c r="L68" i="168"/>
  <c r="L67" i="168"/>
  <c r="L65" i="168"/>
  <c r="L64" i="168"/>
  <c r="L62" i="168"/>
  <c r="L61" i="168"/>
  <c r="L58" i="168"/>
  <c r="L57" i="168"/>
  <c r="L54" i="168"/>
  <c r="L53" i="168"/>
  <c r="L51" i="168"/>
  <c r="L49" i="168"/>
  <c r="L48" i="168"/>
  <c r="L46" i="168"/>
  <c r="L45" i="168"/>
  <c r="L42" i="168"/>
  <c r="L41" i="168"/>
  <c r="C52" i="168"/>
  <c r="C50" i="168"/>
  <c r="C47" i="168"/>
  <c r="C44" i="168"/>
  <c r="C40" i="168"/>
  <c r="K30" i="168"/>
  <c r="J30" i="168"/>
  <c r="I30" i="168"/>
  <c r="H30" i="168"/>
  <c r="G30" i="168"/>
  <c r="F30" i="168"/>
  <c r="E30" i="168"/>
  <c r="D30" i="168"/>
  <c r="K29" i="168"/>
  <c r="J29" i="168"/>
  <c r="I29" i="168"/>
  <c r="H29" i="168"/>
  <c r="G29" i="168"/>
  <c r="F29" i="168"/>
  <c r="E29" i="168"/>
  <c r="D29" i="168"/>
  <c r="C30" i="168"/>
  <c r="L31" i="168"/>
  <c r="K23" i="168"/>
  <c r="J23" i="168"/>
  <c r="I23" i="168"/>
  <c r="H23" i="168"/>
  <c r="G23" i="168"/>
  <c r="F23" i="168"/>
  <c r="E23" i="168"/>
  <c r="D23" i="168"/>
  <c r="C23" i="168"/>
  <c r="L24" i="168"/>
  <c r="L40" i="168" l="1"/>
  <c r="L47" i="168"/>
  <c r="C43" i="168"/>
  <c r="L50" i="168"/>
  <c r="L56" i="168"/>
  <c r="L63" i="168"/>
  <c r="C29" i="168"/>
  <c r="L44" i="168"/>
  <c r="L52" i="168"/>
  <c r="L66" i="168"/>
  <c r="C59" i="168"/>
  <c r="G55" i="168"/>
  <c r="K55" i="168"/>
  <c r="F55" i="168"/>
  <c r="J55" i="168"/>
  <c r="H55" i="168"/>
  <c r="D55" i="168"/>
  <c r="L60" i="168"/>
  <c r="L29" i="168"/>
  <c r="L30" i="168"/>
  <c r="L23" i="168"/>
  <c r="C39" i="168" l="1"/>
  <c r="C55" i="168"/>
  <c r="L43" i="168"/>
  <c r="L59" i="168"/>
  <c r="L55" i="168"/>
  <c r="L39" i="168" l="1"/>
  <c r="G176" i="177"/>
  <c r="G175" i="177"/>
  <c r="G174" i="177"/>
  <c r="G173" i="177"/>
  <c r="G172" i="177"/>
  <c r="G171" i="177"/>
  <c r="G170" i="177"/>
  <c r="G169" i="177"/>
  <c r="G168" i="177"/>
  <c r="G167" i="177"/>
  <c r="G166" i="177"/>
  <c r="G165" i="177"/>
  <c r="G164" i="177"/>
  <c r="G163" i="177"/>
  <c r="G162" i="177"/>
  <c r="G161" i="177"/>
  <c r="G160" i="177"/>
  <c r="G159" i="177"/>
  <c r="G158" i="177"/>
  <c r="G157" i="177"/>
  <c r="G156" i="177"/>
  <c r="G155" i="177"/>
  <c r="G154" i="177"/>
  <c r="G153" i="177"/>
  <c r="G152" i="177"/>
  <c r="G151" i="177"/>
  <c r="G150" i="177"/>
  <c r="G149" i="177"/>
  <c r="G148" i="177"/>
  <c r="G147" i="177"/>
  <c r="G146" i="177"/>
  <c r="G145" i="177"/>
  <c r="G144" i="177"/>
  <c r="G143" i="177"/>
  <c r="G142" i="177"/>
  <c r="G141" i="177"/>
  <c r="G140" i="177"/>
  <c r="G139" i="177"/>
  <c r="G138" i="177"/>
  <c r="G137" i="177"/>
  <c r="G136" i="177"/>
  <c r="G135" i="177"/>
  <c r="G134" i="177"/>
  <c r="G133" i="177"/>
  <c r="G132" i="177"/>
  <c r="G131" i="177"/>
  <c r="G130" i="177"/>
  <c r="G129" i="177"/>
  <c r="G128" i="177"/>
  <c r="G127" i="177"/>
  <c r="G126" i="177"/>
  <c r="G125" i="177"/>
  <c r="G124" i="177"/>
  <c r="G123" i="177"/>
  <c r="G122" i="177"/>
  <c r="G121" i="177"/>
  <c r="G120" i="177"/>
  <c r="G119" i="177"/>
  <c r="G118" i="177"/>
  <c r="G117" i="177"/>
  <c r="G116" i="177"/>
  <c r="G115" i="177"/>
  <c r="G114" i="177"/>
  <c r="G113" i="177"/>
  <c r="G112" i="177"/>
  <c r="G111" i="177"/>
  <c r="G110" i="177"/>
  <c r="G109" i="177"/>
  <c r="G108" i="177"/>
  <c r="G107" i="177"/>
  <c r="G106" i="177"/>
  <c r="G105" i="177"/>
  <c r="G104" i="177"/>
  <c r="G103" i="177"/>
  <c r="G102" i="177"/>
  <c r="G81" i="177"/>
  <c r="G80" i="177"/>
  <c r="G79" i="177"/>
  <c r="G78" i="177"/>
  <c r="G77" i="177"/>
  <c r="G76" i="177"/>
  <c r="G75" i="177"/>
  <c r="G74" i="177"/>
  <c r="G73" i="177"/>
  <c r="G72" i="177"/>
  <c r="G71" i="177"/>
  <c r="G70" i="177"/>
  <c r="G69" i="177"/>
  <c r="G68" i="177"/>
  <c r="G67" i="177"/>
  <c r="G66" i="177"/>
  <c r="G65" i="177"/>
  <c r="G64" i="177"/>
  <c r="G63" i="177"/>
  <c r="G62" i="177"/>
  <c r="G58" i="177"/>
  <c r="G57" i="177"/>
  <c r="G56" i="177"/>
  <c r="G55" i="177"/>
  <c r="G54" i="177"/>
  <c r="G53" i="177"/>
  <c r="G52" i="177"/>
  <c r="G51" i="177"/>
  <c r="G50" i="177"/>
  <c r="G49" i="177"/>
  <c r="G48" i="177"/>
  <c r="G47" i="177"/>
  <c r="G46" i="177"/>
  <c r="G45" i="177"/>
  <c r="G44" i="177"/>
  <c r="G43" i="177"/>
  <c r="G42" i="177"/>
  <c r="G41" i="177"/>
  <c r="G40" i="177"/>
  <c r="G39" i="177"/>
  <c r="G38" i="177"/>
  <c r="G37" i="177"/>
  <c r="G36" i="177"/>
  <c r="G35" i="177"/>
  <c r="G31" i="177"/>
  <c r="G30" i="177"/>
  <c r="G29" i="177"/>
  <c r="G28" i="177"/>
  <c r="G27" i="177"/>
  <c r="G26" i="177"/>
  <c r="G25" i="177"/>
  <c r="G24" i="177"/>
  <c r="G23" i="177"/>
  <c r="G22" i="177"/>
  <c r="G21" i="177"/>
  <c r="G20" i="177"/>
  <c r="G19" i="177"/>
  <c r="H47" i="175" l="1"/>
  <c r="G47" i="175"/>
  <c r="F47" i="175"/>
  <c r="H22" i="175"/>
  <c r="G22" i="175"/>
  <c r="F22" i="175"/>
  <c r="H43" i="174"/>
  <c r="G43" i="174"/>
  <c r="F43" i="174"/>
  <c r="E40" i="165" l="1"/>
  <c r="C40" i="165"/>
  <c r="C33" i="165"/>
  <c r="C106" i="128" l="1"/>
  <c r="F106" i="128" s="1"/>
  <c r="L56" i="152" l="1"/>
  <c r="L55" i="152"/>
  <c r="L54" i="152" s="1"/>
  <c r="L51" i="152"/>
  <c r="L50" i="152"/>
  <c r="L49" i="152" s="1"/>
  <c r="L46" i="152"/>
  <c r="L45" i="152"/>
  <c r="L44" i="152" s="1"/>
  <c r="L41" i="152"/>
  <c r="L40" i="152"/>
  <c r="L39" i="152" s="1"/>
  <c r="L36" i="152"/>
  <c r="L35" i="152"/>
  <c r="L34" i="152" s="1"/>
  <c r="L31" i="152"/>
  <c r="L30" i="152"/>
  <c r="L29" i="152" s="1"/>
  <c r="L26" i="152"/>
  <c r="L25" i="152"/>
  <c r="L24" i="152" s="1"/>
  <c r="L21" i="152"/>
  <c r="L20" i="152"/>
  <c r="L16" i="152"/>
  <c r="L15" i="152"/>
  <c r="Q55" i="152"/>
  <c r="P56" i="152"/>
  <c r="Q56" i="152" s="1"/>
  <c r="P55" i="152"/>
  <c r="P51" i="152"/>
  <c r="Q51" i="152" s="1"/>
  <c r="P50" i="152"/>
  <c r="P46" i="152"/>
  <c r="Q46" i="152" s="1"/>
  <c r="P45" i="152"/>
  <c r="P41" i="152"/>
  <c r="P39" i="152" s="1"/>
  <c r="P40" i="152"/>
  <c r="P36" i="152"/>
  <c r="Q36" i="152" s="1"/>
  <c r="P35" i="152"/>
  <c r="P31" i="152"/>
  <c r="Q31" i="152" s="1"/>
  <c r="P30" i="152"/>
  <c r="P26" i="152"/>
  <c r="Q26" i="152" s="1"/>
  <c r="P25" i="152"/>
  <c r="P21" i="152"/>
  <c r="P20" i="152"/>
  <c r="P16" i="152"/>
  <c r="P15" i="152"/>
  <c r="P19" i="152" l="1"/>
  <c r="Q40" i="152"/>
  <c r="Q25" i="152"/>
  <c r="P24" i="152"/>
  <c r="P34" i="152"/>
  <c r="P44" i="152"/>
  <c r="L61" i="152"/>
  <c r="Q50" i="152"/>
  <c r="Q49" i="152" s="1"/>
  <c r="L60" i="152"/>
  <c r="P54" i="152"/>
  <c r="P49" i="152"/>
  <c r="Q45" i="152"/>
  <c r="Q44" i="152" s="1"/>
  <c r="Q41" i="152"/>
  <c r="Q39" i="152" s="1"/>
  <c r="Q35" i="152"/>
  <c r="Q34" i="152" s="1"/>
  <c r="P29" i="152"/>
  <c r="Q30" i="152"/>
  <c r="Q29" i="152" s="1"/>
  <c r="P61" i="152"/>
  <c r="P60" i="152"/>
  <c r="Q20" i="152"/>
  <c r="Q21" i="152"/>
  <c r="Q16" i="152"/>
  <c r="Q24" i="152"/>
  <c r="L19" i="152"/>
  <c r="L14" i="152"/>
  <c r="Q15" i="152"/>
  <c r="P14" i="152"/>
  <c r="AE39" i="76"/>
  <c r="AE38" i="76"/>
  <c r="AE37" i="76"/>
  <c r="AE36" i="76"/>
  <c r="AE35" i="76"/>
  <c r="L59" i="152" l="1"/>
  <c r="P59" i="152"/>
  <c r="Q19" i="152"/>
  <c r="Q14" i="152"/>
  <c r="D20" i="159"/>
  <c r="C20" i="159"/>
  <c r="AD39" i="76" l="1"/>
  <c r="AC39" i="76"/>
  <c r="AB39" i="76"/>
  <c r="AA39" i="76"/>
  <c r="Z39" i="76"/>
  <c r="Y39" i="76"/>
  <c r="X39" i="76"/>
  <c r="W39" i="76"/>
  <c r="V39" i="76"/>
  <c r="U39" i="76"/>
  <c r="T39" i="76"/>
  <c r="S39" i="76"/>
  <c r="R39" i="76"/>
  <c r="Q39" i="76"/>
  <c r="P39" i="76"/>
  <c r="O39" i="76"/>
  <c r="N39" i="76"/>
  <c r="M39" i="76"/>
  <c r="L39" i="76"/>
  <c r="K39" i="76"/>
  <c r="J39" i="76"/>
  <c r="I39" i="76"/>
  <c r="H39" i="76"/>
  <c r="G39" i="76"/>
  <c r="F39" i="76"/>
  <c r="E39" i="76"/>
  <c r="D39" i="76"/>
  <c r="AF38" i="76"/>
  <c r="AD38" i="76"/>
  <c r="AC38" i="76"/>
  <c r="AB38" i="76"/>
  <c r="AA38" i="76"/>
  <c r="Z38" i="76"/>
  <c r="Y38" i="76"/>
  <c r="X38" i="76"/>
  <c r="W38" i="76"/>
  <c r="V38" i="76"/>
  <c r="U38" i="76"/>
  <c r="T38" i="76"/>
  <c r="S38" i="76"/>
  <c r="R38" i="76"/>
  <c r="Q38" i="76"/>
  <c r="P38" i="76"/>
  <c r="O38" i="76"/>
  <c r="N38" i="76"/>
  <c r="M38" i="76"/>
  <c r="L38" i="76"/>
  <c r="K38" i="76"/>
  <c r="J38" i="76"/>
  <c r="I38" i="76"/>
  <c r="H38" i="76"/>
  <c r="G38" i="76"/>
  <c r="F38" i="76"/>
  <c r="E38" i="76"/>
  <c r="D38" i="76"/>
  <c r="AD37" i="76"/>
  <c r="AC37" i="76"/>
  <c r="AB37" i="76"/>
  <c r="AA37" i="76"/>
  <c r="Z37" i="76"/>
  <c r="Y37" i="76"/>
  <c r="X37" i="76"/>
  <c r="W37" i="76"/>
  <c r="V37" i="76"/>
  <c r="U37" i="76"/>
  <c r="T37" i="76"/>
  <c r="S37" i="76"/>
  <c r="R37" i="76"/>
  <c r="Q37" i="76"/>
  <c r="P37" i="76"/>
  <c r="O37" i="76"/>
  <c r="N37" i="76"/>
  <c r="M37" i="76"/>
  <c r="L37" i="76"/>
  <c r="K37" i="76"/>
  <c r="J37" i="76"/>
  <c r="I37" i="76"/>
  <c r="H37" i="76"/>
  <c r="G37" i="76"/>
  <c r="F37" i="76"/>
  <c r="E37" i="76"/>
  <c r="D37" i="76"/>
  <c r="AF36" i="76"/>
  <c r="AD36" i="76"/>
  <c r="AC36" i="76"/>
  <c r="AB36" i="76"/>
  <c r="AA36" i="76"/>
  <c r="Z36" i="76"/>
  <c r="Y36" i="76"/>
  <c r="X36" i="76"/>
  <c r="W36" i="76"/>
  <c r="V36" i="76"/>
  <c r="U36" i="76"/>
  <c r="T36" i="76"/>
  <c r="S36" i="76"/>
  <c r="R36" i="76"/>
  <c r="Q36" i="76"/>
  <c r="P36" i="76"/>
  <c r="O36" i="76"/>
  <c r="N36" i="76"/>
  <c r="M36" i="76"/>
  <c r="L36" i="76"/>
  <c r="K36" i="76"/>
  <c r="J36" i="76"/>
  <c r="I36" i="76"/>
  <c r="H36" i="76"/>
  <c r="G36" i="76"/>
  <c r="F36" i="76"/>
  <c r="E36" i="76"/>
  <c r="D36" i="76"/>
  <c r="AF35" i="76"/>
  <c r="AD35" i="76"/>
  <c r="AC35" i="76"/>
  <c r="AB35" i="76"/>
  <c r="AA35" i="76"/>
  <c r="Z35" i="76"/>
  <c r="Y35" i="76"/>
  <c r="X35" i="76"/>
  <c r="W35" i="76"/>
  <c r="V35" i="76"/>
  <c r="U35" i="76"/>
  <c r="T35" i="76"/>
  <c r="S35" i="76"/>
  <c r="R35" i="76"/>
  <c r="Q35" i="76"/>
  <c r="P35" i="76"/>
  <c r="O35" i="76"/>
  <c r="N35" i="76"/>
  <c r="M35" i="76"/>
  <c r="L35" i="76"/>
  <c r="K35" i="76"/>
  <c r="J35" i="76"/>
  <c r="I35" i="76"/>
  <c r="H35" i="76"/>
  <c r="G35" i="76"/>
  <c r="F35" i="76"/>
  <c r="E35" i="76"/>
  <c r="D35" i="76"/>
  <c r="AG32" i="76"/>
  <c r="AF31" i="76"/>
  <c r="AG31" i="76" s="1"/>
  <c r="AG30" i="76"/>
  <c r="AG29" i="76"/>
  <c r="AG26" i="76"/>
  <c r="AF25" i="76"/>
  <c r="AF27" i="76" s="1"/>
  <c r="AG27" i="76" s="1"/>
  <c r="AG24" i="76"/>
  <c r="AG23" i="76"/>
  <c r="AG20" i="76"/>
  <c r="AF19" i="76"/>
  <c r="AF21" i="76" s="1"/>
  <c r="AG21" i="76" s="1"/>
  <c r="AG18" i="76"/>
  <c r="AG17" i="76"/>
  <c r="AG14" i="76"/>
  <c r="AF13" i="76"/>
  <c r="AG13" i="76" s="1"/>
  <c r="AG12" i="76"/>
  <c r="AG11" i="76"/>
  <c r="AF15" i="76" l="1"/>
  <c r="AG15" i="76" s="1"/>
  <c r="AF33" i="76"/>
  <c r="AG33" i="76" s="1"/>
  <c r="AG39" i="76" s="1"/>
  <c r="AG38" i="76"/>
  <c r="AG36" i="76"/>
  <c r="AG25" i="76"/>
  <c r="AG35" i="76"/>
  <c r="AG19" i="76"/>
  <c r="AF39" i="76"/>
  <c r="AF37" i="76"/>
  <c r="D55" i="159"/>
  <c r="C107" i="128"/>
  <c r="F107" i="128" s="1"/>
  <c r="AG37" i="76" l="1"/>
  <c r="L64" i="171"/>
  <c r="L59" i="171"/>
  <c r="L54" i="171"/>
  <c r="L49" i="171"/>
  <c r="L44" i="171"/>
  <c r="L39" i="171"/>
  <c r="L34" i="171"/>
  <c r="L31" i="171"/>
  <c r="L73" i="171" s="1"/>
  <c r="L30" i="171"/>
  <c r="L72" i="171" s="1"/>
  <c r="L23" i="171"/>
  <c r="L18" i="171"/>
  <c r="L13" i="171"/>
  <c r="L28" i="171" l="1"/>
  <c r="L70" i="171"/>
  <c r="AG25" i="173" l="1"/>
  <c r="AF25" i="173"/>
  <c r="AE25" i="173"/>
  <c r="AD25" i="173"/>
  <c r="AC25" i="173"/>
  <c r="AB25" i="173"/>
  <c r="AA25" i="173"/>
  <c r="Z25" i="173"/>
  <c r="Y25" i="173"/>
  <c r="X25" i="173"/>
  <c r="W25" i="173"/>
  <c r="V25" i="173"/>
  <c r="U25" i="173"/>
  <c r="T25" i="173"/>
  <c r="S25" i="173"/>
  <c r="R25" i="173"/>
  <c r="Q25" i="173"/>
  <c r="P25" i="173"/>
  <c r="O25" i="173"/>
  <c r="N25" i="173"/>
  <c r="M25" i="173"/>
  <c r="L25" i="173"/>
  <c r="K25" i="173"/>
  <c r="J25" i="173"/>
  <c r="I25" i="173"/>
  <c r="H25" i="173"/>
  <c r="G25" i="173"/>
  <c r="F25" i="173"/>
  <c r="E25" i="173"/>
  <c r="D25" i="173"/>
  <c r="C25" i="173"/>
  <c r="AG124" i="173"/>
  <c r="AG121" i="173"/>
  <c r="AG119" i="173"/>
  <c r="AG117" i="173"/>
  <c r="AG112" i="173"/>
  <c r="AG60" i="173"/>
  <c r="AG58" i="173"/>
  <c r="AG56" i="173"/>
  <c r="AG52" i="173"/>
  <c r="AG48" i="173"/>
  <c r="AG46" i="173"/>
  <c r="AG43" i="173"/>
  <c r="AG41" i="173"/>
  <c r="AG37" i="173"/>
  <c r="AG31" i="173"/>
  <c r="AG29" i="173"/>
  <c r="AG23" i="173"/>
  <c r="AG18" i="173"/>
  <c r="AG13" i="173"/>
  <c r="AG63" i="172"/>
  <c r="AF63" i="172"/>
  <c r="AE63" i="172"/>
  <c r="AD63" i="172"/>
  <c r="AC63" i="172"/>
  <c r="AB63" i="172"/>
  <c r="AA63" i="172"/>
  <c r="Z63" i="172"/>
  <c r="Y63" i="172"/>
  <c r="X63" i="172"/>
  <c r="W63" i="172"/>
  <c r="V63" i="172"/>
  <c r="U63" i="172"/>
  <c r="T63" i="172"/>
  <c r="S63" i="172"/>
  <c r="R63" i="172"/>
  <c r="Q63" i="172"/>
  <c r="P63" i="172"/>
  <c r="O63" i="172"/>
  <c r="N63" i="172"/>
  <c r="M63" i="172"/>
  <c r="L63" i="172"/>
  <c r="K63" i="172"/>
  <c r="J63" i="172"/>
  <c r="I63" i="172"/>
  <c r="H63" i="172"/>
  <c r="G63" i="172"/>
  <c r="F63" i="172"/>
  <c r="E63" i="172"/>
  <c r="D63" i="172"/>
  <c r="C63" i="172"/>
  <c r="AG48" i="172"/>
  <c r="AF48" i="172"/>
  <c r="AE48" i="172"/>
  <c r="AD48" i="172"/>
  <c r="AC48" i="172"/>
  <c r="AB48" i="172"/>
  <c r="AA48" i="172"/>
  <c r="Z48" i="172"/>
  <c r="Y48" i="172"/>
  <c r="X48" i="172"/>
  <c r="W48" i="172"/>
  <c r="V48" i="172"/>
  <c r="U48" i="172"/>
  <c r="T48" i="172"/>
  <c r="S48" i="172"/>
  <c r="R48" i="172"/>
  <c r="Q48" i="172"/>
  <c r="P48" i="172"/>
  <c r="O48" i="172"/>
  <c r="N48" i="172"/>
  <c r="M48" i="172"/>
  <c r="L48" i="172"/>
  <c r="K48" i="172"/>
  <c r="J48" i="172"/>
  <c r="I48" i="172"/>
  <c r="H48" i="172"/>
  <c r="G48" i="172"/>
  <c r="F48" i="172"/>
  <c r="E48" i="172"/>
  <c r="D48" i="172"/>
  <c r="C48" i="172"/>
  <c r="C32" i="172"/>
  <c r="C31" i="172" s="1"/>
  <c r="C34" i="172"/>
  <c r="C36" i="172"/>
  <c r="AG26" i="172"/>
  <c r="AF26" i="172"/>
  <c r="AE26" i="172"/>
  <c r="AD26" i="172"/>
  <c r="AC26" i="172"/>
  <c r="AB26" i="172"/>
  <c r="AA26" i="172"/>
  <c r="Z26" i="172"/>
  <c r="Y26" i="172"/>
  <c r="X26" i="172"/>
  <c r="W26" i="172"/>
  <c r="V26" i="172"/>
  <c r="U26" i="172"/>
  <c r="T26" i="172"/>
  <c r="S26" i="172"/>
  <c r="R26" i="172"/>
  <c r="Q26" i="172"/>
  <c r="P26" i="172"/>
  <c r="O26" i="172"/>
  <c r="N26" i="172"/>
  <c r="M26" i="172"/>
  <c r="L26" i="172"/>
  <c r="K26" i="172"/>
  <c r="J26" i="172"/>
  <c r="I26" i="172"/>
  <c r="H26" i="172"/>
  <c r="G26" i="172"/>
  <c r="F26" i="172"/>
  <c r="E26" i="172"/>
  <c r="D26" i="172"/>
  <c r="C26" i="172"/>
  <c r="AH25" i="173" l="1"/>
  <c r="AG116" i="173"/>
  <c r="AG115" i="173" s="1"/>
  <c r="AG28" i="173"/>
  <c r="AG17" i="173" s="1"/>
  <c r="AG40" i="173"/>
  <c r="AG55" i="173"/>
  <c r="AG36" i="173" l="1"/>
  <c r="AG51" i="173"/>
  <c r="AG35" i="173" l="1"/>
  <c r="N120" i="170"/>
  <c r="M120" i="170"/>
  <c r="L120" i="170"/>
  <c r="K120" i="170"/>
  <c r="J120" i="170"/>
  <c r="I120" i="170"/>
  <c r="H120" i="170"/>
  <c r="G120" i="170"/>
  <c r="F120" i="170"/>
  <c r="E120" i="170"/>
  <c r="D120" i="170"/>
  <c r="N118" i="170"/>
  <c r="M118" i="170"/>
  <c r="L118" i="170"/>
  <c r="K118" i="170"/>
  <c r="J118" i="170"/>
  <c r="I118" i="170"/>
  <c r="H118" i="170"/>
  <c r="G118" i="170"/>
  <c r="F118" i="170"/>
  <c r="E118" i="170"/>
  <c r="D118" i="170"/>
  <c r="N116" i="170"/>
  <c r="M116" i="170"/>
  <c r="L116" i="170"/>
  <c r="K116" i="170"/>
  <c r="J116" i="170"/>
  <c r="I116" i="170"/>
  <c r="H116" i="170"/>
  <c r="G116" i="170"/>
  <c r="F116" i="170"/>
  <c r="E116" i="170"/>
  <c r="D116" i="170"/>
  <c r="I115" i="170"/>
  <c r="C120" i="170"/>
  <c r="C118" i="170"/>
  <c r="C116" i="170"/>
  <c r="C115" i="170" s="1"/>
  <c r="N61" i="170"/>
  <c r="M61" i="170"/>
  <c r="L61" i="170"/>
  <c r="K61" i="170"/>
  <c r="J61" i="170"/>
  <c r="I61" i="170"/>
  <c r="H61" i="170"/>
  <c r="G61" i="170"/>
  <c r="F61" i="170"/>
  <c r="E61" i="170"/>
  <c r="D61" i="170"/>
  <c r="C61" i="170"/>
  <c r="N59" i="170"/>
  <c r="M59" i="170"/>
  <c r="L59" i="170"/>
  <c r="K59" i="170"/>
  <c r="J59" i="170"/>
  <c r="I59" i="170"/>
  <c r="H59" i="170"/>
  <c r="G59" i="170"/>
  <c r="F59" i="170"/>
  <c r="E59" i="170"/>
  <c r="D59" i="170"/>
  <c r="C59" i="170"/>
  <c r="N56" i="170"/>
  <c r="M56" i="170"/>
  <c r="L56" i="170"/>
  <c r="K56" i="170"/>
  <c r="J56" i="170"/>
  <c r="I56" i="170"/>
  <c r="H56" i="170"/>
  <c r="G56" i="170"/>
  <c r="F56" i="170"/>
  <c r="E56" i="170"/>
  <c r="D56" i="170"/>
  <c r="D55" i="170" s="1"/>
  <c r="C56" i="170"/>
  <c r="N52" i="170"/>
  <c r="M52" i="170"/>
  <c r="L52" i="170"/>
  <c r="K52" i="170"/>
  <c r="J52" i="170"/>
  <c r="I52" i="170"/>
  <c r="H52" i="170"/>
  <c r="G52" i="170"/>
  <c r="F52" i="170"/>
  <c r="E52" i="170"/>
  <c r="D52" i="170"/>
  <c r="C52" i="170"/>
  <c r="N48" i="170"/>
  <c r="M48" i="170"/>
  <c r="L48" i="170"/>
  <c r="K48" i="170"/>
  <c r="J48" i="170"/>
  <c r="I48" i="170"/>
  <c r="H48" i="170"/>
  <c r="G48" i="170"/>
  <c r="F48" i="170"/>
  <c r="E48" i="170"/>
  <c r="D48" i="170"/>
  <c r="C48" i="170"/>
  <c r="N46" i="170"/>
  <c r="M46" i="170"/>
  <c r="L46" i="170"/>
  <c r="K46" i="170"/>
  <c r="J46" i="170"/>
  <c r="I46" i="170"/>
  <c r="H46" i="170"/>
  <c r="G46" i="170"/>
  <c r="F46" i="170"/>
  <c r="E46" i="170"/>
  <c r="D46" i="170"/>
  <c r="C46" i="170"/>
  <c r="N43" i="170"/>
  <c r="M43" i="170"/>
  <c r="L43" i="170"/>
  <c r="K43" i="170"/>
  <c r="J43" i="170"/>
  <c r="I43" i="170"/>
  <c r="H43" i="170"/>
  <c r="G43" i="170"/>
  <c r="F43" i="170"/>
  <c r="E43" i="170"/>
  <c r="D43" i="170"/>
  <c r="C43" i="170"/>
  <c r="N41" i="170"/>
  <c r="M41" i="170"/>
  <c r="L41" i="170"/>
  <c r="K41" i="170"/>
  <c r="J41" i="170"/>
  <c r="I41" i="170"/>
  <c r="H41" i="170"/>
  <c r="G41" i="170"/>
  <c r="F41" i="170"/>
  <c r="E41" i="170"/>
  <c r="D41" i="170"/>
  <c r="C41" i="170"/>
  <c r="N37" i="170"/>
  <c r="M37" i="170"/>
  <c r="L37" i="170"/>
  <c r="K37" i="170"/>
  <c r="J37" i="170"/>
  <c r="I37" i="170"/>
  <c r="H37" i="170"/>
  <c r="G37" i="170"/>
  <c r="F37" i="170"/>
  <c r="E37" i="170"/>
  <c r="D37" i="170"/>
  <c r="C37" i="170"/>
  <c r="F131" i="168"/>
  <c r="G131" i="168"/>
  <c r="H131" i="168"/>
  <c r="I131" i="168"/>
  <c r="J131" i="168"/>
  <c r="K131" i="168"/>
  <c r="F128" i="168"/>
  <c r="G128" i="168"/>
  <c r="H128" i="168"/>
  <c r="I128" i="168"/>
  <c r="J128" i="168"/>
  <c r="K128" i="168"/>
  <c r="F126" i="168"/>
  <c r="G126" i="168"/>
  <c r="H126" i="168"/>
  <c r="I126" i="168"/>
  <c r="J126" i="168"/>
  <c r="K126" i="168"/>
  <c r="F119" i="168"/>
  <c r="G119" i="168"/>
  <c r="H119" i="168"/>
  <c r="I119" i="168"/>
  <c r="J119" i="168"/>
  <c r="K119" i="168"/>
  <c r="F32" i="168"/>
  <c r="G32" i="168"/>
  <c r="H32" i="168"/>
  <c r="I32" i="168"/>
  <c r="J32" i="168"/>
  <c r="K32" i="168"/>
  <c r="F26" i="168"/>
  <c r="G26" i="168"/>
  <c r="H26" i="168"/>
  <c r="I26" i="168"/>
  <c r="J26" i="168"/>
  <c r="K26" i="168"/>
  <c r="L134" i="168"/>
  <c r="L133" i="168"/>
  <c r="L132" i="168"/>
  <c r="L129" i="168"/>
  <c r="L127" i="168"/>
  <c r="L121" i="168"/>
  <c r="L120" i="168"/>
  <c r="L34" i="168"/>
  <c r="L33" i="168"/>
  <c r="L28" i="168"/>
  <c r="L27" i="168"/>
  <c r="L22" i="168"/>
  <c r="L21" i="168"/>
  <c r="L20" i="168"/>
  <c r="L19" i="168"/>
  <c r="L15" i="168"/>
  <c r="L14" i="168"/>
  <c r="F18" i="168"/>
  <c r="G18" i="168"/>
  <c r="H18" i="168"/>
  <c r="I18" i="168"/>
  <c r="J18" i="168"/>
  <c r="K18" i="168"/>
  <c r="F13" i="168"/>
  <c r="G13" i="168"/>
  <c r="H13" i="168"/>
  <c r="I13" i="168"/>
  <c r="J13" i="168"/>
  <c r="K13" i="168"/>
  <c r="O19" i="169"/>
  <c r="L65" i="167"/>
  <c r="K63" i="167"/>
  <c r="J63" i="167"/>
  <c r="I63" i="167"/>
  <c r="H63" i="167"/>
  <c r="G63" i="167"/>
  <c r="F63" i="167"/>
  <c r="E63" i="167"/>
  <c r="D63" i="167"/>
  <c r="C63" i="167"/>
  <c r="C55" i="167"/>
  <c r="D55" i="167"/>
  <c r="E55" i="167"/>
  <c r="F55" i="167"/>
  <c r="G55" i="167"/>
  <c r="H55" i="167"/>
  <c r="I55" i="167"/>
  <c r="J55" i="167"/>
  <c r="K55" i="167"/>
  <c r="L54" i="167"/>
  <c r="L44" i="167"/>
  <c r="L45" i="167"/>
  <c r="L46" i="167"/>
  <c r="L47" i="167"/>
  <c r="L48" i="167"/>
  <c r="L49" i="167"/>
  <c r="L50" i="167"/>
  <c r="L51" i="167"/>
  <c r="L52" i="167"/>
  <c r="K24" i="167"/>
  <c r="J24" i="167"/>
  <c r="I24" i="167"/>
  <c r="H24" i="167"/>
  <c r="G24" i="167"/>
  <c r="F24" i="167"/>
  <c r="E24" i="167"/>
  <c r="D24" i="167"/>
  <c r="C24" i="167"/>
  <c r="L21" i="167"/>
  <c r="K115" i="170" l="1"/>
  <c r="G40" i="170"/>
  <c r="K40" i="170"/>
  <c r="D40" i="170"/>
  <c r="I114" i="170"/>
  <c r="E40" i="170"/>
  <c r="I40" i="170"/>
  <c r="M40" i="170"/>
  <c r="C40" i="170"/>
  <c r="H40" i="170"/>
  <c r="L40" i="170"/>
  <c r="F40" i="170"/>
  <c r="J40" i="170"/>
  <c r="N40" i="170"/>
  <c r="F55" i="170"/>
  <c r="N55" i="170"/>
  <c r="H55" i="170"/>
  <c r="G55" i="170"/>
  <c r="K55" i="170"/>
  <c r="L55" i="170"/>
  <c r="I25" i="168"/>
  <c r="J25" i="168"/>
  <c r="J17" i="168" s="1"/>
  <c r="C114" i="170"/>
  <c r="D115" i="170"/>
  <c r="H115" i="170"/>
  <c r="L115" i="170"/>
  <c r="E115" i="170"/>
  <c r="M115" i="170"/>
  <c r="I36" i="170"/>
  <c r="G115" i="170"/>
  <c r="K114" i="170"/>
  <c r="F115" i="170"/>
  <c r="J115" i="170"/>
  <c r="N115" i="170"/>
  <c r="E55" i="170"/>
  <c r="I55" i="170"/>
  <c r="M55" i="170"/>
  <c r="G36" i="170"/>
  <c r="K36" i="170"/>
  <c r="G51" i="170"/>
  <c r="K51" i="170"/>
  <c r="D51" i="170"/>
  <c r="H51" i="170"/>
  <c r="L51" i="170"/>
  <c r="J55" i="170"/>
  <c r="C55" i="170"/>
  <c r="F51" i="170"/>
  <c r="N51" i="170"/>
  <c r="C51" i="170"/>
  <c r="F36" i="170"/>
  <c r="D36" i="170"/>
  <c r="L36" i="170"/>
  <c r="J36" i="170"/>
  <c r="C36" i="170"/>
  <c r="F25" i="168"/>
  <c r="F17" i="168" s="1"/>
  <c r="H123" i="168"/>
  <c r="I123" i="168"/>
  <c r="H25" i="168"/>
  <c r="G25" i="168"/>
  <c r="G17" i="168" s="1"/>
  <c r="K25" i="168"/>
  <c r="K17" i="168" s="1"/>
  <c r="K123" i="168"/>
  <c r="G123" i="168"/>
  <c r="J123" i="168"/>
  <c r="F123" i="168"/>
  <c r="C70" i="167"/>
  <c r="D70" i="167"/>
  <c r="E70" i="167"/>
  <c r="F70" i="167"/>
  <c r="G70" i="167"/>
  <c r="H70" i="167"/>
  <c r="I70" i="167"/>
  <c r="J70" i="167"/>
  <c r="K70" i="167"/>
  <c r="C66" i="167"/>
  <c r="D66" i="167"/>
  <c r="E66" i="167"/>
  <c r="F66" i="167"/>
  <c r="G66" i="167"/>
  <c r="H66" i="167"/>
  <c r="I66" i="167"/>
  <c r="J66" i="167"/>
  <c r="K66" i="167"/>
  <c r="C60" i="167"/>
  <c r="D60" i="167"/>
  <c r="E60" i="167"/>
  <c r="F60" i="167"/>
  <c r="G60" i="167"/>
  <c r="H60" i="167"/>
  <c r="I60" i="167"/>
  <c r="J60" i="167"/>
  <c r="K60" i="167"/>
  <c r="L53" i="167"/>
  <c r="C32" i="167"/>
  <c r="D32" i="167"/>
  <c r="E32" i="167"/>
  <c r="F32" i="167"/>
  <c r="G32" i="167"/>
  <c r="H32" i="167"/>
  <c r="I32" i="167"/>
  <c r="J32" i="167"/>
  <c r="K32" i="167"/>
  <c r="C30" i="167"/>
  <c r="D30" i="167"/>
  <c r="E30" i="167"/>
  <c r="F30" i="167"/>
  <c r="G30" i="167"/>
  <c r="H30" i="167"/>
  <c r="I30" i="167"/>
  <c r="J30" i="167"/>
  <c r="K30" i="167"/>
  <c r="C26" i="167"/>
  <c r="D26" i="167"/>
  <c r="E26" i="167"/>
  <c r="F26" i="167"/>
  <c r="G26" i="167"/>
  <c r="H26" i="167"/>
  <c r="I26" i="167"/>
  <c r="J26" i="167"/>
  <c r="K26" i="167"/>
  <c r="C18" i="167"/>
  <c r="D18" i="167"/>
  <c r="E18" i="167"/>
  <c r="F18" i="167"/>
  <c r="G18" i="167"/>
  <c r="H18" i="167"/>
  <c r="I18" i="167"/>
  <c r="J18" i="167"/>
  <c r="K18" i="167"/>
  <c r="C13" i="167"/>
  <c r="D13" i="167"/>
  <c r="E13" i="167"/>
  <c r="F13" i="167"/>
  <c r="G13" i="167"/>
  <c r="H13" i="167"/>
  <c r="I13" i="167"/>
  <c r="J13" i="167"/>
  <c r="K13" i="167"/>
  <c r="D114" i="170" l="1"/>
  <c r="F114" i="170"/>
  <c r="E114" i="170"/>
  <c r="M114" i="170"/>
  <c r="N114" i="170"/>
  <c r="G114" i="170"/>
  <c r="L114" i="170"/>
  <c r="H114" i="170"/>
  <c r="H17" i="168"/>
  <c r="I17" i="168"/>
  <c r="E36" i="170"/>
  <c r="H36" i="170"/>
  <c r="M36" i="170"/>
  <c r="N36" i="170"/>
  <c r="I51" i="170"/>
  <c r="E51" i="170"/>
  <c r="M51" i="170"/>
  <c r="J51" i="170"/>
  <c r="G59" i="167"/>
  <c r="F59" i="167"/>
  <c r="H29" i="167"/>
  <c r="D29" i="167"/>
  <c r="E29" i="167"/>
  <c r="J29" i="167"/>
  <c r="F29" i="167"/>
  <c r="I29" i="167"/>
  <c r="K29" i="167"/>
  <c r="G29" i="167"/>
  <c r="C29" i="167"/>
  <c r="J114" i="170"/>
  <c r="H122" i="168"/>
  <c r="I122" i="168"/>
  <c r="F122" i="168"/>
  <c r="K122" i="168"/>
  <c r="J122" i="168"/>
  <c r="G122" i="168"/>
  <c r="J59" i="167"/>
  <c r="K59" i="167"/>
  <c r="C59" i="167"/>
  <c r="J23" i="167"/>
  <c r="D23" i="167"/>
  <c r="F23" i="167"/>
  <c r="H23" i="167"/>
  <c r="H59" i="167"/>
  <c r="D59" i="167"/>
  <c r="I59" i="167"/>
  <c r="E59" i="167"/>
  <c r="K23" i="167"/>
  <c r="G23" i="167"/>
  <c r="C23" i="167"/>
  <c r="I23" i="167"/>
  <c r="E23" i="167"/>
  <c r="F75" i="166"/>
  <c r="F67" i="166"/>
  <c r="F62" i="166"/>
  <c r="F53" i="166"/>
  <c r="F32" i="166"/>
  <c r="F28" i="166" s="1"/>
  <c r="F22" i="166"/>
  <c r="G52" i="165"/>
  <c r="G51" i="165"/>
  <c r="E50" i="165"/>
  <c r="C50" i="165"/>
  <c r="C29" i="163"/>
  <c r="D54" i="162"/>
  <c r="C54" i="162"/>
  <c r="F38" i="168" l="1"/>
  <c r="I38" i="168"/>
  <c r="J38" i="168"/>
  <c r="H38" i="168"/>
  <c r="G38" i="168"/>
  <c r="K38" i="168"/>
  <c r="I58" i="167"/>
  <c r="E58" i="167"/>
  <c r="C58" i="167"/>
  <c r="F58" i="167"/>
  <c r="D58" i="167"/>
  <c r="J58" i="167"/>
  <c r="H58" i="167"/>
  <c r="G58" i="167"/>
  <c r="H17" i="167"/>
  <c r="J17" i="167"/>
  <c r="D17" i="167"/>
  <c r="G17" i="167"/>
  <c r="C17" i="167"/>
  <c r="I17" i="167"/>
  <c r="E17" i="167"/>
  <c r="K17" i="167"/>
  <c r="F17" i="167"/>
  <c r="F20" i="166"/>
  <c r="I38" i="167" l="1"/>
  <c r="H38" i="167"/>
  <c r="D38" i="167"/>
  <c r="C38" i="167"/>
  <c r="G38" i="167"/>
  <c r="J38" i="167"/>
  <c r="F38" i="167"/>
  <c r="E38" i="167"/>
  <c r="F17" i="166"/>
  <c r="F14" i="166" l="1"/>
  <c r="C48" i="159" l="1"/>
  <c r="D48" i="159"/>
  <c r="H91" i="176" l="1"/>
  <c r="G91" i="176"/>
  <c r="F91" i="176"/>
  <c r="H78" i="176"/>
  <c r="G78" i="176"/>
  <c r="F78" i="176"/>
  <c r="H58" i="176"/>
  <c r="G58" i="176"/>
  <c r="F58" i="176"/>
  <c r="H44" i="176"/>
  <c r="G44" i="176"/>
  <c r="F44" i="176"/>
  <c r="F20" i="176"/>
  <c r="G20" i="176"/>
  <c r="H20" i="176"/>
  <c r="H63" i="175"/>
  <c r="G63" i="175"/>
  <c r="F63" i="175"/>
  <c r="F53" i="175"/>
  <c r="G53" i="175"/>
  <c r="H53" i="175"/>
  <c r="H38" i="175"/>
  <c r="G38" i="175"/>
  <c r="F38" i="175"/>
  <c r="F19" i="175"/>
  <c r="G19" i="175"/>
  <c r="H19" i="175"/>
  <c r="G23" i="174"/>
  <c r="F23" i="174"/>
  <c r="F18" i="176" l="1"/>
  <c r="H18" i="176"/>
  <c r="G18" i="176"/>
  <c r="H17" i="175"/>
  <c r="G17" i="175"/>
  <c r="F17" i="175"/>
  <c r="F60" i="177"/>
  <c r="F33" i="177"/>
  <c r="F17" i="177"/>
  <c r="E60" i="177"/>
  <c r="E17" i="177"/>
  <c r="E33" i="177"/>
  <c r="F94" i="176" l="1"/>
  <c r="H94" i="176"/>
  <c r="G66" i="175"/>
  <c r="H66" i="175"/>
  <c r="F66" i="175"/>
  <c r="G94" i="176"/>
  <c r="C104" i="128" l="1"/>
  <c r="F104" i="128" s="1"/>
  <c r="B90" i="177" l="1"/>
  <c r="B89" i="177"/>
  <c r="D60" i="177"/>
  <c r="D33" i="177"/>
  <c r="D17" i="177"/>
  <c r="H23" i="174"/>
  <c r="H20" i="174"/>
  <c r="G20" i="174"/>
  <c r="F20" i="174"/>
  <c r="F18" i="174" l="1"/>
  <c r="F60" i="174" s="1"/>
  <c r="G18" i="174"/>
  <c r="G60" i="174" s="1"/>
  <c r="H18" i="174"/>
  <c r="H60" i="174" s="1"/>
  <c r="G17" i="177"/>
  <c r="G60" i="177"/>
  <c r="G33" i="177"/>
  <c r="D178" i="177"/>
  <c r="E178" i="177"/>
  <c r="F178" i="177"/>
  <c r="G178" i="177" l="1"/>
  <c r="AF124" i="173"/>
  <c r="AE124" i="173"/>
  <c r="AD124" i="173"/>
  <c r="AC124" i="173"/>
  <c r="AB124" i="173"/>
  <c r="AA124" i="173"/>
  <c r="Z124" i="173"/>
  <c r="Y124" i="173"/>
  <c r="X124" i="173"/>
  <c r="W124" i="173"/>
  <c r="V124" i="173"/>
  <c r="U124" i="173"/>
  <c r="T124" i="173"/>
  <c r="S124" i="173"/>
  <c r="R124" i="173"/>
  <c r="Q124" i="173"/>
  <c r="P124" i="173"/>
  <c r="O124" i="173"/>
  <c r="N124" i="173"/>
  <c r="M124" i="173"/>
  <c r="L124" i="173"/>
  <c r="K124" i="173"/>
  <c r="J124" i="173"/>
  <c r="I124" i="173"/>
  <c r="H124" i="173"/>
  <c r="G124" i="173"/>
  <c r="F124" i="173"/>
  <c r="E124" i="173"/>
  <c r="D124" i="173"/>
  <c r="C124" i="173"/>
  <c r="AF121" i="173"/>
  <c r="AE121" i="173"/>
  <c r="AD121" i="173"/>
  <c r="AC121" i="173"/>
  <c r="AB121" i="173"/>
  <c r="AA121" i="173"/>
  <c r="Z121" i="173"/>
  <c r="Y121" i="173"/>
  <c r="X121" i="173"/>
  <c r="W121" i="173"/>
  <c r="V121" i="173"/>
  <c r="U121" i="173"/>
  <c r="T121" i="173"/>
  <c r="S121" i="173"/>
  <c r="R121" i="173"/>
  <c r="Q121" i="173"/>
  <c r="P121" i="173"/>
  <c r="O121" i="173"/>
  <c r="N121" i="173"/>
  <c r="M121" i="173"/>
  <c r="L121" i="173"/>
  <c r="K121" i="173"/>
  <c r="J121" i="173"/>
  <c r="I121" i="173"/>
  <c r="H121" i="173"/>
  <c r="G121" i="173"/>
  <c r="F121" i="173"/>
  <c r="E121" i="173"/>
  <c r="D121" i="173"/>
  <c r="C121" i="173"/>
  <c r="AF119" i="173"/>
  <c r="AE119" i="173"/>
  <c r="AD119" i="173"/>
  <c r="AC119" i="173"/>
  <c r="AB119" i="173"/>
  <c r="AA119" i="173"/>
  <c r="Z119" i="173"/>
  <c r="Y119" i="173"/>
  <c r="X119" i="173"/>
  <c r="W119" i="173"/>
  <c r="V119" i="173"/>
  <c r="U119" i="173"/>
  <c r="T119" i="173"/>
  <c r="S119" i="173"/>
  <c r="R119" i="173"/>
  <c r="Q119" i="173"/>
  <c r="P119" i="173"/>
  <c r="O119" i="173"/>
  <c r="N119" i="173"/>
  <c r="M119" i="173"/>
  <c r="L119" i="173"/>
  <c r="K119" i="173"/>
  <c r="J119" i="173"/>
  <c r="I119" i="173"/>
  <c r="H119" i="173"/>
  <c r="G119" i="173"/>
  <c r="F119" i="173"/>
  <c r="E119" i="173"/>
  <c r="D119" i="173"/>
  <c r="C119" i="173"/>
  <c r="AF117" i="173"/>
  <c r="AE117" i="173"/>
  <c r="AD117" i="173"/>
  <c r="AC117" i="173"/>
  <c r="AB117" i="173"/>
  <c r="AA117" i="173"/>
  <c r="Z117" i="173"/>
  <c r="Y117" i="173"/>
  <c r="X117" i="173"/>
  <c r="W117" i="173"/>
  <c r="V117" i="173"/>
  <c r="U117" i="173"/>
  <c r="T117" i="173"/>
  <c r="S117" i="173"/>
  <c r="R117" i="173"/>
  <c r="Q117" i="173"/>
  <c r="P117" i="173"/>
  <c r="O117" i="173"/>
  <c r="N117" i="173"/>
  <c r="M117" i="173"/>
  <c r="L117" i="173"/>
  <c r="K117" i="173"/>
  <c r="J117" i="173"/>
  <c r="I117" i="173"/>
  <c r="H117" i="173"/>
  <c r="G117" i="173"/>
  <c r="F117" i="173"/>
  <c r="E117" i="173"/>
  <c r="D117" i="173"/>
  <c r="C117" i="173"/>
  <c r="AH117" i="173" s="1"/>
  <c r="AF112" i="173"/>
  <c r="AE112" i="173"/>
  <c r="AD112" i="173"/>
  <c r="AC112" i="173"/>
  <c r="AB112" i="173"/>
  <c r="AA112" i="173"/>
  <c r="Z112" i="173"/>
  <c r="Y112" i="173"/>
  <c r="X112" i="173"/>
  <c r="W112" i="173"/>
  <c r="V112" i="173"/>
  <c r="U112" i="173"/>
  <c r="T112" i="173"/>
  <c r="S112" i="173"/>
  <c r="R112" i="173"/>
  <c r="Q112" i="173"/>
  <c r="P112" i="173"/>
  <c r="O112" i="173"/>
  <c r="N112" i="173"/>
  <c r="M112" i="173"/>
  <c r="L112" i="173"/>
  <c r="K112" i="173"/>
  <c r="J112" i="173"/>
  <c r="I112" i="173"/>
  <c r="H112" i="173"/>
  <c r="G112" i="173"/>
  <c r="F112" i="173"/>
  <c r="E112" i="173"/>
  <c r="D112" i="173"/>
  <c r="C112" i="173"/>
  <c r="AF60" i="173"/>
  <c r="AE60" i="173"/>
  <c r="AD60" i="173"/>
  <c r="AC60" i="173"/>
  <c r="AB60" i="173"/>
  <c r="AA60" i="173"/>
  <c r="Z60" i="173"/>
  <c r="Y60" i="173"/>
  <c r="X60" i="173"/>
  <c r="W60" i="173"/>
  <c r="V60" i="173"/>
  <c r="U60" i="173"/>
  <c r="T60" i="173"/>
  <c r="S60" i="173"/>
  <c r="R60" i="173"/>
  <c r="Q60" i="173"/>
  <c r="P60" i="173"/>
  <c r="O60" i="173"/>
  <c r="N60" i="173"/>
  <c r="M60" i="173"/>
  <c r="L60" i="173"/>
  <c r="K60" i="173"/>
  <c r="J60" i="173"/>
  <c r="I60" i="173"/>
  <c r="H60" i="173"/>
  <c r="G60" i="173"/>
  <c r="F60" i="173"/>
  <c r="E60" i="173"/>
  <c r="D60" i="173"/>
  <c r="C60" i="173"/>
  <c r="AH60" i="173" s="1"/>
  <c r="AF58" i="173"/>
  <c r="AE58" i="173"/>
  <c r="AD58" i="173"/>
  <c r="AC58" i="173"/>
  <c r="AB58" i="173"/>
  <c r="AA58" i="173"/>
  <c r="Z58" i="173"/>
  <c r="Y58" i="173"/>
  <c r="X58" i="173"/>
  <c r="W58" i="173"/>
  <c r="V58" i="173"/>
  <c r="U58" i="173"/>
  <c r="T58" i="173"/>
  <c r="S58" i="173"/>
  <c r="R58" i="173"/>
  <c r="Q58" i="173"/>
  <c r="P58" i="173"/>
  <c r="O58" i="173"/>
  <c r="N58" i="173"/>
  <c r="M58" i="173"/>
  <c r="L58" i="173"/>
  <c r="K58" i="173"/>
  <c r="J58" i="173"/>
  <c r="I58" i="173"/>
  <c r="H58" i="173"/>
  <c r="G58" i="173"/>
  <c r="F58" i="173"/>
  <c r="E58" i="173"/>
  <c r="D58" i="173"/>
  <c r="C58" i="173"/>
  <c r="AF56" i="173"/>
  <c r="AE56" i="173"/>
  <c r="AD56" i="173"/>
  <c r="AC56" i="173"/>
  <c r="AB56" i="173"/>
  <c r="AA56" i="173"/>
  <c r="Z56" i="173"/>
  <c r="Y56" i="173"/>
  <c r="X56" i="173"/>
  <c r="W56" i="173"/>
  <c r="V56" i="173"/>
  <c r="U56" i="173"/>
  <c r="T56" i="173"/>
  <c r="S56" i="173"/>
  <c r="R56" i="173"/>
  <c r="Q56" i="173"/>
  <c r="P56" i="173"/>
  <c r="O56" i="173"/>
  <c r="N56" i="173"/>
  <c r="M56" i="173"/>
  <c r="L56" i="173"/>
  <c r="K56" i="173"/>
  <c r="J56" i="173"/>
  <c r="I56" i="173"/>
  <c r="H56" i="173"/>
  <c r="G56" i="173"/>
  <c r="F56" i="173"/>
  <c r="E56" i="173"/>
  <c r="D56" i="173"/>
  <c r="C56" i="173"/>
  <c r="AH56" i="173" s="1"/>
  <c r="AF52" i="173"/>
  <c r="AE52" i="173"/>
  <c r="AD52" i="173"/>
  <c r="AC52" i="173"/>
  <c r="AB52" i="173"/>
  <c r="AA52" i="173"/>
  <c r="Z52" i="173"/>
  <c r="Y52" i="173"/>
  <c r="X52" i="173"/>
  <c r="W52" i="173"/>
  <c r="V52" i="173"/>
  <c r="U52" i="173"/>
  <c r="T52" i="173"/>
  <c r="S52" i="173"/>
  <c r="R52" i="173"/>
  <c r="Q52" i="173"/>
  <c r="P52" i="173"/>
  <c r="O52" i="173"/>
  <c r="N52" i="173"/>
  <c r="M52" i="173"/>
  <c r="L52" i="173"/>
  <c r="K52" i="173"/>
  <c r="J52" i="173"/>
  <c r="I52" i="173"/>
  <c r="H52" i="173"/>
  <c r="G52" i="173"/>
  <c r="F52" i="173"/>
  <c r="E52" i="173"/>
  <c r="D52" i="173"/>
  <c r="C52" i="173"/>
  <c r="AF48" i="173"/>
  <c r="AE48" i="173"/>
  <c r="AD48" i="173"/>
  <c r="AC48" i="173"/>
  <c r="AB48" i="173"/>
  <c r="AA48" i="173"/>
  <c r="Z48" i="173"/>
  <c r="Y48" i="173"/>
  <c r="X48" i="173"/>
  <c r="W48" i="173"/>
  <c r="V48" i="173"/>
  <c r="U48" i="173"/>
  <c r="T48" i="173"/>
  <c r="S48" i="173"/>
  <c r="R48" i="173"/>
  <c r="Q48" i="173"/>
  <c r="P48" i="173"/>
  <c r="O48" i="173"/>
  <c r="N48" i="173"/>
  <c r="M48" i="173"/>
  <c r="L48" i="173"/>
  <c r="K48" i="173"/>
  <c r="J48" i="173"/>
  <c r="I48" i="173"/>
  <c r="H48" i="173"/>
  <c r="G48" i="173"/>
  <c r="F48" i="173"/>
  <c r="E48" i="173"/>
  <c r="D48" i="173"/>
  <c r="C48" i="173"/>
  <c r="AH48" i="173" s="1"/>
  <c r="AF46" i="173"/>
  <c r="AE46" i="173"/>
  <c r="AD46" i="173"/>
  <c r="AC46" i="173"/>
  <c r="AB46" i="173"/>
  <c r="AA46" i="173"/>
  <c r="Z46" i="173"/>
  <c r="Y46" i="173"/>
  <c r="X46" i="173"/>
  <c r="W46" i="173"/>
  <c r="V46" i="173"/>
  <c r="U46" i="173"/>
  <c r="T46" i="173"/>
  <c r="S46" i="173"/>
  <c r="R46" i="173"/>
  <c r="Q46" i="173"/>
  <c r="P46" i="173"/>
  <c r="O46" i="173"/>
  <c r="N46" i="173"/>
  <c r="M46" i="173"/>
  <c r="L46" i="173"/>
  <c r="K46" i="173"/>
  <c r="J46" i="173"/>
  <c r="I46" i="173"/>
  <c r="H46" i="173"/>
  <c r="G46" i="173"/>
  <c r="F46" i="173"/>
  <c r="E46" i="173"/>
  <c r="D46" i="173"/>
  <c r="C46" i="173"/>
  <c r="AF43" i="173"/>
  <c r="AE43" i="173"/>
  <c r="AD43" i="173"/>
  <c r="AC43" i="173"/>
  <c r="AB43" i="173"/>
  <c r="AA43" i="173"/>
  <c r="Z43" i="173"/>
  <c r="Y43" i="173"/>
  <c r="X43" i="173"/>
  <c r="W43" i="173"/>
  <c r="V43" i="173"/>
  <c r="U43" i="173"/>
  <c r="T43" i="173"/>
  <c r="S43" i="173"/>
  <c r="R43" i="173"/>
  <c r="Q43" i="173"/>
  <c r="P43" i="173"/>
  <c r="O43" i="173"/>
  <c r="N43" i="173"/>
  <c r="M43" i="173"/>
  <c r="L43" i="173"/>
  <c r="K43" i="173"/>
  <c r="J43" i="173"/>
  <c r="I43" i="173"/>
  <c r="H43" i="173"/>
  <c r="G43" i="173"/>
  <c r="F43" i="173"/>
  <c r="E43" i="173"/>
  <c r="D43" i="173"/>
  <c r="C43" i="173"/>
  <c r="AH43" i="173" s="1"/>
  <c r="AF41" i="173"/>
  <c r="AE41" i="173"/>
  <c r="AD41" i="173"/>
  <c r="AC41" i="173"/>
  <c r="AB41" i="173"/>
  <c r="AA41" i="173"/>
  <c r="Z41" i="173"/>
  <c r="Y41" i="173"/>
  <c r="X41" i="173"/>
  <c r="W41" i="173"/>
  <c r="V41" i="173"/>
  <c r="U41" i="173"/>
  <c r="T41" i="173"/>
  <c r="S41" i="173"/>
  <c r="R41" i="173"/>
  <c r="Q41" i="173"/>
  <c r="P41" i="173"/>
  <c r="O41" i="173"/>
  <c r="N41" i="173"/>
  <c r="M41" i="173"/>
  <c r="L41" i="173"/>
  <c r="K41" i="173"/>
  <c r="J41" i="173"/>
  <c r="I41" i="173"/>
  <c r="H41" i="173"/>
  <c r="G41" i="173"/>
  <c r="F41" i="173"/>
  <c r="E41" i="173"/>
  <c r="D41" i="173"/>
  <c r="C41" i="173"/>
  <c r="AF37" i="173"/>
  <c r="AE37" i="173"/>
  <c r="AD37" i="173"/>
  <c r="AC37" i="173"/>
  <c r="AB37" i="173"/>
  <c r="AA37" i="173"/>
  <c r="Z37" i="173"/>
  <c r="Y37" i="173"/>
  <c r="X37" i="173"/>
  <c r="W37" i="173"/>
  <c r="V37" i="173"/>
  <c r="U37" i="173"/>
  <c r="T37" i="173"/>
  <c r="S37" i="173"/>
  <c r="R37" i="173"/>
  <c r="Q37" i="173"/>
  <c r="P37" i="173"/>
  <c r="O37" i="173"/>
  <c r="N37" i="173"/>
  <c r="M37" i="173"/>
  <c r="L37" i="173"/>
  <c r="K37" i="173"/>
  <c r="J37" i="173"/>
  <c r="I37" i="173"/>
  <c r="H37" i="173"/>
  <c r="G37" i="173"/>
  <c r="F37" i="173"/>
  <c r="E37" i="173"/>
  <c r="D37" i="173"/>
  <c r="C37" i="173"/>
  <c r="AH37" i="173" s="1"/>
  <c r="AF31" i="173"/>
  <c r="AE31" i="173"/>
  <c r="AD31" i="173"/>
  <c r="AC31" i="173"/>
  <c r="AB31" i="173"/>
  <c r="AA31" i="173"/>
  <c r="Z31" i="173"/>
  <c r="Y31" i="173"/>
  <c r="X31" i="173"/>
  <c r="W31" i="173"/>
  <c r="V31" i="173"/>
  <c r="U31" i="173"/>
  <c r="T31" i="173"/>
  <c r="S31" i="173"/>
  <c r="R31" i="173"/>
  <c r="Q31" i="173"/>
  <c r="P31" i="173"/>
  <c r="O31" i="173"/>
  <c r="N31" i="173"/>
  <c r="M31" i="173"/>
  <c r="L31" i="173"/>
  <c r="K31" i="173"/>
  <c r="J31" i="173"/>
  <c r="I31" i="173"/>
  <c r="H31" i="173"/>
  <c r="G31" i="173"/>
  <c r="F31" i="173"/>
  <c r="E31" i="173"/>
  <c r="D31" i="173"/>
  <c r="C31" i="173"/>
  <c r="AF29" i="173"/>
  <c r="AE29" i="173"/>
  <c r="AD29" i="173"/>
  <c r="AC29" i="173"/>
  <c r="AB29" i="173"/>
  <c r="AA29" i="173"/>
  <c r="Z29" i="173"/>
  <c r="Y29" i="173"/>
  <c r="X29" i="173"/>
  <c r="W29" i="173"/>
  <c r="V29" i="173"/>
  <c r="U29" i="173"/>
  <c r="T29" i="173"/>
  <c r="S29" i="173"/>
  <c r="R29" i="173"/>
  <c r="Q29" i="173"/>
  <c r="P29" i="173"/>
  <c r="O29" i="173"/>
  <c r="N29" i="173"/>
  <c r="M29" i="173"/>
  <c r="L29" i="173"/>
  <c r="K29" i="173"/>
  <c r="J29" i="173"/>
  <c r="I29" i="173"/>
  <c r="H29" i="173"/>
  <c r="G29" i="173"/>
  <c r="F29" i="173"/>
  <c r="E29" i="173"/>
  <c r="D29" i="173"/>
  <c r="C29" i="173"/>
  <c r="AH29" i="173" s="1"/>
  <c r="AF23" i="173"/>
  <c r="AE23" i="173"/>
  <c r="AD23" i="173"/>
  <c r="AC23" i="173"/>
  <c r="AB23" i="173"/>
  <c r="AA23" i="173"/>
  <c r="Z23" i="173"/>
  <c r="Y23" i="173"/>
  <c r="X23" i="173"/>
  <c r="W23" i="173"/>
  <c r="V23" i="173"/>
  <c r="U23" i="173"/>
  <c r="T23" i="173"/>
  <c r="S23" i="173"/>
  <c r="R23" i="173"/>
  <c r="Q23" i="173"/>
  <c r="P23" i="173"/>
  <c r="O23" i="173"/>
  <c r="N23" i="173"/>
  <c r="M23" i="173"/>
  <c r="L23" i="173"/>
  <c r="K23" i="173"/>
  <c r="J23" i="173"/>
  <c r="I23" i="173"/>
  <c r="H23" i="173"/>
  <c r="G23" i="173"/>
  <c r="F23" i="173"/>
  <c r="E23" i="173"/>
  <c r="D23" i="173"/>
  <c r="C23" i="173"/>
  <c r="AF18" i="173"/>
  <c r="AE18" i="173"/>
  <c r="AD18" i="173"/>
  <c r="AC18" i="173"/>
  <c r="AB18" i="173"/>
  <c r="AA18" i="173"/>
  <c r="Z18" i="173"/>
  <c r="Y18" i="173"/>
  <c r="X18" i="173"/>
  <c r="W18" i="173"/>
  <c r="V18" i="173"/>
  <c r="U18" i="173"/>
  <c r="T18" i="173"/>
  <c r="S18" i="173"/>
  <c r="R18" i="173"/>
  <c r="Q18" i="173"/>
  <c r="P18" i="173"/>
  <c r="O18" i="173"/>
  <c r="N18" i="173"/>
  <c r="M18" i="173"/>
  <c r="L18" i="173"/>
  <c r="K18" i="173"/>
  <c r="J18" i="173"/>
  <c r="I18" i="173"/>
  <c r="H18" i="173"/>
  <c r="G18" i="173"/>
  <c r="F18" i="173"/>
  <c r="E18" i="173"/>
  <c r="D18" i="173"/>
  <c r="C18" i="173"/>
  <c r="AF13" i="173"/>
  <c r="AE13" i="173"/>
  <c r="AD13" i="173"/>
  <c r="AC13" i="173"/>
  <c r="AB13" i="173"/>
  <c r="AA13" i="173"/>
  <c r="Z13" i="173"/>
  <c r="Y13" i="173"/>
  <c r="X13" i="173"/>
  <c r="W13" i="173"/>
  <c r="V13" i="173"/>
  <c r="U13" i="173"/>
  <c r="T13" i="173"/>
  <c r="S13" i="173"/>
  <c r="R13" i="173"/>
  <c r="Q13" i="173"/>
  <c r="P13" i="173"/>
  <c r="O13" i="173"/>
  <c r="N13" i="173"/>
  <c r="M13" i="173"/>
  <c r="L13" i="173"/>
  <c r="K13" i="173"/>
  <c r="J13" i="173"/>
  <c r="I13" i="173"/>
  <c r="H13" i="173"/>
  <c r="G13" i="173"/>
  <c r="F13" i="173"/>
  <c r="E13" i="173"/>
  <c r="D13" i="173"/>
  <c r="C13" i="173"/>
  <c r="AH142" i="172"/>
  <c r="AH141" i="172"/>
  <c r="AH140" i="172"/>
  <c r="AG139" i="172"/>
  <c r="AF139" i="172"/>
  <c r="AE139" i="172"/>
  <c r="AD139" i="172"/>
  <c r="AC139" i="172"/>
  <c r="AB139" i="172"/>
  <c r="AA139" i="172"/>
  <c r="Z139" i="172"/>
  <c r="Y139" i="172"/>
  <c r="X139" i="172"/>
  <c r="W139" i="172"/>
  <c r="V139" i="172"/>
  <c r="U139" i="172"/>
  <c r="T139" i="172"/>
  <c r="S139" i="172"/>
  <c r="R139" i="172"/>
  <c r="Q139" i="172"/>
  <c r="P139" i="172"/>
  <c r="O139" i="172"/>
  <c r="N139" i="172"/>
  <c r="M139" i="172"/>
  <c r="L139" i="172"/>
  <c r="K139" i="172"/>
  <c r="J139" i="172"/>
  <c r="I139" i="172"/>
  <c r="H139" i="172"/>
  <c r="G139" i="172"/>
  <c r="F139" i="172"/>
  <c r="E139" i="172"/>
  <c r="D139" i="172"/>
  <c r="C139" i="172"/>
  <c r="AH137" i="172"/>
  <c r="AH136" i="172"/>
  <c r="AG135" i="172"/>
  <c r="AF135" i="172"/>
  <c r="AE135" i="172"/>
  <c r="AD135" i="172"/>
  <c r="AC135" i="172"/>
  <c r="AB135" i="172"/>
  <c r="AA135" i="172"/>
  <c r="Z135" i="172"/>
  <c r="Y135" i="172"/>
  <c r="X135" i="172"/>
  <c r="W135" i="172"/>
  <c r="V135" i="172"/>
  <c r="U135" i="172"/>
  <c r="T135" i="172"/>
  <c r="S135" i="172"/>
  <c r="R135" i="172"/>
  <c r="Q135" i="172"/>
  <c r="P135" i="172"/>
  <c r="O135" i="172"/>
  <c r="N135" i="172"/>
  <c r="M135" i="172"/>
  <c r="L135" i="172"/>
  <c r="K135" i="172"/>
  <c r="J135" i="172"/>
  <c r="I135" i="172"/>
  <c r="H135" i="172"/>
  <c r="G135" i="172"/>
  <c r="F135" i="172"/>
  <c r="E135" i="172"/>
  <c r="D135" i="172"/>
  <c r="C135" i="172"/>
  <c r="AH134" i="172"/>
  <c r="AH133" i="172"/>
  <c r="AG132" i="172"/>
  <c r="AF132" i="172"/>
  <c r="AE132" i="172"/>
  <c r="AD132" i="172"/>
  <c r="AC132" i="172"/>
  <c r="AB132" i="172"/>
  <c r="AA132" i="172"/>
  <c r="Z132" i="172"/>
  <c r="Y132" i="172"/>
  <c r="X132" i="172"/>
  <c r="W132" i="172"/>
  <c r="V132" i="172"/>
  <c r="U132" i="172"/>
  <c r="T132" i="172"/>
  <c r="S132" i="172"/>
  <c r="R132" i="172"/>
  <c r="Q132" i="172"/>
  <c r="P132" i="172"/>
  <c r="O132" i="172"/>
  <c r="N132" i="172"/>
  <c r="M132" i="172"/>
  <c r="L132" i="172"/>
  <c r="K132" i="172"/>
  <c r="J132" i="172"/>
  <c r="I132" i="172"/>
  <c r="H132" i="172"/>
  <c r="G132" i="172"/>
  <c r="F132" i="172"/>
  <c r="E132" i="172"/>
  <c r="D132" i="172"/>
  <c r="C132" i="172"/>
  <c r="AH131" i="172"/>
  <c r="AH130" i="172"/>
  <c r="AG129" i="172"/>
  <c r="AF129" i="172"/>
  <c r="AE129" i="172"/>
  <c r="AD129" i="172"/>
  <c r="AC129" i="172"/>
  <c r="AB129" i="172"/>
  <c r="AA129" i="172"/>
  <c r="Z129" i="172"/>
  <c r="Y129" i="172"/>
  <c r="X129" i="172"/>
  <c r="W129" i="172"/>
  <c r="V129" i="172"/>
  <c r="U129" i="172"/>
  <c r="T129" i="172"/>
  <c r="S129" i="172"/>
  <c r="R129" i="172"/>
  <c r="Q129" i="172"/>
  <c r="P129" i="172"/>
  <c r="O129" i="172"/>
  <c r="N129" i="172"/>
  <c r="M129" i="172"/>
  <c r="L129" i="172"/>
  <c r="K129" i="172"/>
  <c r="J129" i="172"/>
  <c r="I129" i="172"/>
  <c r="H129" i="172"/>
  <c r="G129" i="172"/>
  <c r="F129" i="172"/>
  <c r="E129" i="172"/>
  <c r="D129" i="172"/>
  <c r="C129" i="172"/>
  <c r="AH126" i="172"/>
  <c r="AH125" i="172"/>
  <c r="AG124" i="172"/>
  <c r="AF124" i="172"/>
  <c r="AE124" i="172"/>
  <c r="AD124" i="172"/>
  <c r="AC124" i="172"/>
  <c r="AB124" i="172"/>
  <c r="AA124" i="172"/>
  <c r="Z124" i="172"/>
  <c r="Y124" i="172"/>
  <c r="X124" i="172"/>
  <c r="W124" i="172"/>
  <c r="V124" i="172"/>
  <c r="U124" i="172"/>
  <c r="T124" i="172"/>
  <c r="S124" i="172"/>
  <c r="R124" i="172"/>
  <c r="Q124" i="172"/>
  <c r="P124" i="172"/>
  <c r="O124" i="172"/>
  <c r="N124" i="172"/>
  <c r="M124" i="172"/>
  <c r="L124" i="172"/>
  <c r="K124" i="172"/>
  <c r="J124" i="172"/>
  <c r="I124" i="172"/>
  <c r="H124" i="172"/>
  <c r="G124" i="172"/>
  <c r="F124" i="172"/>
  <c r="E124" i="172"/>
  <c r="D124" i="172"/>
  <c r="C124" i="172"/>
  <c r="AH123" i="172"/>
  <c r="AH122" i="172"/>
  <c r="AH120" i="172"/>
  <c r="AH119" i="172"/>
  <c r="AH118" i="172"/>
  <c r="AH117" i="172"/>
  <c r="AH116" i="172"/>
  <c r="AH115" i="172"/>
  <c r="AH114" i="172"/>
  <c r="AH113" i="172"/>
  <c r="AH112" i="172"/>
  <c r="AH111" i="172"/>
  <c r="AH110" i="172"/>
  <c r="AH109" i="172"/>
  <c r="AH108" i="172"/>
  <c r="AH107" i="172"/>
  <c r="AH106" i="172"/>
  <c r="AH105" i="172"/>
  <c r="AH104" i="172"/>
  <c r="AH103" i="172"/>
  <c r="AH102" i="172"/>
  <c r="AH101" i="172"/>
  <c r="AH100" i="172"/>
  <c r="AH99" i="172"/>
  <c r="AH98" i="172"/>
  <c r="AH97" i="172"/>
  <c r="AH96" i="172"/>
  <c r="AH95" i="172"/>
  <c r="AH94" i="172"/>
  <c r="AH93" i="172"/>
  <c r="AH92" i="172"/>
  <c r="AH91" i="172"/>
  <c r="AH90" i="172"/>
  <c r="AH89" i="172"/>
  <c r="AH88" i="172"/>
  <c r="AH87" i="172"/>
  <c r="AH86" i="172"/>
  <c r="AH85" i="172"/>
  <c r="AH84" i="172"/>
  <c r="AH83" i="172"/>
  <c r="AH82" i="172"/>
  <c r="AH81" i="172"/>
  <c r="AH80" i="172"/>
  <c r="AH79" i="172"/>
  <c r="AH78" i="172"/>
  <c r="AH77" i="172"/>
  <c r="AH76" i="172"/>
  <c r="AH75" i="172"/>
  <c r="AH74" i="172"/>
  <c r="AH73" i="172"/>
  <c r="AH72" i="172"/>
  <c r="AH71" i="172"/>
  <c r="AH70" i="172"/>
  <c r="AH69" i="172"/>
  <c r="AH68" i="172"/>
  <c r="AG67" i="172"/>
  <c r="AF67" i="172"/>
  <c r="AE67" i="172"/>
  <c r="AD67" i="172"/>
  <c r="AC67" i="172"/>
  <c r="AB67" i="172"/>
  <c r="AA67" i="172"/>
  <c r="Z67" i="172"/>
  <c r="Y67" i="172"/>
  <c r="X67" i="172"/>
  <c r="W67" i="172"/>
  <c r="V67" i="172"/>
  <c r="U67" i="172"/>
  <c r="T67" i="172"/>
  <c r="S67" i="172"/>
  <c r="R67" i="172"/>
  <c r="Q67" i="172"/>
  <c r="P67" i="172"/>
  <c r="O67" i="172"/>
  <c r="N67" i="172"/>
  <c r="M67" i="172"/>
  <c r="L67" i="172"/>
  <c r="K67" i="172"/>
  <c r="J67" i="172"/>
  <c r="I67" i="172"/>
  <c r="H67" i="172"/>
  <c r="G67" i="172"/>
  <c r="F67" i="172"/>
  <c r="E67" i="172"/>
  <c r="D67" i="172"/>
  <c r="C67" i="172"/>
  <c r="AH66" i="172"/>
  <c r="AG65" i="172"/>
  <c r="AF65" i="172"/>
  <c r="AE65" i="172"/>
  <c r="AD65" i="172"/>
  <c r="AC65" i="172"/>
  <c r="AB65" i="172"/>
  <c r="AA65" i="172"/>
  <c r="Z65" i="172"/>
  <c r="Y65" i="172"/>
  <c r="X65" i="172"/>
  <c r="W65" i="172"/>
  <c r="V65" i="172"/>
  <c r="U65" i="172"/>
  <c r="T65" i="172"/>
  <c r="S65" i="172"/>
  <c r="R65" i="172"/>
  <c r="Q65" i="172"/>
  <c r="P65" i="172"/>
  <c r="O65" i="172"/>
  <c r="N65" i="172"/>
  <c r="M65" i="172"/>
  <c r="L65" i="172"/>
  <c r="K65" i="172"/>
  <c r="J65" i="172"/>
  <c r="I65" i="172"/>
  <c r="H65" i="172"/>
  <c r="G65" i="172"/>
  <c r="F65" i="172"/>
  <c r="E65" i="172"/>
  <c r="D65" i="172"/>
  <c r="C65" i="172"/>
  <c r="AH64" i="172"/>
  <c r="AH63" i="172"/>
  <c r="AF62" i="172"/>
  <c r="AH61" i="172"/>
  <c r="AH60" i="172"/>
  <c r="AG59" i="172"/>
  <c r="AF59" i="172"/>
  <c r="AE59" i="172"/>
  <c r="AD59" i="172"/>
  <c r="AC59" i="172"/>
  <c r="AB59" i="172"/>
  <c r="AA59" i="172"/>
  <c r="Z59" i="172"/>
  <c r="Y59" i="172"/>
  <c r="X59" i="172"/>
  <c r="W59" i="172"/>
  <c r="V59" i="172"/>
  <c r="U59" i="172"/>
  <c r="T59" i="172"/>
  <c r="S59" i="172"/>
  <c r="R59" i="172"/>
  <c r="Q59" i="172"/>
  <c r="P59" i="172"/>
  <c r="O59" i="172"/>
  <c r="N59" i="172"/>
  <c r="M59" i="172"/>
  <c r="L59" i="172"/>
  <c r="K59" i="172"/>
  <c r="J59" i="172"/>
  <c r="I59" i="172"/>
  <c r="H59" i="172"/>
  <c r="G59" i="172"/>
  <c r="F59" i="172"/>
  <c r="E59" i="172"/>
  <c r="D59" i="172"/>
  <c r="C59" i="172"/>
  <c r="AH57" i="172"/>
  <c r="AH56" i="172"/>
  <c r="AG55" i="172"/>
  <c r="AF55" i="172"/>
  <c r="AE55" i="172"/>
  <c r="AD55" i="172"/>
  <c r="AC55" i="172"/>
  <c r="AB55" i="172"/>
  <c r="AA55" i="172"/>
  <c r="Z55" i="172"/>
  <c r="Y55" i="172"/>
  <c r="X55" i="172"/>
  <c r="W55" i="172"/>
  <c r="V55" i="172"/>
  <c r="U55" i="172"/>
  <c r="T55" i="172"/>
  <c r="S55" i="172"/>
  <c r="R55" i="172"/>
  <c r="Q55" i="172"/>
  <c r="P55" i="172"/>
  <c r="O55" i="172"/>
  <c r="N55" i="172"/>
  <c r="M55" i="172"/>
  <c r="L55" i="172"/>
  <c r="K55" i="172"/>
  <c r="J55" i="172"/>
  <c r="I55" i="172"/>
  <c r="H55" i="172"/>
  <c r="G55" i="172"/>
  <c r="F55" i="172"/>
  <c r="E55" i="172"/>
  <c r="D55" i="172"/>
  <c r="C55" i="172"/>
  <c r="AH54" i="172"/>
  <c r="AG53" i="172"/>
  <c r="AF53" i="172"/>
  <c r="AE53" i="172"/>
  <c r="AD53" i="172"/>
  <c r="AC53" i="172"/>
  <c r="AB53" i="172"/>
  <c r="AA53" i="172"/>
  <c r="Z53" i="172"/>
  <c r="Y53" i="172"/>
  <c r="X53" i="172"/>
  <c r="W53" i="172"/>
  <c r="V53" i="172"/>
  <c r="U53" i="172"/>
  <c r="T53" i="172"/>
  <c r="S53" i="172"/>
  <c r="R53" i="172"/>
  <c r="Q53" i="172"/>
  <c r="P53" i="172"/>
  <c r="O53" i="172"/>
  <c r="N53" i="172"/>
  <c r="M53" i="172"/>
  <c r="L53" i="172"/>
  <c r="K53" i="172"/>
  <c r="J53" i="172"/>
  <c r="I53" i="172"/>
  <c r="H53" i="172"/>
  <c r="G53" i="172"/>
  <c r="F53" i="172"/>
  <c r="E53" i="172"/>
  <c r="D53" i="172"/>
  <c r="C53" i="172"/>
  <c r="AH52" i="172"/>
  <c r="AH51" i="172"/>
  <c r="AG50" i="172"/>
  <c r="AF50" i="172"/>
  <c r="AE50" i="172"/>
  <c r="AD50" i="172"/>
  <c r="AC50" i="172"/>
  <c r="AB50" i="172"/>
  <c r="AA50" i="172"/>
  <c r="Z50" i="172"/>
  <c r="Y50" i="172"/>
  <c r="X50" i="172"/>
  <c r="W50" i="172"/>
  <c r="V50" i="172"/>
  <c r="U50" i="172"/>
  <c r="T50" i="172"/>
  <c r="S50" i="172"/>
  <c r="R50" i="172"/>
  <c r="Q50" i="172"/>
  <c r="P50" i="172"/>
  <c r="O50" i="172"/>
  <c r="N50" i="172"/>
  <c r="M50" i="172"/>
  <c r="L50" i="172"/>
  <c r="K50" i="172"/>
  <c r="J50" i="172"/>
  <c r="I50" i="172"/>
  <c r="H50" i="172"/>
  <c r="G50" i="172"/>
  <c r="F50" i="172"/>
  <c r="E50" i="172"/>
  <c r="D50" i="172"/>
  <c r="C50" i="172"/>
  <c r="AH49" i="172"/>
  <c r="AH48" i="172"/>
  <c r="AH46" i="172"/>
  <c r="AH45" i="172"/>
  <c r="AG44" i="172"/>
  <c r="AF44" i="172"/>
  <c r="AE44" i="172"/>
  <c r="AD44" i="172"/>
  <c r="AC44" i="172"/>
  <c r="AB44" i="172"/>
  <c r="AA44" i="172"/>
  <c r="Z44" i="172"/>
  <c r="Y44" i="172"/>
  <c r="X44" i="172"/>
  <c r="W44" i="172"/>
  <c r="V44" i="172"/>
  <c r="U44" i="172"/>
  <c r="T44" i="172"/>
  <c r="S44" i="172"/>
  <c r="R44" i="172"/>
  <c r="Q44" i="172"/>
  <c r="P44" i="172"/>
  <c r="O44" i="172"/>
  <c r="N44" i="172"/>
  <c r="M44" i="172"/>
  <c r="L44" i="172"/>
  <c r="K44" i="172"/>
  <c r="J44" i="172"/>
  <c r="I44" i="172"/>
  <c r="H44" i="172"/>
  <c r="G44" i="172"/>
  <c r="F44" i="172"/>
  <c r="E44" i="172"/>
  <c r="D44" i="172"/>
  <c r="C44" i="172"/>
  <c r="AH40" i="172"/>
  <c r="AH38" i="172"/>
  <c r="AH37" i="172"/>
  <c r="AG36" i="172"/>
  <c r="AF36" i="172"/>
  <c r="AE36" i="172"/>
  <c r="AD36" i="172"/>
  <c r="AC36" i="172"/>
  <c r="AB36" i="172"/>
  <c r="AA36" i="172"/>
  <c r="Z36" i="172"/>
  <c r="Y36" i="172"/>
  <c r="X36" i="172"/>
  <c r="W36" i="172"/>
  <c r="V36" i="172"/>
  <c r="U36" i="172"/>
  <c r="T36" i="172"/>
  <c r="S36" i="172"/>
  <c r="R36" i="172"/>
  <c r="Q36" i="172"/>
  <c r="P36" i="172"/>
  <c r="O36" i="172"/>
  <c r="N36" i="172"/>
  <c r="M36" i="172"/>
  <c r="L36" i="172"/>
  <c r="K36" i="172"/>
  <c r="J36" i="172"/>
  <c r="I36" i="172"/>
  <c r="H36" i="172"/>
  <c r="G36" i="172"/>
  <c r="F36" i="172"/>
  <c r="E36" i="172"/>
  <c r="D36" i="172"/>
  <c r="AH35" i="172"/>
  <c r="AG34" i="172"/>
  <c r="AF34" i="172"/>
  <c r="AE34" i="172"/>
  <c r="AD34" i="172"/>
  <c r="AC34" i="172"/>
  <c r="AB34" i="172"/>
  <c r="AA34" i="172"/>
  <c r="Z34" i="172"/>
  <c r="Y34" i="172"/>
  <c r="X34" i="172"/>
  <c r="W34" i="172"/>
  <c r="V34" i="172"/>
  <c r="U34" i="172"/>
  <c r="T34" i="172"/>
  <c r="S34" i="172"/>
  <c r="R34" i="172"/>
  <c r="Q34" i="172"/>
  <c r="P34" i="172"/>
  <c r="O34" i="172"/>
  <c r="N34" i="172"/>
  <c r="M34" i="172"/>
  <c r="L34" i="172"/>
  <c r="K34" i="172"/>
  <c r="J34" i="172"/>
  <c r="I34" i="172"/>
  <c r="H34" i="172"/>
  <c r="G34" i="172"/>
  <c r="F34" i="172"/>
  <c r="E34" i="172"/>
  <c r="D34" i="172"/>
  <c r="AH33" i="172"/>
  <c r="AG32" i="172"/>
  <c r="AG31" i="172" s="1"/>
  <c r="AF32" i="172"/>
  <c r="AF31" i="172" s="1"/>
  <c r="AE32" i="172"/>
  <c r="AE31" i="172" s="1"/>
  <c r="AD32" i="172"/>
  <c r="AD31" i="172" s="1"/>
  <c r="AC32" i="172"/>
  <c r="AC31" i="172" s="1"/>
  <c r="AB32" i="172"/>
  <c r="AB31" i="172" s="1"/>
  <c r="AA32" i="172"/>
  <c r="AA31" i="172" s="1"/>
  <c r="Z32" i="172"/>
  <c r="Z31" i="172" s="1"/>
  <c r="Y32" i="172"/>
  <c r="Y31" i="172" s="1"/>
  <c r="X32" i="172"/>
  <c r="X31" i="172" s="1"/>
  <c r="W32" i="172"/>
  <c r="W31" i="172" s="1"/>
  <c r="V32" i="172"/>
  <c r="V31" i="172" s="1"/>
  <c r="U32" i="172"/>
  <c r="U31" i="172" s="1"/>
  <c r="T32" i="172"/>
  <c r="T31" i="172" s="1"/>
  <c r="S32" i="172"/>
  <c r="S31" i="172" s="1"/>
  <c r="R32" i="172"/>
  <c r="R31" i="172" s="1"/>
  <c r="Q32" i="172"/>
  <c r="Q31" i="172" s="1"/>
  <c r="P32" i="172"/>
  <c r="P31" i="172" s="1"/>
  <c r="O32" i="172"/>
  <c r="O31" i="172" s="1"/>
  <c r="N32" i="172"/>
  <c r="N31" i="172" s="1"/>
  <c r="M32" i="172"/>
  <c r="M31" i="172" s="1"/>
  <c r="L32" i="172"/>
  <c r="L31" i="172" s="1"/>
  <c r="K32" i="172"/>
  <c r="K31" i="172" s="1"/>
  <c r="J32" i="172"/>
  <c r="J31" i="172" s="1"/>
  <c r="I32" i="172"/>
  <c r="I31" i="172" s="1"/>
  <c r="H32" i="172"/>
  <c r="H31" i="172" s="1"/>
  <c r="G32" i="172"/>
  <c r="G31" i="172" s="1"/>
  <c r="F32" i="172"/>
  <c r="F31" i="172" s="1"/>
  <c r="E32" i="172"/>
  <c r="E31" i="172" s="1"/>
  <c r="D32" i="172"/>
  <c r="D31" i="172" s="1"/>
  <c r="AH30" i="172"/>
  <c r="AH29" i="172"/>
  <c r="AG28" i="172"/>
  <c r="AF28" i="172"/>
  <c r="AE28" i="172"/>
  <c r="AD28" i="172"/>
  <c r="AC28" i="172"/>
  <c r="AB28" i="172"/>
  <c r="AA28" i="172"/>
  <c r="Z28" i="172"/>
  <c r="Y28" i="172"/>
  <c r="X28" i="172"/>
  <c r="W28" i="172"/>
  <c r="V28" i="172"/>
  <c r="U28" i="172"/>
  <c r="T28" i="172"/>
  <c r="S28" i="172"/>
  <c r="R28" i="172"/>
  <c r="Q28" i="172"/>
  <c r="P28" i="172"/>
  <c r="O28" i="172"/>
  <c r="N28" i="172"/>
  <c r="M28" i="172"/>
  <c r="L28" i="172"/>
  <c r="K28" i="172"/>
  <c r="J28" i="172"/>
  <c r="I28" i="172"/>
  <c r="H28" i="172"/>
  <c r="G28" i="172"/>
  <c r="F28" i="172"/>
  <c r="E28" i="172"/>
  <c r="D28" i="172"/>
  <c r="C28" i="172"/>
  <c r="AH27" i="172"/>
  <c r="AH24" i="172"/>
  <c r="AG23" i="172"/>
  <c r="AF23" i="172"/>
  <c r="AE23" i="172"/>
  <c r="AD23" i="172"/>
  <c r="AC23" i="172"/>
  <c r="AB23" i="172"/>
  <c r="AA23" i="172"/>
  <c r="Z23" i="172"/>
  <c r="Y23" i="172"/>
  <c r="X23" i="172"/>
  <c r="W23" i="172"/>
  <c r="V23" i="172"/>
  <c r="U23" i="172"/>
  <c r="T23" i="172"/>
  <c r="S23" i="172"/>
  <c r="R23" i="172"/>
  <c r="Q23" i="172"/>
  <c r="P23" i="172"/>
  <c r="O23" i="172"/>
  <c r="N23" i="172"/>
  <c r="M23" i="172"/>
  <c r="L23" i="172"/>
  <c r="K23" i="172"/>
  <c r="J23" i="172"/>
  <c r="I23" i="172"/>
  <c r="H23" i="172"/>
  <c r="G23" i="172"/>
  <c r="F23" i="172"/>
  <c r="E23" i="172"/>
  <c r="D23" i="172"/>
  <c r="C23" i="172"/>
  <c r="AH22" i="172"/>
  <c r="AH21" i="172"/>
  <c r="AH20" i="172"/>
  <c r="AH19" i="172"/>
  <c r="AG18" i="172"/>
  <c r="AF18" i="172"/>
  <c r="AE18" i="172"/>
  <c r="AD18" i="172"/>
  <c r="AC18" i="172"/>
  <c r="AB18" i="172"/>
  <c r="AA18" i="172"/>
  <c r="Z18" i="172"/>
  <c r="Y18" i="172"/>
  <c r="X18" i="172"/>
  <c r="W18" i="172"/>
  <c r="V18" i="172"/>
  <c r="U18" i="172"/>
  <c r="T18" i="172"/>
  <c r="S18" i="172"/>
  <c r="R18" i="172"/>
  <c r="Q18" i="172"/>
  <c r="P18" i="172"/>
  <c r="O18" i="172"/>
  <c r="N18" i="172"/>
  <c r="M18" i="172"/>
  <c r="L18" i="172"/>
  <c r="K18" i="172"/>
  <c r="J18" i="172"/>
  <c r="I18" i="172"/>
  <c r="H18" i="172"/>
  <c r="G18" i="172"/>
  <c r="F18" i="172"/>
  <c r="E18" i="172"/>
  <c r="D18" i="172"/>
  <c r="C18" i="172"/>
  <c r="AH15" i="172"/>
  <c r="AH14" i="172"/>
  <c r="AG13" i="172"/>
  <c r="AF13" i="172"/>
  <c r="AE13" i="172"/>
  <c r="AD13" i="172"/>
  <c r="AC13" i="172"/>
  <c r="AB13" i="172"/>
  <c r="AA13" i="172"/>
  <c r="Z13" i="172"/>
  <c r="Y13" i="172"/>
  <c r="X13" i="172"/>
  <c r="W13" i="172"/>
  <c r="V13" i="172"/>
  <c r="U13" i="172"/>
  <c r="T13" i="172"/>
  <c r="S13" i="172"/>
  <c r="R13" i="172"/>
  <c r="Q13" i="172"/>
  <c r="P13" i="172"/>
  <c r="O13" i="172"/>
  <c r="N13" i="172"/>
  <c r="M13" i="172"/>
  <c r="L13" i="172"/>
  <c r="K13" i="172"/>
  <c r="J13" i="172"/>
  <c r="I13" i="172"/>
  <c r="H13" i="172"/>
  <c r="G13" i="172"/>
  <c r="F13" i="172"/>
  <c r="E13" i="172"/>
  <c r="D13" i="172"/>
  <c r="C13" i="172"/>
  <c r="N67" i="171"/>
  <c r="N66" i="171"/>
  <c r="M64" i="171"/>
  <c r="K64" i="171"/>
  <c r="J64" i="171"/>
  <c r="I64" i="171"/>
  <c r="H64" i="171"/>
  <c r="G64" i="171"/>
  <c r="F64" i="171"/>
  <c r="E64" i="171"/>
  <c r="D64" i="171"/>
  <c r="C64" i="171"/>
  <c r="N61" i="171"/>
  <c r="N60" i="171"/>
  <c r="M59" i="171"/>
  <c r="K59" i="171"/>
  <c r="J59" i="171"/>
  <c r="I59" i="171"/>
  <c r="H59" i="171"/>
  <c r="G59" i="171"/>
  <c r="F59" i="171"/>
  <c r="E59" i="171"/>
  <c r="D59" i="171"/>
  <c r="C59" i="171"/>
  <c r="N56" i="171"/>
  <c r="N55" i="171"/>
  <c r="M54" i="171"/>
  <c r="K54" i="171"/>
  <c r="J54" i="171"/>
  <c r="I54" i="171"/>
  <c r="H54" i="171"/>
  <c r="G54" i="171"/>
  <c r="F54" i="171"/>
  <c r="E54" i="171"/>
  <c r="D54" i="171"/>
  <c r="C54" i="171"/>
  <c r="N51" i="171"/>
  <c r="N50" i="171"/>
  <c r="M49" i="171"/>
  <c r="K49" i="171"/>
  <c r="J49" i="171"/>
  <c r="I49" i="171"/>
  <c r="H49" i="171"/>
  <c r="G49" i="171"/>
  <c r="F49" i="171"/>
  <c r="E49" i="171"/>
  <c r="D49" i="171"/>
  <c r="C49" i="171"/>
  <c r="N46" i="171"/>
  <c r="N45" i="171"/>
  <c r="M44" i="171"/>
  <c r="K44" i="171"/>
  <c r="J44" i="171"/>
  <c r="I44" i="171"/>
  <c r="H44" i="171"/>
  <c r="G44" i="171"/>
  <c r="F44" i="171"/>
  <c r="E44" i="171"/>
  <c r="D44" i="171"/>
  <c r="C44" i="171"/>
  <c r="N41" i="171"/>
  <c r="N40" i="171"/>
  <c r="M39" i="171"/>
  <c r="K39" i="171"/>
  <c r="J39" i="171"/>
  <c r="I39" i="171"/>
  <c r="H39" i="171"/>
  <c r="G39" i="171"/>
  <c r="F39" i="171"/>
  <c r="E39" i="171"/>
  <c r="D39" i="171"/>
  <c r="C39" i="171"/>
  <c r="N36" i="171"/>
  <c r="N35" i="171"/>
  <c r="M34" i="171"/>
  <c r="K34" i="171"/>
  <c r="J34" i="171"/>
  <c r="I34" i="171"/>
  <c r="H34" i="171"/>
  <c r="G34" i="171"/>
  <c r="F34" i="171"/>
  <c r="E34" i="171"/>
  <c r="D34" i="171"/>
  <c r="C34" i="171"/>
  <c r="M31" i="171"/>
  <c r="K31" i="171"/>
  <c r="K73" i="171" s="1"/>
  <c r="J31" i="171"/>
  <c r="J73" i="171" s="1"/>
  <c r="I31" i="171"/>
  <c r="I73" i="171" s="1"/>
  <c r="H31" i="171"/>
  <c r="H73" i="171" s="1"/>
  <c r="G31" i="171"/>
  <c r="G73" i="171" s="1"/>
  <c r="F31" i="171"/>
  <c r="E31" i="171"/>
  <c r="D31" i="171"/>
  <c r="D73" i="171" s="1"/>
  <c r="C31" i="171"/>
  <c r="M30" i="171"/>
  <c r="K30" i="171"/>
  <c r="K72" i="171" s="1"/>
  <c r="J30" i="171"/>
  <c r="J72" i="171" s="1"/>
  <c r="I30" i="171"/>
  <c r="H30" i="171"/>
  <c r="H72" i="171" s="1"/>
  <c r="G30" i="171"/>
  <c r="G72" i="171" s="1"/>
  <c r="F30" i="171"/>
  <c r="F72" i="171" s="1"/>
  <c r="E30" i="171"/>
  <c r="D30" i="171"/>
  <c r="D72" i="171" s="1"/>
  <c r="C30" i="171"/>
  <c r="C72" i="171" s="1"/>
  <c r="N26" i="171"/>
  <c r="N25" i="171"/>
  <c r="M23" i="171"/>
  <c r="K23" i="171"/>
  <c r="J23" i="171"/>
  <c r="I23" i="171"/>
  <c r="H23" i="171"/>
  <c r="G23" i="171"/>
  <c r="F23" i="171"/>
  <c r="E23" i="171"/>
  <c r="D23" i="171"/>
  <c r="C23" i="171"/>
  <c r="N21" i="171"/>
  <c r="N20" i="171"/>
  <c r="M18" i="171"/>
  <c r="K18" i="171"/>
  <c r="J18" i="171"/>
  <c r="I18" i="171"/>
  <c r="H18" i="171"/>
  <c r="G18" i="171"/>
  <c r="F18" i="171"/>
  <c r="E18" i="171"/>
  <c r="D18" i="171"/>
  <c r="C18" i="171"/>
  <c r="N16" i="171"/>
  <c r="N15" i="171"/>
  <c r="M13" i="171"/>
  <c r="K13" i="171"/>
  <c r="J13" i="171"/>
  <c r="I13" i="171"/>
  <c r="H13" i="171"/>
  <c r="G13" i="171"/>
  <c r="F13" i="171"/>
  <c r="E13" i="171"/>
  <c r="D13" i="171"/>
  <c r="C13" i="171"/>
  <c r="O126" i="170"/>
  <c r="O125" i="170"/>
  <c r="O124" i="170"/>
  <c r="N123" i="170"/>
  <c r="M123" i="170"/>
  <c r="L123" i="170"/>
  <c r="K123" i="170"/>
  <c r="J123" i="170"/>
  <c r="I123" i="170"/>
  <c r="H123" i="170"/>
  <c r="G123" i="170"/>
  <c r="F123" i="170"/>
  <c r="E123" i="170"/>
  <c r="D123" i="170"/>
  <c r="C123" i="170"/>
  <c r="O121" i="170"/>
  <c r="O119" i="170"/>
  <c r="O117" i="170"/>
  <c r="O111" i="170"/>
  <c r="O110" i="170"/>
  <c r="O109" i="170"/>
  <c r="O108" i="170"/>
  <c r="O107" i="170"/>
  <c r="O106" i="170"/>
  <c r="O105" i="170"/>
  <c r="O104" i="170"/>
  <c r="O103" i="170"/>
  <c r="O102" i="170"/>
  <c r="O101" i="170"/>
  <c r="O100" i="170"/>
  <c r="O99" i="170"/>
  <c r="O98" i="170"/>
  <c r="O97" i="170"/>
  <c r="O96" i="170"/>
  <c r="O95" i="170"/>
  <c r="O94" i="170"/>
  <c r="O93" i="170"/>
  <c r="O92" i="170"/>
  <c r="O91" i="170"/>
  <c r="O90" i="170"/>
  <c r="O89" i="170"/>
  <c r="O88" i="170"/>
  <c r="O87" i="170"/>
  <c r="O86" i="170"/>
  <c r="O85" i="170"/>
  <c r="O84" i="170"/>
  <c r="O83" i="170"/>
  <c r="O82" i="170"/>
  <c r="O81" i="170"/>
  <c r="O80" i="170"/>
  <c r="O79" i="170"/>
  <c r="O78" i="170"/>
  <c r="O77" i="170"/>
  <c r="O76" i="170"/>
  <c r="O75" i="170"/>
  <c r="O74" i="170"/>
  <c r="O73" i="170"/>
  <c r="O72" i="170"/>
  <c r="O71" i="170"/>
  <c r="O70" i="170"/>
  <c r="O69" i="170"/>
  <c r="O68" i="170"/>
  <c r="O67" i="170"/>
  <c r="O66" i="170"/>
  <c r="O65" i="170"/>
  <c r="O64" i="170"/>
  <c r="O63" i="170"/>
  <c r="O62" i="170"/>
  <c r="O60" i="170"/>
  <c r="O58" i="170"/>
  <c r="O57" i="170"/>
  <c r="O54" i="170"/>
  <c r="O53" i="170"/>
  <c r="O50" i="170"/>
  <c r="O49" i="170"/>
  <c r="O47" i="170"/>
  <c r="O45" i="170"/>
  <c r="O44" i="170"/>
  <c r="O42" i="170"/>
  <c r="O39" i="170"/>
  <c r="O38" i="170"/>
  <c r="O33" i="170"/>
  <c r="O32" i="170"/>
  <c r="N31" i="170"/>
  <c r="M31" i="170"/>
  <c r="L31" i="170"/>
  <c r="K31" i="170"/>
  <c r="J31" i="170"/>
  <c r="I31" i="170"/>
  <c r="H31" i="170"/>
  <c r="G31" i="170"/>
  <c r="F31" i="170"/>
  <c r="E31" i="170"/>
  <c r="D31" i="170"/>
  <c r="C31" i="170"/>
  <c r="O30" i="170"/>
  <c r="N29" i="170"/>
  <c r="M29" i="170"/>
  <c r="L29" i="170"/>
  <c r="K29" i="170"/>
  <c r="J29" i="170"/>
  <c r="I29" i="170"/>
  <c r="H29" i="170"/>
  <c r="G29" i="170"/>
  <c r="F29" i="170"/>
  <c r="E29" i="170"/>
  <c r="D29" i="170"/>
  <c r="C29" i="170"/>
  <c r="N28" i="170"/>
  <c r="O27" i="170"/>
  <c r="O26" i="170"/>
  <c r="N25" i="170"/>
  <c r="M25" i="170"/>
  <c r="L25" i="170"/>
  <c r="K25" i="170"/>
  <c r="J25" i="170"/>
  <c r="I25" i="170"/>
  <c r="H25" i="170"/>
  <c r="G25" i="170"/>
  <c r="F25" i="170"/>
  <c r="E25" i="170"/>
  <c r="D25" i="170"/>
  <c r="C25" i="170"/>
  <c r="O24" i="170"/>
  <c r="N23" i="170"/>
  <c r="M23" i="170"/>
  <c r="L23" i="170"/>
  <c r="K23" i="170"/>
  <c r="J23" i="170"/>
  <c r="I23" i="170"/>
  <c r="H23" i="170"/>
  <c r="G23" i="170"/>
  <c r="F23" i="170"/>
  <c r="E23" i="170"/>
  <c r="D23" i="170"/>
  <c r="C23" i="170"/>
  <c r="O22" i="170"/>
  <c r="O21" i="170"/>
  <c r="O20" i="170"/>
  <c r="O19" i="170"/>
  <c r="N18" i="170"/>
  <c r="M18" i="170"/>
  <c r="L18" i="170"/>
  <c r="K18" i="170"/>
  <c r="J18" i="170"/>
  <c r="I18" i="170"/>
  <c r="H18" i="170"/>
  <c r="G18" i="170"/>
  <c r="F18" i="170"/>
  <c r="E18" i="170"/>
  <c r="D18" i="170"/>
  <c r="C18" i="170"/>
  <c r="O15" i="170"/>
  <c r="O14" i="170"/>
  <c r="N13" i="170"/>
  <c r="M13" i="170"/>
  <c r="L13" i="170"/>
  <c r="K13" i="170"/>
  <c r="J13" i="170"/>
  <c r="I13" i="170"/>
  <c r="H13" i="170"/>
  <c r="G13" i="170"/>
  <c r="F13" i="170"/>
  <c r="E13" i="170"/>
  <c r="D13" i="170"/>
  <c r="C13" i="170"/>
  <c r="O57" i="169"/>
  <c r="O56" i="169"/>
  <c r="O55" i="169"/>
  <c r="N54" i="169"/>
  <c r="M54" i="169"/>
  <c r="L54" i="169"/>
  <c r="K54" i="169"/>
  <c r="J54" i="169"/>
  <c r="I54" i="169"/>
  <c r="H54" i="169"/>
  <c r="G54" i="169"/>
  <c r="F54" i="169"/>
  <c r="E54" i="169"/>
  <c r="D54" i="169"/>
  <c r="C54" i="169"/>
  <c r="O52" i="169"/>
  <c r="O51" i="169"/>
  <c r="N50" i="169"/>
  <c r="M50" i="169"/>
  <c r="L50" i="169"/>
  <c r="K50" i="169"/>
  <c r="J50" i="169"/>
  <c r="I50" i="169"/>
  <c r="H50" i="169"/>
  <c r="G50" i="169"/>
  <c r="F50" i="169"/>
  <c r="E50" i="169"/>
  <c r="D50" i="169"/>
  <c r="C50" i="169"/>
  <c r="O49" i="169"/>
  <c r="N48" i="169"/>
  <c r="M48" i="169"/>
  <c r="L48" i="169"/>
  <c r="K48" i="169"/>
  <c r="J48" i="169"/>
  <c r="I48" i="169"/>
  <c r="H48" i="169"/>
  <c r="G48" i="169"/>
  <c r="F48" i="169"/>
  <c r="E48" i="169"/>
  <c r="D48" i="169"/>
  <c r="C48" i="169"/>
  <c r="O45" i="169"/>
  <c r="O44" i="169"/>
  <c r="N43" i="169"/>
  <c r="M43" i="169"/>
  <c r="L43" i="169"/>
  <c r="K43" i="169"/>
  <c r="J43" i="169"/>
  <c r="I43" i="169"/>
  <c r="H43" i="169"/>
  <c r="G43" i="169"/>
  <c r="F43" i="169"/>
  <c r="E43" i="169"/>
  <c r="D43" i="169"/>
  <c r="C43" i="169"/>
  <c r="O42" i="169"/>
  <c r="O41" i="169"/>
  <c r="O40" i="169"/>
  <c r="O39" i="169"/>
  <c r="O38" i="169"/>
  <c r="O37" i="169"/>
  <c r="O36" i="169"/>
  <c r="O35" i="169"/>
  <c r="O34" i="169"/>
  <c r="O33" i="169"/>
  <c r="O30" i="169"/>
  <c r="O28" i="169"/>
  <c r="O27" i="169"/>
  <c r="N26" i="169"/>
  <c r="M26" i="169"/>
  <c r="L26" i="169"/>
  <c r="K26" i="169"/>
  <c r="J26" i="169"/>
  <c r="I26" i="169"/>
  <c r="H26" i="169"/>
  <c r="G26" i="169"/>
  <c r="F26" i="169"/>
  <c r="E26" i="169"/>
  <c r="D26" i="169"/>
  <c r="C26" i="169"/>
  <c r="O25" i="169"/>
  <c r="O24" i="169"/>
  <c r="N23" i="169"/>
  <c r="M23" i="169"/>
  <c r="L23" i="169"/>
  <c r="K23" i="169"/>
  <c r="J23" i="169"/>
  <c r="I23" i="169"/>
  <c r="H23" i="169"/>
  <c r="G23" i="169"/>
  <c r="F23" i="169"/>
  <c r="E23" i="169"/>
  <c r="D23" i="169"/>
  <c r="C23" i="169"/>
  <c r="O22" i="169"/>
  <c r="O21" i="169"/>
  <c r="O20" i="169"/>
  <c r="N18" i="169"/>
  <c r="M18" i="169"/>
  <c r="L18" i="169"/>
  <c r="K18" i="169"/>
  <c r="J18" i="169"/>
  <c r="I18" i="169"/>
  <c r="H18" i="169"/>
  <c r="G18" i="169"/>
  <c r="F18" i="169"/>
  <c r="E18" i="169"/>
  <c r="D18" i="169"/>
  <c r="C18" i="169"/>
  <c r="O15" i="169"/>
  <c r="O14" i="169"/>
  <c r="N13" i="169"/>
  <c r="M13" i="169"/>
  <c r="L13" i="169"/>
  <c r="K13" i="169"/>
  <c r="J13" i="169"/>
  <c r="I13" i="169"/>
  <c r="H13" i="169"/>
  <c r="G13" i="169"/>
  <c r="F13" i="169"/>
  <c r="E13" i="169"/>
  <c r="D13" i="169"/>
  <c r="C13" i="169"/>
  <c r="E131" i="168"/>
  <c r="D131" i="168"/>
  <c r="C131" i="168"/>
  <c r="E128" i="168"/>
  <c r="D128" i="168"/>
  <c r="C128" i="168"/>
  <c r="E126" i="168"/>
  <c r="D126" i="168"/>
  <c r="C126" i="168"/>
  <c r="E119" i="168"/>
  <c r="D119" i="168"/>
  <c r="C119" i="168"/>
  <c r="E32" i="168"/>
  <c r="D32" i="168"/>
  <c r="C32" i="168"/>
  <c r="E26" i="168"/>
  <c r="D26" i="168"/>
  <c r="C26" i="168"/>
  <c r="E18" i="168"/>
  <c r="D18" i="168"/>
  <c r="C18" i="168"/>
  <c r="E13" i="168"/>
  <c r="D13" i="168"/>
  <c r="C13" i="168"/>
  <c r="L73" i="167"/>
  <c r="L72" i="167"/>
  <c r="L71" i="167"/>
  <c r="L68" i="167"/>
  <c r="L67" i="167"/>
  <c r="L64" i="167"/>
  <c r="L62" i="167"/>
  <c r="L61" i="167"/>
  <c r="L57" i="167"/>
  <c r="L56" i="167"/>
  <c r="L55" i="167"/>
  <c r="L43" i="167"/>
  <c r="L42" i="167"/>
  <c r="L41" i="167"/>
  <c r="L40" i="167"/>
  <c r="L39" i="167"/>
  <c r="L36" i="167"/>
  <c r="L34" i="167"/>
  <c r="L33" i="167"/>
  <c r="L31" i="167"/>
  <c r="L28" i="167"/>
  <c r="L27" i="167"/>
  <c r="L25" i="167"/>
  <c r="L22" i="167"/>
  <c r="L20" i="167"/>
  <c r="L19" i="167"/>
  <c r="L15" i="167"/>
  <c r="L14" i="167"/>
  <c r="AH31" i="173" l="1"/>
  <c r="AH41" i="173"/>
  <c r="AH46" i="173"/>
  <c r="AH52" i="173"/>
  <c r="AH58" i="173"/>
  <c r="AH112" i="173"/>
  <c r="AH119" i="173"/>
  <c r="AH121" i="173"/>
  <c r="AH124" i="173"/>
  <c r="AH23" i="173"/>
  <c r="AH18" i="173"/>
  <c r="U40" i="173"/>
  <c r="D28" i="173"/>
  <c r="L28" i="173"/>
  <c r="T28" i="173"/>
  <c r="X28" i="173"/>
  <c r="AB28" i="173"/>
  <c r="AF28" i="173"/>
  <c r="H28" i="173"/>
  <c r="E28" i="173"/>
  <c r="I28" i="173"/>
  <c r="M28" i="173"/>
  <c r="Q28" i="173"/>
  <c r="U28" i="173"/>
  <c r="Y28" i="173"/>
  <c r="AC28" i="173"/>
  <c r="P28" i="173"/>
  <c r="F28" i="173"/>
  <c r="J28" i="173"/>
  <c r="N28" i="173"/>
  <c r="R28" i="173"/>
  <c r="V28" i="173"/>
  <c r="Z28" i="173"/>
  <c r="AD28" i="173"/>
  <c r="C28" i="173"/>
  <c r="G28" i="173"/>
  <c r="K28" i="173"/>
  <c r="O28" i="173"/>
  <c r="S28" i="173"/>
  <c r="W28" i="173"/>
  <c r="AA28" i="173"/>
  <c r="AE28" i="173"/>
  <c r="F47" i="172"/>
  <c r="J47" i="172"/>
  <c r="N47" i="172"/>
  <c r="R47" i="172"/>
  <c r="V47" i="172"/>
  <c r="Z47" i="172"/>
  <c r="AD47" i="172"/>
  <c r="C47" i="172"/>
  <c r="G47" i="172"/>
  <c r="K47" i="172"/>
  <c r="O47" i="172"/>
  <c r="S47" i="172"/>
  <c r="W47" i="172"/>
  <c r="AA47" i="172"/>
  <c r="AE47" i="172"/>
  <c r="D47" i="172"/>
  <c r="H47" i="172"/>
  <c r="L47" i="172"/>
  <c r="P47" i="172"/>
  <c r="T47" i="172"/>
  <c r="X47" i="172"/>
  <c r="AB47" i="172"/>
  <c r="AF47" i="172"/>
  <c r="E47" i="172"/>
  <c r="I47" i="172"/>
  <c r="M47" i="172"/>
  <c r="Q47" i="172"/>
  <c r="U47" i="172"/>
  <c r="Y47" i="172"/>
  <c r="AC47" i="172"/>
  <c r="AG47" i="172"/>
  <c r="C28" i="170"/>
  <c r="G28" i="170"/>
  <c r="K28" i="170"/>
  <c r="O46" i="170"/>
  <c r="D28" i="170"/>
  <c r="H28" i="170"/>
  <c r="L28" i="170"/>
  <c r="O41" i="170"/>
  <c r="E28" i="170"/>
  <c r="I28" i="170"/>
  <c r="M28" i="170"/>
  <c r="F28" i="170"/>
  <c r="J28" i="170"/>
  <c r="O59" i="170"/>
  <c r="E17" i="169"/>
  <c r="I17" i="169"/>
  <c r="M17" i="169"/>
  <c r="C17" i="169"/>
  <c r="G17" i="169"/>
  <c r="K17" i="169"/>
  <c r="E40" i="173"/>
  <c r="M72" i="171"/>
  <c r="M73" i="171"/>
  <c r="C116" i="173"/>
  <c r="G116" i="173"/>
  <c r="G115" i="173" s="1"/>
  <c r="K116" i="173"/>
  <c r="O116" i="173"/>
  <c r="O115" i="173" s="1"/>
  <c r="E116" i="173"/>
  <c r="I116" i="173"/>
  <c r="M116" i="173"/>
  <c r="Q116" i="173"/>
  <c r="U116" i="173"/>
  <c r="Y116" i="173"/>
  <c r="AC116" i="173"/>
  <c r="AF116" i="173"/>
  <c r="F116" i="173"/>
  <c r="J116" i="173"/>
  <c r="N116" i="173"/>
  <c r="R116" i="173"/>
  <c r="V116" i="173"/>
  <c r="Z116" i="173"/>
  <c r="AD116" i="173"/>
  <c r="E55" i="173"/>
  <c r="I55" i="173"/>
  <c r="M55" i="173"/>
  <c r="Q55" i="173"/>
  <c r="U55" i="173"/>
  <c r="Y55" i="173"/>
  <c r="AC55" i="173"/>
  <c r="I40" i="173"/>
  <c r="M40" i="173"/>
  <c r="Y40" i="173"/>
  <c r="AC40" i="173"/>
  <c r="D40" i="173"/>
  <c r="H40" i="173"/>
  <c r="L40" i="173"/>
  <c r="P40" i="173"/>
  <c r="T40" i="173"/>
  <c r="X40" i="173"/>
  <c r="AB40" i="173"/>
  <c r="AF40" i="173"/>
  <c r="D55" i="173"/>
  <c r="L55" i="173"/>
  <c r="T55" i="173"/>
  <c r="D116" i="173"/>
  <c r="H116" i="173"/>
  <c r="L116" i="173"/>
  <c r="T116" i="173"/>
  <c r="Q40" i="173"/>
  <c r="AD55" i="173"/>
  <c r="E62" i="172"/>
  <c r="I62" i="172"/>
  <c r="M62" i="172"/>
  <c r="Q62" i="172"/>
  <c r="U62" i="172"/>
  <c r="Y62" i="172"/>
  <c r="AC62" i="172"/>
  <c r="AG62" i="172"/>
  <c r="D62" i="172"/>
  <c r="H62" i="172"/>
  <c r="L62" i="172"/>
  <c r="P62" i="172"/>
  <c r="T62" i="172"/>
  <c r="X62" i="172"/>
  <c r="AB62" i="172"/>
  <c r="C62" i="172"/>
  <c r="G62" i="172"/>
  <c r="K62" i="172"/>
  <c r="O62" i="172"/>
  <c r="S62" i="172"/>
  <c r="W62" i="172"/>
  <c r="AA62" i="172"/>
  <c r="AE62" i="172"/>
  <c r="F62" i="172"/>
  <c r="J62" i="172"/>
  <c r="N62" i="172"/>
  <c r="R62" i="172"/>
  <c r="V62" i="172"/>
  <c r="Z62" i="172"/>
  <c r="AD62" i="172"/>
  <c r="N23" i="171"/>
  <c r="D28" i="171"/>
  <c r="N44" i="171"/>
  <c r="C25" i="168"/>
  <c r="L124" i="168"/>
  <c r="E25" i="168"/>
  <c r="E17" i="168" s="1"/>
  <c r="E123" i="168"/>
  <c r="D25" i="168"/>
  <c r="L32" i="168"/>
  <c r="L126" i="168"/>
  <c r="L128" i="168"/>
  <c r="L26" i="168"/>
  <c r="L119" i="168"/>
  <c r="L131" i="168"/>
  <c r="L18" i="168"/>
  <c r="D17" i="169"/>
  <c r="H17" i="169"/>
  <c r="L17" i="169"/>
  <c r="F17" i="169"/>
  <c r="J17" i="169"/>
  <c r="N17" i="169"/>
  <c r="N47" i="169"/>
  <c r="L24" i="167"/>
  <c r="L47" i="169"/>
  <c r="N17" i="173"/>
  <c r="C128" i="172"/>
  <c r="K128" i="172"/>
  <c r="AG128" i="172"/>
  <c r="AB55" i="173"/>
  <c r="O18" i="169"/>
  <c r="L26" i="167"/>
  <c r="N13" i="171"/>
  <c r="C28" i="171"/>
  <c r="D25" i="172"/>
  <c r="H25" i="172"/>
  <c r="L25" i="172"/>
  <c r="P25" i="172"/>
  <c r="T25" i="172"/>
  <c r="X25" i="172"/>
  <c r="AB25" i="172"/>
  <c r="AF25" i="172"/>
  <c r="V25" i="172"/>
  <c r="C40" i="173"/>
  <c r="G40" i="173"/>
  <c r="K40" i="173"/>
  <c r="O40" i="173"/>
  <c r="S40" i="173"/>
  <c r="W40" i="173"/>
  <c r="AA40" i="173"/>
  <c r="AE40" i="173"/>
  <c r="F55" i="173"/>
  <c r="N55" i="173"/>
  <c r="V55" i="173"/>
  <c r="K58" i="167"/>
  <c r="L13" i="168"/>
  <c r="F47" i="169"/>
  <c r="J47" i="169"/>
  <c r="N34" i="171"/>
  <c r="N54" i="171"/>
  <c r="F128" i="172"/>
  <c r="J128" i="172"/>
  <c r="N128" i="172"/>
  <c r="R128" i="172"/>
  <c r="V128" i="172"/>
  <c r="Z128" i="172"/>
  <c r="AD128" i="172"/>
  <c r="J17" i="173"/>
  <c r="R17" i="173"/>
  <c r="T51" i="173"/>
  <c r="P116" i="173"/>
  <c r="X116" i="173"/>
  <c r="AB116" i="173"/>
  <c r="O37" i="170"/>
  <c r="J35" i="170"/>
  <c r="D47" i="169"/>
  <c r="H47" i="169"/>
  <c r="I35" i="170"/>
  <c r="E25" i="172"/>
  <c r="I25" i="172"/>
  <c r="M25" i="172"/>
  <c r="Q25" i="172"/>
  <c r="U25" i="172"/>
  <c r="Y25" i="172"/>
  <c r="AC25" i="172"/>
  <c r="AG25" i="172"/>
  <c r="C55" i="173"/>
  <c r="G55" i="173"/>
  <c r="K55" i="173"/>
  <c r="O55" i="173"/>
  <c r="S55" i="173"/>
  <c r="W55" i="173"/>
  <c r="AA55" i="173"/>
  <c r="AE55" i="173"/>
  <c r="L13" i="167"/>
  <c r="AH28" i="172"/>
  <c r="F25" i="172"/>
  <c r="J25" i="172"/>
  <c r="N25" i="172"/>
  <c r="R25" i="172"/>
  <c r="Z25" i="172"/>
  <c r="AD25" i="172"/>
  <c r="N58" i="172"/>
  <c r="V58" i="172"/>
  <c r="K58" i="172"/>
  <c r="O58" i="172"/>
  <c r="S58" i="172"/>
  <c r="AA58" i="172"/>
  <c r="AG43" i="172"/>
  <c r="E128" i="172"/>
  <c r="I128" i="172"/>
  <c r="M128" i="172"/>
  <c r="Q128" i="172"/>
  <c r="U128" i="172"/>
  <c r="Y128" i="172"/>
  <c r="AC128" i="172"/>
  <c r="G128" i="172"/>
  <c r="O128" i="172"/>
  <c r="W128" i="172"/>
  <c r="AA128" i="172"/>
  <c r="AE128" i="172"/>
  <c r="F73" i="171"/>
  <c r="C73" i="171"/>
  <c r="AH135" i="172"/>
  <c r="K17" i="170"/>
  <c r="J70" i="171"/>
  <c r="N39" i="171"/>
  <c r="Q43" i="172"/>
  <c r="Y43" i="172"/>
  <c r="AF58" i="172"/>
  <c r="F58" i="172"/>
  <c r="AD58" i="172"/>
  <c r="S128" i="172"/>
  <c r="J55" i="173"/>
  <c r="R55" i="173"/>
  <c r="Z55" i="173"/>
  <c r="L63" i="167"/>
  <c r="O13" i="169"/>
  <c r="O123" i="170"/>
  <c r="H28" i="171"/>
  <c r="N49" i="171"/>
  <c r="O43" i="172"/>
  <c r="L30" i="167"/>
  <c r="O43" i="169"/>
  <c r="O25" i="170"/>
  <c r="N18" i="171"/>
  <c r="N64" i="171"/>
  <c r="M43" i="172"/>
  <c r="AH55" i="172"/>
  <c r="H58" i="172"/>
  <c r="P58" i="172"/>
  <c r="Q17" i="173"/>
  <c r="H55" i="173"/>
  <c r="P55" i="173"/>
  <c r="X55" i="173"/>
  <c r="AF55" i="173"/>
  <c r="AC43" i="172"/>
  <c r="L60" i="167"/>
  <c r="C17" i="170"/>
  <c r="O31" i="170"/>
  <c r="O48" i="170"/>
  <c r="O61" i="170"/>
  <c r="L18" i="167"/>
  <c r="O50" i="169"/>
  <c r="J17" i="170"/>
  <c r="N17" i="170"/>
  <c r="M17" i="170"/>
  <c r="L35" i="170"/>
  <c r="O118" i="170"/>
  <c r="F28" i="171"/>
  <c r="K28" i="171"/>
  <c r="D70" i="171"/>
  <c r="H70" i="171"/>
  <c r="M70" i="171"/>
  <c r="N59" i="171"/>
  <c r="D123" i="168"/>
  <c r="O26" i="169"/>
  <c r="E47" i="169"/>
  <c r="I47" i="169"/>
  <c r="M47" i="169"/>
  <c r="O13" i="170"/>
  <c r="O23" i="170"/>
  <c r="G28" i="171"/>
  <c r="M28" i="171"/>
  <c r="N30" i="171"/>
  <c r="C25" i="172"/>
  <c r="G25" i="172"/>
  <c r="K25" i="172"/>
  <c r="O25" i="172"/>
  <c r="S25" i="172"/>
  <c r="W25" i="172"/>
  <c r="AA25" i="172"/>
  <c r="AE25" i="172"/>
  <c r="AH34" i="172"/>
  <c r="W43" i="172"/>
  <c r="G17" i="170"/>
  <c r="O43" i="170"/>
  <c r="J28" i="171"/>
  <c r="G70" i="171"/>
  <c r="K70" i="171"/>
  <c r="AH18" i="172"/>
  <c r="G43" i="172"/>
  <c r="X58" i="172"/>
  <c r="D17" i="172"/>
  <c r="T17" i="172"/>
  <c r="AH36" i="172"/>
  <c r="AH65" i="172"/>
  <c r="AH124" i="172"/>
  <c r="D128" i="172"/>
  <c r="H128" i="172"/>
  <c r="L128" i="172"/>
  <c r="P128" i="172"/>
  <c r="T128" i="172"/>
  <c r="X128" i="172"/>
  <c r="AB128" i="172"/>
  <c r="AF128" i="172"/>
  <c r="AH132" i="172"/>
  <c r="K17" i="173"/>
  <c r="AA17" i="173"/>
  <c r="AH13" i="173"/>
  <c r="E36" i="173"/>
  <c r="U36" i="173"/>
  <c r="X17" i="173"/>
  <c r="AF17" i="173"/>
  <c r="S116" i="173"/>
  <c r="W116" i="173"/>
  <c r="AA116" i="173"/>
  <c r="AE116" i="173"/>
  <c r="I72" i="171"/>
  <c r="I28" i="171"/>
  <c r="E73" i="171"/>
  <c r="N31" i="171"/>
  <c r="L70" i="167"/>
  <c r="D17" i="170"/>
  <c r="L17" i="170"/>
  <c r="E72" i="171"/>
  <c r="E28" i="171"/>
  <c r="L66" i="167"/>
  <c r="L32" i="167"/>
  <c r="O56" i="170"/>
  <c r="C47" i="169"/>
  <c r="G47" i="169"/>
  <c r="K47" i="169"/>
  <c r="O48" i="169"/>
  <c r="O29" i="170"/>
  <c r="AH23" i="172"/>
  <c r="F17" i="172"/>
  <c r="V17" i="172"/>
  <c r="AH32" i="172"/>
  <c r="I58" i="172"/>
  <c r="Q58" i="172"/>
  <c r="Y58" i="172"/>
  <c r="AG58" i="172"/>
  <c r="C123" i="168"/>
  <c r="O23" i="169"/>
  <c r="O120" i="170"/>
  <c r="AH26" i="172"/>
  <c r="H43" i="172"/>
  <c r="X43" i="172"/>
  <c r="AB43" i="172"/>
  <c r="AH67" i="172"/>
  <c r="F40" i="173"/>
  <c r="J40" i="173"/>
  <c r="N40" i="173"/>
  <c r="R40" i="173"/>
  <c r="V40" i="173"/>
  <c r="Z40" i="173"/>
  <c r="AD40" i="173"/>
  <c r="AH50" i="172"/>
  <c r="O54" i="169"/>
  <c r="O18" i="170"/>
  <c r="O52" i="170"/>
  <c r="O116" i="170"/>
  <c r="AH13" i="172"/>
  <c r="F43" i="172"/>
  <c r="V43" i="172"/>
  <c r="AD43" i="172"/>
  <c r="AH44" i="172"/>
  <c r="AH53" i="172"/>
  <c r="AH59" i="172"/>
  <c r="AH129" i="172"/>
  <c r="AH139" i="172"/>
  <c r="W51" i="173"/>
  <c r="AH55" i="173" l="1"/>
  <c r="AH28" i="173"/>
  <c r="AH116" i="173"/>
  <c r="AH40" i="173"/>
  <c r="G51" i="173"/>
  <c r="F51" i="173"/>
  <c r="L36" i="173"/>
  <c r="AE17" i="173"/>
  <c r="M17" i="173"/>
  <c r="F17" i="173"/>
  <c r="AC17" i="173"/>
  <c r="O17" i="173"/>
  <c r="U17" i="173"/>
  <c r="AB17" i="173"/>
  <c r="E17" i="173"/>
  <c r="D17" i="173"/>
  <c r="S51" i="173"/>
  <c r="C51" i="173"/>
  <c r="Q51" i="173"/>
  <c r="I36" i="173"/>
  <c r="D36" i="173"/>
  <c r="AA36" i="173"/>
  <c r="P17" i="173"/>
  <c r="W17" i="173"/>
  <c r="G17" i="173"/>
  <c r="Y17" i="173"/>
  <c r="I17" i="173"/>
  <c r="T17" i="173"/>
  <c r="AD17" i="173"/>
  <c r="H17" i="173"/>
  <c r="S17" i="173"/>
  <c r="C17" i="173"/>
  <c r="V17" i="173"/>
  <c r="L17" i="173"/>
  <c r="Z17" i="173"/>
  <c r="R58" i="172"/>
  <c r="AC58" i="172"/>
  <c r="L58" i="172"/>
  <c r="AE58" i="172"/>
  <c r="M58" i="172"/>
  <c r="I43" i="172"/>
  <c r="R43" i="172"/>
  <c r="P43" i="172"/>
  <c r="C43" i="172"/>
  <c r="AE43" i="172"/>
  <c r="N43" i="172"/>
  <c r="AF43" i="172"/>
  <c r="L43" i="172"/>
  <c r="K43" i="172"/>
  <c r="U43" i="172"/>
  <c r="T58" i="172"/>
  <c r="S43" i="172"/>
  <c r="AA43" i="172"/>
  <c r="E43" i="172"/>
  <c r="AH62" i="172"/>
  <c r="Z43" i="172"/>
  <c r="J43" i="172"/>
  <c r="AH47" i="172"/>
  <c r="T43" i="172"/>
  <c r="D43" i="172"/>
  <c r="C58" i="172"/>
  <c r="Q17" i="172"/>
  <c r="R17" i="172"/>
  <c r="AE17" i="172"/>
  <c r="C17" i="168"/>
  <c r="D17" i="168"/>
  <c r="I17" i="170"/>
  <c r="O28" i="170"/>
  <c r="F17" i="170"/>
  <c r="H17" i="170"/>
  <c r="E17" i="170"/>
  <c r="K38" i="167"/>
  <c r="L29" i="167"/>
  <c r="X115" i="173"/>
  <c r="H115" i="173"/>
  <c r="Z115" i="173"/>
  <c r="R115" i="173"/>
  <c r="AF115" i="173"/>
  <c r="AC115" i="173"/>
  <c r="U115" i="173"/>
  <c r="M115" i="173"/>
  <c r="E115" i="173"/>
  <c r="AA115" i="173"/>
  <c r="AB115" i="173"/>
  <c r="L115" i="173"/>
  <c r="AE115" i="173"/>
  <c r="T115" i="173"/>
  <c r="AD115" i="173"/>
  <c r="V115" i="173"/>
  <c r="N115" i="173"/>
  <c r="F115" i="173"/>
  <c r="Y115" i="173"/>
  <c r="Q115" i="173"/>
  <c r="I115" i="173"/>
  <c r="C115" i="173"/>
  <c r="K115" i="173"/>
  <c r="W115" i="173"/>
  <c r="J115" i="173"/>
  <c r="S115" i="173"/>
  <c r="P115" i="173"/>
  <c r="D115" i="173"/>
  <c r="Y51" i="173"/>
  <c r="I51" i="173"/>
  <c r="AF51" i="173"/>
  <c r="Z51" i="173"/>
  <c r="D51" i="173"/>
  <c r="H51" i="173"/>
  <c r="AB51" i="173"/>
  <c r="AD51" i="173"/>
  <c r="L51" i="173"/>
  <c r="AC51" i="173"/>
  <c r="M51" i="173"/>
  <c r="P51" i="173"/>
  <c r="J51" i="173"/>
  <c r="AA51" i="173"/>
  <c r="K51" i="173"/>
  <c r="N51" i="173"/>
  <c r="X51" i="173"/>
  <c r="R51" i="173"/>
  <c r="AE51" i="173"/>
  <c r="O51" i="173"/>
  <c r="V51" i="173"/>
  <c r="U51" i="173"/>
  <c r="E51" i="173"/>
  <c r="Q36" i="173"/>
  <c r="Y36" i="173"/>
  <c r="T36" i="173"/>
  <c r="AB36" i="173"/>
  <c r="V36" i="173"/>
  <c r="AD36" i="173"/>
  <c r="N36" i="173"/>
  <c r="S36" i="173"/>
  <c r="C36" i="173"/>
  <c r="R36" i="173"/>
  <c r="W36" i="173"/>
  <c r="G36" i="173"/>
  <c r="AC36" i="173"/>
  <c r="X36" i="173"/>
  <c r="H36" i="173"/>
  <c r="AE36" i="173"/>
  <c r="F36" i="173"/>
  <c r="K36" i="173"/>
  <c r="Z36" i="173"/>
  <c r="J36" i="173"/>
  <c r="O36" i="173"/>
  <c r="M36" i="173"/>
  <c r="AF36" i="173"/>
  <c r="P36" i="173"/>
  <c r="P127" i="172"/>
  <c r="AA127" i="172"/>
  <c r="M127" i="172"/>
  <c r="AD127" i="172"/>
  <c r="N127" i="172"/>
  <c r="K127" i="172"/>
  <c r="D127" i="172"/>
  <c r="AE127" i="172"/>
  <c r="X127" i="172"/>
  <c r="H127" i="172"/>
  <c r="O127" i="172"/>
  <c r="U127" i="172"/>
  <c r="E127" i="172"/>
  <c r="V127" i="172"/>
  <c r="F127" i="172"/>
  <c r="R127" i="172"/>
  <c r="AF127" i="172"/>
  <c r="AC127" i="172"/>
  <c r="T127" i="172"/>
  <c r="G127" i="172"/>
  <c r="Q127" i="172"/>
  <c r="AG127" i="172"/>
  <c r="AB127" i="172"/>
  <c r="L127" i="172"/>
  <c r="S127" i="172"/>
  <c r="W127" i="172"/>
  <c r="Y127" i="172"/>
  <c r="I127" i="172"/>
  <c r="Z127" i="172"/>
  <c r="J127" i="172"/>
  <c r="C127" i="172"/>
  <c r="AB58" i="172"/>
  <c r="Z58" i="172"/>
  <c r="W58" i="172"/>
  <c r="G58" i="172"/>
  <c r="U58" i="172"/>
  <c r="E58" i="172"/>
  <c r="D58" i="172"/>
  <c r="J58" i="172"/>
  <c r="AF17" i="172"/>
  <c r="P17" i="172"/>
  <c r="W17" i="172"/>
  <c r="G17" i="172"/>
  <c r="U17" i="172"/>
  <c r="E17" i="172"/>
  <c r="AA17" i="172"/>
  <c r="K17" i="172"/>
  <c r="I17" i="172"/>
  <c r="O17" i="172"/>
  <c r="AC17" i="172"/>
  <c r="M17" i="172"/>
  <c r="S17" i="172"/>
  <c r="C17" i="172"/>
  <c r="Y17" i="172"/>
  <c r="X17" i="172"/>
  <c r="H17" i="172"/>
  <c r="AG17" i="172"/>
  <c r="N17" i="172"/>
  <c r="AB17" i="172"/>
  <c r="L17" i="172"/>
  <c r="I70" i="171"/>
  <c r="C70" i="171"/>
  <c r="O115" i="170"/>
  <c r="E122" i="168"/>
  <c r="D122" i="168"/>
  <c r="L25" i="168"/>
  <c r="L123" i="168"/>
  <c r="M46" i="169"/>
  <c r="J46" i="169"/>
  <c r="L46" i="169"/>
  <c r="D46" i="169"/>
  <c r="G46" i="169"/>
  <c r="E46" i="169"/>
  <c r="H46" i="169"/>
  <c r="N46" i="169"/>
  <c r="K46" i="169"/>
  <c r="I46" i="169"/>
  <c r="F46" i="169"/>
  <c r="L59" i="167"/>
  <c r="Z17" i="172"/>
  <c r="N35" i="170"/>
  <c r="F35" i="170"/>
  <c r="E35" i="170"/>
  <c r="O114" i="170"/>
  <c r="C35" i="170"/>
  <c r="H35" i="170"/>
  <c r="D35" i="170"/>
  <c r="M35" i="170"/>
  <c r="G35" i="170"/>
  <c r="K35" i="170"/>
  <c r="AD17" i="172"/>
  <c r="J17" i="172"/>
  <c r="N73" i="171"/>
  <c r="F70" i="171"/>
  <c r="N28" i="171"/>
  <c r="AH128" i="172"/>
  <c r="O55" i="170"/>
  <c r="O40" i="170"/>
  <c r="O17" i="169"/>
  <c r="E70" i="171"/>
  <c r="AH25" i="172"/>
  <c r="L38" i="167"/>
  <c r="L58" i="167"/>
  <c r="O47" i="169"/>
  <c r="C46" i="169"/>
  <c r="L23" i="167"/>
  <c r="AH31" i="172"/>
  <c r="C122" i="168"/>
  <c r="N72" i="171"/>
  <c r="O36" i="170"/>
  <c r="AH115" i="173" l="1"/>
  <c r="AH51" i="173"/>
  <c r="AH36" i="173"/>
  <c r="AH17" i="173"/>
  <c r="Q42" i="172"/>
  <c r="AC42" i="172"/>
  <c r="W42" i="172"/>
  <c r="K42" i="172"/>
  <c r="L42" i="172"/>
  <c r="U42" i="172"/>
  <c r="AH43" i="172"/>
  <c r="G42" i="172"/>
  <c r="D38" i="168"/>
  <c r="E38" i="168"/>
  <c r="C38" i="168"/>
  <c r="O17" i="170"/>
  <c r="O51" i="170"/>
  <c r="W35" i="173"/>
  <c r="I35" i="173"/>
  <c r="Y35" i="173"/>
  <c r="V35" i="173"/>
  <c r="AC35" i="173"/>
  <c r="Z35" i="173"/>
  <c r="X35" i="173"/>
  <c r="L35" i="173"/>
  <c r="D35" i="173"/>
  <c r="AA35" i="173"/>
  <c r="E35" i="173"/>
  <c r="U35" i="173"/>
  <c r="T35" i="173"/>
  <c r="H35" i="173"/>
  <c r="J35" i="173"/>
  <c r="M35" i="173"/>
  <c r="AE35" i="173"/>
  <c r="C35" i="173"/>
  <c r="K35" i="173"/>
  <c r="F35" i="173"/>
  <c r="AB35" i="173"/>
  <c r="R35" i="173"/>
  <c r="N35" i="173"/>
  <c r="Q35" i="173"/>
  <c r="P35" i="173"/>
  <c r="O35" i="173"/>
  <c r="AD35" i="173"/>
  <c r="S35" i="173"/>
  <c r="AF35" i="173"/>
  <c r="G35" i="173"/>
  <c r="AD42" i="172"/>
  <c r="R42" i="172"/>
  <c r="AE42" i="172"/>
  <c r="AA42" i="172"/>
  <c r="O42" i="172"/>
  <c r="V42" i="172"/>
  <c r="H42" i="172"/>
  <c r="D42" i="172"/>
  <c r="AH127" i="172"/>
  <c r="Z42" i="172"/>
  <c r="S42" i="172"/>
  <c r="Y42" i="172"/>
  <c r="X42" i="172"/>
  <c r="F42" i="172"/>
  <c r="C42" i="172"/>
  <c r="AB42" i="172"/>
  <c r="T42" i="172"/>
  <c r="P42" i="172"/>
  <c r="I42" i="172"/>
  <c r="AF42" i="172"/>
  <c r="M42" i="172"/>
  <c r="AG42" i="172"/>
  <c r="N42" i="172"/>
  <c r="J42" i="172"/>
  <c r="AH58" i="172"/>
  <c r="E42" i="172"/>
  <c r="AH17" i="172"/>
  <c r="N70" i="171"/>
  <c r="E29" i="171" s="1"/>
  <c r="L122" i="168"/>
  <c r="L17" i="168"/>
  <c r="F32" i="169"/>
  <c r="K32" i="169"/>
  <c r="H32" i="169"/>
  <c r="G32" i="169"/>
  <c r="M32" i="169"/>
  <c r="I32" i="169"/>
  <c r="N32" i="169"/>
  <c r="E32" i="169"/>
  <c r="D32" i="169"/>
  <c r="J32" i="169"/>
  <c r="L32" i="169"/>
  <c r="L17" i="167"/>
  <c r="C32" i="169"/>
  <c r="O46" i="169"/>
  <c r="AH35" i="173" l="1"/>
  <c r="O35" i="170"/>
  <c r="J14" i="171"/>
  <c r="E24" i="171"/>
  <c r="C19" i="171"/>
  <c r="C24" i="171"/>
  <c r="I29" i="171"/>
  <c r="F24" i="171"/>
  <c r="D14" i="171"/>
  <c r="J24" i="171"/>
  <c r="M19" i="171"/>
  <c r="G65" i="171"/>
  <c r="G19" i="171"/>
  <c r="I19" i="171"/>
  <c r="K65" i="171"/>
  <c r="J71" i="171"/>
  <c r="N19" i="171"/>
  <c r="I24" i="171"/>
  <c r="F14" i="171"/>
  <c r="L19" i="171"/>
  <c r="L29" i="171"/>
  <c r="L65" i="171"/>
  <c r="L24" i="171"/>
  <c r="L14" i="171"/>
  <c r="L71" i="171"/>
  <c r="AH42" i="172"/>
  <c r="I71" i="171"/>
  <c r="K24" i="171"/>
  <c r="M14" i="171"/>
  <c r="G24" i="171"/>
  <c r="C71" i="171"/>
  <c r="D65" i="171"/>
  <c r="K19" i="171"/>
  <c r="D24" i="171"/>
  <c r="H71" i="171"/>
  <c r="H24" i="171"/>
  <c r="E65" i="171"/>
  <c r="K29" i="171"/>
  <c r="E14" i="171"/>
  <c r="E71" i="171"/>
  <c r="D71" i="171"/>
  <c r="F29" i="171"/>
  <c r="H19" i="171"/>
  <c r="J29" i="171"/>
  <c r="D29" i="171"/>
  <c r="G29" i="171"/>
  <c r="G14" i="171"/>
  <c r="K14" i="171"/>
  <c r="J19" i="171"/>
  <c r="D19" i="171"/>
  <c r="N14" i="171"/>
  <c r="E19" i="171"/>
  <c r="N29" i="171"/>
  <c r="H65" i="171"/>
  <c r="M71" i="171"/>
  <c r="M24" i="171"/>
  <c r="I14" i="171"/>
  <c r="F71" i="171"/>
  <c r="C65" i="171"/>
  <c r="F19" i="171"/>
  <c r="F65" i="171"/>
  <c r="I65" i="171"/>
  <c r="C14" i="171"/>
  <c r="J65" i="171"/>
  <c r="H14" i="171"/>
  <c r="C29" i="171"/>
  <c r="H29" i="171"/>
  <c r="G71" i="171"/>
  <c r="M65" i="171"/>
  <c r="M29" i="171"/>
  <c r="K71" i="171"/>
  <c r="N65" i="171"/>
  <c r="N24" i="171"/>
  <c r="N71" i="171"/>
  <c r="L38" i="168"/>
  <c r="O32" i="169"/>
  <c r="E75" i="166"/>
  <c r="D75" i="166"/>
  <c r="C75" i="166"/>
  <c r="E67" i="166"/>
  <c r="D67" i="166"/>
  <c r="C67" i="166"/>
  <c r="E62" i="166"/>
  <c r="D62" i="166"/>
  <c r="C62" i="166"/>
  <c r="E53" i="166"/>
  <c r="D53" i="166"/>
  <c r="C53" i="166"/>
  <c r="E32" i="166"/>
  <c r="E28" i="166" s="1"/>
  <c r="D32" i="166"/>
  <c r="D28" i="166" s="1"/>
  <c r="C32" i="166"/>
  <c r="C28" i="166" s="1"/>
  <c r="E22" i="166"/>
  <c r="D22" i="166"/>
  <c r="C22" i="166"/>
  <c r="G50" i="165"/>
  <c r="G48" i="165"/>
  <c r="E47" i="165"/>
  <c r="C47" i="165"/>
  <c r="G45" i="165"/>
  <c r="E44" i="165"/>
  <c r="C44" i="165"/>
  <c r="G42" i="165"/>
  <c r="G41" i="165"/>
  <c r="G39" i="165"/>
  <c r="G38" i="165"/>
  <c r="C37" i="165"/>
  <c r="G35" i="165"/>
  <c r="G34" i="165"/>
  <c r="C30" i="165"/>
  <c r="G32" i="165"/>
  <c r="G31" i="165"/>
  <c r="G26" i="165"/>
  <c r="G25" i="165"/>
  <c r="E24" i="165"/>
  <c r="C24" i="165"/>
  <c r="G22" i="165"/>
  <c r="G21" i="165"/>
  <c r="G20" i="165"/>
  <c r="E19" i="165"/>
  <c r="C19" i="165"/>
  <c r="C71" i="164"/>
  <c r="C66" i="164"/>
  <c r="C58" i="164"/>
  <c r="C54" i="164"/>
  <c r="C48" i="164"/>
  <c r="C41" i="164"/>
  <c r="C36" i="164"/>
  <c r="C28" i="164"/>
  <c r="C46" i="163"/>
  <c r="C40" i="163"/>
  <c r="C35" i="163"/>
  <c r="C18" i="163"/>
  <c r="D77" i="162"/>
  <c r="C77" i="162"/>
  <c r="D72" i="162"/>
  <c r="C72" i="162"/>
  <c r="D67" i="162"/>
  <c r="C67" i="162"/>
  <c r="D60" i="162"/>
  <c r="C60" i="162"/>
  <c r="D33" i="162"/>
  <c r="C33" i="162"/>
  <c r="D23" i="162"/>
  <c r="C23" i="162"/>
  <c r="G44" i="165" l="1"/>
  <c r="G47" i="165"/>
  <c r="C64" i="164"/>
  <c r="D29" i="162"/>
  <c r="C29" i="162"/>
  <c r="E20" i="166"/>
  <c r="E17" i="166" s="1"/>
  <c r="D20" i="166"/>
  <c r="D17" i="166" s="1"/>
  <c r="E37" i="165"/>
  <c r="E30" i="165"/>
  <c r="C28" i="165"/>
  <c r="G24" i="165"/>
  <c r="G19" i="165"/>
  <c r="D65" i="162"/>
  <c r="C65" i="162"/>
  <c r="C23" i="164"/>
  <c r="C17" i="165"/>
  <c r="G33" i="165"/>
  <c r="C20" i="166"/>
  <c r="C17" i="166" s="1"/>
  <c r="C19" i="164"/>
  <c r="E17" i="165"/>
  <c r="C26" i="164"/>
  <c r="C21" i="164"/>
  <c r="C16" i="163"/>
  <c r="C46" i="164"/>
  <c r="G40" i="165"/>
  <c r="J61" i="152"/>
  <c r="I61" i="152"/>
  <c r="H61" i="152"/>
  <c r="J60" i="152"/>
  <c r="I60" i="152"/>
  <c r="H60" i="152"/>
  <c r="G60" i="152"/>
  <c r="C60" i="152"/>
  <c r="O54" i="152"/>
  <c r="N54" i="152"/>
  <c r="M54" i="152"/>
  <c r="K54" i="152"/>
  <c r="J54" i="152"/>
  <c r="I54" i="152"/>
  <c r="H54" i="152"/>
  <c r="G54" i="152"/>
  <c r="F54" i="152"/>
  <c r="E54" i="152"/>
  <c r="D54" i="152"/>
  <c r="C54" i="152"/>
  <c r="O49" i="152"/>
  <c r="N49" i="152"/>
  <c r="M49" i="152"/>
  <c r="K49" i="152"/>
  <c r="J49" i="152"/>
  <c r="I49" i="152"/>
  <c r="H49" i="152"/>
  <c r="G49" i="152"/>
  <c r="F49" i="152"/>
  <c r="E49" i="152"/>
  <c r="D49" i="152"/>
  <c r="C49" i="152"/>
  <c r="O44" i="152"/>
  <c r="N44" i="152"/>
  <c r="M44" i="152"/>
  <c r="K44" i="152"/>
  <c r="J44" i="152"/>
  <c r="I44" i="152"/>
  <c r="H44" i="152"/>
  <c r="G44" i="152"/>
  <c r="F44" i="152"/>
  <c r="E44" i="152"/>
  <c r="D44" i="152"/>
  <c r="C44" i="152"/>
  <c r="O39" i="152"/>
  <c r="N39" i="152"/>
  <c r="M39" i="152"/>
  <c r="K39" i="152"/>
  <c r="J39" i="152"/>
  <c r="I39" i="152"/>
  <c r="H39" i="152"/>
  <c r="G39" i="152"/>
  <c r="F39" i="152"/>
  <c r="E39" i="152"/>
  <c r="D39" i="152"/>
  <c r="C39" i="152"/>
  <c r="O34" i="152"/>
  <c r="N34" i="152"/>
  <c r="M34" i="152"/>
  <c r="K34" i="152"/>
  <c r="J34" i="152"/>
  <c r="I34" i="152"/>
  <c r="H34" i="152"/>
  <c r="G34" i="152"/>
  <c r="F34" i="152"/>
  <c r="E34" i="152"/>
  <c r="D34" i="152"/>
  <c r="C34" i="152"/>
  <c r="O29" i="152"/>
  <c r="N29" i="152"/>
  <c r="M29" i="152"/>
  <c r="K29" i="152"/>
  <c r="J29" i="152"/>
  <c r="I29" i="152"/>
  <c r="H29" i="152"/>
  <c r="G29" i="152"/>
  <c r="F29" i="152"/>
  <c r="E29" i="152"/>
  <c r="D29" i="152"/>
  <c r="C29" i="152"/>
  <c r="O24" i="152"/>
  <c r="N24" i="152"/>
  <c r="M24" i="152"/>
  <c r="K24" i="152"/>
  <c r="J24" i="152"/>
  <c r="I24" i="152"/>
  <c r="H24" i="152"/>
  <c r="G24" i="152"/>
  <c r="F24" i="152"/>
  <c r="E24" i="152"/>
  <c r="D24" i="152"/>
  <c r="C24" i="152"/>
  <c r="O19" i="152"/>
  <c r="N19" i="152"/>
  <c r="M19" i="152"/>
  <c r="K19" i="152"/>
  <c r="J19" i="152"/>
  <c r="I19" i="152"/>
  <c r="H19" i="152"/>
  <c r="G19" i="152"/>
  <c r="F19" i="152"/>
  <c r="E19" i="152"/>
  <c r="D19" i="152"/>
  <c r="C19" i="152"/>
  <c r="O14" i="152"/>
  <c r="N14" i="152"/>
  <c r="M14" i="152"/>
  <c r="K14" i="152"/>
  <c r="J14" i="152"/>
  <c r="I14" i="152"/>
  <c r="H14" i="152"/>
  <c r="G14" i="152"/>
  <c r="F14" i="152"/>
  <c r="E14" i="152"/>
  <c r="D14" i="152"/>
  <c r="C14" i="152"/>
  <c r="E87" i="159"/>
  <c r="E86" i="159"/>
  <c r="E85" i="159"/>
  <c r="E84" i="159"/>
  <c r="E83" i="159"/>
  <c r="E82" i="159"/>
  <c r="E81" i="159"/>
  <c r="C21" i="162" l="1"/>
  <c r="D14" i="166"/>
  <c r="C14" i="166"/>
  <c r="D73" i="164"/>
  <c r="D75" i="164"/>
  <c r="D69" i="164"/>
  <c r="D68" i="164"/>
  <c r="D74" i="164"/>
  <c r="C17" i="164"/>
  <c r="D21" i="162"/>
  <c r="H59" i="152"/>
  <c r="E14" i="166"/>
  <c r="G37" i="165"/>
  <c r="E28" i="165"/>
  <c r="G30" i="165"/>
  <c r="C15" i="165"/>
  <c r="G17" i="165"/>
  <c r="C13" i="163"/>
  <c r="J59" i="152"/>
  <c r="I59" i="152"/>
  <c r="E89" i="159"/>
  <c r="C105" i="128"/>
  <c r="F105" i="128" s="1"/>
  <c r="D34" i="164" l="1"/>
  <c r="C19" i="162"/>
  <c r="D19" i="162"/>
  <c r="D71" i="164"/>
  <c r="D66" i="164"/>
  <c r="D28" i="164"/>
  <c r="D52" i="164"/>
  <c r="D58" i="164"/>
  <c r="D43" i="164"/>
  <c r="D42" i="164"/>
  <c r="D33" i="164"/>
  <c r="D54" i="164"/>
  <c r="D39" i="164"/>
  <c r="D38" i="164"/>
  <c r="D61" i="164"/>
  <c r="D44" i="164"/>
  <c r="D29" i="164"/>
  <c r="D41" i="164"/>
  <c r="D56" i="164"/>
  <c r="D36" i="164"/>
  <c r="D19" i="164"/>
  <c r="D21" i="164"/>
  <c r="D30" i="164"/>
  <c r="D31" i="164"/>
  <c r="D32" i="164"/>
  <c r="D59" i="164"/>
  <c r="D49" i="164"/>
  <c r="D23" i="164"/>
  <c r="D48" i="164"/>
  <c r="D50" i="164"/>
  <c r="D51" i="164"/>
  <c r="C14" i="164"/>
  <c r="D55" i="164"/>
  <c r="D37" i="164"/>
  <c r="D60" i="164"/>
  <c r="E15" i="165"/>
  <c r="G28" i="165"/>
  <c r="C16" i="162" l="1"/>
  <c r="D16" i="162"/>
  <c r="G15" i="165"/>
  <c r="D64" i="164"/>
  <c r="D26" i="164"/>
  <c r="D17" i="164"/>
  <c r="D46" i="164"/>
  <c r="D21" i="165" l="1"/>
  <c r="C13" i="162"/>
  <c r="D13" i="162"/>
  <c r="D52" i="165"/>
  <c r="D48" i="165"/>
  <c r="F21" i="165"/>
  <c r="D22" i="165"/>
  <c r="D26" i="165"/>
  <c r="F45" i="165"/>
  <c r="F25" i="165"/>
  <c r="F39" i="165"/>
  <c r="F41" i="165"/>
  <c r="D42" i="165"/>
  <c r="F42" i="165"/>
  <c r="F51" i="165"/>
  <c r="D25" i="165"/>
  <c r="F20" i="165"/>
  <c r="F31" i="165"/>
  <c r="D51" i="165"/>
  <c r="D39" i="165"/>
  <c r="F34" i="165"/>
  <c r="F48" i="165"/>
  <c r="D32" i="165"/>
  <c r="D41" i="165"/>
  <c r="D34" i="165"/>
  <c r="F32" i="165"/>
  <c r="F26" i="165"/>
  <c r="D45" i="165"/>
  <c r="D31" i="165"/>
  <c r="D20" i="165"/>
  <c r="D38" i="165"/>
  <c r="F38" i="165"/>
  <c r="D35" i="165"/>
  <c r="F22" i="165"/>
  <c r="F35" i="165"/>
  <c r="D47" i="165"/>
  <c r="D89" i="159"/>
  <c r="C89" i="159"/>
  <c r="C55" i="159"/>
  <c r="D30" i="159"/>
  <c r="C30" i="159"/>
  <c r="C42" i="159" s="1"/>
  <c r="C61" i="159" l="1"/>
  <c r="D50" i="165"/>
  <c r="F50" i="165"/>
  <c r="H52" i="165"/>
  <c r="H48" i="165"/>
  <c r="D44" i="165"/>
  <c r="F44" i="165"/>
  <c r="H20" i="165"/>
  <c r="H51" i="165"/>
  <c r="H41" i="165"/>
  <c r="H21" i="165"/>
  <c r="H38" i="165"/>
  <c r="H45" i="165"/>
  <c r="D40" i="165"/>
  <c r="F47" i="165"/>
  <c r="H31" i="165"/>
  <c r="H39" i="165"/>
  <c r="F40" i="165"/>
  <c r="F19" i="165"/>
  <c r="H26" i="165"/>
  <c r="H42" i="165"/>
  <c r="H34" i="165"/>
  <c r="D24" i="165"/>
  <c r="H25" i="165"/>
  <c r="H32" i="165"/>
  <c r="H35" i="165"/>
  <c r="H22" i="165"/>
  <c r="D33" i="165"/>
  <c r="F24" i="165"/>
  <c r="D19" i="165"/>
  <c r="F33" i="165"/>
  <c r="C65" i="159"/>
  <c r="D42" i="159"/>
  <c r="D61" i="159" s="1"/>
  <c r="D65" i="159"/>
  <c r="O61" i="152"/>
  <c r="N61" i="152"/>
  <c r="M61" i="152"/>
  <c r="K61" i="152"/>
  <c r="G61" i="152"/>
  <c r="G59" i="152" s="1"/>
  <c r="F61" i="152"/>
  <c r="E61" i="152"/>
  <c r="D61" i="152"/>
  <c r="C61" i="152"/>
  <c r="C59" i="152" s="1"/>
  <c r="O60" i="152"/>
  <c r="N60" i="152"/>
  <c r="M60" i="152"/>
  <c r="K60" i="152"/>
  <c r="F60" i="152"/>
  <c r="F59" i="152" s="1"/>
  <c r="E60" i="152"/>
  <c r="E59" i="152" s="1"/>
  <c r="D60" i="152"/>
  <c r="D59" i="152" s="1"/>
  <c r="O59" i="152" l="1"/>
  <c r="N59" i="152"/>
  <c r="H50" i="165"/>
  <c r="H24" i="165"/>
  <c r="H44" i="165"/>
  <c r="H47" i="165"/>
  <c r="F37" i="165"/>
  <c r="D37" i="165"/>
  <c r="H40" i="165"/>
  <c r="F17" i="165"/>
  <c r="F30" i="165"/>
  <c r="D30" i="165"/>
  <c r="H33" i="165"/>
  <c r="H19" i="165"/>
  <c r="D17" i="165"/>
  <c r="C63" i="159"/>
  <c r="C67" i="159" s="1"/>
  <c r="K59" i="152"/>
  <c r="M59" i="152"/>
  <c r="Q54" i="152"/>
  <c r="D63" i="159" l="1"/>
  <c r="H37" i="165"/>
  <c r="D28" i="165"/>
  <c r="H17" i="165"/>
  <c r="F28" i="165"/>
  <c r="H30" i="165"/>
  <c r="Q61" i="152"/>
  <c r="Q60" i="152"/>
  <c r="D15" i="165" l="1"/>
  <c r="D67" i="159"/>
  <c r="H28" i="165"/>
  <c r="F15" i="165"/>
  <c r="Q59" i="152"/>
  <c r="C18" i="129"/>
  <c r="C103" i="128"/>
  <c r="F103" i="128" s="1"/>
  <c r="C102" i="128"/>
  <c r="F102" i="128" s="1"/>
  <c r="C101" i="128"/>
  <c r="F101" i="128" s="1"/>
  <c r="C100" i="128"/>
  <c r="F100" i="128" s="1"/>
  <c r="C99" i="128"/>
  <c r="F99" i="128" s="1"/>
  <c r="C98" i="128"/>
  <c r="F98" i="128" s="1"/>
  <c r="C97" i="128"/>
  <c r="F97" i="128" s="1"/>
  <c r="H15" i="165" l="1"/>
  <c r="B3" i="133"/>
  <c r="B2" i="133"/>
  <c r="B3" i="129"/>
  <c r="B2" i="129"/>
  <c r="B3" i="128"/>
  <c r="B2" i="128"/>
  <c r="B3" i="121"/>
  <c r="B2" i="121"/>
  <c r="B3" i="120"/>
  <c r="B2" i="120"/>
  <c r="B3" i="42"/>
  <c r="B2" i="42"/>
  <c r="C22" i="129" l="1"/>
  <c r="C20" i="129"/>
  <c r="C16" i="129"/>
  <c r="C14" i="129"/>
  <c r="C12" i="129"/>
  <c r="I10" i="129"/>
  <c r="H10" i="129"/>
  <c r="G10" i="129"/>
  <c r="F10" i="129"/>
  <c r="E10" i="129"/>
  <c r="D10" i="129"/>
  <c r="C10" i="129" l="1"/>
  <c r="C15" i="121" l="1"/>
  <c r="C35" i="120" s="1"/>
  <c r="C96" i="128" l="1"/>
  <c r="F96" i="128" s="1"/>
  <c r="C95" i="128"/>
  <c r="F95" i="128" s="1"/>
  <c r="C94" i="128"/>
  <c r="F94" i="128" s="1"/>
  <c r="C93" i="128"/>
  <c r="F93" i="128" s="1"/>
  <c r="C92" i="128"/>
  <c r="F92" i="128" s="1"/>
  <c r="C91" i="128"/>
  <c r="F91" i="128" s="1"/>
  <c r="C90" i="128"/>
  <c r="F90" i="128" s="1"/>
  <c r="C89" i="128"/>
  <c r="F89" i="128" s="1"/>
  <c r="C88" i="128"/>
  <c r="F88" i="128" s="1"/>
  <c r="C87" i="128"/>
  <c r="F87" i="128" s="1"/>
  <c r="C86" i="128"/>
  <c r="F86" i="128" s="1"/>
  <c r="C85" i="128"/>
  <c r="C84" i="128"/>
  <c r="C83" i="128"/>
  <c r="C82" i="128"/>
  <c r="C81" i="128"/>
  <c r="C80" i="128"/>
  <c r="C79" i="128"/>
  <c r="C78" i="128"/>
  <c r="C77" i="128"/>
  <c r="C76" i="128"/>
  <c r="C75" i="128"/>
  <c r="C74" i="128"/>
  <c r="C73" i="128"/>
  <c r="C72" i="128"/>
  <c r="C71" i="128"/>
  <c r="C70" i="128"/>
  <c r="C69" i="128"/>
  <c r="C68" i="128"/>
  <c r="C67" i="128"/>
  <c r="C66" i="128"/>
  <c r="C65" i="128"/>
  <c r="C64" i="128"/>
  <c r="C63" i="128"/>
  <c r="C62" i="128"/>
  <c r="C61" i="128"/>
  <c r="C60" i="128"/>
  <c r="C59" i="128"/>
  <c r="C58" i="128"/>
  <c r="C57" i="128"/>
  <c r="C56" i="128"/>
  <c r="C55" i="128"/>
  <c r="C54" i="128"/>
  <c r="C53" i="128"/>
  <c r="C52" i="128"/>
  <c r="C51" i="128"/>
  <c r="C50" i="128"/>
  <c r="C49" i="128"/>
  <c r="C48" i="128"/>
  <c r="C47" i="128"/>
  <c r="C46" i="128"/>
  <c r="C45" i="128"/>
  <c r="C44" i="128"/>
  <c r="C43" i="128"/>
  <c r="C42" i="128"/>
  <c r="C41" i="128"/>
  <c r="C40" i="128"/>
  <c r="C39" i="128"/>
  <c r="C38" i="128"/>
  <c r="C37" i="128"/>
  <c r="C36" i="128"/>
  <c r="C35" i="128"/>
  <c r="C34" i="128"/>
  <c r="C33" i="128"/>
  <c r="C32" i="128"/>
  <c r="C30" i="128"/>
  <c r="C29" i="128"/>
  <c r="C28" i="128"/>
  <c r="C27" i="128"/>
  <c r="C26" i="128"/>
  <c r="C25" i="128"/>
  <c r="C24" i="128"/>
  <c r="C23" i="128"/>
  <c r="C22" i="128"/>
  <c r="C21" i="128"/>
  <c r="C20" i="128"/>
  <c r="C19" i="128"/>
  <c r="C18" i="128"/>
  <c r="C17" i="128"/>
  <c r="C16" i="128"/>
  <c r="C15" i="128"/>
  <c r="C14" i="128"/>
  <c r="C13" i="128"/>
  <c r="C12" i="128"/>
  <c r="F83" i="128" l="1"/>
  <c r="F13" i="128"/>
  <c r="F29" i="128"/>
  <c r="F42" i="128"/>
  <c r="F46" i="128"/>
  <c r="F50" i="128"/>
  <c r="F54" i="128"/>
  <c r="F58" i="128"/>
  <c r="F62" i="128"/>
  <c r="F66" i="128"/>
  <c r="F70" i="128"/>
  <c r="F74" i="128"/>
  <c r="F78" i="128"/>
  <c r="F82" i="128"/>
  <c r="F21" i="128"/>
  <c r="F34" i="128"/>
  <c r="F30" i="128"/>
  <c r="F39" i="128"/>
  <c r="F47" i="128"/>
  <c r="F51" i="128"/>
  <c r="F59" i="128"/>
  <c r="F63" i="128"/>
  <c r="F67" i="128"/>
  <c r="F71" i="128"/>
  <c r="F75" i="128"/>
  <c r="F79" i="128"/>
  <c r="F17" i="128"/>
  <c r="F25" i="128"/>
  <c r="F38" i="128"/>
  <c r="F22" i="128"/>
  <c r="F26" i="128"/>
  <c r="F35" i="128"/>
  <c r="F43" i="128"/>
  <c r="F55" i="128"/>
  <c r="F18" i="128"/>
  <c r="F23" i="128"/>
  <c r="F32" i="128"/>
  <c r="F36" i="128"/>
  <c r="F40" i="128"/>
  <c r="F44" i="128"/>
  <c r="F48" i="128"/>
  <c r="F52" i="128"/>
  <c r="F56" i="128"/>
  <c r="F60" i="128"/>
  <c r="F64" i="128"/>
  <c r="F68" i="128"/>
  <c r="F72" i="128"/>
  <c r="F76" i="128"/>
  <c r="F80" i="128"/>
  <c r="F84" i="128"/>
  <c r="F14" i="128"/>
  <c r="F15" i="128"/>
  <c r="F19" i="128"/>
  <c r="F27" i="128"/>
  <c r="F12" i="128"/>
  <c r="F16" i="128"/>
  <c r="F20" i="128"/>
  <c r="F24" i="128"/>
  <c r="F28" i="128"/>
  <c r="F33" i="128"/>
  <c r="F37" i="128"/>
  <c r="F41" i="128"/>
  <c r="F45" i="128"/>
  <c r="F49" i="128"/>
  <c r="F53" i="128"/>
  <c r="F57" i="128"/>
  <c r="F61" i="128"/>
  <c r="F65" i="128"/>
  <c r="F69" i="128"/>
  <c r="F73" i="128"/>
  <c r="F77" i="128"/>
  <c r="F81" i="128"/>
  <c r="F85" i="128"/>
  <c r="C11" i="128"/>
  <c r="F11" i="128" s="1"/>
  <c r="C52" i="120" l="1"/>
  <c r="C28" i="120"/>
  <c r="C22" i="120"/>
  <c r="C17" i="120" l="1"/>
  <c r="C15" i="120" l="1"/>
  <c r="C37" i="120" s="1"/>
  <c r="D88" i="162" l="1"/>
  <c r="C88" i="162"/>
  <c r="F19" i="42"/>
</calcChain>
</file>

<file path=xl/sharedStrings.xml><?xml version="1.0" encoding="utf-8"?>
<sst xmlns="http://schemas.openxmlformats.org/spreadsheetml/2006/main" count="1971" uniqueCount="923">
  <si>
    <t>Gob. de la Ciudad de Buenos Aires</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</si>
  <si>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</si>
  <si>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</si>
  <si>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</si>
  <si>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</si>
  <si>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</si>
  <si>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</si>
  <si>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</si>
  <si>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</si>
  <si>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</si>
  <si>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</si>
  <si>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</si>
  <si>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</si>
  <si>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</si>
  <si>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</si>
  <si>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</si>
  <si>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 BONO CUPÓN CERO DE 30 AÑOS DEL TESORO ESTADOUNIDENSE</t>
  </si>
  <si>
    <t>. GARANTÍA POR INTERESES</t>
  </si>
  <si>
    <t>. BONO CUPÓN CERO DEL KREDITANSTALT FUR WIEDERAUFBAU</t>
  </si>
  <si>
    <t>Par/$+CER/T.Fija/2038</t>
  </si>
  <si>
    <t>Par/U$S/T.Fija/2038</t>
  </si>
  <si>
    <t>Par/EUR/T.Fija/2038</t>
  </si>
  <si>
    <t>Par/JPY/T.Fija/2038</t>
  </si>
  <si>
    <t>Discount/$+CER/5,83%/2033</t>
  </si>
  <si>
    <t>Discount/U$S/8,28%/2033</t>
  </si>
  <si>
    <t>Discount/JPY/4,33%/2033</t>
  </si>
  <si>
    <t>CUASIPAR/$+CER/3,31%/2045</t>
  </si>
  <si>
    <t>U$S - LEY NY (TVPY-TVYO)</t>
  </si>
  <si>
    <t>CHF</t>
  </si>
  <si>
    <t>(Operaciones valuadas a la fecha de registro)</t>
  </si>
  <si>
    <t>ORGANISMOS</t>
  </si>
  <si>
    <t>FMI</t>
  </si>
  <si>
    <t>DESEMBOLSOS</t>
  </si>
  <si>
    <t>CAPITAL REEMBOLSADO</t>
  </si>
  <si>
    <t>CAPITAL NETO</t>
  </si>
  <si>
    <t>INTERESES PAGADOS</t>
  </si>
  <si>
    <t>FLUJO NETO ANUAL</t>
  </si>
  <si>
    <t>BID</t>
  </si>
  <si>
    <t>BIRF</t>
  </si>
  <si>
    <t>TOTAL INTERESES PAGADOS</t>
  </si>
  <si>
    <t>FLUJO NETO TOTAL</t>
  </si>
  <si>
    <t xml:space="preserve">       Letras del Tesoro</t>
  </si>
  <si>
    <t xml:space="preserve">       Otros préstamos</t>
  </si>
  <si>
    <t>Variación</t>
  </si>
  <si>
    <t>S/Saldos</t>
  </si>
  <si>
    <t>S/Atrasos</t>
  </si>
  <si>
    <t xml:space="preserve">- En años - </t>
  </si>
  <si>
    <t xml:space="preserve"> Total Préstamos </t>
  </si>
  <si>
    <t>Otros</t>
  </si>
  <si>
    <t>Tasa Cero</t>
  </si>
  <si>
    <t>Tipo de Cambio (excluye deudas ajustables por CER)</t>
  </si>
  <si>
    <t>Variación de la deuda ajustable por CER (efectos tipo de cambio y CER)</t>
  </si>
  <si>
    <t>PRÉSTAMOS</t>
  </si>
  <si>
    <t>Dto.1023/7-7-95/RIO NEGRO</t>
  </si>
  <si>
    <t>VIDA PROMEDIO TOTAL</t>
  </si>
  <si>
    <t xml:space="preserve"> - Organismos Internacionales</t>
  </si>
  <si>
    <t xml:space="preserve"> - Organismos Oficiales</t>
  </si>
  <si>
    <t xml:space="preserve"> - Préstamos Garantizados (Canje Noviembre 2001)</t>
  </si>
  <si>
    <t xml:space="preserve"> - Banca Comercial</t>
  </si>
  <si>
    <t xml:space="preserve">TOTAL </t>
  </si>
  <si>
    <t xml:space="preserve">   CORTO PLAZO</t>
  </si>
  <si>
    <t xml:space="preserve">   MEDIANO Y LARGO PLAZO</t>
  </si>
  <si>
    <t>Organismos Internacionales</t>
  </si>
  <si>
    <t xml:space="preserve"> . BIRF</t>
  </si>
  <si>
    <t xml:space="preserve"> . BID</t>
  </si>
  <si>
    <t xml:space="preserve"> . Otros</t>
  </si>
  <si>
    <t>Préstamos Garantizados</t>
  </si>
  <si>
    <t xml:space="preserve"> . En moneda nacional ajustable por CER</t>
  </si>
  <si>
    <t>Banca Comercial</t>
  </si>
  <si>
    <t xml:space="preserve"> . En moneda extranjera</t>
  </si>
  <si>
    <t xml:space="preserve">Organismos Oficiales </t>
  </si>
  <si>
    <t xml:space="preserve"> . En moneda nacional</t>
  </si>
  <si>
    <t xml:space="preserve">    TASA PROMEDIO PONDERADA TOTAL</t>
  </si>
  <si>
    <t>PAR</t>
  </si>
  <si>
    <t>DESCUENTO</t>
  </si>
  <si>
    <t>A.2.3</t>
  </si>
  <si>
    <t>A.4.6</t>
  </si>
  <si>
    <t>A.4.7</t>
  </si>
  <si>
    <t>LETRA INTRANSFERIBLE - BCRA</t>
  </si>
  <si>
    <t>En moneda nacional</t>
  </si>
  <si>
    <t>Préstamos Organismos Oficiales</t>
  </si>
  <si>
    <t xml:space="preserve">     · Ajustable por CER</t>
  </si>
  <si>
    <t>Efecto de la variación de la relación Libra Esterlina/dólar</t>
  </si>
  <si>
    <t xml:space="preserve"> Pagarés del Tesoro</t>
  </si>
  <si>
    <t xml:space="preserve">          · Otros</t>
  </si>
  <si>
    <t xml:space="preserve">     · No ajustable por CER</t>
  </si>
  <si>
    <t>Evolución reciente de la deuda</t>
  </si>
  <si>
    <t>LARGO PLAZO</t>
  </si>
  <si>
    <t xml:space="preserve"> Títulos Públicos</t>
  </si>
  <si>
    <t xml:space="preserve"> Organismos Intenacionales</t>
  </si>
  <si>
    <t xml:space="preserve"> Organismos Oficiales</t>
  </si>
  <si>
    <t xml:space="preserve"> Banca Comercial</t>
  </si>
  <si>
    <t xml:space="preserve"> Adelantos Transitorios</t>
  </si>
  <si>
    <t xml:space="preserve"> Letras del Tesoro</t>
  </si>
  <si>
    <t>Bonos de Consolidación</t>
  </si>
  <si>
    <t>Fecha</t>
  </si>
  <si>
    <t>CER</t>
  </si>
  <si>
    <t>Euro (Ref) / Peso</t>
  </si>
  <si>
    <t xml:space="preserve">     Otros</t>
  </si>
  <si>
    <t>Efecto de la variación de la relación Peso/dólar en deudas en pesos no ajustadas por CER</t>
  </si>
  <si>
    <t>Efecto de la variación de la relación Euro/dólar</t>
  </si>
  <si>
    <t>Efecto de la variación de la relación Yen/dólar</t>
  </si>
  <si>
    <t>Efecto de la variación de la relación Franco Suizo/dólar</t>
  </si>
  <si>
    <t>En moneda extranjera</t>
  </si>
  <si>
    <t>TOTAL DEUDA DENOMINADA EN PESOS</t>
  </si>
  <si>
    <t xml:space="preserve">     · Deuda ajustable por CER</t>
  </si>
  <si>
    <t>TOTAL DEUDA EN MONEDA EXTRANJERA</t>
  </si>
  <si>
    <t xml:space="preserve">    - Moneda extranjera </t>
  </si>
  <si>
    <t>VALORES NEGOCIABLES VINCULADOS AL PBI</t>
  </si>
  <si>
    <t>LETRAS ADQUIRIDAS POR EL BCRA</t>
  </si>
  <si>
    <t>Otros Cuadros</t>
  </si>
  <si>
    <t>Valores Negociables Vinculados al PBI</t>
  </si>
  <si>
    <t>A.1.4</t>
  </si>
  <si>
    <t>A.1.5</t>
  </si>
  <si>
    <t>A.1.6</t>
  </si>
  <si>
    <t>A.1.7</t>
  </si>
  <si>
    <t>A.1.8</t>
  </si>
  <si>
    <t>A.1.9</t>
  </si>
  <si>
    <t>A.1.10</t>
  </si>
  <si>
    <t>A.3.1</t>
  </si>
  <si>
    <t>A.3.2</t>
  </si>
  <si>
    <t>A.3.3</t>
  </si>
  <si>
    <t>A.3.4</t>
  </si>
  <si>
    <t>A.3.5</t>
  </si>
  <si>
    <t>A.3.6</t>
  </si>
  <si>
    <t>A.3.7</t>
  </si>
  <si>
    <t>A.3.8</t>
  </si>
  <si>
    <t>A.4.1</t>
  </si>
  <si>
    <t>A.4.2</t>
  </si>
  <si>
    <t>A.4.3</t>
  </si>
  <si>
    <t>A.4.4</t>
  </si>
  <si>
    <t>A.4.5</t>
  </si>
  <si>
    <t>Marzo</t>
  </si>
  <si>
    <t>Diciembre</t>
  </si>
  <si>
    <t>EUROLETRA/JPY/6%/2005</t>
  </si>
  <si>
    <t>EUROLETRA/JPY/5%/2002</t>
  </si>
  <si>
    <t>EUROLETRA/DEM/7%/2004</t>
  </si>
  <si>
    <t>EUROLETRA/DEM/8%/2009</t>
  </si>
  <si>
    <t>EUROLETRA/EUR/11%-8%/2008</t>
  </si>
  <si>
    <t>EUROLETRA/DEM/7,875%/2005</t>
  </si>
  <si>
    <t>EUROLETRA/DEM/14%-9%/2008</t>
  </si>
  <si>
    <t>BONO R.A./JPY/5,40%/2003</t>
  </si>
  <si>
    <t>BONO R.A./EUR/9%/2003</t>
  </si>
  <si>
    <t>SAMURAI/JPY/5,125%/2004</t>
  </si>
  <si>
    <t xml:space="preserve">TOTAL GENERAL </t>
  </si>
  <si>
    <t xml:space="preserve">     Deuda no ajustable por CER</t>
  </si>
  <si>
    <t xml:space="preserve">        Tasa fija</t>
  </si>
  <si>
    <t xml:space="preserve">        Tasa Cero</t>
  </si>
  <si>
    <t xml:space="preserve">     Deuda ajustable por CER</t>
  </si>
  <si>
    <t xml:space="preserve">        Tasas Variables</t>
  </si>
  <si>
    <t xml:space="preserve">               Otras tasas variables</t>
  </si>
  <si>
    <t>Abril</t>
  </si>
  <si>
    <t>Octubre</t>
  </si>
  <si>
    <t>Noviembre</t>
  </si>
  <si>
    <t>Febrero</t>
  </si>
  <si>
    <t>Mayo</t>
  </si>
  <si>
    <t>A.2.1</t>
  </si>
  <si>
    <t>A.2.2</t>
  </si>
  <si>
    <t xml:space="preserve">  ORGANISMOS INTERNACIONALES</t>
  </si>
  <si>
    <t xml:space="preserve">  ADELANTOS TRANSITORIOS BCRA</t>
  </si>
  <si>
    <t xml:space="preserve">  ORGANISMOS OFICIALES</t>
  </si>
  <si>
    <t xml:space="preserve">  BANCA COMERCIAL</t>
  </si>
  <si>
    <t>Moneda extranjera</t>
  </si>
  <si>
    <t>(En millones de u$s)</t>
  </si>
  <si>
    <t>ÍNDICE</t>
  </si>
  <si>
    <t>HOJA</t>
  </si>
  <si>
    <t>CONTENIDO</t>
  </si>
  <si>
    <t>A.1.1</t>
  </si>
  <si>
    <t>Moneda de origen</t>
  </si>
  <si>
    <t>EN MONEDA NACIONAL</t>
  </si>
  <si>
    <t>II- ORGANISMOS INTERNACIONALES - FONDO FIDUCIARIO PARA LA RECONSTRUCCIÓN DE EMPRESAS</t>
  </si>
  <si>
    <t>EUROLETRA/$/11,75%/2007</t>
  </si>
  <si>
    <t>EUROLETRA/$/8,75%/2002</t>
  </si>
  <si>
    <t>Dto.1023/7-7-95/CHACO</t>
  </si>
  <si>
    <t>Dto.1023/7-7-95/CHUBUT</t>
  </si>
  <si>
    <t>Dto.1023/7-7-95/SALTA</t>
  </si>
  <si>
    <t>Dto.1023/7-7-95/SANT. ESTERO</t>
  </si>
  <si>
    <t>EN MONEDA NACIONAL AJUSTABLE POR CER</t>
  </si>
  <si>
    <t>EN MONEDA EXTRANJERA</t>
  </si>
  <si>
    <t>EUROLETRA/CHF/7%/2003</t>
  </si>
  <si>
    <t>EUR</t>
  </si>
  <si>
    <t>PAR BONDS/DEM/5,87%/2023</t>
  </si>
  <si>
    <t>EUROLETRA/EUR/8,75%/2003</t>
  </si>
  <si>
    <t>BONO R.A./EUR/10%/2007</t>
  </si>
  <si>
    <t>EUROLETRA/ATS/7%/2004</t>
  </si>
  <si>
    <t>BONO R.A./EUR/9%/2006</t>
  </si>
  <si>
    <t>BONO R.A./EUR/10%/2004</t>
  </si>
  <si>
    <t>BONO R.A./EUR/9,75%/2003</t>
  </si>
  <si>
    <t>EUROLETRA/EUR/10%/2005</t>
  </si>
  <si>
    <t>BONO R.A./EUR/10,25%/2007</t>
  </si>
  <si>
    <t>EUROLETRA/EUR/8,125%/2004</t>
  </si>
  <si>
    <t>EUROLETRA/EUR/9%/2005</t>
  </si>
  <si>
    <t>EUROLETRA/ITL/11%/2003</t>
  </si>
  <si>
    <t>EUROLETRA/ITL/10%/2007</t>
  </si>
  <si>
    <t>EUROLETRA/ITL/LIBOR+1,6%/2004</t>
  </si>
  <si>
    <t>EUROLETRA/ITL/9,25%-7%/2004</t>
  </si>
  <si>
    <t>EUROLETRA/ITL/9%-7%/2004</t>
  </si>
  <si>
    <t>EUROLETRA/DEM/10,25%/2003</t>
  </si>
  <si>
    <t>EUROLETRA/DEM/11,25%/2006</t>
  </si>
  <si>
    <t>EUROLETRA/DEM/11,75%/2011</t>
  </si>
  <si>
    <t>EUROLETRA/DEM/9%/2003</t>
  </si>
  <si>
    <t>EUROLETRA/DEM/11,75%/2026</t>
  </si>
  <si>
    <t>BONO R.A./EUR/10%-8%/2008</t>
  </si>
  <si>
    <t>GLOBAL BOND/EUR/8,125%/2008</t>
  </si>
  <si>
    <t>BONO R.A./EUR/8%/2002</t>
  </si>
  <si>
    <t>BONO R.A./EUR/15%-8%/2008</t>
  </si>
  <si>
    <t>EUROLETRA/ITL/10,375%-8%/2009</t>
  </si>
  <si>
    <t>BONO R.A./EUR/9,50%/2004</t>
  </si>
  <si>
    <t>BONO R.A./EUR/14%-8%/2008</t>
  </si>
  <si>
    <t>BONO R.A./EUR/9%/2009</t>
  </si>
  <si>
    <t>EUROLETRA/EUR/7,125%/2002</t>
  </si>
  <si>
    <t>BONO R.A./EUR/EURIBOR+4%/2003</t>
  </si>
  <si>
    <t>BONO R.A./EUR/9,25%/2002</t>
  </si>
  <si>
    <t>EUROLETRA/GBP/10%/2007</t>
  </si>
  <si>
    <t>GBP</t>
  </si>
  <si>
    <t>JPY</t>
  </si>
  <si>
    <t>Indice</t>
  </si>
  <si>
    <t>LETRAS DEL TESORO</t>
  </si>
  <si>
    <t>En miles de u$s - TC del trimestre</t>
  </si>
  <si>
    <t>INSTRUMENTO</t>
  </si>
  <si>
    <t>AMPAROS</t>
  </si>
  <si>
    <t>A.1.2</t>
  </si>
  <si>
    <t xml:space="preserve">        MEDIANO Y LARGO PLAZO</t>
  </si>
  <si>
    <t>YEN - LEY JAPONESA</t>
  </si>
  <si>
    <t>EMITIDOS EN MONEDA NACIONAL AJUSTABLES POR CER</t>
  </si>
  <si>
    <t xml:space="preserve">     Deuda en dólares estadounidenses</t>
  </si>
  <si>
    <t xml:space="preserve">     Deuda en Euros</t>
  </si>
  <si>
    <t xml:space="preserve">     Deuda en Yenes</t>
  </si>
  <si>
    <t>Tasa vigente</t>
  </si>
  <si>
    <t>Badlar Bancos Privados</t>
  </si>
  <si>
    <t>Tasa Vigente</t>
  </si>
  <si>
    <t>Pesos</t>
  </si>
  <si>
    <t>Pesos Ajustados por CER</t>
  </si>
  <si>
    <t xml:space="preserve"> TÍTULOS PÚBLICOS</t>
  </si>
  <si>
    <t xml:space="preserve">  LETRAS DEL TESORO</t>
  </si>
  <si>
    <t>ADELANTOS TRANSITORIOS BCRA</t>
  </si>
  <si>
    <t>Emisión Canje 2005</t>
  </si>
  <si>
    <t>Emisión Canje 2010</t>
  </si>
  <si>
    <t>Leg. Nueva York</t>
  </si>
  <si>
    <t>Leg. Argentina</t>
  </si>
  <si>
    <t xml:space="preserve"> POR MONEDA E INSTRUMENTO</t>
  </si>
  <si>
    <t xml:space="preserve">    Deuda en dólares estadounidenses</t>
  </si>
  <si>
    <t xml:space="preserve">       Organismos Internacionales</t>
  </si>
  <si>
    <t xml:space="preserve">       Organismos Oficiales</t>
  </si>
  <si>
    <t xml:space="preserve">     Deuda en pesos no ajustables por CER</t>
  </si>
  <si>
    <t xml:space="preserve">     Deuda en pesos ajustables por CER</t>
  </si>
  <si>
    <t xml:space="preserve">       Títulos Públicos </t>
  </si>
  <si>
    <t xml:space="preserve">       Préstamos garantizados</t>
  </si>
  <si>
    <t xml:space="preserve">     Deuda en euros</t>
  </si>
  <si>
    <t xml:space="preserve">     Deuda en yenes</t>
  </si>
  <si>
    <t xml:space="preserve">     Deuda en otras monedas extranjeras</t>
  </si>
  <si>
    <t xml:space="preserve">    - Capital </t>
  </si>
  <si>
    <t>Activos financieros con cargo a provincias</t>
  </si>
  <si>
    <t>U$S - LEY ARG (TVPA)</t>
  </si>
  <si>
    <t>ARP - LEY ARG (TVPP)</t>
  </si>
  <si>
    <t>EUR - LEY INGLESA (TVPE)</t>
  </si>
  <si>
    <t>A.1.3</t>
  </si>
  <si>
    <t xml:space="preserve">    PRÉSTAMOS GARANTIZADOS</t>
  </si>
  <si>
    <t xml:space="preserve">  VARIACIONES</t>
  </si>
  <si>
    <t>Préstamos Organismos Multilaterales</t>
  </si>
  <si>
    <t xml:space="preserve">   - BID</t>
  </si>
  <si>
    <t xml:space="preserve">   - BIRF</t>
  </si>
  <si>
    <t xml:space="preserve">   - FONPLATA</t>
  </si>
  <si>
    <t xml:space="preserve">   - FIDA</t>
  </si>
  <si>
    <t xml:space="preserve">    ORGANISMOS OFICIALES</t>
  </si>
  <si>
    <t xml:space="preserve">    ORGANISMOS INTERNACIONALES</t>
  </si>
  <si>
    <t xml:space="preserve">    BANCA COMERCIAL</t>
  </si>
  <si>
    <t xml:space="preserve">    - Moneda nacional</t>
  </si>
  <si>
    <t>Saldo Bruto</t>
  </si>
  <si>
    <t>Miles de u$s</t>
  </si>
  <si>
    <t>Miles de $</t>
  </si>
  <si>
    <t xml:space="preserve">    CAPITAL</t>
  </si>
  <si>
    <t xml:space="preserve"> POR INSTRUMENTO Y POR TIPO DE PLAZO</t>
  </si>
  <si>
    <t xml:space="preserve">    ADELANTOS TRANSITORIOS BCRA</t>
  </si>
  <si>
    <t>OTROS</t>
  </si>
  <si>
    <t>TOTAL</t>
  </si>
  <si>
    <t xml:space="preserve">   - CAF</t>
  </si>
  <si>
    <t>FLUJOS Y VARIACIONES</t>
  </si>
  <si>
    <t xml:space="preserve"> - En miles u$s -</t>
  </si>
  <si>
    <t>Concepto</t>
  </si>
  <si>
    <t>Capital</t>
  </si>
  <si>
    <t>Acumulado</t>
  </si>
  <si>
    <t>Moneda</t>
  </si>
  <si>
    <t>%</t>
  </si>
  <si>
    <t xml:space="preserve"> </t>
  </si>
  <si>
    <t>Denominación</t>
  </si>
  <si>
    <t>Vencimiento</t>
  </si>
  <si>
    <t>Total</t>
  </si>
  <si>
    <t>EMITIDOS EN MONEDA NACIONAL</t>
  </si>
  <si>
    <t>En miles de u$s</t>
  </si>
  <si>
    <t>Fecha de emisión</t>
  </si>
  <si>
    <t>Valor nominal original en circulación</t>
  </si>
  <si>
    <t>AMPAROS Y EXCEPCIONES</t>
  </si>
  <si>
    <t>(Continuación)</t>
  </si>
  <si>
    <t>TOTALES</t>
  </si>
  <si>
    <t>TIPO DE ACREEDOR</t>
  </si>
  <si>
    <t>Junio</t>
  </si>
  <si>
    <t xml:space="preserve">    LETRAS DEL TESORO</t>
  </si>
  <si>
    <t>Dto.1023/7-7-95/M.C.B.A.</t>
  </si>
  <si>
    <t>SECRETARÍA DE FINANZAS</t>
  </si>
  <si>
    <t>TÍTULOS PÚBLICOS</t>
  </si>
  <si>
    <t xml:space="preserve">    INTERÉS</t>
  </si>
  <si>
    <t>TÍTULOS PÚBLICOS Y LETRAS DEL TESORO</t>
  </si>
  <si>
    <t>I- TÍTULOS COLOCADOS</t>
  </si>
  <si>
    <t>PTMO. GAR. TASA FIJA BONTE 27</t>
  </si>
  <si>
    <t>PTMO. GAR. TASA FIJA GL 27</t>
  </si>
  <si>
    <t>PTMO. GAR. TASA VAR. GL 27</t>
  </si>
  <si>
    <t>PTMO. GAR. TASA VAR. GL 30</t>
  </si>
  <si>
    <t>PTMO. GAR. TASA FIJA GL 30</t>
  </si>
  <si>
    <t>PTMO. GAR. TASA FIJA GL 31</t>
  </si>
  <si>
    <t>PTMO. GAR. TASA FIJA GL 31 MEGA</t>
  </si>
  <si>
    <t>PTMO. GAR. TASA VAR. GL 31 MEGA</t>
  </si>
  <si>
    <t>ACTIVOS FINANCIEROS - CON CARGO A LAS PROVINCIAS</t>
  </si>
  <si>
    <t>Provincia</t>
  </si>
  <si>
    <t>Buenos Aires</t>
  </si>
  <si>
    <t>Catamarca</t>
  </si>
  <si>
    <t>Chaco</t>
  </si>
  <si>
    <t>Chubut</t>
  </si>
  <si>
    <t>Córdoba</t>
  </si>
  <si>
    <t>Corrientes</t>
  </si>
  <si>
    <t>Entre Ríos</t>
  </si>
  <si>
    <t>Formosa</t>
  </si>
  <si>
    <t>Valor nominal residual en circulación (1)</t>
  </si>
  <si>
    <t>Valor nominal actualizado en circulación (2)</t>
  </si>
  <si>
    <t>Valor nominal original en circulación (1)</t>
  </si>
  <si>
    <t>Valor nominal residual en circulación (2)</t>
  </si>
  <si>
    <t xml:space="preserve">Valor nominal actualizado en circulación (3) </t>
  </si>
  <si>
    <t xml:space="preserve">(1) En el caso de los préstamos garantizados, el monto surge de multiplicar por 1,40 el VNO en circulación. </t>
  </si>
  <si>
    <t>Atrasos de Interés (1)</t>
  </si>
  <si>
    <t>(1) No incluye intereses moratorios ni punitorios.</t>
  </si>
  <si>
    <t>Efecto de la variación de la relación DEG/dólar (1)</t>
  </si>
  <si>
    <t>Efecto de la variación de la relación del dólar con otras monedas (2)</t>
  </si>
  <si>
    <t xml:space="preserve">(1) El DEG es una canasta de monedas. </t>
  </si>
  <si>
    <t>Coeficiente de pesificación (1)</t>
  </si>
  <si>
    <t>DEUDA EN SITUACIÓN DE PAGO NORMAL (1)</t>
  </si>
  <si>
    <t>OTROS (1)</t>
  </si>
  <si>
    <t>(1) Incluye bonos de consolidación, amparos y excepciones.</t>
  </si>
  <si>
    <t>Organismos Internacionales - Principal a Cargo de Provincias (1)</t>
  </si>
  <si>
    <t xml:space="preserve">        CORTO PLAZO (2)</t>
  </si>
  <si>
    <t>PAGARÉS DEL TESORO</t>
  </si>
  <si>
    <t>II- DEUDA DIRECTA</t>
  </si>
  <si>
    <t>III- DEUDA INDIRECTA</t>
  </si>
  <si>
    <t>(1) Factor de conversión de dólares a pesos aplicable cuando a las obligaciones corresponde pesificarlas a un valor de 1,40 más CER (por ejemplo, depósitos bancarios y deudas del sector público, en dólares, con legislación nacional).</t>
  </si>
  <si>
    <t xml:space="preserve"> b) Emisión Bonos de Consolidación</t>
  </si>
  <si>
    <t xml:space="preserve"> Avales</t>
  </si>
  <si>
    <t xml:space="preserve">    TÍTULOS PÚBLICOS Y LETRAS DEL TESORO</t>
  </si>
  <si>
    <t xml:space="preserve">    AVALES</t>
  </si>
  <si>
    <t xml:space="preserve">    BILATERALES</t>
  </si>
  <si>
    <t xml:space="preserve">    OTROS</t>
  </si>
  <si>
    <t>TÍTULOS PÚBLICOS, LETRAS DEL TESORO, PRÉSTAMOS GARANTIZADOS Y PAGARÉS</t>
  </si>
  <si>
    <t xml:space="preserve">    BANCA COMERCIAL </t>
  </si>
  <si>
    <t xml:space="preserve"> Títulos Públicos </t>
  </si>
  <si>
    <t xml:space="preserve">  Como % del total de servicios (2)</t>
  </si>
  <si>
    <t xml:space="preserve">                Tasa Libo</t>
  </si>
  <si>
    <t>TOTAL DESEMBOLSOS (I)</t>
  </si>
  <si>
    <t>TOTAL CAPITAL REEMBOLSADO (II)</t>
  </si>
  <si>
    <t>CAPITAL NETO (I) + (II)</t>
  </si>
  <si>
    <t>(1) No incluye estimación del pago eventual por los Valores Negociables Vinculadas al PBI.</t>
  </si>
  <si>
    <t>Adelantos Transitorios del BCRA</t>
  </si>
  <si>
    <t>Letras del Tesoro - Organismos Públicos</t>
  </si>
  <si>
    <t>Pagarés del Tesoro</t>
  </si>
  <si>
    <t xml:space="preserve"> - Pagarés del Tesoro</t>
  </si>
  <si>
    <t xml:space="preserve">   PRÉSTAMOS GARANTIZADOS</t>
  </si>
  <si>
    <t xml:space="preserve">     Pagaré 2038 - B.N.A.</t>
  </si>
  <si>
    <t xml:space="preserve">     Pagarés CAMMESA</t>
  </si>
  <si>
    <t xml:space="preserve">    PAGARÉS DEL TESORO</t>
  </si>
  <si>
    <t xml:space="preserve"> POR LEGISLACIÓN, INSTRUMENTO Y SITUACIÓN</t>
  </si>
  <si>
    <t>I- LEGISLACIÓN ARGENTINA</t>
  </si>
  <si>
    <t>PRÉSTAMOS GARANTIZADOS</t>
  </si>
  <si>
    <t>BONOS DE CONSOLIDACIÓN</t>
  </si>
  <si>
    <t>BONOS DE LA REESTRUCTURACIÓN - DTO. 1735/04 y 563/10</t>
  </si>
  <si>
    <t xml:space="preserve">  Bonos de Consolidación en Moneda Nacional 8va. Serie</t>
  </si>
  <si>
    <t xml:space="preserve">  Bonos de Consolidación en Moneda Nacional ajustable por CER  6ta. Serie</t>
  </si>
  <si>
    <t>. CON CARGO AL MERCADO CENTRAL</t>
  </si>
  <si>
    <t xml:space="preserve">  Capital</t>
  </si>
  <si>
    <t>En moneda de origen</t>
  </si>
  <si>
    <t>Denominación (2)</t>
  </si>
  <si>
    <t>Valor remanente total (1)</t>
  </si>
  <si>
    <t>En miles de U$S</t>
  </si>
  <si>
    <t>(1) Los pagos correspondientes a las Unidades Vinculadas al PBI son contingentes y se supeditan a la concurrencia de tres condiciones:</t>
  </si>
  <si>
    <t xml:space="preserve">       1- Para el año de referencia, el PBI Real Efectivo supera el Caso Base del PBI.</t>
  </si>
  <si>
    <t xml:space="preserve">       2- Para el año de referencia, el crecimiento anual en el PBI Real Efectivo supera la tasa de crecimiento indicada para ese año en el Caso Base del PBI.</t>
  </si>
  <si>
    <t xml:space="preserve">       3- El total de los pagos efectuados sobre un Valor Negociable Vinculado al PBI no supere a 0,48 medido por unidad de moneda.</t>
  </si>
  <si>
    <t>(2) Entre paréntesis figura - cuando corresponde - el Código MAE (Mercado Abierto Electrónico) asignado a cada Valor Negociable emitido y autorizado a cotizar.</t>
  </si>
  <si>
    <t>(3)Las cantidades expresadas en Valor Nocional se refieren a los valores de los activos subyacentes (deuda reestructurada) que les dieron origen.  Los Valores Negociables Vinculados al PBI representan derechos contingentes a percibir pagos, sujeto a las condiciones establecidas en el prospecto de reestructuración de la deuda (Dec. 1735/04), incluyendo la de crecimiento del PBI argentino por encima de lo proyectado en dicho prospecto.  Dado su carácter contingente, los Valores Negociables Vinculados al PBI no están contabilizados como deuda pública.</t>
  </si>
  <si>
    <t>(4) Valor remanente total. Es la diferencia entre el máximo a pagar de 48 unidades por cada 100 de valor nocional y la suma de los montos pagados hasta la actualidad, de acuerdo con las condiciones establecidas en las respectivas normas de emisión.</t>
  </si>
  <si>
    <t>U$S- LEY NY (TVPY-TVYO)</t>
  </si>
  <si>
    <t>U$S- LEY ARG (TVPA)</t>
  </si>
  <si>
    <t>ARP-LEY ARG (TVPP)</t>
  </si>
  <si>
    <t>EUR-LEY INGLESA (TVPE)</t>
  </si>
  <si>
    <t>YEN- LEY JAPONESA</t>
  </si>
  <si>
    <t>III- MEDIANO Y LARGO PLAZO</t>
  </si>
  <si>
    <t>IV- CORTO PLAZO</t>
  </si>
  <si>
    <t xml:space="preserve">     CAPITAL</t>
  </si>
  <si>
    <t xml:space="preserve">     ATRASOS DE INTERÉS</t>
  </si>
  <si>
    <t xml:space="preserve">        CAPITAL</t>
  </si>
  <si>
    <t xml:space="preserve">    - Moneda extranjera</t>
  </si>
  <si>
    <t>Moneda local (1)</t>
  </si>
  <si>
    <t xml:space="preserve">        Tasa cero</t>
  </si>
  <si>
    <t xml:space="preserve">     Deuda en otras monedas extranjeras (2)</t>
  </si>
  <si>
    <t>(1) La deuda emitida en dólares, pero cuyo pago de capital e interés es en pesos, se clasifica como deuda en Moneda Local.</t>
  </si>
  <si>
    <t>LETRAS DEL TESORO (1)</t>
  </si>
  <si>
    <t>TASA PROMEDIO PONDERADA (1)</t>
  </si>
  <si>
    <t>(2)  Intereses compensatorios estimados, devengados e impagos con posterioridad a la fecha de vencimiento de cada título.</t>
  </si>
  <si>
    <t>LETES/U$S/15-3-2002(P)</t>
  </si>
  <si>
    <t>LETES/U$S/15-2-2002(P)</t>
  </si>
  <si>
    <t>LETES/U$S/8-3-2002(P)</t>
  </si>
  <si>
    <t>LETES/U$S/22-2-2002(P)</t>
  </si>
  <si>
    <t>LETES/U$S/22-3-2002(P)</t>
  </si>
  <si>
    <t>BONEX/1992(P)</t>
  </si>
  <si>
    <t>FERROBONOS(P)</t>
  </si>
  <si>
    <t>PRE4(P)</t>
  </si>
  <si>
    <t>PRO2(P)</t>
  </si>
  <si>
    <t>PRO4(P)</t>
  </si>
  <si>
    <t>PRO6(P)</t>
  </si>
  <si>
    <t>PRO8(P)</t>
  </si>
  <si>
    <t>PRO10(P)</t>
  </si>
  <si>
    <t>PRE6(P)</t>
  </si>
  <si>
    <t>BONTES/U$S/11,75%/2006(P)</t>
  </si>
  <si>
    <t>BONTES/U$S/12,125%/2005(P)</t>
  </si>
  <si>
    <t>BONTES/U$S/11,75%/2003(P)</t>
  </si>
  <si>
    <t>BONTES/U$S/8,75%/2002(P)</t>
  </si>
  <si>
    <t>BONTES/U$S/ENC.+3,2%/2003(P)</t>
  </si>
  <si>
    <t>BONTES/U$S/11,25%/2004(P)</t>
  </si>
  <si>
    <t>BONO/U$S/ENC.+4%/2002(P)</t>
  </si>
  <si>
    <t>BONO/U$S/ENC.+3,3%/2002(P)</t>
  </si>
  <si>
    <t>BONO/U$S/9,00%/2002(P)</t>
  </si>
  <si>
    <t>BONO/U$S/ENC.+4.35%/2004(P)</t>
  </si>
  <si>
    <t>DISCOUNT/DEM/L.+0,8125%/2023</t>
  </si>
  <si>
    <t>EUROLETRA/EUR/T.FIJA/2010</t>
  </si>
  <si>
    <t>EUROLETRA/EUR/EURIB.+5,1%/2004</t>
  </si>
  <si>
    <t>EUROLETRA/EUR/9,25%/2004</t>
  </si>
  <si>
    <t>EUROLETRA/EUR/10%/2007</t>
  </si>
  <si>
    <t>EURLETRA/ITL/10%-7,625%/2007</t>
  </si>
  <si>
    <t>EUROLETRA/DEM/10,5%/2002</t>
  </si>
  <si>
    <t>EUROLETRA/DEM/8,5%/2005</t>
  </si>
  <si>
    <t>EURO-BONO/ESP/7,5%/2002</t>
  </si>
  <si>
    <t>EUROLETRA/EUR/9,5%/2028</t>
  </si>
  <si>
    <t>EUROLETRA/EUR/8,5%/2010</t>
  </si>
  <si>
    <t>EUROLETRA/ITL/LIBOR+2,5%/2005</t>
  </si>
  <si>
    <t>EUROLETRA/EUR/10,5%-7%/2004</t>
  </si>
  <si>
    <t>BONO R.A./EUR/8,5%/2004</t>
  </si>
  <si>
    <t>EUROLETRA/JPY/3,5%/2009</t>
  </si>
  <si>
    <t>BONO R.A./JPY/4,85%/2005</t>
  </si>
  <si>
    <t>PAR/U$S/6%/2023</t>
  </si>
  <si>
    <t>FLOATING RATE/U$S/L+0,8125%/05</t>
  </si>
  <si>
    <t>GLOBAL BOND/U$S/8,375%/2003</t>
  </si>
  <si>
    <t>GLOBAL BOND/U$S/11%/2006</t>
  </si>
  <si>
    <t>GLOBAL BOND/U$S/11,375%/2017</t>
  </si>
  <si>
    <t>GLOBAL BOND/U$S/9,75%/2027</t>
  </si>
  <si>
    <t>SPAN/U$S/T.DIVERSAS/2002</t>
  </si>
  <si>
    <t>FRANS/U$S/T.FLOTANTE/2005</t>
  </si>
  <si>
    <t>GLOBAL BOND/U$S/8,875%/2029</t>
  </si>
  <si>
    <t>GLOBAL BOND/U$S/11%/2005</t>
  </si>
  <si>
    <t>GLOBAL BOND/U$S/12,125%/2019</t>
  </si>
  <si>
    <t>EUROLETRA/U$S/LIBOR+5,75%/2004</t>
  </si>
  <si>
    <t>GLOBAL BOND/U$S/11,75%/2009</t>
  </si>
  <si>
    <t>GLOBAL BOND/U$S/T.CERO/2004</t>
  </si>
  <si>
    <t>GLOBAL BOND/U$S/10,25%/2030</t>
  </si>
  <si>
    <t>GLOBAL BOND/U$S/12,375%/2012</t>
  </si>
  <si>
    <t>EUROLETRA/U$S/BAD.+2,98%/2004</t>
  </si>
  <si>
    <t>EUROLETRA/U$S/ENC.+4,95%/2004</t>
  </si>
  <si>
    <t>BONTES/U$S/ENCUESTA+3,2%/2003</t>
  </si>
  <si>
    <t>GLOBAL BOND/U$S/12%/2020</t>
  </si>
  <si>
    <t>GLOBAL BOND/U$S/11,375%/2010</t>
  </si>
  <si>
    <t>BONO/U$S/ENCUESTA+4%/2002</t>
  </si>
  <si>
    <t>GLOBAL BOND/U$S/11,75%/2015</t>
  </si>
  <si>
    <t>BONO/U$S/ENCUESTA+3,3%/2002</t>
  </si>
  <si>
    <t>BONO/U$S/ENCUESTA+4.35%/2004</t>
  </si>
  <si>
    <t>GLOBAL BOND/U$S/7%-15,5%/2008</t>
  </si>
  <si>
    <t>GLOBAL BOND/U$S/12,25%/2018</t>
  </si>
  <si>
    <t>GLOBAL BOND/U$S/12%/2031</t>
  </si>
  <si>
    <t>GLOBAL BOND/$/10%-12%/2008</t>
  </si>
  <si>
    <t>DISCOUNT/U$S/L.+0,8125%/2023</t>
  </si>
  <si>
    <t>Julio</t>
  </si>
  <si>
    <t>Agosto</t>
  </si>
  <si>
    <t>Septiembre</t>
  </si>
  <si>
    <t>MINISTERIO DE FINANZAS</t>
  </si>
  <si>
    <t>BONTE/$/15,50%/17-10-2026</t>
  </si>
  <si>
    <t>BONTE/$/16,00%/17-10-2023</t>
  </si>
  <si>
    <t>BONTE/$/18,20%/03-10-2021</t>
  </si>
  <si>
    <t xml:space="preserve">  Consolidación en Efectivo</t>
  </si>
  <si>
    <t>DEUDA DE LA ADMINISTRACIÓN CENTRAL</t>
  </si>
  <si>
    <t xml:space="preserve">   - OFID</t>
  </si>
  <si>
    <t>EUROLETRA/DEM/12%/2016</t>
  </si>
  <si>
    <t xml:space="preserve">   Emisión Canje 2010</t>
  </si>
  <si>
    <t>POR RESIDENCIA DEL TENEDOR</t>
  </si>
  <si>
    <t>(En miles de millones de u$s)</t>
  </si>
  <si>
    <t>Período</t>
  </si>
  <si>
    <t>Total Deuda</t>
  </si>
  <si>
    <t>Deuda Externa</t>
  </si>
  <si>
    <t>Deuda Interna</t>
  </si>
  <si>
    <t xml:space="preserve">% Deuda Externa </t>
  </si>
  <si>
    <t>n/d</t>
  </si>
  <si>
    <t>2. ORGANISMOS INTERNACIONALES</t>
  </si>
  <si>
    <t>3. ACREEDORES OFICIALES</t>
  </si>
  <si>
    <t>4. BANCOS COMERCIALES</t>
  </si>
  <si>
    <t>Fuente: elaboración propia en base a las estimaciones trimestrales de la Dirección Nacional de Cuentas Internacionales, publicadas por el INDEC.</t>
  </si>
  <si>
    <t>Badlar Bancos Privados + 2,00%</t>
  </si>
  <si>
    <t>BONAR/U$S/5,75%/18-04-2025</t>
  </si>
  <si>
    <t>BONAR/U$S/7,625%/18-04-2037</t>
  </si>
  <si>
    <t xml:space="preserve">     · Deuda no ajustable por CER</t>
  </si>
  <si>
    <r>
      <t>CORTO PLAZO</t>
    </r>
    <r>
      <rPr>
        <b/>
        <i/>
        <sz val="11"/>
        <rFont val="Calibri"/>
        <family val="2"/>
        <scheme val="minor"/>
      </rPr>
      <t xml:space="preserve"> (1)</t>
    </r>
  </si>
  <si>
    <t xml:space="preserve"> Préstamos Garantizados</t>
  </si>
  <si>
    <t xml:space="preserve"> Garantías a las provincias</t>
  </si>
  <si>
    <t xml:space="preserve">        ATRASOS DE INTERÉS</t>
  </si>
  <si>
    <t xml:space="preserve">  Atrasos de Interés</t>
  </si>
  <si>
    <t xml:space="preserve"> - EN SITUACIÓN DE PAGO NORMAL</t>
  </si>
  <si>
    <t xml:space="preserve">    - Atrasos de Interés</t>
  </si>
  <si>
    <t xml:space="preserve">  PRÉSTAMOS GARANTIZADOS</t>
  </si>
  <si>
    <t xml:space="preserve">. CON CARGO AL BANCO CENTRAL DE LA REPÚBLICA ARGENTINA </t>
  </si>
  <si>
    <t>. CON CARGO AL GOBIERNO DE LA CIUDAD AUTÓNOMA DE BUENOS AIRES</t>
  </si>
  <si>
    <t>II- LEGISLACIÓN EXTRANJERA</t>
  </si>
  <si>
    <t>Valor Nocional 
(en miles) 
(3)</t>
  </si>
  <si>
    <t>Valor remanente c/100 de valor nocional 
(4)</t>
  </si>
  <si>
    <t>En moneda de origen 
(en miles)</t>
  </si>
  <si>
    <t>PAGARÉ 2038-BNA</t>
  </si>
  <si>
    <t xml:space="preserve"> TÍTULOS PÚBLICOS, LETRAS DEL TESORO Y PAGARÉS</t>
  </si>
  <si>
    <t>EMITIDOS EN MONEDA EXTRANJERA</t>
  </si>
  <si>
    <t xml:space="preserve"> PRÉSTAMOS</t>
  </si>
  <si>
    <t>(1) Incluye deuda a vencer y vencimientos pagados por el Tesoro Nacional pendientes de reembolso.</t>
  </si>
  <si>
    <t>1. BONOS Y TÍTULOS PÚBLICOS</t>
  </si>
  <si>
    <t>Intereses Compensatorios (2)</t>
  </si>
  <si>
    <t xml:space="preserve">       Adelantos Transitorios BCRA</t>
  </si>
  <si>
    <t>Letras en Garantía</t>
  </si>
  <si>
    <t>(1) Incluye las Letras en Garantía.</t>
  </si>
  <si>
    <t xml:space="preserve"> Letras en Garantía</t>
  </si>
  <si>
    <t xml:space="preserve">   - BCIE</t>
  </si>
  <si>
    <t xml:space="preserve">(2) Incluye: Corona Danesa, Corona Sueca, Dólar Canadiense, Dólar Australiano, Dinar Kuwaití y Dirham de los Emiratos Árabes Unidos. </t>
  </si>
  <si>
    <t xml:space="preserve">INDICADORES </t>
  </si>
  <si>
    <t>2005 (1)</t>
  </si>
  <si>
    <t>2006 (1)</t>
  </si>
  <si>
    <t>2007 (1)</t>
  </si>
  <si>
    <t>2008 (1)</t>
  </si>
  <si>
    <t xml:space="preserve"> 2009 (1) </t>
  </si>
  <si>
    <t>Intereses Totales Pagados</t>
  </si>
  <si>
    <t>(2)</t>
  </si>
  <si>
    <t>Servicios Totales Pagados</t>
  </si>
  <si>
    <t>Deuda en Moneda Extranjera</t>
  </si>
  <si>
    <t>Deuda Ajustable por CER</t>
  </si>
  <si>
    <t>-</t>
  </si>
  <si>
    <t>Deuda con Tasa Variable</t>
  </si>
  <si>
    <t xml:space="preserve">Servicios de Capital - Vencimientos a 2 años </t>
  </si>
  <si>
    <t>Vida Promedio de la Deuda Bruta</t>
  </si>
  <si>
    <t>Como % de Reservas</t>
  </si>
  <si>
    <t>Como % de Exportaciones (*)</t>
  </si>
  <si>
    <t>Como % de los Recursos Tributarios</t>
  </si>
  <si>
    <t>2010 (1)</t>
  </si>
  <si>
    <t xml:space="preserve">2011 (1) </t>
  </si>
  <si>
    <t xml:space="preserve">2012 (1) </t>
  </si>
  <si>
    <t>2013 (1)</t>
  </si>
  <si>
    <t>2014 (1)</t>
  </si>
  <si>
    <t>2015 (1)</t>
  </si>
  <si>
    <t>2016 (1)</t>
  </si>
  <si>
    <t>(*) Indicadores ajustados a partir del año 2004 a raíz de cambio en la metodología del cálculo del PBI publicada por el INDEC.</t>
  </si>
  <si>
    <t>(2) Proceso de reestructuración de la deuda instrumentada en títulos públicos.</t>
  </si>
  <si>
    <t>2017 (1)</t>
  </si>
  <si>
    <t>ACTIVOS FINANCIEROS RELACIONADOS CON DEUDA ELEGIBLE PENDIENTE DE REESTRUCTURACIÓN</t>
  </si>
  <si>
    <t>BONTE/$/17,25%/13-09-2021</t>
  </si>
  <si>
    <t>Enero</t>
  </si>
  <si>
    <t xml:space="preserve">       Letras en Garantía</t>
  </si>
  <si>
    <t>BONAR/$/BADLAR+200PB/03-04-2022</t>
  </si>
  <si>
    <t>Tasa Badlar Pública</t>
  </si>
  <si>
    <t>BONAR/U$S/8,75%/07-05-2024</t>
  </si>
  <si>
    <t>BONCER/$+CER/2,50%/22-07-2021</t>
  </si>
  <si>
    <t xml:space="preserve">PAR/$+CER/TASA FIJA/31-12-2038/DTO. 1735-04 </t>
  </si>
  <si>
    <t>PAR/$+CER/TASA FIJA/31-12-2038/DTO. 563-10</t>
  </si>
  <si>
    <t>DISCOUNT/$+CER/5,83%/31-12-2033/DTO. 1735-04</t>
  </si>
  <si>
    <t>DISCOUNT/$+CER/5,83%/31-12-2033/DTO. 563-10</t>
  </si>
  <si>
    <t>CUASIPAR/$+CER/3,31%/31-12-2045/DTO. 1735-04</t>
  </si>
  <si>
    <t>PAR/U$S/TASA FIJA/31-12-2038/DTO. 1735-04/LEY ARG</t>
  </si>
  <si>
    <t>PAR/U$S/TASA FIJA/31-12-2038/DTO. 563-10/LEY NY</t>
  </si>
  <si>
    <t>PAR/U$S/TASA FIJA/31-12-2038/DTO. 563-10/LEY ARG</t>
  </si>
  <si>
    <t>PAR/EUR/TASA FIJA/31-12-2038/DTO. 563-10</t>
  </si>
  <si>
    <t>PAR/JPY/TASA FIJA/31-12-2038/DTO. 1735-04</t>
  </si>
  <si>
    <t>PAR/JPY/TASA FIJA/31-12-2038/DTO. 563-10</t>
  </si>
  <si>
    <t>DISCOUNT/JPY/4,33%/31-12-2033/DTO. 1735-04</t>
  </si>
  <si>
    <t>DISCOUNT/JPY/4,33%/31-12-2033/DTO. 563-10</t>
  </si>
  <si>
    <t>LETRAS EN GARANTIA</t>
  </si>
  <si>
    <t>PAGARE -CAMMESA 2021</t>
  </si>
  <si>
    <t>Libor-1,00%</t>
  </si>
  <si>
    <t xml:space="preserve">   - FMI</t>
  </si>
  <si>
    <t>LETRA/U$S/FOI/28-06-2022</t>
  </si>
  <si>
    <t>LETRA/U$S/FOI/25-08-2024</t>
  </si>
  <si>
    <t xml:space="preserve"> . FMI</t>
  </si>
  <si>
    <t xml:space="preserve">  PRESTAMOS GARANTIZADOS</t>
  </si>
  <si>
    <t>CORTO PLAZO</t>
  </si>
  <si>
    <t>MEDIANO Y LARGO PLAZO</t>
  </si>
  <si>
    <t xml:space="preserve"> Pagaré 2038 - B.N.A.</t>
  </si>
  <si>
    <t xml:space="preserve"> · Ajustable por CER</t>
  </si>
  <si>
    <t xml:space="preserve"> · No ajustable por CER</t>
  </si>
  <si>
    <t>BONCER/$+CER/4,00%/06-03-2023</t>
  </si>
  <si>
    <t>BONCER/$+CER/4,00%/27-04-2025</t>
  </si>
  <si>
    <t xml:space="preserve"> (1) Incluye operaciones de hasta un año de plazo.</t>
  </si>
  <si>
    <t>Como % del PIB(*)</t>
  </si>
  <si>
    <t xml:space="preserve">    TÍTULOS PÚBLICOS</t>
  </si>
  <si>
    <t xml:space="preserve"> Letras en garantía</t>
  </si>
  <si>
    <t xml:space="preserve"> c) Avales netos de cancelaciones</t>
  </si>
  <si>
    <t>BONAR/$/6,72763943919512%/31-12-2028</t>
  </si>
  <si>
    <t xml:space="preserve">   - BEI</t>
  </si>
  <si>
    <t>(2) Incluye operaciones de hasta un año de plazo.</t>
  </si>
  <si>
    <t>LETRAS EN GARANTÍA</t>
  </si>
  <si>
    <t xml:space="preserve">    LETRAS DEL TESORO </t>
  </si>
  <si>
    <t>BONCER/$+CER/8,50%/29-11-2022</t>
  </si>
  <si>
    <t>2018 (1)</t>
  </si>
  <si>
    <t xml:space="preserve">     FUCO</t>
  </si>
  <si>
    <t>BONAR/$/BADLAR+200/08-02-2021</t>
  </si>
  <si>
    <t>PR13/$+CER/2,00%/15-03-2024</t>
  </si>
  <si>
    <t xml:space="preserve">        Tasa Variable</t>
  </si>
  <si>
    <t>(2) Incluye: Libras esterlinas, Franco Suizo, Corona Danesa, Corona Sueca, Dólar Canadiense, Dinar Kuwaiti, Dólar Australiano y Dirham de Emiratos Árabes Unidos.</t>
  </si>
  <si>
    <t>Deuda de la Administración Central - Por instrumento y tipo de plazo</t>
  </si>
  <si>
    <t>Títulos públicos y letras del tesoro emitidos en moneda nacional</t>
  </si>
  <si>
    <t>Títulos públicos, letras del tesoro, pagarés y préstamos garantizados emitidos en moneda nacional y ajustables por CER</t>
  </si>
  <si>
    <t>Títulos públicos, letras del tesoro y pagarés emitidos en moneda extranjera</t>
  </si>
  <si>
    <t>Serie de Tipos de Cambio y Coeficiente de Estabilización de Referencia (CER)</t>
  </si>
  <si>
    <t>Activos financieros de la Administración Central</t>
  </si>
  <si>
    <t>Flujos netos anuales con Organismos Internacionales</t>
  </si>
  <si>
    <t>I- DEUDA BRUTA + VALORES NEGOCIABLES VINCULADOS AL PBI (II + VI)</t>
  </si>
  <si>
    <t>DEUDA BRUTA + VALORES NEGOCIABLES VINCULADOS AL PBI</t>
  </si>
  <si>
    <t>Total Deuda Bruta</t>
  </si>
  <si>
    <t xml:space="preserve">     Deuda en Derechos especiales de giro</t>
  </si>
  <si>
    <t>POR DEUDA DIRECTA E INDIRECTA</t>
  </si>
  <si>
    <t>POR MONEDA Y TASA</t>
  </si>
  <si>
    <t>VIDA PROMEDIO (1)</t>
  </si>
  <si>
    <t xml:space="preserve"> POR INSTRUMENTO</t>
  </si>
  <si>
    <t>(1) Nota Metodológica: Cálculo realizado sobre la deuda en situación de pago normal.</t>
  </si>
  <si>
    <t>SERIE POR TRIMESTRE Y POR INSTRUMENTO</t>
  </si>
  <si>
    <t>I- DEUDA BRUTA + VALORES NEGOCIABLES VINCULADOS AL PBI ( II+VII )</t>
  </si>
  <si>
    <t>Efecto de las diferencias de cambio del período sobre el stock de Deuda de la Administración Central</t>
  </si>
  <si>
    <t>PERFIL DE VENCIMIENTOS DE LA DEUDA EN SITUACIÓN DE PAGO NORMAL</t>
  </si>
  <si>
    <t xml:space="preserve"> TOTAL</t>
  </si>
  <si>
    <t xml:space="preserve"> - DEUDA BRUTA </t>
  </si>
  <si>
    <t>I- DEUDA BRUTA (II + III)</t>
  </si>
  <si>
    <t>II- DEUDA BRUTA (III + IV + V)</t>
  </si>
  <si>
    <t>III- DEUDA EN SITUACIÓN DE PAGO NORMAL</t>
  </si>
  <si>
    <t>VIII- DEUDA NETA (II - VII)</t>
  </si>
  <si>
    <t>II- DEUDA BRUTA ( III+IV+V+VI )</t>
  </si>
  <si>
    <t>Deuda elegible pendiente de reestructuración</t>
  </si>
  <si>
    <t>Deuda Bruta de la Administración Central (Excluida la elegible pendiente de reestructuración)</t>
  </si>
  <si>
    <t>Como % Deuda Bruta de la Administración Central (Excluida la elegible pendiente de reestructuración)</t>
  </si>
  <si>
    <t>Deuda Bruta de la Administración Central</t>
  </si>
  <si>
    <t>Deuda Externa de la Administración Central (3)</t>
  </si>
  <si>
    <t xml:space="preserve">Deuda Externa de la Administración Central (3) </t>
  </si>
  <si>
    <t>(3) Fuente: elaboración propia en base a las estimaciones trimestrales (utilizando el concepto de residencia) de la Dirección Nacional de Cuentas Internacionales, publicadas por el INDEC.</t>
  </si>
  <si>
    <t>Deuda Bruta de la Administración Central - Por Deuda Directa o Indirecta</t>
  </si>
  <si>
    <t>Deuda Bruta de la Administración Central - Por legislación, situación e instrumento</t>
  </si>
  <si>
    <t>Deuda Bruta de la Administración Central - Por tipo de moneda y tasa</t>
  </si>
  <si>
    <t>Tasa promedio ponderada por moneda e instrumento</t>
  </si>
  <si>
    <t>Vida promedio por instrumento</t>
  </si>
  <si>
    <t>DEUDA ELEGIBLE PENDIENTE DE REESTRUCTURACIÓN</t>
  </si>
  <si>
    <t>Deuda elegible pendiente de reestructuración, desagregada por instrumento</t>
  </si>
  <si>
    <t>DEUDA BRUTA DE LA ADMINISTRACIÓN CENTRAL</t>
  </si>
  <si>
    <t>Perfil anual de vencimientos de capital e interés de la Deuda Bruta de la Administración Central</t>
  </si>
  <si>
    <t>Perfil anual de vencimientos de capital de la Deuda Bruta de la Administración Central, desagregado por instrumento</t>
  </si>
  <si>
    <t>Perfil anual de vencimientos de interés de la Deuda Bruta de la Administración Central, desagregado por instrumento</t>
  </si>
  <si>
    <t>Deuda Bruta de la Administración Central - Por residencia del tenedor</t>
  </si>
  <si>
    <t>Deuda Bruta Externa de la Administración Central - Perfil de vencimientos de capital</t>
  </si>
  <si>
    <t>Indicadores de sostenibilidad de la Deuda Bruta de la Administración Central</t>
  </si>
  <si>
    <t>PERFIL DE VENCIMIENTOS DE CAPITAL E INTERÉS DE LA DEUDA BRUTA DE LA ADMINISTRACIÓN CENTRAL</t>
  </si>
  <si>
    <t>PERFIL MENSUAL DE VENCIMIENTOS DE CAPITAL DE LA DEUDA BRUTA DE LA ADMINISTRACIÓN CENTRAL</t>
  </si>
  <si>
    <t>PERFIL MENSUAL DE VENCIMIENTOS DE INTERÉS DE LA DEUDA BRUTA DE LA ADMINISTRACIÓN CENTRAL</t>
  </si>
  <si>
    <t>PERFIL ANUAL DE VENCIMIENTOS DE CAPITAL E INTERÉS DE LA DEUDA BRUTA DE LA ADMINISTRACIÓN CENTRAL</t>
  </si>
  <si>
    <t>PERFIL ANUAL DE VENCIMIENTOS DE CAPITAL DE LA DEUDA BRUTA DE LA ADMINISTRACIÓN CENTRAL</t>
  </si>
  <si>
    <t>PERFIL ANUAL DE VENCIMIENTOS DE INTERÉS DE LA DEUDA BRUTA DE LA ADMINISTRACIÓN CENTRAL</t>
  </si>
  <si>
    <t>ACTIVOS FINANCIEROS DE LA ADMINISTRACIÓN CENTAL (1)</t>
  </si>
  <si>
    <t>DEUDA BRUTA DE LA ADMINISTRACIÓN CENTRAL
EXCLUIDA LA DEUDA ELEGIBLE PENDIENTE DE REESTRUCTURACIÓN</t>
  </si>
  <si>
    <t>PERFIL DE VENCIMIENTOS DE CAPITAL DE LA DEUDA BRUTA EXTERNA DE LA ADMINISTRACIÓN CENTRAL
EXCLUIDA LA DEUDA ELEGIBLE PENDIENTE DE REESTRUCTURACIÓN</t>
  </si>
  <si>
    <t>INDICADORES DE SOSTENIBILIDAD DE LA DEUDA BRUTA DE LA ADMINISTRACIÓN CENTRAL</t>
  </si>
  <si>
    <t>(3) DLK: Instrumentos emitidos en u$s que se pagan en Pesos de acuerdo a la normativa de emisión.</t>
  </si>
  <si>
    <t>U$S</t>
  </si>
  <si>
    <t>U$S / Peso</t>
  </si>
  <si>
    <t xml:space="preserve"> GARANTÍAS PLAN BRADY  (2)</t>
  </si>
  <si>
    <t>(2) Datos provisorios</t>
  </si>
  <si>
    <t>DISCOUNT/USD/8,28%/31-12-2033/DTO. 1735-04/LEY ARG</t>
  </si>
  <si>
    <t>DISCOUNT/USD/8,28%/31-12-2033/DTO. 563-10/LEY ARG</t>
  </si>
  <si>
    <t xml:space="preserve">          · Bonos de consolidación</t>
  </si>
  <si>
    <t>Capitalización de Bonos del Canje, Préstamos Garantizados, Pagaré Banco Nación, Bonos de consolidación y Otros</t>
  </si>
  <si>
    <t xml:space="preserve"> · Bonos de consolidación</t>
  </si>
  <si>
    <t>(1) Comprende solamente Activos Financieros relacionados con operaciones de crédito público, excluyendo aquellos activos vinculados a la deuda elegible pendiente de reestructuración. No incluye deudas de Anses, AFIP, Lotería Nacional y otros organismos públicos por emisión de bonos de consolidación - Las cifras presentadas se encuentran en proceso de conciliación.</t>
  </si>
  <si>
    <t xml:space="preserve"> U$S-LEY ARG (TVPA)</t>
  </si>
  <si>
    <t xml:space="preserve"> ARG-LEY ARG (TVPP)</t>
  </si>
  <si>
    <t xml:space="preserve"> U$S-LEY NY (TVPY-TVYO)</t>
  </si>
  <si>
    <t xml:space="preserve"> YEN- LEY JAPONESA </t>
  </si>
  <si>
    <t>BONOS</t>
  </si>
  <si>
    <t xml:space="preserve">  AVALES</t>
  </si>
  <si>
    <t>Avales</t>
  </si>
  <si>
    <t xml:space="preserve"> - Avales</t>
  </si>
  <si>
    <t>5. LETRAS DEL TESORO</t>
  </si>
  <si>
    <t>6. AVALES</t>
  </si>
  <si>
    <t>7. DEUDA EN SITUACIÓN DE PAGO DIFERIDO</t>
  </si>
  <si>
    <t>Otras Operaciones (Bajas Ley n° 27.249, amparos y excepciones y otros ajustes)</t>
  </si>
  <si>
    <t>III- ORGANISMOS INTERNACIONALES - CON CARGO A PROVINCIAS</t>
  </si>
  <si>
    <t>BOCON PRE.2ºS./$/C.A./02/PRE3</t>
  </si>
  <si>
    <t>BOCON PRO.1ºS./$/C.A./07/PRO1</t>
  </si>
  <si>
    <t>BOCON PRO.2ºS./$/C.A./10/PRO3</t>
  </si>
  <si>
    <t>BOCON PRO.3ºS./$/C.A./07/PRO5</t>
  </si>
  <si>
    <t>BOCON PRO.5°S./$/C.A./07/PRO9</t>
  </si>
  <si>
    <t>BOCON PRO.1ºS./U$S/L./07/PRO2</t>
  </si>
  <si>
    <t>BOCON PRO.2ºS./U$S/L./10/PRO4</t>
  </si>
  <si>
    <t>BOCON PRO.3ºS./U$S/L./07/PRO6</t>
  </si>
  <si>
    <t>BOCON PRO.5ºS./U$S/L./07/PRO10</t>
  </si>
  <si>
    <t>Perfil mensual de vencimientos de capital de la Deuda Bruta de la Administración Central, desagregado por instrumento - 2021</t>
  </si>
  <si>
    <t>Perfil mensual de vencimientos de interés de la Deuda Bruta de la Administración Central, desagregado por instrumento - 2021</t>
  </si>
  <si>
    <t>MINISTERIO DE ECONOMÍA</t>
  </si>
  <si>
    <t>Letras Intransferibles</t>
  </si>
  <si>
    <t>Pagarés CAMMESA</t>
  </si>
  <si>
    <t>2019 (1)</t>
  </si>
  <si>
    <t>(1) El cálculo no incluye la deuda elegible y no presentada al canje (Dtos. 1735/04 y 563/10) y no cancelada a la fecha en el marco de los acuerdos contemplados en la Ley n° 27.249, a excepción del ratio "Deuda Bruta de la Administración Central".</t>
  </si>
  <si>
    <t>Saldo al 31/03/2020</t>
  </si>
  <si>
    <r>
      <t>Otras Operaciones (Registro CCF, amparos y excepciones y otros ajustes</t>
    </r>
    <r>
      <rPr>
        <sz val="10"/>
        <rFont val="Calibri"/>
        <family val="2"/>
        <scheme val="minor"/>
      </rPr>
      <t>)</t>
    </r>
  </si>
  <si>
    <t>Badlar Bancos Privados + 1,00%</t>
  </si>
  <si>
    <t>BONCER/$/1,20%+CER/18-03-2022</t>
  </si>
  <si>
    <t>IV- DEUDA EN SITUACIÓN DE PAGO DIFERIDO (3)</t>
  </si>
  <si>
    <t>(2) Deuda en situacion de pago diferido, no elegible para canjes de Dtos. 1735/04 y 563/10.</t>
  </si>
  <si>
    <t>(3) Deuda en situacion de pago diferido, no elegible para canjes de Dtos. 1735/04 y 563/10.</t>
  </si>
  <si>
    <t>(4) Se trata de la deuda elegible y no presentada al canje (Dtos. 1735/04 y 563/10) y no cancelada a la fecha en el marco de los acuerdos contemplados en la Ley n° 27.249.</t>
  </si>
  <si>
    <t xml:space="preserve">(6) Valor remanente total. Es la diferencia entre el máximo a pagar de 48 unidades por cada 100 de valor nocional y la suma de los montos pagados hasta la actualidad, de acuerdo con las condiciones establecidas en las respectivas normas de emisión. </t>
  </si>
  <si>
    <t xml:space="preserve"> (4) Se trata de la deuda elegible y no presentada al canje (Dtos. 1735/04 y 563/10) y no cancelada a la fecha en el marco de los acuerdos contemplados en la Ley n° 27.249.</t>
  </si>
  <si>
    <t xml:space="preserve"> (5) Intereses compensatorios estimados, devengados e impagos con posterioridad a la fecha de vencimiento de cada título.</t>
  </si>
  <si>
    <t>DEUDA EN SITUACIÓN DE PAGO DIFERIDO (2)</t>
  </si>
  <si>
    <t xml:space="preserve">  Interés (3)</t>
  </si>
  <si>
    <t>DEUDA ELEGIBLE PENDIENTE DE REESTRUCTURACIÓN (4)</t>
  </si>
  <si>
    <t xml:space="preserve">  Intereses compensatorios (5)</t>
  </si>
  <si>
    <t xml:space="preserve"> (2) Deuda en situacion de pago diferido, no elegible para canjes de Dtos. 1735/04 y 563/10.</t>
  </si>
  <si>
    <t xml:space="preserve"> (3) No incluye intereses moratorios ni punitorios.</t>
  </si>
  <si>
    <t xml:space="preserve">    INTERÉS (4)</t>
  </si>
  <si>
    <t>V- DEUDA ELEGIBLE PENDIENTE DE REESTRUCTURACIÓN (5)</t>
  </si>
  <si>
    <t xml:space="preserve">        INTERESES COMPENSATORIOS (6)</t>
  </si>
  <si>
    <t>VI- VALORES NEGOCIABLES VINCULADOS AL PBI (7)</t>
  </si>
  <si>
    <t>VII- ACTIVOS FINANCIEROS (8)</t>
  </si>
  <si>
    <t>(5) Se trata de la deuda elegible y no presentada al canje (Dtos. 1735/04 y 563/10) y no cancelada a la fecha en el marco de los acuerdos contemplados en la Ley n° 27.249.</t>
  </si>
  <si>
    <t>(6) Intereses compensatorios estimados, devengados e impagos con posterioridad a la fecha de vencimiento de cada bono.</t>
  </si>
  <si>
    <t xml:space="preserve">(7) Valor remanente total. Es la diferencia entre el máximo a pagar de 48 unidades por cada 100 de valor nocional y la suma de los montos pagados hasta la actualidad, de acuerdo con las condiciones establecidas en las respectivas normas de emisión. </t>
  </si>
  <si>
    <t>(8) Activos Financieros son créditos a favor del Estado Nacional que se originan en operaciones de Crédito Público. Dato provisorio.</t>
  </si>
  <si>
    <t>(4) No incluye intereses moratorios ni punitorios.</t>
  </si>
  <si>
    <t xml:space="preserve"> EUR- LEY INGLESA (TVPE)</t>
  </si>
  <si>
    <t xml:space="preserve"> - EN SITUACIÓN DE PAGO DIFERIDO (1)</t>
  </si>
  <si>
    <t xml:space="preserve"> - ELEGIBLE PENDIENTE DE REESTRUCTURACIÓN (2)</t>
  </si>
  <si>
    <t xml:space="preserve">     INTERESES COMPENSATORIOS (3)</t>
  </si>
  <si>
    <t xml:space="preserve"> - VALORES NEGOCIABLES VINCULADOS AL PBI (4)</t>
  </si>
  <si>
    <t>(1) Deuda en situacion de pago diferido, no elegible para canjes de Dtos. 1735/04 y 563/10.</t>
  </si>
  <si>
    <t>(2) Se trata de la deuda elegible y no presentada al canje (Dtos. 1735/04 y 563/10) y no cancelada a la fecha en el marco de los acuerdos contemplados en la Ley n° 27.249.</t>
  </si>
  <si>
    <t>(3) Intereses compensatorios estimados, devengados e impagos con posterioridad a la fecha de vencimiento de cada título.</t>
  </si>
  <si>
    <t xml:space="preserve">(4) Valor remanente total. Es la diferencia entre el máximo a pagar de 48 unidades por cada 100 de valor nocional y la suma de los montos pagados hasta la actualidad, de acuerdo con las condiciones establecidas en las respectivas normas de emisión. </t>
  </si>
  <si>
    <t>V- DEUDA EN SITUACIÓN DE PAGO DIFERIDO (2)</t>
  </si>
  <si>
    <t xml:space="preserve">    INTERÉS (3)</t>
  </si>
  <si>
    <t>VI- DEUDA ELEGIBLE PENDIENTE DE REESTRUCTURACIÓN (4)</t>
  </si>
  <si>
    <t xml:space="preserve">    - Intereses Compensatorios (5)</t>
  </si>
  <si>
    <r>
      <t>VII- VALORES NEGOCIABLES VINCULADOS AL PBI</t>
    </r>
    <r>
      <rPr>
        <b/>
        <i/>
        <sz val="12"/>
        <color indexed="9"/>
        <rFont val="Calibri"/>
        <family val="2"/>
        <scheme val="minor"/>
      </rPr>
      <t xml:space="preserve"> (6)</t>
    </r>
  </si>
  <si>
    <t>(3) No incluye intereses moratorios ni punitorios.</t>
  </si>
  <si>
    <t>(5)  Intereses compensatorios estimados, devengados e impagos con posterioridad a la fecha de vencimiento de cada título.</t>
  </si>
  <si>
    <t>(*) Se trata de la deuda elegible y no presentada al canje (Dtos. 1735/04 y 563/10) y no cancelada a la fecha en el marco de los acuerdos contemplados en la Ley n° 27.249.</t>
  </si>
  <si>
    <t>Saldo al 30/06/2020</t>
  </si>
  <si>
    <t>PR15/$/BADLAR/04-10-2022</t>
  </si>
  <si>
    <t>BONAR/DLK/4,50%U$S-2,35%$/13-02-2020 (3)</t>
  </si>
  <si>
    <t>4,50% U$S</t>
  </si>
  <si>
    <t>BONO CONSOLIDADO/$/02-01-2089</t>
  </si>
  <si>
    <t>BONTE 2022/$/22%/21-05-22</t>
  </si>
  <si>
    <t>BONAR/U$S/8,00%/08-10-2020</t>
  </si>
  <si>
    <t>BONAR/U$S/1,00%/05-08-2023</t>
  </si>
  <si>
    <t>LETES/U$S/17-01-2020 (R)</t>
  </si>
  <si>
    <t>LETES/U$S/31-01-2020 (R)</t>
  </si>
  <si>
    <t>LETES/U$S/14-02-2020 (R)</t>
  </si>
  <si>
    <t>LETES/U$S/28-02-2020 (R)</t>
  </si>
  <si>
    <t>LETRA/U$S/MENDOZA/28-10-2024</t>
  </si>
  <si>
    <t>LETRA/U$S/FGS/01-04-2021</t>
  </si>
  <si>
    <t>LETES/U$S/30-08-2019 (R)</t>
  </si>
  <si>
    <t>LETES/U$S/13-09-2019 (R)</t>
  </si>
  <si>
    <t>LETES/U$S/27-09-2019 (R)</t>
  </si>
  <si>
    <t>LETES/U$S/11-10-2019 (R)</t>
  </si>
  <si>
    <t>LETES/U$S/25-10-2019 (R)</t>
  </si>
  <si>
    <t>LETES/U$S/15-11-2019 (R)</t>
  </si>
  <si>
    <t>LETES/U$S/29-11-2019 (R)</t>
  </si>
  <si>
    <t>LETES/U$S/20-12-2019 (R)</t>
  </si>
  <si>
    <t>LETRA/U$S/FDA/TITULOS/20-04-2022</t>
  </si>
  <si>
    <t>LETRA/U$S/FDA/TITULOS/16-01-2023</t>
  </si>
  <si>
    <t>LETRA/U$S/FDA/TITULOS/30-01-2024</t>
  </si>
  <si>
    <t>LETRA/U$S/FDA/TITULOS/01-06-2025</t>
  </si>
  <si>
    <t>LETRA/U$S/FOI/18-08-2023</t>
  </si>
  <si>
    <t>LETRA/U$S/BCRA/29-04-2026</t>
  </si>
  <si>
    <t xml:space="preserve"> · Otros</t>
  </si>
  <si>
    <t>· Otros</t>
  </si>
  <si>
    <t>LETRA/U$S/BCRA/30-12-2029</t>
  </si>
  <si>
    <t>LETRA/U$S/BCRA/20-04-2030</t>
  </si>
  <si>
    <t>BONTE/$/BADLAR+100PB/05-08-2021</t>
  </si>
  <si>
    <t>BONTE/$/34% ó CER-0,50%/05-08-2021</t>
  </si>
  <si>
    <t>BONTE/$/22,00%/21-05-2022</t>
  </si>
  <si>
    <t>BONTE/DLK/4,00%/05-08-2021 (3)</t>
  </si>
  <si>
    <t>LELINKS/DLK/4,25%/04-12-2019 (3)</t>
  </si>
  <si>
    <t>BONO/DLK/BPGN/28-06-2021 (3)</t>
  </si>
  <si>
    <t>Saldo al 30/09/2020</t>
  </si>
  <si>
    <t>BONO GLOBAL/U$S/STEP UP/09-07-2030</t>
  </si>
  <si>
    <t>BONO GLOBAL/U$S/STEP UP/09-07-2035</t>
  </si>
  <si>
    <t>BONO GLOBAL/U$S/STEP UP/09-01-2038</t>
  </si>
  <si>
    <t>BONO GLOBAL/U$S/STEP UP/09-07-2041</t>
  </si>
  <si>
    <t>BONO GLOBAL/U$S/1,00%/09-07-2029</t>
  </si>
  <si>
    <t>BONO GLOBAL/U$S/STEP UP/09-07-2046</t>
  </si>
  <si>
    <t>BONO R.A./U$S/STEP UP/09-07-2030</t>
  </si>
  <si>
    <t>BONO R.A./U$S/STEP UP/09-07-2035</t>
  </si>
  <si>
    <t>BONO R.A./U$S/STEP UP/09-01-2038</t>
  </si>
  <si>
    <t>BONO R.A./U$S/STEP UP/09-07-2041</t>
  </si>
  <si>
    <t>BONO R.A./U$S/1,00%/09-07-2029</t>
  </si>
  <si>
    <t>BONO GLOBAL/EUR/0,125%/09-07-2030</t>
  </si>
  <si>
    <t>BONO GLOBAL/EUR/STEP UP/09-07-2035</t>
  </si>
  <si>
    <t>BONO GLOBAL/EUR/STEP UP/09-01-2038</t>
  </si>
  <si>
    <t>BONO GLOBAL/EUR/STEP UP/09-07-2041</t>
  </si>
  <si>
    <t>BONO GLOBAL/EUR/0,50%/09-07-2029</t>
  </si>
  <si>
    <t>BONO GLOBAL/EUR/STEP UP/09-07-2046</t>
  </si>
  <si>
    <t>(2) A partir del año 2052 el total de servicios corresponde a los vencimientos del Bono del Tesoro Consolidado $ 2089.</t>
  </si>
  <si>
    <t>2051-2089 (2)</t>
  </si>
  <si>
    <t>2051-2052</t>
  </si>
  <si>
    <t xml:space="preserve"> 1 - Financiamiento, canjes y emisiones</t>
  </si>
  <si>
    <t xml:space="preserve"> 2 - Amortizaciones, canjes y cancelaciones</t>
  </si>
  <si>
    <t xml:space="preserve"> a) Operaciones netas del período ( 1 - 2 )</t>
  </si>
  <si>
    <t>LETRA/DLK/CMEA/21-09-2022 (3)</t>
  </si>
  <si>
    <t>BONCER/$+CER/1,20%/18-03-2022</t>
  </si>
  <si>
    <t>BONCER/$+CER/1,40%/25-03-2023</t>
  </si>
  <si>
    <t>BONCER/$+CER/1,50%/25-03-2024</t>
  </si>
  <si>
    <t>BONCER/$+CER/1,00%/05-08-2021</t>
  </si>
  <si>
    <t>BONCER/$+CER/1,10%/17-04-2021</t>
  </si>
  <si>
    <t>BONCER/$+CER/1,30%/20-09-2022</t>
  </si>
  <si>
    <t>BONCER/$+CER//1,45%/13-08-2023</t>
  </si>
  <si>
    <t>BONCER/$+CER/2%/09-11-2026</t>
  </si>
  <si>
    <t>BONCER/$+CER/2,25%/09-11-2028</t>
  </si>
  <si>
    <t>Perfil mensual de vencimientos de capital de la Deuda Bruta de la Administración Central, desagregado por instrumento - 2022</t>
  </si>
  <si>
    <t>Perfil mensual de vencimientos de interés de la Deuda Bruta de la Administración Central, desagregado por instrumento - 2022</t>
  </si>
  <si>
    <t>Titulos del Tesoro</t>
  </si>
  <si>
    <t xml:space="preserve">           Tasa Cero</t>
  </si>
  <si>
    <t>Saldo al 31/12/2020</t>
  </si>
  <si>
    <t>LEPASE/$/TPP+350PB/21-05-2021</t>
  </si>
  <si>
    <t>LETRA/$/BADLAR/07-04-2021</t>
  </si>
  <si>
    <t>LETES/$+CER/21-05-2021</t>
  </si>
  <si>
    <t>LETES/$+CER/13-09-2021</t>
  </si>
  <si>
    <t>BONAR/DLK/4,50%U$S-2,35%$/13-02-2020</t>
  </si>
  <si>
    <t>BONTE/DLK/4,00%/05-08-2021</t>
  </si>
  <si>
    <t>BONTE 2021/DLK/0,10%/30-11-2021</t>
  </si>
  <si>
    <t>BONO/DLK/BPGN/28-06-2021</t>
  </si>
  <si>
    <t>BONTE 2022/DLK/0,10%/29-04-2022</t>
  </si>
  <si>
    <t xml:space="preserve"> Par/U$S/T.Fija/2038</t>
  </si>
  <si>
    <t>2031/2089 (3)</t>
  </si>
  <si>
    <t>2026 y +</t>
  </si>
  <si>
    <t>2020 (1)</t>
  </si>
  <si>
    <t xml:space="preserve">  PAGARÉS DEL TESORO</t>
  </si>
  <si>
    <t>Deuda al 31/03/2021: nivel y composición</t>
  </si>
  <si>
    <t>Deuda Bruta de la Administración Central - Serie de saldos trimestrales - 1er. Trimestre 2020/1er. Trimestre 2021</t>
  </si>
  <si>
    <t xml:space="preserve">Deuda Bruta de la Administración Central - Flujos y variaciones 1er. Trimestre 2021  </t>
  </si>
  <si>
    <t>Perfil mensual de vencimientos de capital e interés de la Deuda Bruta de la Administración Central - 04/2021 a 03/2022</t>
  </si>
  <si>
    <t>Vencimientos de capital e interés de la deuda al 31-03-2021 proyectados</t>
  </si>
  <si>
    <t>1er. TRIMESTRE DE 2021</t>
  </si>
  <si>
    <t>I - DEUDA BRUTA (EXCLUIDA LA ELEGIBLE PENDIENTE DE REESTRUCTURACIÓN), AL 31/12/2020</t>
  </si>
  <si>
    <t>II - DEUDA ELEGIBLE PENDIENTE DE REESTRUCTURACIÓN, AL 31/12/2020 (*)</t>
  </si>
  <si>
    <t>III - DEUDA BRUTA, AL 31/12/2020 (I + II)</t>
  </si>
  <si>
    <t xml:space="preserve"> d) Ajustes de valuación - Excluyendo la deuda elegible pendiente de reestructuración</t>
  </si>
  <si>
    <t xml:space="preserve"> e) Ajustes de valuación sobre deuda elegible pendiente de reestructuración</t>
  </si>
  <si>
    <t>IV - TOTAL VARIACIONES (a+b+c+d+e)</t>
  </si>
  <si>
    <t>V - DEUDA BRUTA, AL 31/03/2021 (III + IV)</t>
  </si>
  <si>
    <t>VI - DEUDA ELEGIBLE PENDIENTE DE REESTRUCTURACIÓN, AL 31/03/2021 (*)</t>
  </si>
  <si>
    <t>VII - DEUDA BRUTA (EXCLUIDA LA ELEGIBLE PENDIENTE DE REESTRUCTURACIÓN), AL 31/03/2021 (V - VI)</t>
  </si>
  <si>
    <t>ORGANISMOS INTERNACIONALES - FLUJOS NETOS 1993 - 2021</t>
  </si>
  <si>
    <t>1er Trimestre 2021</t>
  </si>
  <si>
    <t>Datos al  31/03/2021</t>
  </si>
  <si>
    <t>(En miles de U$S - Tipo de cambio 31/03/2021)</t>
  </si>
  <si>
    <t>PERIODO PROYECTADO ABRIL 2021 A MARZO 2022</t>
  </si>
  <si>
    <t>Sub Total</t>
  </si>
  <si>
    <t>(3) A partir del año 2053 el total de servicios corresponde al Bono del Tesoro Consolidado 2089.</t>
  </si>
  <si>
    <r>
      <t>(1) Nota Metodológica:</t>
    </r>
    <r>
      <rPr>
        <sz val="10"/>
        <rFont val="Calibri"/>
        <family val="2"/>
        <scheme val="minor"/>
      </rPr>
      <t xml:space="preserve"> Cálculo realizado sobre la deuda en situación de pago normal. Se aplican las tasas de referencia vigentes al 31/03/2021, incluyendo la tasa "plena" en aquellos instrumentos que capitalizan parte de los intereses que devengan.</t>
    </r>
  </si>
  <si>
    <t>Datos al 31/03/2021</t>
  </si>
  <si>
    <t>Valor actualizado en miles de u$s al 31/03/2021</t>
  </si>
  <si>
    <t>En millones de u$s - Stock y tipo de cambio al 31/03/2021</t>
  </si>
  <si>
    <t>Stock al 31/03/2021</t>
  </si>
  <si>
    <t>AL 31/03/2021</t>
  </si>
  <si>
    <t>BONTE/$/BADLAR+525PB/06-02-23</t>
  </si>
  <si>
    <t>Badlar Bancos Privados + 5,25%</t>
  </si>
  <si>
    <t>(1) Valor nominal original (VNO) menos amortizaciones vencidas. Surge de multiplicar el VNO por el valor residual al 31-03-2021.</t>
  </si>
  <si>
    <t>(2) Surge de multiplicar el valor nominal residual por el coeficiente de capitalización al 31-03-2021.</t>
  </si>
  <si>
    <t>LETES/$/30-04-2021</t>
  </si>
  <si>
    <t>LETES/$/30-06-2021</t>
  </si>
  <si>
    <t>LETES/$/30-07-2021</t>
  </si>
  <si>
    <t>LETES/$/31-08-2021</t>
  </si>
  <si>
    <t>LETES/$/30-09-2021</t>
  </si>
  <si>
    <t>LETRA/$/INTRA SP/07-07-2021</t>
  </si>
  <si>
    <t>LEPASE/$/1,50%/30-04-2021</t>
  </si>
  <si>
    <t>LEPASE/$/2,25%/30-06-2021</t>
  </si>
  <si>
    <t>LEPASE/$/2,25%/30-07-2021</t>
  </si>
  <si>
    <t>LEPASE/$/1,75%/31-08-2021</t>
  </si>
  <si>
    <t>LEPASE/$/2,00%/30-09-2021</t>
  </si>
  <si>
    <t>DATOS AL 31/03/2021</t>
  </si>
  <si>
    <t>BONCER/$/1,55%+CER/26-07-2024</t>
  </si>
  <si>
    <t>LETES/$+CER/28-02-2022</t>
  </si>
  <si>
    <t>LETES/$+CER/31-03-2022</t>
  </si>
  <si>
    <t>LETRA/U$S/FGS/08-09-2021</t>
  </si>
  <si>
    <t>LETES/U$S/07-04-2021</t>
  </si>
  <si>
    <t>LETRA/U$S/BCRA/07-01-2031</t>
  </si>
  <si>
    <t>Pagarés</t>
  </si>
  <si>
    <t xml:space="preserve"> Par/$+CER/T.Fija/2038</t>
  </si>
  <si>
    <t xml:space="preserve">  Emisión Canje 2005</t>
  </si>
  <si>
    <t xml:space="preserve">  Emisión Canje 2010</t>
  </si>
  <si>
    <t xml:space="preserve">    Leg. Nueva York</t>
  </si>
  <si>
    <t xml:space="preserve">    Leg. Argentina</t>
  </si>
  <si>
    <t xml:space="preserve"> Leg. Nueva York</t>
  </si>
  <si>
    <t xml:space="preserve"> Leg. Argentina</t>
  </si>
  <si>
    <t>Saldo al 31/03/2021</t>
  </si>
  <si>
    <t>ACUMULADO AL 31/03/2021</t>
  </si>
  <si>
    <t>4,00% U$S</t>
  </si>
  <si>
    <t>BONTE/DLK/0,10%/30-11-2021</t>
  </si>
  <si>
    <t>0,10% U$S</t>
  </si>
  <si>
    <t>BONTE/DLK/0,10%/29-04-2022</t>
  </si>
  <si>
    <t>4,25% U$S</t>
  </si>
  <si>
    <t>Tasa Pases Pasivos + 3,50%</t>
  </si>
  <si>
    <t>Tasa Pases Pasivos  + 1,50%</t>
  </si>
  <si>
    <t>Tasa Pases Pasivos + 2,25%</t>
  </si>
  <si>
    <t>Tasa Pases Pasivos + 1,75%</t>
  </si>
  <si>
    <t>Tasa Pases Pasivos + 2,00%</t>
  </si>
  <si>
    <t>BONCER/$+CER/1,45%/13-08-2023</t>
  </si>
  <si>
    <t>BONCER/$+CER/2,00%/09-11-2026</t>
  </si>
  <si>
    <t>BONCER/$+CER/1,55%/26-07-2024</t>
  </si>
  <si>
    <t>(2) Valor nominal original (VNO) menos amortizaciones vencidas.  Surge de multiplicar el VNO por el valor residual al 31-03-2021.</t>
  </si>
  <si>
    <t>(3) Surge de multiplicar el valor nominal residual por el coeficiente de capitalización y el coeficiente de estabilización de referencia al 31-03-2021.</t>
  </si>
  <si>
    <t>(1) Valor nominal original (VNO) menos amortizaciones vencidas.  Surge de multiplicar el VNO por el valor residual al 31-03-2021.</t>
  </si>
  <si>
    <t>(En millones de U$S - Stock de deuda y tipo de cambio 31/03/2021)</t>
  </si>
  <si>
    <t>(2) Como porcentaje del total de los servicios proyectados (capital mas interés) para el período 01/04/2021 - 31/12/2089.</t>
  </si>
  <si>
    <t>Fuente: Elaboración propia en base a datos de la Dirección Nacional de Cuentas Nacionales (INDEC) y el Ministerio de Economía.</t>
  </si>
  <si>
    <t>1er. Trim. 2021 (1)</t>
  </si>
</sst>
</file>

<file path=xl/styles.xml><?xml version="1.0" encoding="utf-8"?>
<styleSheet xmlns="http://schemas.openxmlformats.org/spreadsheetml/2006/main" xmlns:mc="http://schemas.openxmlformats.org/markup-compatibility/2006" xmlns:x14ac="http://schemas.microsoft.com/office/spreadsheetml/2009/9/ac" mc:Ignorable="x14ac">
  <numFmts count="57">
    <numFmt numFmtId="41" formatCode="_-* #,##0_-;\-* #,##0_-;_-* &quot;-&quot;_-;_-@_-"/>
    <numFmt numFmtId="43" formatCode="_-* #,##0.00_-;\-* #,##0.00_-;_-* &quot;-&quot;??_-;_-@_-"/>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_-* #,##0\ _€_-;\-* #,##0\ _€_-;_-* &quot;-&quot;\ _€_-;_-@_-"/>
    <numFmt numFmtId="169" formatCode="_-* #,##0.00\ _€_-;\-* #,##0.00\ _€_-;_-* &quot;-&quot;??\ _€_-;_-@_-"/>
    <numFmt numFmtId="170" formatCode="_(* #,##0_);_(* \(#,##0\);_(* &quot;-&quot;_);_(@_)"/>
    <numFmt numFmtId="171" formatCode="_(* #,##0.00_);_(* \(#,##0.00\);_(* &quot;-&quot;??_);_(@_)"/>
    <numFmt numFmtId="172" formatCode="_-* #,##0\ _P_t_a_-;\-* #,##0\ _P_t_a_-;_-* &quot;-&quot;\ _P_t_a_-;_-@_-"/>
    <numFmt numFmtId="173" formatCode="_-* #,##0\ _P_t_s_-;\-* #,##0\ _P_t_s_-;_-* &quot;-&quot;\ _P_t_s_-;_-@_-"/>
    <numFmt numFmtId="174" formatCode="_-* #,##0.00\ _P_t_s_-;\-* #,##0.00\ _P_t_s_-;_-* &quot;-&quot;??\ _P_t_s_-;_-@_-"/>
    <numFmt numFmtId="175" formatCode="_-* #,##0.00\ _$_-;\-* #,##0.00\ _$_-;_-* &quot;-&quot;??\ _$_-;_-@_-"/>
    <numFmt numFmtId="176" formatCode="_-* #,##0.00\ _P_t_s_-;\-* #,##0.00\ _P_t_s_-;_-* &quot;-&quot;\ _P_t_s_-;_-@_-"/>
    <numFmt numFmtId="177" formatCode="_-* #,##0_-;\-* #,##0_-;_-* &quot;-&quot;??_-;_-@_-"/>
    <numFmt numFmtId="178" formatCode="0.00_)"/>
    <numFmt numFmtId="179" formatCode="0.0%"/>
    <numFmt numFmtId="180" formatCode="_-* #,##0.0000\ _P_t_s_-;\-* #,##0.0000\ _P_t_s_-;_-* &quot;-&quot;\ _P_t_s_-;_-@_-"/>
    <numFmt numFmtId="181" formatCode="#,##0,;\-\ #,##0,;&quot;--- &quot;"/>
    <numFmt numFmtId="182" formatCode="#,##0,,;\-\ #,##0,,;&quot;--- &quot;"/>
    <numFmt numFmtId="183" formatCode="#,##0.00_);\(#,##0.00\);&quot; --- &quot;"/>
    <numFmt numFmtId="184" formatCode="_(* #,##0.0000000_);_(* \(#,##0.0000000\);_(* &quot;-&quot;??_);_(@_)"/>
    <numFmt numFmtId="185" formatCode="[$-C0A]d\-mmm\-yy;@"/>
    <numFmt numFmtId="186" formatCode="_-* #,##0\ _€_-;\-* #,##0\ _€_-;_-* &quot;-&quot;??\ _€_-;_-@_-"/>
    <numFmt numFmtId="187" formatCode="#,##0.0"/>
    <numFmt numFmtId="188" formatCode="_-* #,##0.000\ _P_t_s_-;\-* #,##0.000\ _P_t_s_-;_-* &quot;-&quot;\ _P_t_s_-;_-@_-"/>
    <numFmt numFmtId="189" formatCode="#,"/>
    <numFmt numFmtId="190" formatCode="#,##0.000"/>
    <numFmt numFmtId="191" formatCode="_-* #,##0\ _$_-;\-* #,##0\ _$_-;_-* &quot;-&quot;\ _$_-;_-@_-"/>
    <numFmt numFmtId="192" formatCode="_-* #,##0\ _D_l_s_-;\-* #,##0\ _D_l_s_-;_-* &quot;-&quot;\ _D_l_s_-;_-@_-"/>
    <numFmt numFmtId="193" formatCode="_-* #,##0.00000\ _€_-;\-* #,##0.00000\ _€_-;_-* &quot;-&quot;??\ _€_-;_-@_-"/>
    <numFmt numFmtId="194" formatCode="_-* #,##0.00\ _P_t_a_-;\-* #,##0.00\ _P_t_a_-;_-* &quot;-&quot;??\ _P_t_a_-;_-@_-"/>
    <numFmt numFmtId="195" formatCode="_ * #,##0.0000_ ;_ * \-#,##0.0000_ ;_ * &quot;-&quot;????_ ;_ @_ "/>
    <numFmt numFmtId="196" formatCode="_-* #,##0\ _P_t_s_-;\-* #,##0\ _P_t_s_-;_-* &quot;-&quot;??\ _P_t_s_-;_-@_-"/>
    <numFmt numFmtId="197" formatCode="_(* #,##0.000_);_(* \(#,##0.000\);_(* &quot;-&quot;_);_(@_)"/>
    <numFmt numFmtId="198" formatCode="0.00000"/>
    <numFmt numFmtId="199" formatCode="_-* #,##0.00\ [$€]_-;\-* #,##0.00\ [$€]_-;_-* &quot;-&quot;??\ [$€]_-;_-@_-"/>
    <numFmt numFmtId="200" formatCode="_ * #,##0.00_ ;_ * \-#,##0.00_ ;_ * &quot;-&quot;????_ ;_ @_ "/>
    <numFmt numFmtId="201" formatCode="_ * #,##0_ ;_ * \-#,##0_ ;_ * &quot;-&quot;??_ ;_ @_ "/>
    <numFmt numFmtId="202" formatCode="_-* #,##0.0\ _P_t_a_-;\-* #,##0.0\ _P_t_a_-;_-* &quot;-&quot;??\ _P_t_a_-;_-@_-"/>
    <numFmt numFmtId="203" formatCode="_-* #,##0.0000000\ _P_t_a_-;\-* #,##0.0000000\ _P_t_a_-;_-* &quot;-&quot;??\ _P_t_a_-;_-@_-"/>
    <numFmt numFmtId="204" formatCode="_-* #,##0.000000\ _P_t_s_-;\-* #,##0.000000\ _P_t_s_-;_-* &quot;-&quot;??\ _P_t_s_-;_-@_-"/>
    <numFmt numFmtId="205" formatCode="0.000%"/>
    <numFmt numFmtId="206" formatCode="_-* #,##0.0000\ _P_t_s_-;\-* #,##0.0000\ _P_t_s_-;_-* &quot;-&quot;??\ _P_t_s_-;_-@_-"/>
    <numFmt numFmtId="207" formatCode="_ * #,##0.00000_ ;_ * \-#,##0.00000_ ;_ * &quot;-&quot;_ ;_ @_ "/>
    <numFmt numFmtId="208" formatCode="_-* #,##0.000\ _P_t_s_-;\-* #,##0.000\ _P_t_s_-;_-* &quot;-&quot;??\ _P_t_s_-;_-@_-"/>
    <numFmt numFmtId="209" formatCode="_-* #,##0.0000000\ _P_t_s_-;\-* #,##0.0000000\ _P_t_s_-;_-* &quot;-&quot;??\ _P_t_s_-;_-@_-"/>
    <numFmt numFmtId="210" formatCode="_-* #,##0.00\ _P_t_a_-;\-* #,##0.00\ _P_t_a_-;_-* &quot;-&quot;\ _P_t_a_-;_-@_-"/>
    <numFmt numFmtId="211" formatCode="#,##0_ ;\-#,##0\ "/>
    <numFmt numFmtId="212" formatCode="0.0000%"/>
    <numFmt numFmtId="213" formatCode="0.00000000000000%"/>
    <numFmt numFmtId="214" formatCode="_-* #,##0.000000000000\ _P_t_s_-;\-* #,##0.000000000000\ _P_t_s_-;_-* &quot;-&quot;??\ _P_t_s_-;_-@_-"/>
    <numFmt numFmtId="215" formatCode="_-* #,##0.000\ _P_t_a_-;\-* #,##0.000\ _P_t_a_-;_-* &quot;-&quot;\ _P_t_a_-;_-@_-"/>
    <numFmt numFmtId="216" formatCode="_-* #,##0.0000000000\ _P_t_s_-;\-* #,##0.0000000000\ _P_t_s_-;_-* &quot;-&quot;??\ _P_t_s_-;_-@_-"/>
    <numFmt numFmtId="217" formatCode="_-* #,##0.00000\ _P_t_s_-;\-* #,##0.00000\ _P_t_s_-;_-* &quot;-&quot;??\ _P_t_s_-;_-@_-"/>
    <numFmt numFmtId="218" formatCode="_-* #,##0.00000000\ _P_t_s_-;\-* #,##0.00000000\ _P_t_s_-;_-* &quot;-&quot;??\ _P_t_s_-;_-@_-"/>
  </numFmts>
  <fonts count="1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i/>
      <sz val="10"/>
      <name val="Arial"/>
      <family val="2"/>
    </font>
    <font>
      <sz val="10"/>
      <name val="Arial"/>
      <family val="2"/>
    </font>
    <font>
      <sz val="10"/>
      <color indexed="8"/>
      <name val="MS Sans Serif"/>
      <family val="2"/>
    </font>
    <font>
      <sz val="11"/>
      <name val="Times New Roman"/>
      <family val="1"/>
    </font>
    <font>
      <sz val="10"/>
      <color indexed="22"/>
      <name val="MS Sans Serif"/>
      <family val="2"/>
    </font>
    <font>
      <sz val="10"/>
      <name val="MS Sans Serif"/>
      <family val="2"/>
    </font>
    <font>
      <u/>
      <sz val="10"/>
      <color indexed="12"/>
      <name val="Arial"/>
      <family val="2"/>
    </font>
    <font>
      <sz val="8"/>
      <name val="Arial"/>
      <family val="2"/>
    </font>
    <font>
      <sz val="11"/>
      <name val="Book Antiqua"/>
      <family val="1"/>
    </font>
    <font>
      <u/>
      <sz val="7.5"/>
      <color indexed="12"/>
      <name val="Arial"/>
      <family val="2"/>
    </font>
    <font>
      <sz val="11"/>
      <name val="Times New Roman"/>
      <family val="1"/>
    </font>
    <font>
      <sz val="1"/>
      <color indexed="8"/>
      <name val="Courier"/>
      <family val="3"/>
    </font>
    <font>
      <b/>
      <sz val="1"/>
      <color indexed="8"/>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i/>
      <sz val="10"/>
      <name val="Arial"/>
      <family val="2"/>
    </font>
    <font>
      <sz val="10"/>
      <name val="Calibri"/>
      <family val="2"/>
      <scheme val="minor"/>
    </font>
    <font>
      <u/>
      <sz val="10"/>
      <color indexed="12"/>
      <name val="Calibri"/>
      <family val="2"/>
      <scheme val="minor"/>
    </font>
    <font>
      <b/>
      <sz val="11"/>
      <name val="Calibri"/>
      <family val="2"/>
      <scheme val="minor"/>
    </font>
    <font>
      <sz val="8"/>
      <name val="Calibri"/>
      <family val="2"/>
      <scheme val="minor"/>
    </font>
    <font>
      <b/>
      <sz val="13"/>
      <name val="Calibri"/>
      <family val="2"/>
      <scheme val="minor"/>
    </font>
    <font>
      <sz val="10"/>
      <color theme="0"/>
      <name val="Calibri"/>
      <family val="2"/>
      <scheme val="minor"/>
    </font>
    <font>
      <u/>
      <sz val="10"/>
      <name val="Calibri"/>
      <family val="2"/>
      <scheme val="minor"/>
    </font>
    <font>
      <b/>
      <sz val="12"/>
      <name val="Calibri"/>
      <family val="2"/>
      <scheme val="minor"/>
    </font>
    <font>
      <b/>
      <sz val="10"/>
      <name val="Calibri"/>
      <family val="2"/>
      <scheme val="minor"/>
    </font>
    <font>
      <b/>
      <u/>
      <sz val="10"/>
      <name val="Calibri"/>
      <family val="2"/>
      <scheme val="minor"/>
    </font>
    <font>
      <sz val="10"/>
      <color indexed="10"/>
      <name val="Calibri"/>
      <family val="2"/>
      <scheme val="minor"/>
    </font>
    <font>
      <b/>
      <sz val="11"/>
      <color indexed="9"/>
      <name val="Calibri"/>
      <family val="2"/>
      <scheme val="minor"/>
    </font>
    <font>
      <b/>
      <sz val="10"/>
      <color indexed="9"/>
      <name val="Calibri"/>
      <family val="2"/>
      <scheme val="minor"/>
    </font>
    <font>
      <b/>
      <sz val="12"/>
      <color indexed="9"/>
      <name val="Calibri"/>
      <family val="2"/>
      <scheme val="minor"/>
    </font>
    <font>
      <sz val="9"/>
      <name val="Calibri"/>
      <family val="2"/>
      <scheme val="minor"/>
    </font>
    <font>
      <b/>
      <i/>
      <sz val="10"/>
      <name val="Calibri"/>
      <family val="2"/>
      <scheme val="minor"/>
    </font>
    <font>
      <b/>
      <sz val="8"/>
      <name val="Calibri"/>
      <family val="2"/>
      <scheme val="minor"/>
    </font>
    <font>
      <b/>
      <u/>
      <sz val="12"/>
      <color indexed="9"/>
      <name val="Calibri"/>
      <family val="2"/>
      <scheme val="minor"/>
    </font>
    <font>
      <sz val="11"/>
      <name val="Calibri"/>
      <family val="2"/>
      <scheme val="minor"/>
    </font>
    <font>
      <sz val="11"/>
      <color indexed="9"/>
      <name val="Calibri"/>
      <family val="2"/>
      <scheme val="minor"/>
    </font>
    <font>
      <b/>
      <u/>
      <sz val="11"/>
      <color indexed="9"/>
      <name val="Calibri"/>
      <family val="2"/>
      <scheme val="minor"/>
    </font>
    <font>
      <b/>
      <u/>
      <sz val="11"/>
      <name val="Calibri"/>
      <family val="2"/>
      <scheme val="minor"/>
    </font>
    <font>
      <i/>
      <sz val="12"/>
      <name val="Calibri"/>
      <family val="2"/>
      <scheme val="minor"/>
    </font>
    <font>
      <sz val="12"/>
      <name val="Calibri"/>
      <family val="2"/>
      <scheme val="minor"/>
    </font>
    <font>
      <i/>
      <sz val="10"/>
      <name val="Calibri"/>
      <family val="2"/>
      <scheme val="minor"/>
    </font>
    <font>
      <b/>
      <sz val="13"/>
      <color indexed="8"/>
      <name val="Calibri"/>
      <family val="2"/>
      <scheme val="minor"/>
    </font>
    <font>
      <sz val="8"/>
      <color indexed="8"/>
      <name val="Calibri"/>
      <family val="2"/>
      <scheme val="minor"/>
    </font>
    <font>
      <sz val="11"/>
      <color indexed="8"/>
      <name val="Calibri"/>
      <family val="2"/>
      <scheme val="minor"/>
    </font>
    <font>
      <sz val="11"/>
      <color indexed="10"/>
      <name val="Calibri"/>
      <family val="2"/>
      <scheme val="minor"/>
    </font>
    <font>
      <b/>
      <sz val="11"/>
      <color indexed="8"/>
      <name val="Calibri"/>
      <family val="2"/>
      <scheme val="minor"/>
    </font>
    <font>
      <sz val="10"/>
      <color rgb="FFFF0000"/>
      <name val="Calibri"/>
      <family val="2"/>
      <scheme val="minor"/>
    </font>
    <font>
      <b/>
      <sz val="10"/>
      <color rgb="FFFF0000"/>
      <name val="Calibri"/>
      <family val="2"/>
      <scheme val="minor"/>
    </font>
    <font>
      <sz val="8.5"/>
      <name val="Calibri"/>
      <family val="2"/>
      <scheme val="minor"/>
    </font>
    <font>
      <b/>
      <sz val="11"/>
      <color theme="0"/>
      <name val="Calibri"/>
      <family val="2"/>
      <scheme val="minor"/>
    </font>
    <font>
      <sz val="11"/>
      <color theme="0"/>
      <name val="Calibri"/>
      <family val="2"/>
      <scheme val="minor"/>
    </font>
    <font>
      <b/>
      <i/>
      <sz val="13"/>
      <color theme="0"/>
      <name val="Calibri"/>
      <family val="2"/>
      <scheme val="minor"/>
    </font>
    <font>
      <b/>
      <i/>
      <sz val="13"/>
      <color indexed="9"/>
      <name val="Calibri"/>
      <family val="2"/>
      <scheme val="minor"/>
    </font>
    <font>
      <b/>
      <i/>
      <u/>
      <sz val="12"/>
      <color indexed="9"/>
      <name val="Calibri"/>
      <family val="2"/>
      <scheme val="minor"/>
    </font>
    <font>
      <b/>
      <sz val="10"/>
      <color indexed="10"/>
      <name val="Calibri"/>
      <family val="2"/>
      <scheme val="minor"/>
    </font>
    <font>
      <b/>
      <sz val="12"/>
      <color rgb="FFFF0000"/>
      <name val="Calibri"/>
      <family val="2"/>
      <scheme val="minor"/>
    </font>
    <font>
      <b/>
      <i/>
      <u/>
      <sz val="11"/>
      <name val="Calibri"/>
      <family val="2"/>
      <scheme val="minor"/>
    </font>
    <font>
      <sz val="10"/>
      <color indexed="53"/>
      <name val="Calibri"/>
      <family val="2"/>
      <scheme val="minor"/>
    </font>
    <font>
      <b/>
      <i/>
      <u/>
      <sz val="10"/>
      <name val="Calibri"/>
      <family val="2"/>
      <scheme val="minor"/>
    </font>
    <font>
      <b/>
      <i/>
      <u/>
      <sz val="11"/>
      <color theme="1"/>
      <name val="Calibri"/>
      <family val="2"/>
      <scheme val="minor"/>
    </font>
    <font>
      <b/>
      <u/>
      <sz val="11"/>
      <color theme="1"/>
      <name val="Calibri"/>
      <family val="2"/>
      <scheme val="minor"/>
    </font>
    <font>
      <b/>
      <sz val="11"/>
      <color theme="1"/>
      <name val="Calibri"/>
      <family val="2"/>
      <scheme val="minor"/>
    </font>
    <font>
      <i/>
      <sz val="11"/>
      <name val="Calibri"/>
      <family val="2"/>
      <scheme val="minor"/>
    </font>
    <font>
      <b/>
      <sz val="12"/>
      <color theme="0"/>
      <name val="Calibri"/>
      <family val="2"/>
      <scheme val="minor"/>
    </font>
    <font>
      <b/>
      <i/>
      <sz val="11"/>
      <color indexed="9"/>
      <name val="Calibri"/>
      <family val="2"/>
      <scheme val="minor"/>
    </font>
    <font>
      <b/>
      <sz val="13"/>
      <color indexed="9"/>
      <name val="Calibri"/>
      <family val="2"/>
      <scheme val="minor"/>
    </font>
    <font>
      <sz val="13"/>
      <name val="Calibri"/>
      <family val="2"/>
      <scheme val="minor"/>
    </font>
    <font>
      <b/>
      <i/>
      <sz val="10"/>
      <color indexed="9"/>
      <name val="Calibri"/>
      <family val="2"/>
      <scheme val="minor"/>
    </font>
    <font>
      <b/>
      <sz val="25"/>
      <name val="Calibri"/>
      <family val="2"/>
      <scheme val="minor"/>
    </font>
    <font>
      <b/>
      <u/>
      <sz val="15"/>
      <color indexed="9"/>
      <name val="Calibri"/>
      <family val="2"/>
      <scheme val="minor"/>
    </font>
    <font>
      <sz val="11"/>
      <color theme="0"/>
      <name val="Arial"/>
      <family val="2"/>
    </font>
    <font>
      <b/>
      <sz val="9"/>
      <name val="Calibri"/>
      <family val="2"/>
      <scheme val="minor"/>
    </font>
    <font>
      <b/>
      <i/>
      <sz val="12"/>
      <color indexed="9"/>
      <name val="Calibri"/>
      <family val="2"/>
      <scheme val="minor"/>
    </font>
    <font>
      <b/>
      <i/>
      <sz val="11"/>
      <color theme="0"/>
      <name val="Calibri"/>
      <family val="2"/>
      <scheme val="minor"/>
    </font>
    <font>
      <b/>
      <sz val="13"/>
      <color theme="0"/>
      <name val="Calibri"/>
      <family val="2"/>
      <scheme val="minor"/>
    </font>
    <font>
      <b/>
      <i/>
      <sz val="11"/>
      <name val="Calibri"/>
      <family val="2"/>
      <scheme val="minor"/>
    </font>
    <font>
      <b/>
      <i/>
      <sz val="9"/>
      <name val="Calibri"/>
      <family val="2"/>
      <scheme val="minor"/>
    </font>
    <font>
      <b/>
      <i/>
      <u/>
      <sz val="12"/>
      <name val="Calibri"/>
      <family val="2"/>
      <scheme val="minor"/>
    </font>
    <font>
      <b/>
      <i/>
      <sz val="12"/>
      <name val="Calibri"/>
      <family val="2"/>
      <scheme val="minor"/>
    </font>
    <font>
      <sz val="9"/>
      <color indexed="9"/>
      <name val="Calibri"/>
      <family val="2"/>
      <scheme val="minor"/>
    </font>
    <font>
      <sz val="9"/>
      <color theme="1"/>
      <name val="Calibri"/>
      <family val="2"/>
      <scheme val="minor"/>
    </font>
    <font>
      <u/>
      <sz val="11"/>
      <color indexed="12"/>
      <name val="Calibri"/>
      <family val="2"/>
      <scheme val="minor"/>
    </font>
    <font>
      <sz val="11"/>
      <color rgb="FFFF0000"/>
      <name val="Calibri"/>
      <family val="2"/>
      <scheme val="minor"/>
    </font>
    <font>
      <sz val="9"/>
      <name val="Times New Roman"/>
      <family val="1"/>
    </font>
    <font>
      <b/>
      <sz val="11"/>
      <color theme="0"/>
      <name val="Arial"/>
      <family val="2"/>
    </font>
    <font>
      <b/>
      <sz val="10"/>
      <name val="Times New Roman"/>
      <family val="1"/>
    </font>
    <font>
      <sz val="11"/>
      <name val="Calibri"/>
      <family val="2"/>
    </font>
    <font>
      <i/>
      <sz val="10"/>
      <name val="Calibri"/>
      <family val="2"/>
    </font>
    <font>
      <b/>
      <sz val="12"/>
      <name val="Calibri"/>
      <family val="2"/>
    </font>
    <font>
      <i/>
      <sz val="11"/>
      <color rgb="FFFF0000"/>
      <name val="Calibri"/>
      <family val="2"/>
      <scheme val="minor"/>
    </font>
    <font>
      <u/>
      <sz val="11"/>
      <name val="Calibri"/>
      <family val="2"/>
      <scheme val="minor"/>
    </font>
    <font>
      <i/>
      <u/>
      <sz val="11"/>
      <name val="Calibri"/>
      <family val="2"/>
      <scheme val="minor"/>
    </font>
    <font>
      <sz val="10"/>
      <color theme="1"/>
      <name val="Calibri"/>
      <family val="2"/>
      <scheme val="minor"/>
    </font>
    <font>
      <i/>
      <sz val="11"/>
      <name val="Times New Roman"/>
      <family val="1"/>
    </font>
    <font>
      <b/>
      <i/>
      <u/>
      <sz val="10"/>
      <color theme="1"/>
      <name val="Calibri"/>
      <family val="2"/>
      <scheme val="minor"/>
    </font>
    <font>
      <b/>
      <sz val="10"/>
      <color theme="1"/>
      <name val="Calibri"/>
      <family val="2"/>
      <scheme val="minor"/>
    </font>
    <font>
      <b/>
      <i/>
      <sz val="10"/>
      <color theme="1"/>
      <name val="Calibri"/>
      <family val="2"/>
      <scheme val="minor"/>
    </font>
    <font>
      <b/>
      <sz val="10"/>
      <color theme="0"/>
      <name val="Calibri"/>
      <family val="2"/>
      <scheme val="minor"/>
    </font>
    <font>
      <b/>
      <sz val="11"/>
      <name val="Times New Roman"/>
      <family val="1"/>
    </font>
    <font>
      <b/>
      <i/>
      <sz val="13"/>
      <name val="Calibri"/>
      <family val="2"/>
      <scheme val="minor"/>
    </font>
    <font>
      <sz val="11"/>
      <color indexed="8"/>
      <name val="Calibri"/>
      <family val="2"/>
    </font>
    <font>
      <sz val="10"/>
      <color indexed="12"/>
      <name val="Arial"/>
      <family val="2"/>
    </font>
    <font>
      <i/>
      <sz val="11"/>
      <name val="Calibri"/>
      <family val="2"/>
    </font>
    <font>
      <sz val="10"/>
      <name val="Calibri"/>
      <family val="2"/>
    </font>
    <font>
      <b/>
      <i/>
      <sz val="12"/>
      <color theme="0"/>
      <name val="Calibri"/>
      <family val="2"/>
      <scheme val="minor"/>
    </font>
  </fonts>
  <fills count="3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s>
  <borders count="10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double">
        <color indexed="64"/>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569">
    <xf numFmtId="0" fontId="0" fillId="0" borderId="0" applyNumberForma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6" borderId="0" applyNumberFormat="0" applyBorder="0" applyAlignment="0" applyProtection="0"/>
    <xf numFmtId="0" fontId="25" fillId="5"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12" borderId="0" applyNumberFormat="0" applyBorder="0" applyAlignment="0" applyProtection="0"/>
    <xf numFmtId="0" fontId="25" fillId="10" borderId="0" applyNumberFormat="0" applyBorder="0" applyAlignment="0" applyProtection="0"/>
    <xf numFmtId="0" fontId="25" fillId="2" borderId="0" applyNumberFormat="0" applyBorder="0" applyAlignment="0" applyProtection="0"/>
    <xf numFmtId="0" fontId="25" fillId="13" borderId="0" applyNumberFormat="0" applyBorder="0" applyAlignment="0" applyProtection="0"/>
    <xf numFmtId="0" fontId="55" fillId="6" borderId="0" applyNumberFormat="0" applyBorder="0" applyAlignment="0" applyProtection="0"/>
    <xf numFmtId="0" fontId="55" fillId="14" borderId="0" applyNumberFormat="0" applyBorder="0" applyAlignment="0" applyProtection="0"/>
    <xf numFmtId="0" fontId="55" fillId="13" borderId="0" applyNumberFormat="0" applyBorder="0" applyAlignment="0" applyProtection="0"/>
    <xf numFmtId="0" fontId="55" fillId="8" borderId="0" applyNumberFormat="0" applyBorder="0" applyAlignment="0" applyProtection="0"/>
    <xf numFmtId="0" fontId="55" fillId="6" borderId="0" applyNumberFormat="0" applyBorder="0" applyAlignment="0" applyProtection="0"/>
    <xf numFmtId="0" fontId="55" fillId="3"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55" fillId="19" borderId="0" applyNumberFormat="0" applyBorder="0" applyAlignment="0" applyProtection="0"/>
    <xf numFmtId="0" fontId="55" fillId="14" borderId="0" applyNumberFormat="0" applyBorder="0" applyAlignment="0" applyProtection="0"/>
    <xf numFmtId="0" fontId="55" fillId="13" borderId="0" applyNumberFormat="0" applyBorder="0" applyAlignment="0" applyProtection="0"/>
    <xf numFmtId="0" fontId="55" fillId="20"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13" fillId="0" borderId="0" applyNumberFormat="0" applyFill="0" applyBorder="0" applyAlignment="0" applyProtection="0"/>
    <xf numFmtId="0" fontId="47" fillId="10" borderId="0" applyNumberFormat="0" applyBorder="0" applyAlignment="0" applyProtection="0"/>
    <xf numFmtId="0" fontId="27" fillId="9" borderId="0" applyNumberFormat="0" applyBorder="0" applyAlignment="0" applyProtection="0"/>
    <xf numFmtId="0" fontId="50" fillId="22" borderId="1" applyNumberFormat="0" applyAlignment="0" applyProtection="0"/>
    <xf numFmtId="0" fontId="28" fillId="23" borderId="1" applyNumberFormat="0" applyAlignment="0" applyProtection="0"/>
    <xf numFmtId="0" fontId="29" fillId="24" borderId="2" applyNumberFormat="0" applyAlignment="0" applyProtection="0"/>
    <xf numFmtId="0" fontId="30" fillId="0" borderId="3" applyNumberFormat="0" applyFill="0" applyAlignment="0" applyProtection="0"/>
    <xf numFmtId="0" fontId="52" fillId="24" borderId="2" applyNumberFormat="0" applyAlignment="0" applyProtection="0"/>
    <xf numFmtId="170" fontId="13" fillId="0" borderId="0" applyFont="0" applyFill="0" applyBorder="0" applyAlignment="0" applyProtection="0"/>
    <xf numFmtId="3" fontId="16" fillId="0" borderId="0" applyFont="0" applyFill="0" applyBorder="0" applyAlignment="0" applyProtection="0"/>
    <xf numFmtId="184" fontId="13" fillId="0" borderId="0" applyFont="0" applyFill="0" applyBorder="0" applyAlignment="0" applyProtection="0"/>
    <xf numFmtId="181" fontId="20" fillId="0" borderId="0" applyFont="0" applyFill="0" applyBorder="0" applyAlignment="0" applyProtection="0"/>
    <xf numFmtId="182" fontId="20" fillId="0" borderId="0" applyFont="0" applyFill="0" applyBorder="0" applyAlignment="0" applyProtection="0"/>
    <xf numFmtId="0" fontId="31" fillId="0" borderId="0" applyNumberFormat="0" applyFill="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32" fillId="5" borderId="1" applyNumberFormat="0" applyAlignment="0" applyProtection="0"/>
    <xf numFmtId="0" fontId="13" fillId="0" borderId="0" applyFont="0" applyFill="0" applyBorder="0" applyAlignment="0" applyProtection="0"/>
    <xf numFmtId="0" fontId="54" fillId="0" borderId="0" applyNumberFormat="0" applyFill="0" applyBorder="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17" fillId="0" borderId="0"/>
    <xf numFmtId="0" fontId="46" fillId="6" borderId="0" applyNumberFormat="0" applyBorder="0" applyAlignment="0" applyProtection="0"/>
    <xf numFmtId="0" fontId="43" fillId="0" borderId="4"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1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3" fillId="8" borderId="0" applyNumberFormat="0" applyBorder="0" applyAlignment="0" applyProtection="0"/>
    <xf numFmtId="0" fontId="48" fillId="11" borderId="1" applyNumberFormat="0" applyAlignment="0" applyProtection="0"/>
    <xf numFmtId="15" fontId="13" fillId="0" borderId="0"/>
    <xf numFmtId="0" fontId="51" fillId="0" borderId="7" applyNumberFormat="0" applyFill="0" applyAlignment="0" applyProtection="0"/>
    <xf numFmtId="174" fontId="13" fillId="0" borderId="0" applyFont="0" applyFill="0" applyBorder="0" applyAlignment="0" applyProtection="0"/>
    <xf numFmtId="173" fontId="13" fillId="0" borderId="0" applyFont="0" applyFill="0" applyBorder="0" applyAlignment="0" applyProtection="0"/>
    <xf numFmtId="4" fontId="22" fillId="0" borderId="0" applyFont="0" applyFill="0" applyBorder="0" applyAlignment="0" applyProtection="0"/>
    <xf numFmtId="0" fontId="34" fillId="11" borderId="0" applyNumberFormat="0" applyBorder="0" applyAlignment="0" applyProtection="0"/>
    <xf numFmtId="0" fontId="14" fillId="0" borderId="0"/>
    <xf numFmtId="0" fontId="13" fillId="0" borderId="0"/>
    <xf numFmtId="0" fontId="13" fillId="0" borderId="0"/>
    <xf numFmtId="0" fontId="25" fillId="4" borderId="8" applyNumberFormat="0" applyFont="0" applyAlignment="0" applyProtection="0"/>
    <xf numFmtId="0" fontId="13" fillId="4" borderId="8" applyNumberFormat="0" applyFont="0" applyAlignment="0" applyProtection="0"/>
    <xf numFmtId="183" fontId="12" fillId="0" borderId="0" applyFont="0" applyFill="0" applyBorder="0" applyAlignment="0" applyProtection="0"/>
    <xf numFmtId="189" fontId="24" fillId="0" borderId="0">
      <protection locked="0"/>
    </xf>
    <xf numFmtId="0" fontId="49" fillId="22" borderId="9" applyNumberFormat="0" applyAlignment="0" applyProtection="0"/>
    <xf numFmtId="9" fontId="13" fillId="0" borderId="0" applyFont="0" applyFill="0" applyBorder="0" applyAlignment="0" applyProtection="0"/>
    <xf numFmtId="0" fontId="35" fillId="23" borderId="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42" fillId="0" borderId="0" applyNumberFormat="0" applyFill="0" applyBorder="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0" borderId="11" applyNumberFormat="0" applyFill="0" applyAlignment="0" applyProtection="0"/>
    <xf numFmtId="0" fontId="31" fillId="0" borderId="12" applyNumberFormat="0" applyFill="0" applyAlignment="0" applyProtection="0"/>
    <xf numFmtId="0" fontId="41" fillId="0" borderId="13" applyNumberFormat="0" applyFill="0" applyAlignment="0" applyProtection="0"/>
    <xf numFmtId="0" fontId="17" fillId="0" borderId="0"/>
    <xf numFmtId="0" fontId="53" fillId="0" borderId="0" applyNumberFormat="0" applyFill="0" applyBorder="0" applyAlignment="0" applyProtection="0"/>
    <xf numFmtId="0" fontId="26" fillId="14" borderId="0" applyNumberFormat="0" applyBorder="0" applyAlignment="0" applyProtection="0"/>
    <xf numFmtId="0" fontId="26" fillId="19"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26" fillId="3" borderId="0" applyNumberFormat="0" applyBorder="0" applyAlignment="0" applyProtection="0"/>
    <xf numFmtId="0" fontId="26" fillId="6" borderId="0" applyNumberFormat="0" applyBorder="0" applyAlignment="0" applyProtection="0"/>
    <xf numFmtId="0" fontId="26" fillId="8" borderId="0" applyNumberFormat="0" applyBorder="0" applyAlignment="0" applyProtection="0"/>
    <xf numFmtId="0" fontId="26" fillId="13"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26" fillId="6"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14" borderId="0" applyNumberFormat="0" applyBorder="0" applyAlignment="0" applyProtection="0"/>
    <xf numFmtId="0" fontId="33" fillId="10" borderId="0" applyNumberFormat="0" applyBorder="0" applyAlignment="0" applyProtection="0"/>
    <xf numFmtId="0" fontId="27" fillId="9" borderId="0" applyNumberFormat="0" applyBorder="0" applyAlignment="0" applyProtection="0"/>
    <xf numFmtId="0" fontId="26" fillId="6" borderId="0" applyNumberFormat="0" applyBorder="0" applyAlignment="0" applyProtection="0"/>
    <xf numFmtId="0" fontId="28" fillId="23" borderId="1" applyNumberFormat="0" applyAlignment="0" applyProtection="0"/>
    <xf numFmtId="0" fontId="29" fillId="24" borderId="2" applyNumberFormat="0" applyAlignment="0" applyProtection="0"/>
    <xf numFmtId="0" fontId="30" fillId="0" borderId="3" applyNumberFormat="0" applyFill="0" applyAlignment="0" applyProtection="0"/>
    <xf numFmtId="0" fontId="29" fillId="24" borderId="2" applyNumberFormat="0" applyAlignment="0" applyProtection="0"/>
    <xf numFmtId="0" fontId="31" fillId="0" borderId="0" applyNumberFormat="0" applyFill="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32" fillId="5" borderId="1" applyNumberFormat="0" applyAlignment="0" applyProtection="0"/>
    <xf numFmtId="0" fontId="37" fillId="0" borderId="0" applyNumberFormat="0" applyFill="0" applyBorder="0" applyAlignment="0" applyProtection="0"/>
    <xf numFmtId="0" fontId="35" fillId="22" borderId="9" applyNumberFormat="0" applyAlignment="0" applyProtection="0"/>
    <xf numFmtId="0" fontId="27" fillId="6" borderId="0" applyNumberFormat="0" applyBorder="0" applyAlignment="0" applyProtection="0"/>
    <xf numFmtId="0" fontId="26" fillId="17" borderId="0" applyNumberFormat="0" applyBorder="0" applyAlignment="0" applyProtection="0"/>
    <xf numFmtId="0" fontId="33" fillId="8" borderId="0" applyNumberFormat="0" applyBorder="0" applyAlignment="0" applyProtection="0"/>
    <xf numFmtId="0" fontId="32" fillId="11" borderId="1" applyNumberFormat="0" applyAlignment="0" applyProtection="0"/>
    <xf numFmtId="0" fontId="26" fillId="14" borderId="0" applyNumberFormat="0" applyBorder="0" applyAlignment="0" applyProtection="0"/>
    <xf numFmtId="0" fontId="36" fillId="0" borderId="7" applyNumberFormat="0" applyFill="0" applyAlignment="0" applyProtection="0"/>
    <xf numFmtId="4" fontId="15" fillId="0" borderId="0" applyFont="0" applyFill="0" applyBorder="0" applyAlignment="0" applyProtection="0"/>
    <xf numFmtId="0" fontId="34" fillId="11" borderId="0" applyNumberFormat="0" applyBorder="0" applyAlignment="0" applyProtection="0"/>
    <xf numFmtId="0" fontId="26" fillId="19" borderId="0" applyNumberFormat="0" applyBorder="0" applyAlignment="0" applyProtection="0"/>
    <xf numFmtId="0" fontId="11" fillId="4" borderId="8" applyNumberFormat="0" applyFont="0" applyAlignment="0" applyProtection="0"/>
    <xf numFmtId="0" fontId="35" fillId="22" borderId="9" applyNumberFormat="0" applyAlignment="0" applyProtection="0"/>
    <xf numFmtId="0" fontId="35" fillId="23" borderId="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0" borderId="11" applyNumberFormat="0" applyFill="0" applyAlignment="0" applyProtection="0"/>
    <xf numFmtId="0" fontId="31" fillId="0" borderId="12" applyNumberFormat="0" applyFill="0" applyAlignment="0" applyProtection="0"/>
    <xf numFmtId="0" fontId="41" fillId="0" borderId="13" applyNumberFormat="0" applyFill="0" applyAlignment="0" applyProtection="0"/>
    <xf numFmtId="0" fontId="36" fillId="0" borderId="0" applyNumberForma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8" fillId="23" borderId="1" applyNumberFormat="0" applyAlignment="0" applyProtection="0"/>
    <xf numFmtId="0" fontId="28" fillId="23" borderId="1" applyNumberFormat="0" applyAlignment="0" applyProtection="0"/>
    <xf numFmtId="0" fontId="28" fillId="23" borderId="1" applyNumberFormat="0" applyAlignment="0" applyProtection="0"/>
    <xf numFmtId="0" fontId="29" fillId="24" borderId="2" applyNumberFormat="0" applyAlignment="0" applyProtection="0"/>
    <xf numFmtId="0" fontId="29" fillId="24" borderId="2" applyNumberFormat="0" applyAlignment="0" applyProtection="0"/>
    <xf numFmtId="0" fontId="29" fillId="24" borderId="2" applyNumberFormat="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32" fillId="5" borderId="1" applyNumberFormat="0" applyAlignment="0" applyProtection="0"/>
    <xf numFmtId="0" fontId="32" fillId="5" borderId="1" applyNumberFormat="0" applyAlignment="0" applyProtection="0"/>
    <xf numFmtId="0" fontId="32" fillId="5" borderId="1" applyNumberFormat="0" applyAlignment="0" applyProtection="0"/>
    <xf numFmtId="0" fontId="13" fillId="0" borderId="0" applyNumberFormat="0" applyFill="0" applyBorder="0" applyAlignment="0" applyProtection="0">
      <alignment vertical="top"/>
      <protection locked="0"/>
    </xf>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10" fillId="0" borderId="0"/>
    <xf numFmtId="0" fontId="10" fillId="0" borderId="0"/>
    <xf numFmtId="0" fontId="11" fillId="4" borderId="8" applyNumberFormat="0" applyFont="0" applyAlignment="0" applyProtection="0"/>
    <xf numFmtId="0" fontId="11" fillId="4" borderId="8" applyNumberFormat="0" applyFont="0" applyAlignment="0" applyProtection="0"/>
    <xf numFmtId="0" fontId="11" fillId="4" borderId="8" applyNumberFormat="0" applyFont="0" applyAlignment="0" applyProtection="0"/>
    <xf numFmtId="183" fontId="56"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0" fontId="35" fillId="23" borderId="9" applyNumberFormat="0" applyAlignment="0" applyProtection="0"/>
    <xf numFmtId="0" fontId="35" fillId="23" borderId="9" applyNumberFormat="0" applyAlignment="0" applyProtection="0"/>
    <xf numFmtId="0" fontId="35" fillId="23" borderId="9"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26" fillId="13"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33" fillId="10" borderId="0" applyNumberFormat="0" applyBorder="0" applyAlignment="0" applyProtection="0"/>
    <xf numFmtId="0" fontId="29" fillId="24" borderId="2" applyNumberFormat="0" applyAlignment="0" applyProtection="0"/>
    <xf numFmtId="0" fontId="26" fillId="20" borderId="0" applyNumberFormat="0" applyBorder="0" applyAlignment="0" applyProtection="0"/>
    <xf numFmtId="4" fontId="15"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7" fillId="6" borderId="0" applyNumberFormat="0" applyBorder="0" applyAlignment="0" applyProtection="0"/>
    <xf numFmtId="4" fontId="15" fillId="0" borderId="0" applyFont="0" applyFill="0" applyBorder="0" applyAlignment="0" applyProtection="0"/>
    <xf numFmtId="0" fontId="32" fillId="11" borderId="1" applyNumberFormat="0" applyAlignment="0" applyProtection="0"/>
    <xf numFmtId="0" fontId="36" fillId="0" borderId="7" applyNumberFormat="0" applyFill="0" applyAlignment="0" applyProtection="0"/>
    <xf numFmtId="4" fontId="15" fillId="0" borderId="0" applyFont="0" applyFill="0" applyBorder="0" applyAlignment="0" applyProtection="0"/>
    <xf numFmtId="0" fontId="33" fillId="10" borderId="0" applyNumberFormat="0" applyBorder="0" applyAlignment="0" applyProtection="0"/>
    <xf numFmtId="0" fontId="26" fillId="20" borderId="0" applyNumberFormat="0" applyBorder="0" applyAlignment="0" applyProtection="0"/>
    <xf numFmtId="0" fontId="26" fillId="13" borderId="0" applyNumberFormat="0" applyBorder="0" applyAlignment="0" applyProtection="0"/>
    <xf numFmtId="0" fontId="35" fillId="22" borderId="9" applyNumberFormat="0" applyAlignment="0" applyProtection="0"/>
    <xf numFmtId="0" fontId="26" fillId="6" borderId="0" applyNumberFormat="0" applyBorder="0" applyAlignment="0" applyProtection="0"/>
    <xf numFmtId="0" fontId="26" fillId="6" borderId="0" applyNumberFormat="0" applyBorder="0" applyAlignment="0" applyProtection="0"/>
    <xf numFmtId="0" fontId="36" fillId="0" borderId="0" applyNumberFormat="0" applyFill="0" applyBorder="0" applyAlignment="0" applyProtection="0"/>
    <xf numFmtId="0" fontId="26" fillId="21" borderId="0" applyNumberFormat="0" applyBorder="0" applyAlignment="0" applyProtection="0"/>
    <xf numFmtId="0" fontId="29" fillId="24" borderId="2" applyNumberFormat="0" applyAlignment="0" applyProtection="0"/>
    <xf numFmtId="0" fontId="27" fillId="6" borderId="0" applyNumberFormat="0" applyBorder="0" applyAlignment="0" applyProtection="0"/>
    <xf numFmtId="0" fontId="32" fillId="11" borderId="1" applyNumberFormat="0" applyAlignment="0" applyProtection="0"/>
    <xf numFmtId="0" fontId="36" fillId="0" borderId="7"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6" fillId="6" borderId="0" applyNumberFormat="0" applyBorder="0" applyAlignment="0" applyProtection="0"/>
    <xf numFmtId="0" fontId="26" fillId="6" borderId="0" applyNumberFormat="0" applyBorder="0" applyAlignment="0" applyProtection="0"/>
    <xf numFmtId="0" fontId="35" fillId="22" borderId="9" applyNumberFormat="0" applyAlignment="0" applyProtection="0"/>
    <xf numFmtId="0" fontId="26" fillId="13" borderId="0" applyNumberFormat="0" applyBorder="0" applyAlignment="0" applyProtection="0"/>
    <xf numFmtId="0" fontId="33" fillId="10" borderId="0" applyNumberFormat="0" applyBorder="0" applyAlignment="0" applyProtection="0"/>
    <xf numFmtId="0" fontId="36" fillId="0" borderId="7" applyNumberFormat="0" applyFill="0" applyAlignment="0" applyProtection="0"/>
    <xf numFmtId="0" fontId="32" fillId="11" borderId="1" applyNumberFormat="0" applyAlignment="0" applyProtection="0"/>
    <xf numFmtId="0" fontId="27" fillId="6" borderId="0" applyNumberFormat="0" applyBorder="0" applyAlignment="0" applyProtection="0"/>
    <xf numFmtId="0" fontId="29" fillId="24" borderId="2" applyNumberFormat="0" applyAlignment="0" applyProtection="0"/>
    <xf numFmtId="0" fontId="26" fillId="21"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6" fillId="3"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3"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13" fillId="0" borderId="0" applyNumberForma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0" fontId="13" fillId="0" borderId="0" applyNumberFormat="0" applyFill="0" applyBorder="0" applyAlignment="0" applyProtection="0"/>
    <xf numFmtId="9" fontId="13" fillId="0" borderId="0" applyFont="0" applyFill="0" applyBorder="0" applyAlignment="0" applyProtection="0"/>
    <xf numFmtId="169" fontId="9" fillId="0" borderId="0" applyFont="0" applyFill="0" applyBorder="0" applyAlignment="0" applyProtection="0"/>
    <xf numFmtId="0" fontId="13" fillId="0" borderId="0" applyNumberFormat="0" applyFill="0" applyBorder="0" applyAlignment="0" applyProtection="0"/>
    <xf numFmtId="194" fontId="13" fillId="0" borderId="0" applyFont="0" applyFill="0" applyBorder="0" applyAlignment="0" applyProtection="0"/>
    <xf numFmtId="195" fontId="13" fillId="0" borderId="0" applyFont="0" applyFill="0" applyBorder="0" applyAlignment="0" applyProtection="0"/>
    <xf numFmtId="0" fontId="13" fillId="0" borderId="0"/>
    <xf numFmtId="0" fontId="13" fillId="0" borderId="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2" fontId="13" fillId="0" borderId="0" applyFont="0" applyFill="0" applyBorder="0" applyAlignment="0" applyProtection="0"/>
    <xf numFmtId="191" fontId="13" fillId="0" borderId="0" applyFont="0" applyFill="0" applyBorder="0" applyAlignment="0" applyProtection="0"/>
    <xf numFmtId="169" fontId="11" fillId="0" borderId="0" applyFont="0" applyFill="0" applyBorder="0" applyAlignment="0" applyProtection="0"/>
    <xf numFmtId="194" fontId="13" fillId="0" borderId="0" applyFont="0" applyFill="0" applyBorder="0" applyAlignment="0" applyProtection="0"/>
    <xf numFmtId="169" fontId="11"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8"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94" fontId="13" fillId="0" borderId="0" applyFont="0" applyFill="0" applyBorder="0" applyAlignment="0" applyProtection="0"/>
    <xf numFmtId="169" fontId="11" fillId="0" borderId="0" applyFont="0" applyFill="0" applyBorder="0" applyAlignment="0" applyProtection="0"/>
    <xf numFmtId="194" fontId="13" fillId="0" borderId="0" applyFont="0" applyFill="0" applyBorder="0" applyAlignment="0" applyProtection="0"/>
    <xf numFmtId="169" fontId="11" fillId="0" borderId="0" applyFont="0" applyFill="0" applyBorder="0" applyAlignment="0" applyProtection="0"/>
    <xf numFmtId="171" fontId="8" fillId="0" borderId="0" applyFont="0" applyFill="0" applyBorder="0" applyAlignment="0" applyProtection="0"/>
    <xf numFmtId="194" fontId="13" fillId="0" borderId="0" applyFont="0" applyFill="0" applyBorder="0" applyAlignment="0" applyProtection="0"/>
    <xf numFmtId="171" fontId="13" fillId="0" borderId="0" applyFont="0" applyFill="0" applyBorder="0" applyAlignment="0" applyProtection="0"/>
    <xf numFmtId="0" fontId="13"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200" fontId="13" fillId="0" borderId="0" applyFont="0" applyFill="0" applyBorder="0" applyAlignment="0" applyProtection="0"/>
    <xf numFmtId="195" fontId="13" fillId="0" borderId="0" applyFont="0" applyFill="0" applyBorder="0" applyAlignment="0" applyProtection="0"/>
    <xf numFmtId="0" fontId="7" fillId="0" borderId="0"/>
    <xf numFmtId="171"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174" fontId="13" fillId="0" borderId="0" applyFont="0" applyFill="0" applyBorder="0" applyAlignment="0" applyProtection="0"/>
    <xf numFmtId="173" fontId="13" fillId="0" borderId="0" applyFont="0" applyFill="0" applyBorder="0" applyAlignment="0" applyProtection="0"/>
    <xf numFmtId="0" fontId="6" fillId="0" borderId="0"/>
    <xf numFmtId="171"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9" fontId="6" fillId="0" borderId="0" applyFont="0" applyFill="0" applyBorder="0" applyAlignment="0" applyProtection="0"/>
    <xf numFmtId="0" fontId="13" fillId="0" borderId="0"/>
    <xf numFmtId="170" fontId="13" fillId="0" borderId="0" applyFont="0" applyFill="0" applyBorder="0" applyAlignment="0" applyProtection="0"/>
    <xf numFmtId="0" fontId="13" fillId="0" borderId="0"/>
    <xf numFmtId="0" fontId="13" fillId="0" borderId="0" applyFont="0" applyFill="0" applyBorder="0" applyAlignment="0" applyProtection="0"/>
    <xf numFmtId="43" fontId="13" fillId="0" borderId="0" applyFont="0" applyFill="0" applyBorder="0" applyAlignment="0" applyProtection="0"/>
    <xf numFmtId="171" fontId="6"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0" fontId="5" fillId="0" borderId="0"/>
    <xf numFmtId="0" fontId="13" fillId="0" borderId="0" applyNumberForma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5" fillId="0" borderId="0"/>
    <xf numFmtId="0" fontId="5" fillId="0" borderId="0"/>
    <xf numFmtId="0" fontId="5" fillId="0" borderId="0"/>
    <xf numFmtId="0" fontId="13" fillId="0" borderId="0" applyNumberFormat="0" applyFill="0" applyBorder="0" applyAlignment="0" applyProtection="0"/>
    <xf numFmtId="0" fontId="13" fillId="0" borderId="0" applyNumberFormat="0" applyFill="0" applyBorder="0" applyAlignment="0" applyProtection="0"/>
    <xf numFmtId="0" fontId="4" fillId="0" borderId="0"/>
    <xf numFmtId="0" fontId="4" fillId="0" borderId="0"/>
    <xf numFmtId="169"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71"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71" fontId="4" fillId="0" borderId="0" applyFont="0" applyFill="0" applyBorder="0" applyAlignment="0" applyProtection="0"/>
    <xf numFmtId="171"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0" fontId="4" fillId="0" borderId="0"/>
    <xf numFmtId="171" fontId="4" fillId="0" borderId="0" applyFont="0" applyFill="0" applyBorder="0" applyAlignment="0" applyProtection="0"/>
    <xf numFmtId="171" fontId="4" fillId="0" borderId="0" applyFont="0" applyFill="0" applyBorder="0" applyAlignment="0" applyProtection="0"/>
    <xf numFmtId="0" fontId="4" fillId="0" borderId="0"/>
    <xf numFmtId="0" fontId="4" fillId="0" borderId="0"/>
    <xf numFmtId="0" fontId="4" fillId="0" borderId="0"/>
    <xf numFmtId="167" fontId="3" fillId="0" borderId="0" applyFont="0" applyFill="0" applyBorder="0" applyAlignment="0" applyProtection="0"/>
    <xf numFmtId="0" fontId="3" fillId="0" borderId="0"/>
    <xf numFmtId="171" fontId="141" fillId="0" borderId="0" applyFont="0" applyFill="0" applyBorder="0" applyAlignment="0" applyProtection="0"/>
    <xf numFmtId="170" fontId="141" fillId="0" borderId="0" applyFont="0" applyFill="0" applyBorder="0" applyAlignment="0" applyProtection="0"/>
    <xf numFmtId="200" fontId="13" fillId="0" borderId="0" applyFont="0" applyFill="0" applyBorder="0" applyAlignment="0" applyProtection="0"/>
    <xf numFmtId="200"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9" fontId="13" fillId="0" borderId="0" applyFont="0" applyFill="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7" fillId="9" borderId="0" applyNumberFormat="0" applyBorder="0" applyAlignment="0" applyProtection="0"/>
    <xf numFmtId="0" fontId="28" fillId="23" borderId="1" applyNumberFormat="0" applyAlignment="0" applyProtection="0"/>
    <xf numFmtId="0" fontId="29" fillId="24" borderId="2" applyNumberFormat="0" applyAlignment="0" applyProtection="0"/>
    <xf numFmtId="0" fontId="30" fillId="0" borderId="3" applyNumberFormat="0" applyFill="0" applyAlignment="0" applyProtection="0"/>
    <xf numFmtId="165" fontId="1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0" fontId="31" fillId="0" borderId="0" applyNumberFormat="0" applyFill="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32" fillId="5" borderId="1" applyNumberFormat="0" applyAlignment="0" applyProtection="0"/>
    <xf numFmtId="0" fontId="33" fillId="8" borderId="0" applyNumberFormat="0" applyBorder="0" applyAlignment="0" applyProtection="0"/>
    <xf numFmtId="41" fontId="13" fillId="0" borderId="0" applyFont="0" applyFill="0" applyBorder="0" applyAlignment="0" applyProtection="0"/>
    <xf numFmtId="173" fontId="13" fillId="0" borderId="0" applyFont="0" applyFill="0" applyBorder="0" applyAlignment="0" applyProtection="0"/>
    <xf numFmtId="186" fontId="2" fillId="0" borderId="0" applyFont="0" applyFill="0" applyBorder="0" applyAlignment="0" applyProtection="0"/>
    <xf numFmtId="167" fontId="2" fillId="0" borderId="0" applyFont="0" applyFill="0" applyBorder="0" applyAlignment="0" applyProtection="0"/>
    <xf numFmtId="174" fontId="1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4" fillId="11" borderId="0" applyNumberFormat="0" applyBorder="0" applyAlignment="0" applyProtection="0"/>
    <xf numFmtId="0" fontId="13" fillId="0" borderId="0" applyNumberFormat="0" applyFill="0" applyBorder="0" applyAlignment="0" applyProtection="0"/>
    <xf numFmtId="0" fontId="11" fillId="4" borderId="8" applyNumberFormat="0" applyFont="0" applyAlignment="0" applyProtection="0"/>
    <xf numFmtId="0" fontId="35" fillId="23" borderId="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9" fillId="0" borderId="10" applyNumberFormat="0" applyFill="0" applyAlignment="0" applyProtection="0"/>
    <xf numFmtId="0" fontId="40" fillId="0" borderId="11" applyNumberFormat="0" applyFill="0" applyAlignment="0" applyProtection="0"/>
    <xf numFmtId="0" fontId="31" fillId="0" borderId="12" applyNumberFormat="0" applyFill="0" applyAlignment="0" applyProtection="0"/>
    <xf numFmtId="0" fontId="38" fillId="0" borderId="0" applyNumberFormat="0" applyFill="0" applyBorder="0" applyAlignment="0" applyProtection="0"/>
    <xf numFmtId="0" fontId="41" fillId="0" borderId="13" applyNumberFormat="0" applyFill="0" applyAlignment="0" applyProtection="0"/>
    <xf numFmtId="169" fontId="2"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cellStyleXfs>
  <cellXfs count="1417">
    <xf numFmtId="0" fontId="0" fillId="0" borderId="0" xfId="0"/>
    <xf numFmtId="0" fontId="57" fillId="0" borderId="0" xfId="43" applyFont="1" applyFill="1"/>
    <xf numFmtId="0" fontId="59" fillId="0" borderId="0" xfId="43" applyFont="1" applyFill="1"/>
    <xf numFmtId="0" fontId="59" fillId="27" borderId="0" xfId="43" applyFont="1" applyFill="1"/>
    <xf numFmtId="191" fontId="57" fillId="27" borderId="0" xfId="86" applyNumberFormat="1" applyFont="1" applyFill="1"/>
    <xf numFmtId="0" fontId="57" fillId="27" borderId="0" xfId="43" applyFont="1" applyFill="1"/>
    <xf numFmtId="0" fontId="59" fillId="27" borderId="0" xfId="43" applyFont="1" applyFill="1" applyAlignment="1"/>
    <xf numFmtId="0" fontId="60" fillId="27" borderId="0" xfId="43" applyFont="1" applyFill="1"/>
    <xf numFmtId="191" fontId="60" fillId="27" borderId="0" xfId="86" applyNumberFormat="1" applyFont="1" applyFill="1"/>
    <xf numFmtId="0" fontId="65" fillId="27" borderId="0" xfId="43" applyFont="1" applyFill="1" applyBorder="1" applyAlignment="1">
      <alignment horizontal="center"/>
    </xf>
    <xf numFmtId="0" fontId="65" fillId="0" borderId="0" xfId="43" applyFont="1" applyFill="1"/>
    <xf numFmtId="0" fontId="65" fillId="27" borderId="14" xfId="43" applyFont="1" applyFill="1" applyBorder="1" applyAlignment="1">
      <alignment horizontal="center"/>
    </xf>
    <xf numFmtId="0" fontId="65" fillId="27" borderId="19" xfId="43" applyFont="1" applyFill="1" applyBorder="1" applyAlignment="1">
      <alignment horizontal="center"/>
    </xf>
    <xf numFmtId="0" fontId="57" fillId="27" borderId="29" xfId="43" applyFont="1" applyFill="1" applyBorder="1"/>
    <xf numFmtId="0" fontId="57" fillId="27" borderId="60" xfId="43" applyFont="1" applyFill="1" applyBorder="1"/>
    <xf numFmtId="0" fontId="57" fillId="0" borderId="0" xfId="364" applyFont="1"/>
    <xf numFmtId="0" fontId="65" fillId="27" borderId="0" xfId="43" applyFont="1" applyFill="1" applyBorder="1"/>
    <xf numFmtId="0" fontId="57" fillId="0" borderId="0" xfId="43" applyFont="1" applyFill="1" applyBorder="1"/>
    <xf numFmtId="0" fontId="61" fillId="0" borderId="0" xfId="373" applyFont="1" applyFill="1" applyBorder="1" applyAlignment="1">
      <alignment vertical="center" wrapText="1"/>
    </xf>
    <xf numFmtId="0" fontId="57" fillId="28" borderId="0" xfId="43" applyFont="1" applyFill="1"/>
    <xf numFmtId="0" fontId="65" fillId="28" borderId="0" xfId="43" applyFont="1" applyFill="1" applyAlignment="1">
      <alignment horizontal="right"/>
    </xf>
    <xf numFmtId="0" fontId="59" fillId="28" borderId="0" xfId="43" applyFont="1" applyFill="1" applyAlignment="1"/>
    <xf numFmtId="0" fontId="61" fillId="27" borderId="0" xfId="43" applyFont="1" applyFill="1" applyAlignment="1"/>
    <xf numFmtId="0" fontId="72" fillId="0" borderId="0" xfId="43" applyFont="1" applyFill="1" applyAlignment="1"/>
    <xf numFmtId="0" fontId="71" fillId="28" borderId="0" xfId="43" applyFont="1" applyFill="1"/>
    <xf numFmtId="173" fontId="57" fillId="0" borderId="16" xfId="365" applyFont="1" applyFill="1" applyBorder="1"/>
    <xf numFmtId="170" fontId="57" fillId="0" borderId="0" xfId="43" applyNumberFormat="1" applyFont="1" applyFill="1"/>
    <xf numFmtId="0" fontId="57" fillId="0" borderId="16" xfId="43" applyFont="1" applyFill="1" applyBorder="1"/>
    <xf numFmtId="170" fontId="59" fillId="27" borderId="61" xfId="86" applyNumberFormat="1" applyFont="1" applyFill="1" applyBorder="1" applyAlignment="1">
      <alignment horizontal="center" vertical="center"/>
    </xf>
    <xf numFmtId="0" fontId="57" fillId="0" borderId="0" xfId="0" applyFont="1"/>
    <xf numFmtId="173" fontId="57" fillId="28" borderId="0" xfId="86" applyFont="1" applyFill="1" applyBorder="1" applyAlignment="1" applyProtection="1">
      <alignment horizontal="center"/>
    </xf>
    <xf numFmtId="173" fontId="57" fillId="27" borderId="0" xfId="86" applyFont="1" applyFill="1" applyBorder="1" applyAlignment="1" applyProtection="1">
      <alignment horizontal="center"/>
    </xf>
    <xf numFmtId="173" fontId="61" fillId="27" borderId="0" xfId="86" applyFont="1" applyFill="1" applyAlignment="1"/>
    <xf numFmtId="15" fontId="59" fillId="0" borderId="0" xfId="86" applyNumberFormat="1" applyFont="1" applyFill="1" applyAlignment="1"/>
    <xf numFmtId="15" fontId="59" fillId="28" borderId="0" xfId="86" applyNumberFormat="1" applyFont="1" applyFill="1" applyAlignment="1">
      <alignment horizontal="center"/>
    </xf>
    <xf numFmtId="0" fontId="71" fillId="27" borderId="0" xfId="43" applyFont="1" applyFill="1"/>
    <xf numFmtId="0" fontId="73" fillId="27" borderId="51" xfId="43" applyFont="1" applyFill="1" applyBorder="1" applyAlignment="1">
      <alignment horizontal="center"/>
    </xf>
    <xf numFmtId="3" fontId="57" fillId="27" borderId="59" xfId="43" applyNumberFormat="1" applyFont="1" applyFill="1" applyBorder="1" applyAlignment="1">
      <alignment horizontal="center" vertical="center" wrapText="1"/>
    </xf>
    <xf numFmtId="0" fontId="59" fillId="27" borderId="18" xfId="43" applyFont="1" applyFill="1" applyBorder="1"/>
    <xf numFmtId="173" fontId="59" fillId="27" borderId="20" xfId="86" applyFont="1" applyFill="1" applyBorder="1" applyProtection="1"/>
    <xf numFmtId="0" fontId="57" fillId="27" borderId="30" xfId="43" applyFont="1" applyFill="1" applyBorder="1"/>
    <xf numFmtId="173" fontId="57" fillId="27" borderId="31" xfId="86" applyFont="1" applyFill="1" applyBorder="1" applyAlignment="1" applyProtection="1">
      <alignment horizontal="right"/>
    </xf>
    <xf numFmtId="0" fontId="75" fillId="27" borderId="0" xfId="43" applyFont="1" applyFill="1"/>
    <xf numFmtId="0" fontId="71" fillId="27" borderId="0" xfId="43" applyFont="1" applyFill="1" applyAlignment="1">
      <alignment wrapText="1"/>
    </xf>
    <xf numFmtId="0" fontId="60" fillId="27" borderId="0" xfId="43" applyNumberFormat="1" applyFont="1" applyFill="1" applyBorder="1" applyAlignment="1" applyProtection="1"/>
    <xf numFmtId="0" fontId="60" fillId="27" borderId="0" xfId="43" applyFont="1" applyFill="1" applyAlignment="1">
      <alignment horizontal="left"/>
    </xf>
    <xf numFmtId="0" fontId="57" fillId="22" borderId="0" xfId="43" applyFont="1" applyFill="1"/>
    <xf numFmtId="173" fontId="57" fillId="0" borderId="0" xfId="86" applyFont="1"/>
    <xf numFmtId="0" fontId="57" fillId="27" borderId="32" xfId="43" applyFont="1" applyFill="1" applyBorder="1"/>
    <xf numFmtId="0" fontId="57" fillId="27" borderId="15" xfId="43" applyFont="1" applyFill="1" applyBorder="1"/>
    <xf numFmtId="0" fontId="63" fillId="27" borderId="15" xfId="43" applyFont="1" applyFill="1" applyBorder="1"/>
    <xf numFmtId="3" fontId="75" fillId="27" borderId="15" xfId="43" applyNumberFormat="1" applyFont="1" applyFill="1" applyBorder="1"/>
    <xf numFmtId="0" fontId="78" fillId="27" borderId="15" xfId="43" applyFont="1" applyFill="1" applyBorder="1"/>
    <xf numFmtId="0" fontId="57" fillId="22" borderId="24" xfId="43" applyFont="1" applyFill="1" applyBorder="1"/>
    <xf numFmtId="0" fontId="57" fillId="0" borderId="0" xfId="43" applyFont="1"/>
    <xf numFmtId="0" fontId="79" fillId="0" borderId="0" xfId="43" applyFont="1"/>
    <xf numFmtId="0" fontId="75" fillId="27" borderId="0" xfId="43" applyFont="1" applyFill="1" applyAlignment="1">
      <alignment vertical="center" wrapText="1"/>
    </xf>
    <xf numFmtId="0" fontId="57" fillId="27" borderId="26" xfId="43" applyFont="1" applyFill="1" applyBorder="1"/>
    <xf numFmtId="0" fontId="67" fillId="27" borderId="32" xfId="43" applyFont="1" applyFill="1" applyBorder="1"/>
    <xf numFmtId="3" fontId="57" fillId="0" borderId="0" xfId="0" applyNumberFormat="1" applyFont="1"/>
    <xf numFmtId="0" fontId="63" fillId="27" borderId="14" xfId="43" applyFont="1" applyFill="1" applyBorder="1"/>
    <xf numFmtId="0" fontId="63" fillId="0" borderId="14" xfId="43" applyFont="1" applyFill="1" applyBorder="1"/>
    <xf numFmtId="0" fontId="57" fillId="27" borderId="24" xfId="43" applyFont="1" applyFill="1" applyBorder="1"/>
    <xf numFmtId="0" fontId="75" fillId="27" borderId="0" xfId="43" applyFont="1" applyFill="1" applyAlignment="1">
      <alignment horizontal="right"/>
    </xf>
    <xf numFmtId="0" fontId="57" fillId="27" borderId="0" xfId="0" applyFont="1" applyFill="1"/>
    <xf numFmtId="0" fontId="80" fillId="27" borderId="14" xfId="43" applyFont="1" applyFill="1" applyBorder="1"/>
    <xf numFmtId="0" fontId="80" fillId="27" borderId="15" xfId="43" applyFont="1" applyFill="1" applyBorder="1"/>
    <xf numFmtId="0" fontId="75" fillId="27" borderId="24" xfId="43" applyFont="1" applyFill="1" applyBorder="1"/>
    <xf numFmtId="186" fontId="75" fillId="27" borderId="24" xfId="43" applyNumberFormat="1" applyFont="1" applyFill="1" applyBorder="1"/>
    <xf numFmtId="0" fontId="57" fillId="27" borderId="49" xfId="43" applyFont="1" applyFill="1" applyBorder="1" applyAlignment="1">
      <alignment vertical="center" wrapText="1"/>
    </xf>
    <xf numFmtId="3" fontId="57" fillId="27" borderId="0" xfId="91" applyNumberFormat="1" applyFont="1" applyFill="1" applyAlignment="1">
      <alignment horizontal="center"/>
    </xf>
    <xf numFmtId="3" fontId="59" fillId="27" borderId="0" xfId="91" applyNumberFormat="1" applyFont="1" applyFill="1" applyAlignment="1">
      <alignment horizontal="center"/>
    </xf>
    <xf numFmtId="0" fontId="59" fillId="27" borderId="0" xfId="91" applyFont="1" applyFill="1" applyAlignment="1">
      <alignment horizontal="center"/>
    </xf>
    <xf numFmtId="188" fontId="57" fillId="27" borderId="0" xfId="86" applyNumberFormat="1" applyFont="1" applyFill="1" applyAlignment="1">
      <alignment horizontal="center"/>
    </xf>
    <xf numFmtId="1" fontId="57" fillId="27" borderId="0" xfId="43" applyNumberFormat="1" applyFont="1" applyFill="1"/>
    <xf numFmtId="174" fontId="57" fillId="27" borderId="0" xfId="85" applyFont="1" applyFill="1" applyAlignment="1">
      <alignment horizontal="center"/>
    </xf>
    <xf numFmtId="3" fontId="65" fillId="27" borderId="0" xfId="43" applyNumberFormat="1" applyFont="1" applyFill="1" applyAlignment="1">
      <alignment horizontal="right" vertical="center"/>
    </xf>
    <xf numFmtId="3" fontId="65" fillId="0" borderId="44" xfId="43" applyNumberFormat="1" applyFont="1" applyFill="1" applyBorder="1" applyAlignment="1">
      <alignment horizontal="right" vertical="center"/>
    </xf>
    <xf numFmtId="3" fontId="57" fillId="0" borderId="46" xfId="43" applyNumberFormat="1" applyFont="1" applyFill="1" applyBorder="1" applyAlignment="1">
      <alignment horizontal="right" vertical="center"/>
    </xf>
    <xf numFmtId="3" fontId="57" fillId="0" borderId="87" xfId="43" applyNumberFormat="1" applyFont="1" applyFill="1" applyBorder="1" applyAlignment="1">
      <alignment horizontal="right" vertical="center"/>
    </xf>
    <xf numFmtId="3" fontId="57" fillId="0" borderId="89" xfId="43" applyNumberFormat="1" applyFont="1" applyFill="1" applyBorder="1" applyAlignment="1">
      <alignment horizontal="right" vertical="center"/>
    </xf>
    <xf numFmtId="3" fontId="57" fillId="0" borderId="39" xfId="43" applyNumberFormat="1" applyFont="1" applyFill="1" applyBorder="1" applyAlignment="1">
      <alignment horizontal="right" vertical="center"/>
    </xf>
    <xf numFmtId="3" fontId="57" fillId="0" borderId="0" xfId="43" applyNumberFormat="1" applyFont="1" applyFill="1" applyAlignment="1">
      <alignment horizontal="right" vertical="center"/>
    </xf>
    <xf numFmtId="3" fontId="57" fillId="27" borderId="0" xfId="43" applyNumberFormat="1" applyFont="1" applyFill="1" applyAlignment="1">
      <alignment horizontal="center"/>
    </xf>
    <xf numFmtId="0" fontId="57" fillId="27" borderId="0" xfId="91" applyFont="1" applyFill="1"/>
    <xf numFmtId="174" fontId="57" fillId="0" borderId="0" xfId="85" applyFont="1" applyFill="1" applyAlignment="1">
      <alignment horizontal="center"/>
    </xf>
    <xf numFmtId="174" fontId="57" fillId="0" borderId="0" xfId="85" applyFont="1" applyFill="1"/>
    <xf numFmtId="1" fontId="57" fillId="27" borderId="0" xfId="43" applyNumberFormat="1" applyFont="1" applyFill="1" applyBorder="1" applyAlignment="1">
      <alignment horizontal="center"/>
    </xf>
    <xf numFmtId="174" fontId="57" fillId="27" borderId="0" xfId="85" applyFont="1" applyFill="1"/>
    <xf numFmtId="3" fontId="57" fillId="0" borderId="47" xfId="43" applyNumberFormat="1" applyFont="1" applyFill="1" applyBorder="1" applyAlignment="1">
      <alignment horizontal="right" vertical="center"/>
    </xf>
    <xf numFmtId="0" fontId="57" fillId="0" borderId="0" xfId="91" applyFont="1" applyFill="1"/>
    <xf numFmtId="0" fontId="57" fillId="0" borderId="0" xfId="91" applyFont="1" applyFill="1" applyAlignment="1">
      <alignment vertical="center"/>
    </xf>
    <xf numFmtId="0" fontId="57" fillId="27" borderId="0" xfId="91" applyFont="1" applyFill="1" applyAlignment="1">
      <alignment vertical="center"/>
    </xf>
    <xf numFmtId="0" fontId="60" fillId="0" borderId="0" xfId="43" applyFont="1" applyFill="1"/>
    <xf numFmtId="174" fontId="60" fillId="0" borderId="0" xfId="85" applyFont="1" applyFill="1"/>
    <xf numFmtId="0" fontId="60" fillId="28" borderId="0" xfId="43" applyFont="1" applyFill="1"/>
    <xf numFmtId="0" fontId="73" fillId="28" borderId="0" xfId="43" applyFont="1" applyFill="1"/>
    <xf numFmtId="0" fontId="83" fillId="28" borderId="0" xfId="43" quotePrefix="1" applyNumberFormat="1" applyFont="1" applyFill="1" applyAlignment="1" applyProtection="1">
      <alignment horizontal="centerContinuous"/>
    </xf>
    <xf numFmtId="0" fontId="60" fillId="28" borderId="0" xfId="43" applyFont="1" applyFill="1" applyAlignment="1">
      <alignment horizontal="centerContinuous"/>
    </xf>
    <xf numFmtId="0" fontId="60" fillId="28" borderId="0" xfId="43" quotePrefix="1" applyFont="1" applyFill="1" applyAlignment="1" applyProtection="1">
      <alignment horizontal="centerContinuous"/>
    </xf>
    <xf numFmtId="0" fontId="73" fillId="0" borderId="0" xfId="43" applyFont="1" applyFill="1"/>
    <xf numFmtId="0" fontId="84" fillId="0" borderId="48" xfId="43" applyNumberFormat="1" applyFont="1" applyFill="1" applyBorder="1" applyProtection="1"/>
    <xf numFmtId="3" fontId="85" fillId="0" borderId="48" xfId="43" applyNumberFormat="1" applyFont="1" applyFill="1" applyBorder="1" applyAlignment="1" applyProtection="1">
      <alignment horizontal="right"/>
    </xf>
    <xf numFmtId="3" fontId="85" fillId="0" borderId="49" xfId="43" applyNumberFormat="1" applyFont="1" applyFill="1" applyBorder="1" applyAlignment="1" applyProtection="1">
      <alignment horizontal="right"/>
    </xf>
    <xf numFmtId="174" fontId="73" fillId="0" borderId="0" xfId="85" applyFont="1" applyFill="1"/>
    <xf numFmtId="173" fontId="57" fillId="28" borderId="0" xfId="86" applyFont="1" applyFill="1"/>
    <xf numFmtId="0" fontId="75" fillId="28" borderId="0" xfId="43" applyNumberFormat="1" applyFont="1" applyFill="1" applyBorder="1" applyAlignment="1" applyProtection="1"/>
    <xf numFmtId="3" fontId="75" fillId="28" borderId="0" xfId="43" applyNumberFormat="1" applyFont="1" applyFill="1" applyBorder="1"/>
    <xf numFmtId="174" fontId="75" fillId="28" borderId="0" xfId="85" applyFont="1" applyFill="1" applyBorder="1"/>
    <xf numFmtId="170" fontId="60" fillId="0" borderId="0" xfId="43" applyNumberFormat="1" applyFont="1" applyFill="1"/>
    <xf numFmtId="3" fontId="57" fillId="0" borderId="0" xfId="91" applyNumberFormat="1" applyFont="1" applyFill="1" applyAlignment="1">
      <alignment horizontal="center"/>
    </xf>
    <xf numFmtId="17" fontId="57" fillId="27" borderId="48" xfId="43" applyNumberFormat="1" applyFont="1" applyFill="1" applyBorder="1" applyAlignment="1">
      <alignment horizontal="center"/>
    </xf>
    <xf numFmtId="173" fontId="57" fillId="27" borderId="0" xfId="86" applyFont="1" applyFill="1"/>
    <xf numFmtId="0" fontId="87" fillId="27" borderId="0" xfId="43" applyFont="1" applyFill="1"/>
    <xf numFmtId="3" fontId="57" fillId="27" borderId="0" xfId="91" applyNumberFormat="1" applyFont="1" applyFill="1" applyBorder="1" applyAlignment="1">
      <alignment horizontal="center"/>
    </xf>
    <xf numFmtId="0" fontId="57" fillId="27" borderId="0" xfId="43" applyFont="1" applyFill="1" applyBorder="1"/>
    <xf numFmtId="3" fontId="65" fillId="0" borderId="25" xfId="43" applyNumberFormat="1" applyFont="1" applyFill="1" applyBorder="1" applyAlignment="1">
      <alignment horizontal="right" vertical="center"/>
    </xf>
    <xf numFmtId="0" fontId="57" fillId="0" borderId="0" xfId="43" applyFont="1" applyFill="1" applyAlignment="1"/>
    <xf numFmtId="3" fontId="65" fillId="28" borderId="0" xfId="43" applyNumberFormat="1" applyFont="1" applyFill="1" applyAlignment="1">
      <alignment horizontal="right" vertical="center"/>
    </xf>
    <xf numFmtId="0" fontId="65" fillId="27" borderId="43" xfId="43" applyFont="1" applyFill="1" applyBorder="1" applyAlignment="1">
      <alignment horizontal="left" vertical="center"/>
    </xf>
    <xf numFmtId="3" fontId="65" fillId="0" borderId="66" xfId="43" applyNumberFormat="1" applyFont="1" applyFill="1" applyBorder="1" applyAlignment="1">
      <alignment horizontal="right" vertical="center"/>
    </xf>
    <xf numFmtId="3" fontId="57" fillId="0" borderId="88" xfId="43" applyNumberFormat="1" applyFont="1" applyFill="1" applyBorder="1" applyAlignment="1">
      <alignment horizontal="right" vertical="center"/>
    </xf>
    <xf numFmtId="0" fontId="80" fillId="0" borderId="0" xfId="43" applyFont="1" applyFill="1"/>
    <xf numFmtId="0" fontId="80" fillId="27" borderId="0" xfId="43" applyFont="1" applyFill="1"/>
    <xf numFmtId="0" fontId="75" fillId="27" borderId="0" xfId="43" applyFont="1" applyFill="1" applyAlignment="1" applyProtection="1">
      <alignment horizontal="centerContinuous"/>
    </xf>
    <xf numFmtId="0" fontId="75" fillId="27" borderId="0" xfId="43" applyFont="1" applyFill="1" applyAlignment="1">
      <alignment horizontal="centerContinuous"/>
    </xf>
    <xf numFmtId="0" fontId="89" fillId="27" borderId="0" xfId="43" applyFont="1" applyFill="1"/>
    <xf numFmtId="0" fontId="75" fillId="27" borderId="0" xfId="43" applyFont="1" applyFill="1" applyBorder="1"/>
    <xf numFmtId="172" fontId="80" fillId="0" borderId="0" xfId="43" applyNumberFormat="1" applyFont="1" applyFill="1"/>
    <xf numFmtId="3" fontId="75" fillId="27" borderId="0" xfId="43" applyNumberFormat="1" applyFont="1" applyFill="1" applyBorder="1" applyAlignment="1">
      <alignment horizontal="center"/>
    </xf>
    <xf numFmtId="0" fontId="80" fillId="28" borderId="0" xfId="43" applyFont="1" applyFill="1"/>
    <xf numFmtId="0" fontId="57" fillId="0" borderId="0" xfId="43" applyFont="1" applyBorder="1"/>
    <xf numFmtId="0" fontId="57" fillId="0" borderId="0" xfId="364" applyFont="1" applyBorder="1"/>
    <xf numFmtId="180" fontId="57" fillId="27" borderId="0" xfId="86" applyNumberFormat="1" applyFont="1" applyFill="1" applyBorder="1" applyAlignment="1">
      <alignment horizontal="center"/>
    </xf>
    <xf numFmtId="14" fontId="57" fillId="27" borderId="0" xfId="43" applyNumberFormat="1" applyFont="1" applyFill="1" applyBorder="1" applyAlignment="1">
      <alignment horizontal="center"/>
    </xf>
    <xf numFmtId="170" fontId="57" fillId="27" borderId="0" xfId="85" applyNumberFormat="1" applyFont="1" applyFill="1"/>
    <xf numFmtId="177" fontId="65" fillId="27" borderId="22" xfId="85" applyNumberFormat="1" applyFont="1" applyFill="1" applyBorder="1" applyAlignment="1">
      <alignment horizontal="center"/>
    </xf>
    <xf numFmtId="177" fontId="65" fillId="27" borderId="26" xfId="85" applyNumberFormat="1" applyFont="1" applyFill="1" applyBorder="1" applyAlignment="1">
      <alignment horizontal="center"/>
    </xf>
    <xf numFmtId="174" fontId="62" fillId="27" borderId="14" xfId="85" applyFont="1" applyFill="1" applyBorder="1"/>
    <xf numFmtId="0" fontId="57" fillId="27" borderId="14" xfId="43" applyFont="1" applyFill="1" applyBorder="1"/>
    <xf numFmtId="0" fontId="59" fillId="27" borderId="14" xfId="43" applyFont="1" applyFill="1" applyBorder="1"/>
    <xf numFmtId="0" fontId="65" fillId="27" borderId="14" xfId="43" applyFont="1" applyFill="1" applyBorder="1"/>
    <xf numFmtId="0" fontId="71" fillId="27" borderId="14" xfId="43" applyFont="1" applyFill="1" applyBorder="1"/>
    <xf numFmtId="0" fontId="64" fillId="27" borderId="14" xfId="43" applyFont="1" applyFill="1" applyBorder="1"/>
    <xf numFmtId="0" fontId="72" fillId="0" borderId="14" xfId="43" applyFont="1" applyFill="1" applyBorder="1"/>
    <xf numFmtId="0" fontId="72" fillId="0" borderId="24" xfId="43" applyFont="1" applyFill="1" applyBorder="1"/>
    <xf numFmtId="0" fontId="72" fillId="0" borderId="0" xfId="43" applyFont="1" applyFill="1" applyBorder="1"/>
    <xf numFmtId="43" fontId="57" fillId="0" borderId="0" xfId="85" applyNumberFormat="1" applyFont="1" applyFill="1" applyAlignment="1">
      <alignment horizontal="left" wrapText="1"/>
    </xf>
    <xf numFmtId="0" fontId="65" fillId="27" borderId="26" xfId="43" applyFont="1" applyFill="1" applyBorder="1" applyAlignment="1">
      <alignment horizontal="center"/>
    </xf>
    <xf numFmtId="0" fontId="65" fillId="27" borderId="17" xfId="43" applyFont="1" applyFill="1" applyBorder="1" applyAlignment="1">
      <alignment horizontal="center"/>
    </xf>
    <xf numFmtId="3" fontId="57" fillId="27" borderId="0" xfId="43" applyNumberFormat="1" applyFont="1" applyFill="1"/>
    <xf numFmtId="3" fontId="57" fillId="27" borderId="32" xfId="43" applyNumberFormat="1" applyFont="1" applyFill="1" applyBorder="1"/>
    <xf numFmtId="3" fontId="57" fillId="27" borderId="15" xfId="43" applyNumberFormat="1" applyFont="1" applyFill="1" applyBorder="1"/>
    <xf numFmtId="0" fontId="57" fillId="0" borderId="14" xfId="43" applyFont="1" applyFill="1" applyBorder="1"/>
    <xf numFmtId="3" fontId="65" fillId="27" borderId="14" xfId="43" applyNumberFormat="1" applyFont="1" applyFill="1" applyBorder="1"/>
    <xf numFmtId="0" fontId="81" fillId="27" borderId="14" xfId="43" applyFont="1" applyFill="1" applyBorder="1"/>
    <xf numFmtId="0" fontId="57" fillId="27" borderId="14" xfId="43" applyFont="1" applyFill="1" applyBorder="1" applyAlignment="1">
      <alignment horizontal="left" vertical="center" wrapText="1"/>
    </xf>
    <xf numFmtId="0" fontId="66" fillId="27" borderId="15" xfId="43" applyFont="1" applyFill="1" applyBorder="1"/>
    <xf numFmtId="3" fontId="57" fillId="27" borderId="0" xfId="43" applyNumberFormat="1" applyFont="1" applyFill="1" applyBorder="1"/>
    <xf numFmtId="3" fontId="57" fillId="27" borderId="60" xfId="43" applyNumberFormat="1" applyFont="1" applyFill="1" applyBorder="1"/>
    <xf numFmtId="0" fontId="57" fillId="0" borderId="0" xfId="0" applyFont="1" applyFill="1"/>
    <xf numFmtId="0" fontId="64" fillId="27" borderId="0" xfId="43" applyFont="1" applyFill="1"/>
    <xf numFmtId="172" fontId="57" fillId="27" borderId="0" xfId="43" applyNumberFormat="1" applyFont="1" applyFill="1"/>
    <xf numFmtId="0" fontId="60" fillId="27" borderId="27" xfId="43" applyFont="1" applyFill="1" applyBorder="1" applyAlignment="1">
      <alignment horizontal="center"/>
    </xf>
    <xf numFmtId="0" fontId="60" fillId="27" borderId="42" xfId="43" applyFont="1" applyFill="1" applyBorder="1" applyAlignment="1">
      <alignment horizontal="center"/>
    </xf>
    <xf numFmtId="172" fontId="96" fillId="27" borderId="33" xfId="86" applyNumberFormat="1" applyFont="1" applyFill="1" applyBorder="1" applyAlignment="1" applyProtection="1"/>
    <xf numFmtId="172" fontId="96" fillId="27" borderId="15" xfId="86" applyNumberFormat="1" applyFont="1" applyFill="1" applyBorder="1" applyAlignment="1" applyProtection="1"/>
    <xf numFmtId="0" fontId="57" fillId="27" borderId="0" xfId="43" applyFont="1" applyFill="1" applyAlignment="1">
      <alignment horizontal="left"/>
    </xf>
    <xf numFmtId="0" fontId="57" fillId="27" borderId="0" xfId="43" applyFont="1" applyFill="1" applyAlignment="1">
      <alignment vertical="center" wrapText="1"/>
    </xf>
    <xf numFmtId="172" fontId="57" fillId="0" borderId="0" xfId="0" applyNumberFormat="1" applyFont="1"/>
    <xf numFmtId="172" fontId="57" fillId="27" borderId="0" xfId="365" applyNumberFormat="1" applyFont="1" applyFill="1" applyAlignment="1">
      <alignment horizontal="right"/>
    </xf>
    <xf numFmtId="192" fontId="73" fillId="27" borderId="0" xfId="86" applyNumberFormat="1" applyFont="1" applyFill="1" applyAlignment="1">
      <alignment horizontal="right"/>
    </xf>
    <xf numFmtId="0" fontId="75" fillId="0" borderId="0" xfId="43" applyFont="1" applyFill="1"/>
    <xf numFmtId="192" fontId="57" fillId="27" borderId="0" xfId="86" applyNumberFormat="1" applyFont="1" applyFill="1"/>
    <xf numFmtId="0" fontId="71" fillId="27" borderId="0" xfId="43" applyFont="1" applyFill="1" applyBorder="1"/>
    <xf numFmtId="0" fontId="98" fillId="27" borderId="0" xfId="43" applyFont="1" applyFill="1"/>
    <xf numFmtId="0" fontId="65" fillId="0" borderId="0" xfId="43" applyFont="1" applyFill="1" applyAlignment="1"/>
    <xf numFmtId="1" fontId="57" fillId="27" borderId="0" xfId="43" applyNumberFormat="1" applyFont="1" applyFill="1" applyAlignment="1">
      <alignment horizontal="center"/>
    </xf>
    <xf numFmtId="0" fontId="57" fillId="27" borderId="0" xfId="43" applyFont="1" applyFill="1" applyAlignment="1">
      <alignment horizontal="right"/>
    </xf>
    <xf numFmtId="0" fontId="57" fillId="27" borderId="0" xfId="43" applyFont="1" applyFill="1" applyAlignment="1">
      <alignment horizontal="centerContinuous"/>
    </xf>
    <xf numFmtId="0" fontId="71" fillId="0" borderId="0" xfId="43" applyFont="1" applyFill="1"/>
    <xf numFmtId="0" fontId="71" fillId="0" borderId="15" xfId="43" applyFont="1" applyBorder="1"/>
    <xf numFmtId="0" fontId="71" fillId="0" borderId="15" xfId="43" applyFont="1" applyFill="1" applyBorder="1" applyAlignment="1"/>
    <xf numFmtId="0" fontId="68" fillId="27" borderId="15" xfId="90" applyFont="1" applyFill="1" applyBorder="1" applyAlignment="1">
      <alignment vertical="center"/>
    </xf>
    <xf numFmtId="187" fontId="68" fillId="27" borderId="15" xfId="51" applyNumberFormat="1" applyFont="1" applyFill="1" applyBorder="1" applyAlignment="1">
      <alignment horizontal="center" vertical="center" wrapText="1"/>
    </xf>
    <xf numFmtId="0" fontId="71" fillId="27" borderId="15" xfId="43" applyFont="1" applyFill="1" applyBorder="1"/>
    <xf numFmtId="187" fontId="71" fillId="27" borderId="15" xfId="51" applyNumberFormat="1" applyFont="1" applyFill="1" applyBorder="1" applyAlignment="1">
      <alignment horizontal="center"/>
    </xf>
    <xf numFmtId="187" fontId="57" fillId="27" borderId="15" xfId="51" applyNumberFormat="1" applyFont="1" applyFill="1" applyBorder="1" applyAlignment="1">
      <alignment horizontal="center"/>
    </xf>
    <xf numFmtId="0" fontId="57" fillId="27" borderId="15" xfId="90" applyFont="1" applyFill="1" applyBorder="1"/>
    <xf numFmtId="187" fontId="57" fillId="27" borderId="15" xfId="51" applyNumberFormat="1" applyFont="1" applyFill="1" applyBorder="1" applyAlignment="1">
      <alignment horizontal="center" vertical="center" wrapText="1"/>
    </xf>
    <xf numFmtId="187" fontId="57" fillId="27" borderId="24" xfId="51" applyNumberFormat="1" applyFont="1" applyFill="1" applyBorder="1" applyAlignment="1">
      <alignment horizontal="center"/>
    </xf>
    <xf numFmtId="0" fontId="59" fillId="28" borderId="0" xfId="43" applyFont="1" applyFill="1" applyAlignment="1">
      <alignment horizontal="right"/>
    </xf>
    <xf numFmtId="0" fontId="60" fillId="28" borderId="0" xfId="43" applyFont="1" applyFill="1" applyAlignment="1">
      <alignment horizontal="center"/>
    </xf>
    <xf numFmtId="0" fontId="59" fillId="28" borderId="0" xfId="43" applyFont="1" applyFill="1" applyAlignment="1">
      <alignment horizontal="center"/>
    </xf>
    <xf numFmtId="0" fontId="71" fillId="27" borderId="60" xfId="43" applyFont="1" applyFill="1" applyBorder="1"/>
    <xf numFmtId="0" fontId="57" fillId="27" borderId="32" xfId="43" applyFont="1" applyFill="1" applyBorder="1" applyAlignment="1">
      <alignment horizontal="center"/>
    </xf>
    <xf numFmtId="0" fontId="57" fillId="27" borderId="0" xfId="43" applyFont="1" applyFill="1" applyAlignment="1">
      <alignment vertical="justify" wrapText="1"/>
    </xf>
    <xf numFmtId="178" fontId="71" fillId="28" borderId="0" xfId="43" applyNumberFormat="1" applyFont="1" applyFill="1" applyAlignment="1" applyProtection="1">
      <alignment horizontal="right"/>
    </xf>
    <xf numFmtId="178" fontId="60" fillId="27" borderId="36" xfId="43" applyNumberFormat="1" applyFont="1" applyFill="1" applyBorder="1" applyAlignment="1" applyProtection="1"/>
    <xf numFmtId="3" fontId="57" fillId="28" borderId="18" xfId="43" applyNumberFormat="1" applyFont="1" applyFill="1" applyBorder="1" applyAlignment="1">
      <alignment horizontal="right"/>
    </xf>
    <xf numFmtId="3" fontId="57" fillId="0" borderId="18" xfId="43" applyNumberFormat="1" applyFont="1" applyFill="1" applyBorder="1" applyAlignment="1">
      <alignment horizontal="right"/>
    </xf>
    <xf numFmtId="178" fontId="59" fillId="27" borderId="15" xfId="43" applyNumberFormat="1" applyFont="1" applyFill="1" applyBorder="1" applyAlignment="1" applyProtection="1"/>
    <xf numFmtId="3" fontId="59" fillId="28" borderId="18" xfId="43" applyNumberFormat="1" applyFont="1" applyFill="1" applyBorder="1" applyAlignment="1" applyProtection="1">
      <alignment horizontal="right"/>
    </xf>
    <xf numFmtId="3" fontId="59" fillId="0" borderId="18" xfId="43" applyNumberFormat="1" applyFont="1" applyFill="1" applyBorder="1" applyAlignment="1" applyProtection="1">
      <alignment horizontal="right"/>
    </xf>
    <xf numFmtId="178" fontId="103" fillId="27" borderId="15" xfId="43" applyNumberFormat="1" applyFont="1" applyFill="1" applyBorder="1" applyAlignment="1" applyProtection="1"/>
    <xf numFmtId="178" fontId="81" fillId="27" borderId="15" xfId="43" applyNumberFormat="1" applyFont="1" applyFill="1" applyBorder="1" applyAlignment="1" applyProtection="1"/>
    <xf numFmtId="178" fontId="103" fillId="27" borderId="24" xfId="43" applyNumberFormat="1" applyFont="1" applyFill="1" applyBorder="1" applyAlignment="1" applyProtection="1"/>
    <xf numFmtId="3" fontId="57" fillId="28" borderId="30" xfId="43" applyNumberFormat="1" applyFont="1" applyFill="1" applyBorder="1" applyAlignment="1">
      <alignment horizontal="right"/>
    </xf>
    <xf numFmtId="178" fontId="60" fillId="27" borderId="0" xfId="43" applyNumberFormat="1" applyFont="1" applyFill="1" applyBorder="1" applyAlignment="1" applyProtection="1"/>
    <xf numFmtId="39" fontId="60" fillId="27" borderId="0" xfId="43" applyNumberFormat="1" applyFont="1" applyFill="1" applyBorder="1" applyAlignment="1" applyProtection="1"/>
    <xf numFmtId="10" fontId="60" fillId="27" borderId="0" xfId="368" applyNumberFormat="1" applyFont="1" applyFill="1" applyBorder="1" applyAlignment="1" applyProtection="1"/>
    <xf numFmtId="10" fontId="60" fillId="27" borderId="0" xfId="97" applyNumberFormat="1" applyFont="1" applyFill="1" applyBorder="1" applyAlignment="1" applyProtection="1"/>
    <xf numFmtId="0" fontId="57" fillId="0" borderId="0" xfId="0" applyFont="1" applyAlignment="1">
      <alignment wrapText="1"/>
    </xf>
    <xf numFmtId="3" fontId="57" fillId="0" borderId="0" xfId="0" applyNumberFormat="1" applyFont="1" applyAlignment="1">
      <alignment wrapText="1"/>
    </xf>
    <xf numFmtId="10" fontId="57" fillId="27" borderId="0" xfId="97" applyNumberFormat="1" applyFont="1" applyFill="1"/>
    <xf numFmtId="0" fontId="57" fillId="27" borderId="26" xfId="43" applyFont="1" applyFill="1" applyBorder="1" applyAlignment="1">
      <alignment horizontal="centerContinuous" vertical="center" wrapText="1"/>
    </xf>
    <xf numFmtId="0" fontId="57" fillId="27" borderId="14" xfId="43" applyFont="1" applyFill="1" applyBorder="1" applyAlignment="1">
      <alignment horizontal="centerContinuous" vertical="center" wrapText="1"/>
    </xf>
    <xf numFmtId="10" fontId="57" fillId="27" borderId="32" xfId="97" applyNumberFormat="1" applyFont="1" applyFill="1" applyBorder="1"/>
    <xf numFmtId="10" fontId="57" fillId="27" borderId="15" xfId="97" applyNumberFormat="1" applyFont="1" applyFill="1" applyBorder="1"/>
    <xf numFmtId="0" fontId="70" fillId="27" borderId="14" xfId="43" applyFont="1" applyFill="1" applyBorder="1"/>
    <xf numFmtId="3" fontId="106" fillId="27" borderId="15" xfId="43" applyNumberFormat="1" applyFont="1" applyFill="1" applyBorder="1"/>
    <xf numFmtId="10" fontId="106" fillId="27" borderId="15" xfId="97" applyNumberFormat="1" applyFont="1" applyFill="1" applyBorder="1" applyAlignment="1">
      <alignment horizontal="center"/>
    </xf>
    <xf numFmtId="3" fontId="64" fillId="27" borderId="15" xfId="43" applyNumberFormat="1" applyFont="1" applyFill="1" applyBorder="1"/>
    <xf numFmtId="10" fontId="61" fillId="27" borderId="15" xfId="97" applyNumberFormat="1" applyFont="1" applyFill="1" applyBorder="1" applyAlignment="1">
      <alignment horizontal="center"/>
    </xf>
    <xf numFmtId="10" fontId="57" fillId="27" borderId="24" xfId="97" applyNumberFormat="1" applyFont="1" applyFill="1" applyBorder="1"/>
    <xf numFmtId="0" fontId="106" fillId="27" borderId="14" xfId="43" applyFont="1" applyFill="1" applyBorder="1"/>
    <xf numFmtId="10" fontId="107" fillId="27" borderId="15" xfId="97" applyNumberFormat="1" applyFont="1" applyFill="1" applyBorder="1" applyAlignment="1">
      <alignment horizontal="center"/>
    </xf>
    <xf numFmtId="3" fontId="80" fillId="28" borderId="15" xfId="43" applyNumberFormat="1" applyFont="1" applyFill="1" applyBorder="1"/>
    <xf numFmtId="3" fontId="64" fillId="28" borderId="15" xfId="43" applyNumberFormat="1" applyFont="1" applyFill="1" applyBorder="1"/>
    <xf numFmtId="0" fontId="57" fillId="28" borderId="0" xfId="364" applyFont="1" applyFill="1"/>
    <xf numFmtId="3" fontId="106" fillId="28" borderId="15" xfId="43" applyNumberFormat="1" applyFont="1" applyFill="1" applyBorder="1"/>
    <xf numFmtId="3" fontId="57" fillId="27" borderId="49" xfId="43" applyNumberFormat="1" applyFont="1" applyFill="1" applyBorder="1"/>
    <xf numFmtId="0" fontId="57" fillId="0" borderId="42" xfId="364" applyFont="1" applyBorder="1"/>
    <xf numFmtId="0" fontId="59" fillId="27" borderId="15" xfId="43" applyFont="1" applyFill="1" applyBorder="1"/>
    <xf numFmtId="10" fontId="75" fillId="27" borderId="15" xfId="97" applyNumberFormat="1" applyFont="1" applyFill="1" applyBorder="1"/>
    <xf numFmtId="0" fontId="75" fillId="27" borderId="15" xfId="43" applyFont="1" applyFill="1" applyBorder="1"/>
    <xf numFmtId="0" fontId="57" fillId="27" borderId="26" xfId="43" applyFont="1" applyFill="1" applyBorder="1" applyAlignment="1">
      <alignment horizontal="center" vertical="center" wrapText="1"/>
    </xf>
    <xf numFmtId="4" fontId="57" fillId="27" borderId="15" xfId="43" applyNumberFormat="1" applyFont="1" applyFill="1" applyBorder="1"/>
    <xf numFmtId="0" fontId="99" fillId="27" borderId="14" xfId="43" applyFont="1" applyFill="1" applyBorder="1"/>
    <xf numFmtId="0" fontId="68" fillId="0" borderId="14" xfId="43" applyFont="1" applyFill="1" applyBorder="1"/>
    <xf numFmtId="3" fontId="70" fillId="0" borderId="15" xfId="43" applyNumberFormat="1" applyFont="1" applyFill="1" applyBorder="1"/>
    <xf numFmtId="0" fontId="81" fillId="27" borderId="29" xfId="43" applyFont="1" applyFill="1" applyBorder="1"/>
    <xf numFmtId="3" fontId="81" fillId="27" borderId="24" xfId="43" applyNumberFormat="1" applyFont="1" applyFill="1" applyBorder="1"/>
    <xf numFmtId="0" fontId="81" fillId="27" borderId="49" xfId="43" applyFont="1" applyFill="1" applyBorder="1"/>
    <xf numFmtId="3" fontId="81" fillId="27" borderId="49" xfId="43" applyNumberFormat="1" applyFont="1" applyFill="1" applyBorder="1"/>
    <xf numFmtId="0" fontId="57" fillId="28" borderId="0" xfId="43" applyFont="1" applyFill="1" applyBorder="1"/>
    <xf numFmtId="3" fontId="65" fillId="28" borderId="0" xfId="43" applyNumberFormat="1" applyFont="1" applyFill="1" applyBorder="1"/>
    <xf numFmtId="0" fontId="57" fillId="0" borderId="0" xfId="364" applyFont="1" applyAlignment="1">
      <alignment wrapText="1"/>
    </xf>
    <xf numFmtId="0" fontId="57" fillId="0" borderId="0" xfId="364" applyFont="1" applyAlignment="1">
      <alignment vertical="center"/>
    </xf>
    <xf numFmtId="0" fontId="60" fillId="27" borderId="0" xfId="43" applyFont="1" applyFill="1" applyAlignment="1">
      <alignment vertical="center"/>
    </xf>
    <xf numFmtId="0" fontId="57" fillId="27" borderId="0" xfId="43" applyFont="1" applyFill="1" applyAlignment="1">
      <alignment vertical="center"/>
    </xf>
    <xf numFmtId="0" fontId="59" fillId="27" borderId="0" xfId="43" applyFont="1" applyFill="1" applyAlignment="1">
      <alignment vertical="center"/>
    </xf>
    <xf numFmtId="3" fontId="57" fillId="27" borderId="0" xfId="43" applyNumberFormat="1" applyFont="1" applyFill="1" applyAlignment="1">
      <alignment vertical="center"/>
    </xf>
    <xf numFmtId="0" fontId="57" fillId="27" borderId="26" xfId="43" applyFont="1" applyFill="1" applyBorder="1" applyAlignment="1">
      <alignment vertical="center"/>
    </xf>
    <xf numFmtId="3" fontId="57" fillId="27" borderId="32" xfId="43" applyNumberFormat="1" applyFont="1" applyFill="1" applyBorder="1" applyAlignment="1">
      <alignment vertical="center"/>
    </xf>
    <xf numFmtId="0" fontId="57" fillId="27" borderId="29" xfId="43" applyFont="1" applyFill="1" applyBorder="1" applyAlignment="1">
      <alignment vertical="center"/>
    </xf>
    <xf numFmtId="0" fontId="57" fillId="27" borderId="24" xfId="43" applyFont="1" applyFill="1" applyBorder="1" applyAlignment="1">
      <alignment vertical="center"/>
    </xf>
    <xf numFmtId="0" fontId="104" fillId="28" borderId="14" xfId="43" applyFont="1" applyFill="1" applyBorder="1" applyAlignment="1">
      <alignment vertical="center"/>
    </xf>
    <xf numFmtId="3" fontId="93" fillId="28" borderId="15" xfId="43" applyNumberFormat="1" applyFont="1" applyFill="1" applyBorder="1" applyAlignment="1">
      <alignment vertical="center"/>
    </xf>
    <xf numFmtId="0" fontId="57" fillId="28" borderId="0" xfId="364" applyFont="1" applyFill="1" applyAlignment="1">
      <alignment vertical="center"/>
    </xf>
    <xf numFmtId="0" fontId="57" fillId="27" borderId="14" xfId="43" applyFont="1" applyFill="1" applyBorder="1" applyAlignment="1">
      <alignment vertical="center"/>
    </xf>
    <xf numFmtId="0" fontId="57" fillId="27" borderId="15" xfId="43" applyFont="1" applyFill="1" applyBorder="1" applyAlignment="1">
      <alignment vertical="center"/>
    </xf>
    <xf numFmtId="173" fontId="65" fillId="27" borderId="14" xfId="86" applyFont="1" applyFill="1" applyBorder="1" applyAlignment="1">
      <alignment vertical="center"/>
    </xf>
    <xf numFmtId="3" fontId="59" fillId="0" borderId="15" xfId="43" applyNumberFormat="1" applyFont="1" applyFill="1" applyBorder="1" applyAlignment="1">
      <alignment vertical="center"/>
    </xf>
    <xf numFmtId="3" fontId="57" fillId="27" borderId="15" xfId="43" applyNumberFormat="1" applyFont="1" applyFill="1" applyBorder="1" applyAlignment="1">
      <alignment vertical="center"/>
    </xf>
    <xf numFmtId="0" fontId="57" fillId="0" borderId="14" xfId="43" applyFont="1" applyFill="1" applyBorder="1" applyAlignment="1">
      <alignment vertical="center"/>
    </xf>
    <xf numFmtId="0" fontId="65" fillId="27" borderId="14" xfId="43" applyFont="1" applyFill="1" applyBorder="1" applyAlignment="1">
      <alignment vertical="center"/>
    </xf>
    <xf numFmtId="3" fontId="65" fillId="0" borderId="15" xfId="43" applyNumberFormat="1" applyFont="1" applyFill="1" applyBorder="1" applyAlignment="1">
      <alignment vertical="center"/>
    </xf>
    <xf numFmtId="0" fontId="81" fillId="27" borderId="14" xfId="43" applyFont="1" applyFill="1" applyBorder="1" applyAlignment="1">
      <alignment vertical="center"/>
    </xf>
    <xf numFmtId="3" fontId="72" fillId="27" borderId="15" xfId="43" applyNumberFormat="1" applyFont="1" applyFill="1" applyBorder="1" applyAlignment="1">
      <alignment vertical="center"/>
    </xf>
    <xf numFmtId="0" fontId="108" fillId="0" borderId="14" xfId="43" applyFont="1" applyFill="1" applyBorder="1" applyAlignment="1">
      <alignment vertical="center"/>
    </xf>
    <xf numFmtId="3" fontId="68" fillId="0" borderId="15" xfId="43" applyNumberFormat="1" applyFont="1" applyFill="1" applyBorder="1" applyAlignment="1">
      <alignment vertical="center"/>
    </xf>
    <xf numFmtId="3" fontId="65" fillId="27" borderId="14" xfId="43" applyNumberFormat="1" applyFont="1" applyFill="1" applyBorder="1" applyAlignment="1">
      <alignment vertical="center"/>
    </xf>
    <xf numFmtId="0" fontId="65" fillId="0" borderId="14" xfId="43" applyFont="1" applyFill="1" applyBorder="1" applyAlignment="1">
      <alignment vertical="center"/>
    </xf>
    <xf numFmtId="3" fontId="65" fillId="0" borderId="14" xfId="43" applyNumberFormat="1" applyFont="1" applyFill="1" applyBorder="1" applyAlignment="1">
      <alignment vertical="center"/>
    </xf>
    <xf numFmtId="3" fontId="70" fillId="28" borderId="15" xfId="43" applyNumberFormat="1" applyFont="1" applyFill="1" applyBorder="1" applyAlignment="1">
      <alignment vertical="center"/>
    </xf>
    <xf numFmtId="3" fontId="65" fillId="27" borderId="24" xfId="43" applyNumberFormat="1" applyFont="1" applyFill="1" applyBorder="1" applyAlignment="1">
      <alignment vertical="center"/>
    </xf>
    <xf numFmtId="0" fontId="64" fillId="0" borderId="14" xfId="43" applyFont="1" applyFill="1" applyBorder="1" applyAlignment="1">
      <alignment vertical="center"/>
    </xf>
    <xf numFmtId="3" fontId="93" fillId="0" borderId="15" xfId="43" applyNumberFormat="1" applyFont="1" applyFill="1" applyBorder="1" applyAlignment="1">
      <alignment vertical="center"/>
    </xf>
    <xf numFmtId="0" fontId="90" fillId="28" borderId="29" xfId="43" applyFont="1" applyFill="1" applyBorder="1" applyAlignment="1">
      <alignment vertical="center"/>
    </xf>
    <xf numFmtId="3" fontId="104" fillId="28" borderId="24" xfId="43" applyNumberFormat="1" applyFont="1" applyFill="1" applyBorder="1" applyAlignment="1">
      <alignment vertical="center"/>
    </xf>
    <xf numFmtId="0" fontId="62" fillId="28" borderId="0" xfId="364" applyFont="1" applyFill="1" applyAlignment="1">
      <alignment vertical="center"/>
    </xf>
    <xf numFmtId="0" fontId="75" fillId="28" borderId="0" xfId="43" applyFont="1" applyFill="1" applyAlignment="1">
      <alignment vertical="center"/>
    </xf>
    <xf numFmtId="3" fontId="75" fillId="28" borderId="0" xfId="43" applyNumberFormat="1" applyFont="1" applyFill="1" applyAlignment="1">
      <alignment vertical="center"/>
    </xf>
    <xf numFmtId="174" fontId="75" fillId="28" borderId="0" xfId="85" applyFont="1" applyFill="1" applyAlignment="1">
      <alignment vertical="center"/>
    </xf>
    <xf numFmtId="0" fontId="109" fillId="27" borderId="0" xfId="43" applyFont="1" applyFill="1"/>
    <xf numFmtId="176" fontId="80" fillId="27" borderId="0" xfId="86" applyNumberFormat="1" applyFont="1" applyFill="1"/>
    <xf numFmtId="0" fontId="64" fillId="27" borderId="75" xfId="43" applyFont="1" applyFill="1" applyBorder="1" applyAlignment="1">
      <alignment horizontal="center" vertical="center"/>
    </xf>
    <xf numFmtId="0" fontId="64" fillId="27" borderId="66" xfId="43" applyFont="1" applyFill="1" applyBorder="1" applyAlignment="1">
      <alignment horizontal="center" vertical="center"/>
    </xf>
    <xf numFmtId="0" fontId="80" fillId="27" borderId="68" xfId="43" applyFont="1" applyFill="1" applyBorder="1" applyAlignment="1">
      <alignment vertical="center" wrapText="1"/>
    </xf>
    <xf numFmtId="174" fontId="80" fillId="27" borderId="0" xfId="85" applyFont="1" applyFill="1"/>
    <xf numFmtId="0" fontId="80" fillId="27" borderId="69" xfId="43" applyFont="1" applyFill="1" applyBorder="1" applyAlignment="1">
      <alignment horizontal="justify" vertical="top" wrapText="1"/>
    </xf>
    <xf numFmtId="0" fontId="80" fillId="27" borderId="91" xfId="43" applyFont="1" applyFill="1" applyBorder="1"/>
    <xf numFmtId="0" fontId="80" fillId="27" borderId="91" xfId="43" applyFont="1" applyFill="1" applyBorder="1" applyAlignment="1">
      <alignment vertical="center" wrapText="1"/>
    </xf>
    <xf numFmtId="0" fontId="80" fillId="27" borderId="69" xfId="43" applyFont="1" applyFill="1" applyBorder="1" applyAlignment="1">
      <alignment vertical="center" wrapText="1"/>
    </xf>
    <xf numFmtId="0" fontId="104" fillId="29" borderId="14" xfId="43" applyFont="1" applyFill="1" applyBorder="1" applyAlignment="1">
      <alignment vertical="center"/>
    </xf>
    <xf numFmtId="178" fontId="90" fillId="29" borderId="92" xfId="43" applyNumberFormat="1" applyFont="1" applyFill="1" applyBorder="1" applyAlignment="1" applyProtection="1">
      <alignment horizontal="center" vertical="center"/>
    </xf>
    <xf numFmtId="178" fontId="90" fillId="29" borderId="32" xfId="43" applyNumberFormat="1" applyFont="1" applyFill="1" applyBorder="1" applyAlignment="1" applyProtection="1">
      <alignment horizontal="center" vertical="center"/>
    </xf>
    <xf numFmtId="178" fontId="90" fillId="29" borderId="15" xfId="43" applyNumberFormat="1" applyFont="1" applyFill="1" applyBorder="1" applyAlignment="1" applyProtection="1">
      <alignment horizontal="center" vertical="center"/>
    </xf>
    <xf numFmtId="3" fontId="68" fillId="29" borderId="15" xfId="43" applyNumberFormat="1" applyFont="1" applyFill="1" applyBorder="1" applyAlignment="1">
      <alignment horizontal="center"/>
    </xf>
    <xf numFmtId="172" fontId="70" fillId="29" borderId="57" xfId="86" applyNumberFormat="1" applyFont="1" applyFill="1" applyBorder="1" applyAlignment="1">
      <alignment horizontal="right" vertical="center" wrapText="1"/>
    </xf>
    <xf numFmtId="172" fontId="70" fillId="29" borderId="58" xfId="86" applyNumberFormat="1" applyFont="1" applyFill="1" applyBorder="1" applyAlignment="1">
      <alignment horizontal="right" vertical="center" wrapText="1"/>
    </xf>
    <xf numFmtId="0" fontId="77" fillId="29" borderId="15" xfId="43" applyFont="1" applyFill="1" applyBorder="1" applyAlignment="1">
      <alignment vertical="center" wrapText="1"/>
    </xf>
    <xf numFmtId="0" fontId="68" fillId="29" borderId="57" xfId="43" applyFont="1" applyFill="1" applyBorder="1" applyAlignment="1">
      <alignment horizontal="center" vertical="center" wrapText="1"/>
    </xf>
    <xf numFmtId="0" fontId="68" fillId="29" borderId="55" xfId="43" applyFont="1" applyFill="1" applyBorder="1" applyAlignment="1">
      <alignment horizontal="center" vertical="center" wrapText="1"/>
    </xf>
    <xf numFmtId="0" fontId="68" fillId="29" borderId="58" xfId="43" applyFont="1" applyFill="1" applyBorder="1" applyAlignment="1">
      <alignment horizontal="center" vertical="center" wrapText="1"/>
    </xf>
    <xf numFmtId="0" fontId="69" fillId="29" borderId="23" xfId="374" quotePrefix="1" applyFont="1" applyFill="1" applyBorder="1" applyAlignment="1">
      <alignment horizontal="center" vertical="center" wrapText="1"/>
    </xf>
    <xf numFmtId="0" fontId="68" fillId="29" borderId="43" xfId="43" applyFont="1" applyFill="1" applyBorder="1" applyAlignment="1">
      <alignment horizontal="left" vertical="center"/>
    </xf>
    <xf numFmtId="3" fontId="68" fillId="29" borderId="44" xfId="43" applyNumberFormat="1" applyFont="1" applyFill="1" applyBorder="1" applyAlignment="1">
      <alignment horizontal="right" vertical="center"/>
    </xf>
    <xf numFmtId="0" fontId="90" fillId="29" borderId="14" xfId="43" applyFont="1" applyFill="1" applyBorder="1" applyAlignment="1">
      <alignment vertical="center"/>
    </xf>
    <xf numFmtId="3" fontId="68" fillId="29" borderId="15" xfId="43" applyNumberFormat="1" applyFont="1" applyFill="1" applyBorder="1" applyAlignment="1">
      <alignment vertical="center"/>
    </xf>
    <xf numFmtId="0" fontId="65" fillId="0" borderId="25" xfId="43" applyFont="1" applyFill="1" applyBorder="1" applyAlignment="1">
      <alignment vertical="center"/>
    </xf>
    <xf numFmtId="3" fontId="65" fillId="0" borderId="25" xfId="91" applyNumberFormat="1" applyFont="1" applyFill="1" applyBorder="1" applyAlignment="1">
      <alignment vertical="center"/>
    </xf>
    <xf numFmtId="0" fontId="72" fillId="27" borderId="0" xfId="43" applyFont="1" applyFill="1" applyAlignment="1">
      <alignment vertical="center"/>
    </xf>
    <xf numFmtId="174" fontId="65" fillId="27" borderId="0" xfId="85" applyNumberFormat="1" applyFont="1" applyFill="1" applyAlignment="1">
      <alignment horizontal="center" vertical="center"/>
    </xf>
    <xf numFmtId="0" fontId="57" fillId="0" borderId="85" xfId="43" applyFont="1" applyFill="1" applyBorder="1" applyAlignment="1">
      <alignment vertical="center"/>
    </xf>
    <xf numFmtId="0" fontId="57" fillId="0" borderId="86" xfId="43" applyFont="1" applyFill="1" applyBorder="1" applyAlignment="1">
      <alignment vertical="center"/>
    </xf>
    <xf numFmtId="0" fontId="57" fillId="0" borderId="89" xfId="43" applyFont="1" applyFill="1" applyBorder="1" applyAlignment="1">
      <alignment vertical="center"/>
    </xf>
    <xf numFmtId="3" fontId="57" fillId="0" borderId="89" xfId="43" applyNumberFormat="1" applyFont="1" applyFill="1" applyBorder="1" applyAlignment="1">
      <alignment vertical="center"/>
    </xf>
    <xf numFmtId="0" fontId="57" fillId="0" borderId="0" xfId="43" applyFont="1" applyFill="1" applyBorder="1" applyAlignment="1">
      <alignment vertical="center"/>
    </xf>
    <xf numFmtId="0" fontId="57" fillId="27" borderId="0" xfId="43" applyFont="1" applyFill="1" applyBorder="1" applyAlignment="1">
      <alignment vertical="center"/>
    </xf>
    <xf numFmtId="3" fontId="88" fillId="0" borderId="0" xfId="85" applyNumberFormat="1" applyFont="1" applyFill="1" applyAlignment="1">
      <alignment horizontal="center" vertical="center"/>
    </xf>
    <xf numFmtId="3" fontId="88" fillId="0" borderId="0" xfId="85" applyNumberFormat="1" applyFont="1" applyFill="1" applyBorder="1" applyAlignment="1">
      <alignment horizontal="center" vertical="center"/>
    </xf>
    <xf numFmtId="0" fontId="57" fillId="27" borderId="39" xfId="43" applyFont="1" applyFill="1" applyBorder="1" applyAlignment="1">
      <alignment vertical="center"/>
    </xf>
    <xf numFmtId="3" fontId="57" fillId="0" borderId="39" xfId="43" applyNumberFormat="1" applyFont="1" applyFill="1" applyBorder="1" applyAlignment="1">
      <alignment vertical="center"/>
    </xf>
    <xf numFmtId="0" fontId="57" fillId="27" borderId="0" xfId="43" applyFont="1" applyFill="1" applyAlignment="1">
      <alignment horizontal="left" vertical="center" indent="1"/>
    </xf>
    <xf numFmtId="0" fontId="71" fillId="27" borderId="0" xfId="43" applyFont="1" applyFill="1" applyAlignment="1">
      <alignment horizontal="left" vertical="center" indent="2"/>
    </xf>
    <xf numFmtId="3" fontId="71" fillId="27" borderId="0" xfId="43" applyNumberFormat="1" applyFont="1" applyFill="1" applyAlignment="1">
      <alignment horizontal="left" vertical="center" indent="2"/>
    </xf>
    <xf numFmtId="0" fontId="57" fillId="27" borderId="25" xfId="43" applyFont="1" applyFill="1" applyBorder="1" applyAlignment="1">
      <alignment vertical="center"/>
    </xf>
    <xf numFmtId="3" fontId="57" fillId="0" borderId="25" xfId="43" applyNumberFormat="1" applyFont="1" applyFill="1" applyBorder="1" applyAlignment="1">
      <alignment vertical="center"/>
    </xf>
    <xf numFmtId="0" fontId="57" fillId="0" borderId="0" xfId="43" applyFont="1" applyFill="1" applyAlignment="1">
      <alignment horizontal="left" vertical="center" indent="1"/>
    </xf>
    <xf numFmtId="3" fontId="57" fillId="0" borderId="47" xfId="91" applyNumberFormat="1" applyFont="1" applyFill="1" applyBorder="1" applyAlignment="1">
      <alignment vertical="center"/>
    </xf>
    <xf numFmtId="3" fontId="57" fillId="0" borderId="47" xfId="43" applyNumberFormat="1" applyFont="1" applyFill="1" applyBorder="1" applyAlignment="1">
      <alignment vertical="center"/>
    </xf>
    <xf numFmtId="3" fontId="57" fillId="0" borderId="85" xfId="91" applyNumberFormat="1" applyFont="1" applyFill="1" applyBorder="1" applyAlignment="1">
      <alignment vertical="center"/>
    </xf>
    <xf numFmtId="0" fontId="81" fillId="0" borderId="0" xfId="43" applyFont="1" applyFill="1" applyBorder="1" applyAlignment="1">
      <alignment vertical="center"/>
    </xf>
    <xf numFmtId="0" fontId="57" fillId="0" borderId="88" xfId="43" applyFont="1" applyFill="1" applyBorder="1" applyAlignment="1">
      <alignment vertical="center"/>
    </xf>
    <xf numFmtId="3" fontId="57" fillId="0" borderId="88" xfId="91" applyNumberFormat="1" applyFont="1" applyFill="1" applyBorder="1" applyAlignment="1">
      <alignment vertical="center"/>
    </xf>
    <xf numFmtId="3" fontId="57" fillId="0" borderId="86" xfId="91" applyNumberFormat="1" applyFont="1" applyFill="1" applyBorder="1" applyAlignment="1">
      <alignment vertical="center"/>
    </xf>
    <xf numFmtId="0" fontId="81" fillId="0" borderId="0" xfId="43" applyFont="1" applyFill="1" applyAlignment="1">
      <alignment vertical="center"/>
    </xf>
    <xf numFmtId="0" fontId="57" fillId="0" borderId="47" xfId="43" applyFont="1" applyFill="1" applyBorder="1" applyAlignment="1">
      <alignment vertical="center"/>
    </xf>
    <xf numFmtId="0" fontId="57" fillId="0" borderId="39" xfId="43" applyFont="1" applyFill="1" applyBorder="1" applyAlignment="1">
      <alignment vertical="center"/>
    </xf>
    <xf numFmtId="0" fontId="57" fillId="0" borderId="45" xfId="43" applyFont="1" applyFill="1" applyBorder="1" applyAlignment="1">
      <alignment vertical="center"/>
    </xf>
    <xf numFmtId="0" fontId="57" fillId="0" borderId="87" xfId="43" applyFont="1" applyFill="1" applyBorder="1" applyAlignment="1">
      <alignment vertical="center"/>
    </xf>
    <xf numFmtId="1" fontId="57" fillId="0" borderId="87" xfId="43" applyNumberFormat="1" applyFont="1" applyFill="1" applyBorder="1" applyAlignment="1">
      <alignment vertical="center"/>
    </xf>
    <xf numFmtId="0" fontId="65" fillId="0" borderId="0" xfId="43" applyFont="1" applyFill="1" applyBorder="1" applyAlignment="1">
      <alignment vertical="center"/>
    </xf>
    <xf numFmtId="3" fontId="65" fillId="0" borderId="0" xfId="43" applyNumberFormat="1" applyFont="1" applyFill="1" applyBorder="1" applyAlignment="1">
      <alignment horizontal="right" vertical="center"/>
    </xf>
    <xf numFmtId="3" fontId="57" fillId="0" borderId="88" xfId="43" applyNumberFormat="1" applyFont="1" applyFill="1" applyBorder="1" applyAlignment="1">
      <alignment vertical="center"/>
    </xf>
    <xf numFmtId="0" fontId="71" fillId="27" borderId="0" xfId="43" applyFont="1" applyFill="1" applyAlignment="1">
      <alignment horizontal="center"/>
    </xf>
    <xf numFmtId="0" fontId="57" fillId="27" borderId="0" xfId="43" applyFont="1" applyFill="1" applyBorder="1" applyAlignment="1">
      <alignment wrapText="1"/>
    </xf>
    <xf numFmtId="0" fontId="57" fillId="27" borderId="0" xfId="43" applyFont="1" applyFill="1" applyBorder="1" applyAlignment="1">
      <alignment horizontal="left" vertical="center" wrapText="1"/>
    </xf>
    <xf numFmtId="0" fontId="59" fillId="0" borderId="0" xfId="43" applyFont="1" applyFill="1" applyAlignment="1"/>
    <xf numFmtId="0" fontId="59" fillId="0" borderId="0" xfId="43" applyFont="1" applyFill="1" applyAlignment="1">
      <alignment vertical="center"/>
    </xf>
    <xf numFmtId="0" fontId="90" fillId="28" borderId="14" xfId="43" applyFont="1" applyFill="1" applyBorder="1" applyAlignment="1">
      <alignment horizontal="left" vertical="center"/>
    </xf>
    <xf numFmtId="0" fontId="65" fillId="28" borderId="14" xfId="43" applyFont="1" applyFill="1" applyBorder="1" applyAlignment="1">
      <alignment vertical="center"/>
    </xf>
    <xf numFmtId="3" fontId="65" fillId="28" borderId="18" xfId="43" applyNumberFormat="1" applyFont="1" applyFill="1" applyBorder="1" applyAlignment="1">
      <alignment vertical="center"/>
    </xf>
    <xf numFmtId="3" fontId="65" fillId="28" borderId="15" xfId="43" applyNumberFormat="1" applyFont="1" applyFill="1" applyBorder="1" applyAlignment="1">
      <alignment vertical="center"/>
    </xf>
    <xf numFmtId="3" fontId="57" fillId="28" borderId="18" xfId="43" applyNumberFormat="1" applyFont="1" applyFill="1" applyBorder="1" applyAlignment="1">
      <alignment vertical="center"/>
    </xf>
    <xf numFmtId="3" fontId="57" fillId="28" borderId="15" xfId="43" applyNumberFormat="1" applyFont="1" applyFill="1" applyBorder="1" applyAlignment="1">
      <alignment vertical="center"/>
    </xf>
    <xf numFmtId="0" fontId="66" fillId="28" borderId="14" xfId="43" applyFont="1" applyFill="1" applyBorder="1" applyAlignment="1">
      <alignment vertical="center"/>
    </xf>
    <xf numFmtId="3" fontId="57" fillId="0" borderId="18" xfId="43" applyNumberFormat="1" applyFont="1" applyFill="1" applyBorder="1" applyAlignment="1">
      <alignment vertical="center"/>
    </xf>
    <xf numFmtId="3" fontId="57" fillId="0" borderId="15" xfId="43" applyNumberFormat="1" applyFont="1" applyFill="1" applyBorder="1" applyAlignment="1">
      <alignment vertical="center"/>
    </xf>
    <xf numFmtId="0" fontId="70" fillId="29" borderId="14" xfId="43" applyFont="1" applyFill="1" applyBorder="1" applyAlignment="1">
      <alignment vertical="center"/>
    </xf>
    <xf numFmtId="0" fontId="104" fillId="29" borderId="14" xfId="43" applyFont="1" applyFill="1" applyBorder="1" applyAlignment="1">
      <alignment horizontal="left" vertical="center"/>
    </xf>
    <xf numFmtId="0" fontId="114" fillId="29" borderId="14" xfId="43" applyFont="1" applyFill="1" applyBorder="1" applyAlignment="1">
      <alignment vertical="center"/>
    </xf>
    <xf numFmtId="3" fontId="90" fillId="29" borderId="15" xfId="43" applyNumberFormat="1" applyFont="1" applyFill="1" applyBorder="1" applyAlignment="1">
      <alignment vertical="center"/>
    </xf>
    <xf numFmtId="0" fontId="75" fillId="28" borderId="0" xfId="364" applyFont="1" applyFill="1" applyAlignment="1">
      <alignment vertical="center"/>
    </xf>
    <xf numFmtId="0" fontId="71" fillId="0" borderId="0" xfId="364" applyFont="1" applyAlignment="1">
      <alignment vertical="center"/>
    </xf>
    <xf numFmtId="0" fontId="75" fillId="0" borderId="0" xfId="364" applyFont="1" applyAlignment="1">
      <alignment vertical="center"/>
    </xf>
    <xf numFmtId="0" fontId="105" fillId="29" borderId="14" xfId="43" applyFont="1" applyFill="1" applyBorder="1" applyAlignment="1">
      <alignment vertical="center"/>
    </xf>
    <xf numFmtId="0" fontId="80" fillId="0" borderId="0" xfId="364" applyFont="1" applyAlignment="1">
      <alignment vertical="center"/>
    </xf>
    <xf numFmtId="0" fontId="115" fillId="29" borderId="14" xfId="43" applyFont="1" applyFill="1" applyBorder="1" applyAlignment="1">
      <alignment vertical="center"/>
    </xf>
    <xf numFmtId="0" fontId="78" fillId="27" borderId="14" xfId="43" applyFont="1" applyFill="1" applyBorder="1" applyAlignment="1">
      <alignment vertical="center"/>
    </xf>
    <xf numFmtId="0" fontId="107" fillId="0" borderId="0" xfId="364" applyFont="1"/>
    <xf numFmtId="10" fontId="107" fillId="29" borderId="15" xfId="97" applyNumberFormat="1" applyFont="1" applyFill="1" applyBorder="1"/>
    <xf numFmtId="0" fontId="80" fillId="0" borderId="0" xfId="364" applyFont="1"/>
    <xf numFmtId="0" fontId="75" fillId="27" borderId="23" xfId="43" applyFont="1" applyFill="1" applyBorder="1" applyAlignment="1">
      <alignment horizontal="center" vertical="center" wrapText="1"/>
    </xf>
    <xf numFmtId="0" fontId="80" fillId="0" borderId="0" xfId="0" applyFont="1"/>
    <xf numFmtId="0" fontId="75" fillId="0" borderId="0" xfId="0" applyFont="1"/>
    <xf numFmtId="0" fontId="57" fillId="0" borderId="49" xfId="43" applyFont="1" applyFill="1" applyBorder="1" applyAlignment="1">
      <alignment vertical="center"/>
    </xf>
    <xf numFmtId="0" fontId="112" fillId="27" borderId="0" xfId="43" applyFont="1" applyFill="1" applyAlignment="1">
      <alignment horizontal="centerContinuous"/>
    </xf>
    <xf numFmtId="0" fontId="71" fillId="27" borderId="0" xfId="43" applyFont="1" applyFill="1" applyAlignment="1">
      <alignment horizontal="center" vertical="center"/>
    </xf>
    <xf numFmtId="3" fontId="71" fillId="27" borderId="0" xfId="43" applyNumberFormat="1" applyFont="1" applyFill="1" applyAlignment="1">
      <alignment vertical="center"/>
    </xf>
    <xf numFmtId="0" fontId="71" fillId="27" borderId="0" xfId="43" applyFont="1" applyFill="1" applyAlignment="1">
      <alignment vertical="center"/>
    </xf>
    <xf numFmtId="173" fontId="71" fillId="27" borderId="0" xfId="43" applyNumberFormat="1" applyFont="1" applyFill="1" applyAlignment="1">
      <alignment vertical="center"/>
    </xf>
    <xf numFmtId="3" fontId="71" fillId="27" borderId="0" xfId="43" applyNumberFormat="1" applyFont="1" applyFill="1"/>
    <xf numFmtId="0" fontId="71" fillId="0" borderId="0" xfId="364" applyFont="1"/>
    <xf numFmtId="10" fontId="71" fillId="27" borderId="0" xfId="97" applyNumberFormat="1" applyFont="1" applyFill="1"/>
    <xf numFmtId="0" fontId="112" fillId="27" borderId="0" xfId="43" applyFont="1" applyFill="1" applyAlignment="1">
      <alignment horizontal="center"/>
    </xf>
    <xf numFmtId="0" fontId="112" fillId="27" borderId="0" xfId="43" applyFont="1" applyFill="1"/>
    <xf numFmtId="3" fontId="71" fillId="27" borderId="0" xfId="43" applyNumberFormat="1" applyFont="1" applyFill="1" applyAlignment="1">
      <alignment horizontal="centerContinuous"/>
    </xf>
    <xf numFmtId="0" fontId="71" fillId="0" borderId="0" xfId="0" applyFont="1"/>
    <xf numFmtId="0" fontId="112" fillId="28" borderId="0" xfId="43" applyFont="1" applyFill="1" applyAlignment="1"/>
    <xf numFmtId="174" fontId="71" fillId="0" borderId="0" xfId="85" applyFont="1"/>
    <xf numFmtId="178" fontId="112" fillId="27" borderId="0" xfId="43" applyNumberFormat="1" applyFont="1" applyFill="1" applyBorder="1" applyAlignment="1" applyProtection="1">
      <alignment horizontal="center"/>
    </xf>
    <xf numFmtId="0" fontId="71" fillId="0" borderId="0" xfId="43" applyFont="1"/>
    <xf numFmtId="0" fontId="71" fillId="27" borderId="0" xfId="43" applyFont="1" applyFill="1" applyAlignment="1">
      <alignment horizontal="centerContinuous"/>
    </xf>
    <xf numFmtId="0" fontId="71" fillId="27" borderId="0" xfId="43" applyFont="1" applyFill="1" applyAlignment="1">
      <alignment horizontal="right"/>
    </xf>
    <xf numFmtId="0" fontId="59" fillId="0" borderId="0" xfId="364" applyFont="1"/>
    <xf numFmtId="0" fontId="59" fillId="0" borderId="0" xfId="43" applyFont="1"/>
    <xf numFmtId="0" fontId="75" fillId="0" borderId="0" xfId="364" applyFont="1"/>
    <xf numFmtId="0" fontId="75" fillId="0" borderId="0" xfId="43" applyFont="1"/>
    <xf numFmtId="191" fontId="71" fillId="27" borderId="0" xfId="86" applyNumberFormat="1" applyFont="1" applyFill="1" applyAlignment="1">
      <alignment horizontal="centerContinuous"/>
    </xf>
    <xf numFmtId="191" fontId="71" fillId="27" borderId="0" xfId="86" applyNumberFormat="1" applyFont="1" applyFill="1"/>
    <xf numFmtId="191" fontId="112" fillId="27" borderId="0" xfId="86" applyNumberFormat="1" applyFont="1" applyFill="1" applyAlignment="1">
      <alignment horizontal="center"/>
    </xf>
    <xf numFmtId="0" fontId="75" fillId="0" borderId="0" xfId="43" applyFont="1" applyFill="1" applyAlignment="1"/>
    <xf numFmtId="192" fontId="71" fillId="27" borderId="0" xfId="86" applyNumberFormat="1" applyFont="1" applyFill="1"/>
    <xf numFmtId="15" fontId="112" fillId="27" borderId="0" xfId="86" applyNumberFormat="1" applyFont="1" applyFill="1" applyAlignment="1">
      <alignment horizontal="center"/>
    </xf>
    <xf numFmtId="49" fontId="117" fillId="27" borderId="0" xfId="85" applyNumberFormat="1" applyFont="1" applyFill="1" applyAlignment="1">
      <alignment horizontal="center"/>
    </xf>
    <xf numFmtId="177" fontId="112" fillId="27" borderId="0" xfId="85" applyNumberFormat="1" applyFont="1" applyFill="1" applyBorder="1" applyAlignment="1">
      <alignment horizontal="center"/>
    </xf>
    <xf numFmtId="170" fontId="112" fillId="27" borderId="0" xfId="85" applyNumberFormat="1" applyFont="1" applyFill="1" applyBorder="1" applyAlignment="1">
      <alignment horizontal="center"/>
    </xf>
    <xf numFmtId="174" fontId="71" fillId="27" borderId="0" xfId="85" applyFont="1" applyFill="1"/>
    <xf numFmtId="170" fontId="71" fillId="27" borderId="0" xfId="85" applyNumberFormat="1" applyFont="1" applyFill="1"/>
    <xf numFmtId="170" fontId="75" fillId="27" borderId="23" xfId="85" applyNumberFormat="1" applyFont="1" applyFill="1" applyBorder="1" applyAlignment="1">
      <alignment horizontal="center" vertical="center"/>
    </xf>
    <xf numFmtId="0" fontId="76" fillId="29" borderId="23" xfId="43" applyFont="1" applyFill="1" applyBorder="1" applyAlignment="1">
      <alignment horizontal="center" vertical="center" wrapText="1"/>
    </xf>
    <xf numFmtId="0" fontId="76" fillId="29" borderId="22" xfId="43" applyFont="1" applyFill="1" applyBorder="1" applyAlignment="1">
      <alignment horizontal="center" vertical="center" wrapText="1"/>
    </xf>
    <xf numFmtId="0" fontId="76" fillId="29" borderId="74" xfId="43" applyFont="1" applyFill="1" applyBorder="1" applyAlignment="1">
      <alignment horizontal="center" vertical="center" wrapText="1"/>
    </xf>
    <xf numFmtId="0" fontId="71" fillId="27" borderId="0" xfId="43" applyFont="1" applyFill="1" applyBorder="1" applyAlignment="1">
      <alignment horizontal="centerContinuous"/>
    </xf>
    <xf numFmtId="0" fontId="71" fillId="27" borderId="0" xfId="43" applyFont="1" applyFill="1" applyBorder="1" applyAlignment="1">
      <alignment horizontal="center"/>
    </xf>
    <xf numFmtId="3" fontId="57" fillId="0" borderId="0" xfId="91" applyNumberFormat="1" applyFont="1" applyFill="1" applyAlignment="1">
      <alignment horizontal="center" vertical="center"/>
    </xf>
    <xf numFmtId="3" fontId="71" fillId="27" borderId="0" xfId="43" applyNumberFormat="1" applyFont="1" applyFill="1" applyAlignment="1">
      <alignment horizontal="center" vertical="center"/>
    </xf>
    <xf numFmtId="0" fontId="71" fillId="27" borderId="0" xfId="91" applyFont="1" applyFill="1" applyAlignment="1">
      <alignment vertical="center"/>
    </xf>
    <xf numFmtId="0" fontId="57" fillId="0" borderId="0" xfId="43" applyFont="1" applyFill="1" applyAlignment="1">
      <alignment vertical="center"/>
    </xf>
    <xf numFmtId="17" fontId="57" fillId="27" borderId="48" xfId="43" applyNumberFormat="1" applyFont="1" applyFill="1" applyBorder="1" applyAlignment="1">
      <alignment horizontal="center" vertical="center"/>
    </xf>
    <xf numFmtId="1" fontId="57" fillId="27" borderId="48" xfId="43" applyNumberFormat="1" applyFont="1" applyFill="1" applyBorder="1" applyAlignment="1">
      <alignment horizontal="center" vertical="center"/>
    </xf>
    <xf numFmtId="174" fontId="57" fillId="27" borderId="0" xfId="85" applyFont="1" applyFill="1" applyAlignment="1">
      <alignment vertical="center"/>
    </xf>
    <xf numFmtId="173" fontId="57" fillId="27" borderId="0" xfId="86" applyFont="1" applyFill="1" applyAlignment="1">
      <alignment vertical="center"/>
    </xf>
    <xf numFmtId="0" fontId="87" fillId="27" borderId="0" xfId="43" applyFont="1" applyFill="1" applyAlignment="1">
      <alignment vertical="center"/>
    </xf>
    <xf numFmtId="0" fontId="72" fillId="28" borderId="0" xfId="43" applyFont="1" applyFill="1" applyAlignment="1">
      <alignment vertical="center"/>
    </xf>
    <xf numFmtId="0" fontId="57" fillId="27" borderId="45" xfId="43" applyFont="1" applyFill="1" applyBorder="1" applyAlignment="1">
      <alignment vertical="center"/>
    </xf>
    <xf numFmtId="0" fontId="57" fillId="27" borderId="85" xfId="43" applyFont="1" applyFill="1" applyBorder="1" applyAlignment="1">
      <alignment vertical="center"/>
    </xf>
    <xf numFmtId="0" fontId="57" fillId="27" borderId="86" xfId="43" applyFont="1" applyFill="1" applyBorder="1" applyAlignment="1">
      <alignment vertical="center"/>
    </xf>
    <xf numFmtId="0" fontId="57" fillId="27" borderId="87" xfId="43" applyFont="1" applyFill="1" applyBorder="1" applyAlignment="1">
      <alignment vertical="center"/>
    </xf>
    <xf numFmtId="3" fontId="57" fillId="27" borderId="0" xfId="91" applyNumberFormat="1" applyFont="1" applyFill="1" applyBorder="1" applyAlignment="1">
      <alignment horizontal="center" vertical="center"/>
    </xf>
    <xf numFmtId="0" fontId="57" fillId="27" borderId="88" xfId="43" applyFont="1" applyFill="1" applyBorder="1" applyAlignment="1">
      <alignment vertical="center"/>
    </xf>
    <xf numFmtId="174" fontId="57" fillId="0" borderId="0" xfId="85" applyFont="1" applyFill="1" applyAlignment="1">
      <alignment vertical="center"/>
    </xf>
    <xf numFmtId="0" fontId="81" fillId="0" borderId="88" xfId="43" applyFont="1" applyFill="1" applyBorder="1" applyAlignment="1">
      <alignment vertical="center"/>
    </xf>
    <xf numFmtId="0" fontId="65" fillId="27" borderId="0" xfId="43" applyFont="1" applyFill="1" applyBorder="1" applyAlignment="1">
      <alignment horizontal="center" vertical="center"/>
    </xf>
    <xf numFmtId="0" fontId="57" fillId="27" borderId="0" xfId="43" applyFont="1" applyFill="1" applyBorder="1" applyAlignment="1">
      <alignment horizontal="justify" vertical="center"/>
    </xf>
    <xf numFmtId="0" fontId="57" fillId="27" borderId="0" xfId="43" applyFont="1" applyFill="1" applyBorder="1" applyAlignment="1">
      <alignment horizontal="justify" vertical="center" wrapText="1"/>
    </xf>
    <xf numFmtId="3" fontId="104" fillId="29" borderId="15" xfId="43" applyNumberFormat="1" applyFont="1" applyFill="1" applyBorder="1" applyAlignment="1">
      <alignment vertical="center"/>
    </xf>
    <xf numFmtId="0" fontId="97" fillId="27" borderId="14" xfId="43" applyFont="1" applyFill="1" applyBorder="1" applyAlignment="1">
      <alignment vertical="center"/>
    </xf>
    <xf numFmtId="3" fontId="116" fillId="27" borderId="15" xfId="43" applyNumberFormat="1" applyFont="1" applyFill="1" applyBorder="1" applyAlignment="1">
      <alignment vertical="center"/>
    </xf>
    <xf numFmtId="3" fontId="116" fillId="0" borderId="15" xfId="43" applyNumberFormat="1" applyFont="1" applyFill="1" applyBorder="1" applyAlignment="1">
      <alignment vertical="center"/>
    </xf>
    <xf numFmtId="3" fontId="81" fillId="28" borderId="15" xfId="43" applyNumberFormat="1" applyFont="1" applyFill="1" applyBorder="1" applyAlignment="1">
      <alignment vertical="center"/>
    </xf>
    <xf numFmtId="10" fontId="70" fillId="29" borderId="15" xfId="97" applyNumberFormat="1" applyFont="1" applyFill="1" applyBorder="1" applyAlignment="1">
      <alignment horizontal="center" vertical="center"/>
    </xf>
    <xf numFmtId="0" fontId="64" fillId="27" borderId="14" xfId="43" applyFont="1" applyFill="1" applyBorder="1" applyAlignment="1">
      <alignment vertical="center"/>
    </xf>
    <xf numFmtId="10" fontId="64" fillId="27" borderId="15" xfId="97" applyNumberFormat="1" applyFont="1" applyFill="1" applyBorder="1" applyAlignment="1">
      <alignment horizontal="center" vertical="center"/>
    </xf>
    <xf numFmtId="3" fontId="64" fillId="0" borderId="15" xfId="43" applyNumberFormat="1" applyFont="1" applyFill="1" applyBorder="1" applyAlignment="1">
      <alignment vertical="center"/>
    </xf>
    <xf numFmtId="0" fontId="75" fillId="27" borderId="14" xfId="43" applyFont="1" applyFill="1" applyBorder="1" applyAlignment="1">
      <alignment vertical="center"/>
    </xf>
    <xf numFmtId="3" fontId="75" fillId="27" borderId="15" xfId="43" applyNumberFormat="1" applyFont="1" applyFill="1" applyBorder="1" applyAlignment="1">
      <alignment vertical="center"/>
    </xf>
    <xf numFmtId="10" fontId="75" fillId="27" borderId="15" xfId="97" applyNumberFormat="1" applyFont="1" applyFill="1" applyBorder="1" applyAlignment="1">
      <alignment horizontal="center" vertical="center"/>
    </xf>
    <xf numFmtId="3" fontId="75" fillId="28" borderId="15" xfId="43" applyNumberFormat="1" applyFont="1" applyFill="1" applyBorder="1" applyAlignment="1">
      <alignment vertical="center"/>
    </xf>
    <xf numFmtId="3" fontId="75" fillId="0" borderId="15" xfId="43" applyNumberFormat="1" applyFont="1" applyFill="1" applyBorder="1" applyAlignment="1">
      <alignment vertical="center"/>
    </xf>
    <xf numFmtId="3" fontId="64" fillId="28" borderId="15" xfId="43" applyNumberFormat="1" applyFont="1" applyFill="1" applyBorder="1" applyAlignment="1">
      <alignment vertical="center"/>
    </xf>
    <xf numFmtId="10" fontId="61" fillId="27" borderId="15" xfId="97" applyNumberFormat="1" applyFont="1" applyFill="1" applyBorder="1" applyAlignment="1">
      <alignment horizontal="center" vertical="center"/>
    </xf>
    <xf numFmtId="0" fontId="106" fillId="29" borderId="32" xfId="43" applyFont="1" applyFill="1" applyBorder="1" applyAlignment="1">
      <alignment vertical="center"/>
    </xf>
    <xf numFmtId="3" fontId="106" fillId="29" borderId="32" xfId="43" applyNumberFormat="1" applyFont="1" applyFill="1" applyBorder="1" applyAlignment="1">
      <alignment vertical="center"/>
    </xf>
    <xf numFmtId="10" fontId="106" fillId="29" borderId="32" xfId="97" applyNumberFormat="1" applyFont="1" applyFill="1" applyBorder="1" applyAlignment="1">
      <alignment horizontal="center" vertical="center"/>
    </xf>
    <xf numFmtId="0" fontId="70" fillId="29" borderId="15" xfId="43" applyFont="1" applyFill="1" applyBorder="1" applyAlignment="1">
      <alignment vertical="center"/>
    </xf>
    <xf numFmtId="10" fontId="70" fillId="29" borderId="15" xfId="43" applyNumberFormat="1" applyFont="1" applyFill="1" applyBorder="1" applyAlignment="1">
      <alignment horizontal="center" vertical="center"/>
    </xf>
    <xf numFmtId="0" fontId="59" fillId="27" borderId="14" xfId="43" applyFont="1" applyFill="1" applyBorder="1" applyAlignment="1">
      <alignment vertical="center"/>
    </xf>
    <xf numFmtId="178" fontId="59" fillId="27" borderId="15" xfId="43" applyNumberFormat="1" applyFont="1" applyFill="1" applyBorder="1" applyAlignment="1" applyProtection="1">
      <alignment vertical="center"/>
    </xf>
    <xf numFmtId="3" fontId="59" fillId="28" borderId="18" xfId="43" applyNumberFormat="1" applyFont="1" applyFill="1" applyBorder="1" applyAlignment="1" applyProtection="1">
      <alignment horizontal="right" vertical="center"/>
    </xf>
    <xf numFmtId="3" fontId="59" fillId="0" borderId="18" xfId="43" applyNumberFormat="1" applyFont="1" applyFill="1" applyBorder="1" applyAlignment="1" applyProtection="1">
      <alignment horizontal="right" vertical="center"/>
    </xf>
    <xf numFmtId="178" fontId="103" fillId="27" borderId="15" xfId="43" applyNumberFormat="1" applyFont="1" applyFill="1" applyBorder="1" applyAlignment="1" applyProtection="1">
      <alignment horizontal="left" indent="1"/>
    </xf>
    <xf numFmtId="3" fontId="75" fillId="28" borderId="18" xfId="43" applyNumberFormat="1" applyFont="1" applyFill="1" applyBorder="1" applyAlignment="1">
      <alignment horizontal="right"/>
    </xf>
    <xf numFmtId="3" fontId="75" fillId="0" borderId="18" xfId="43" applyNumberFormat="1" applyFont="1" applyFill="1" applyBorder="1" applyAlignment="1">
      <alignment horizontal="right"/>
    </xf>
    <xf numFmtId="3" fontId="75" fillId="28" borderId="18" xfId="43" applyNumberFormat="1" applyFont="1" applyFill="1" applyBorder="1" applyAlignment="1">
      <alignment horizontal="right" vertical="center"/>
    </xf>
    <xf numFmtId="3" fontId="75" fillId="0" borderId="18" xfId="43" applyNumberFormat="1" applyFont="1" applyFill="1" applyBorder="1" applyAlignment="1">
      <alignment horizontal="right" vertical="center"/>
    </xf>
    <xf numFmtId="178" fontId="103" fillId="27" borderId="15" xfId="43" applyNumberFormat="1" applyFont="1" applyFill="1" applyBorder="1" applyAlignment="1" applyProtection="1">
      <alignment horizontal="left" vertical="center" indent="1"/>
    </xf>
    <xf numFmtId="0" fontId="68" fillId="29" borderId="23" xfId="43" applyFont="1" applyFill="1" applyBorder="1" applyAlignment="1">
      <alignment horizontal="center" vertical="center" wrapText="1"/>
    </xf>
    <xf numFmtId="186" fontId="75" fillId="27" borderId="15" xfId="85" applyNumberFormat="1" applyFont="1" applyFill="1" applyBorder="1" applyAlignment="1">
      <alignment vertical="center"/>
    </xf>
    <xf numFmtId="193" fontId="75" fillId="27" borderId="15" xfId="85" applyNumberFormat="1" applyFont="1" applyFill="1" applyBorder="1" applyAlignment="1">
      <alignment vertical="center"/>
    </xf>
    <xf numFmtId="187" fontId="75" fillId="27" borderId="15" xfId="51" applyNumberFormat="1" applyFont="1" applyFill="1" applyBorder="1" applyAlignment="1">
      <alignment horizontal="center" vertical="center" wrapText="1"/>
    </xf>
    <xf numFmtId="0" fontId="75" fillId="27" borderId="15" xfId="90" applyFont="1" applyFill="1" applyBorder="1" applyAlignment="1">
      <alignment vertical="center"/>
    </xf>
    <xf numFmtId="187" fontId="70" fillId="29" borderId="15" xfId="51" applyNumberFormat="1" applyFont="1" applyFill="1" applyBorder="1" applyAlignment="1">
      <alignment horizontal="center" vertical="center" wrapText="1"/>
    </xf>
    <xf numFmtId="49" fontId="71" fillId="27" borderId="32" xfId="90" applyNumberFormat="1" applyFont="1" applyFill="1" applyBorder="1" applyAlignment="1">
      <alignment horizontal="center"/>
    </xf>
    <xf numFmtId="0" fontId="106" fillId="29" borderId="15" xfId="43" applyFont="1" applyFill="1" applyBorder="1" applyAlignment="1">
      <alignment horizontal="left" vertical="center" wrapText="1"/>
    </xf>
    <xf numFmtId="187" fontId="106" fillId="29" borderId="15" xfId="51" applyNumberFormat="1" applyFont="1" applyFill="1" applyBorder="1" applyAlignment="1">
      <alignment horizontal="center" vertical="center" wrapText="1"/>
    </xf>
    <xf numFmtId="0" fontId="70" fillId="29" borderId="15" xfId="90" applyFont="1" applyFill="1" applyBorder="1" applyAlignment="1">
      <alignment vertical="center"/>
    </xf>
    <xf numFmtId="0" fontId="64" fillId="0" borderId="0" xfId="43" applyFont="1" applyFill="1"/>
    <xf numFmtId="0" fontId="64" fillId="0" borderId="0" xfId="43" applyFont="1" applyFill="1" applyAlignment="1"/>
    <xf numFmtId="0" fontId="80" fillId="0" borderId="0" xfId="43" applyFont="1" applyFill="1" applyAlignment="1"/>
    <xf numFmtId="0" fontId="94" fillId="29" borderId="14" xfId="43" applyFont="1" applyFill="1" applyBorder="1" applyAlignment="1">
      <alignment vertical="center"/>
    </xf>
    <xf numFmtId="0" fontId="94" fillId="29" borderId="15" xfId="43" applyFont="1" applyFill="1" applyBorder="1" applyAlignment="1">
      <alignment vertical="center"/>
    </xf>
    <xf numFmtId="0" fontId="92" fillId="29" borderId="14" xfId="43" applyFont="1" applyFill="1" applyBorder="1" applyAlignment="1">
      <alignment vertical="center"/>
    </xf>
    <xf numFmtId="0" fontId="112" fillId="27" borderId="14" xfId="43" applyFont="1" applyFill="1" applyBorder="1"/>
    <xf numFmtId="0" fontId="75" fillId="27" borderId="32" xfId="43" applyNumberFormat="1" applyFont="1" applyFill="1" applyBorder="1" applyAlignment="1" applyProtection="1">
      <alignment vertical="center"/>
    </xf>
    <xf numFmtId="0" fontId="75" fillId="27" borderId="15" xfId="43" applyNumberFormat="1" applyFont="1" applyFill="1" applyBorder="1" applyAlignment="1" applyProtection="1">
      <alignment vertical="center"/>
    </xf>
    <xf numFmtId="0" fontId="84" fillId="27" borderId="15" xfId="43" applyNumberFormat="1" applyFont="1" applyFill="1" applyBorder="1" applyAlignment="1" applyProtection="1">
      <alignment vertical="center"/>
    </xf>
    <xf numFmtId="0" fontId="75" fillId="27" borderId="36" xfId="43" applyNumberFormat="1" applyFont="1" applyFill="1" applyBorder="1" applyAlignment="1" applyProtection="1">
      <alignment vertical="center"/>
    </xf>
    <xf numFmtId="0" fontId="84" fillId="0" borderId="15" xfId="43" applyNumberFormat="1" applyFont="1" applyFill="1" applyBorder="1" applyAlignment="1" applyProtection="1">
      <alignment vertical="center"/>
    </xf>
    <xf numFmtId="0" fontId="84" fillId="27" borderId="50" xfId="43" applyNumberFormat="1" applyFont="1" applyFill="1" applyBorder="1" applyAlignment="1" applyProtection="1">
      <alignment vertical="center"/>
    </xf>
    <xf numFmtId="0" fontId="84" fillId="27" borderId="15" xfId="43" applyNumberFormat="1" applyFont="1" applyFill="1" applyBorder="1" applyAlignment="1" applyProtection="1">
      <alignment horizontal="left" vertical="center"/>
    </xf>
    <xf numFmtId="0" fontId="84" fillId="28" borderId="15" xfId="43" applyNumberFormat="1" applyFont="1" applyFill="1" applyBorder="1" applyAlignment="1" applyProtection="1">
      <alignment vertical="center"/>
    </xf>
    <xf numFmtId="0" fontId="68" fillId="29" borderId="15" xfId="43" applyNumberFormat="1" applyFont="1" applyFill="1" applyBorder="1" applyAlignment="1" applyProtection="1">
      <alignment vertical="center"/>
    </xf>
    <xf numFmtId="174" fontId="57" fillId="0" borderId="0" xfId="85" applyFont="1" applyFill="1" applyBorder="1" applyAlignment="1">
      <alignment vertical="center"/>
    </xf>
    <xf numFmtId="0" fontId="68" fillId="29" borderId="32" xfId="43" applyNumberFormat="1" applyFont="1" applyFill="1" applyBorder="1" applyAlignment="1" applyProtection="1">
      <alignment vertical="center"/>
    </xf>
    <xf numFmtId="0" fontId="86" fillId="28" borderId="15" xfId="43" applyNumberFormat="1" applyFont="1" applyFill="1" applyBorder="1" applyAlignment="1" applyProtection="1">
      <alignment vertical="center"/>
    </xf>
    <xf numFmtId="0" fontId="86" fillId="27" borderId="15" xfId="43" applyNumberFormat="1" applyFont="1" applyFill="1" applyBorder="1" applyAlignment="1" applyProtection="1">
      <alignment vertical="center"/>
    </xf>
    <xf numFmtId="0" fontId="84" fillId="27" borderId="36" xfId="43" applyNumberFormat="1" applyFont="1" applyFill="1" applyBorder="1" applyAlignment="1" applyProtection="1">
      <alignment vertical="center"/>
    </xf>
    <xf numFmtId="0" fontId="86" fillId="27" borderId="24" xfId="43" applyNumberFormat="1" applyFont="1" applyFill="1" applyBorder="1" applyAlignment="1" applyProtection="1">
      <alignment vertical="center"/>
    </xf>
    <xf numFmtId="0" fontId="59" fillId="27" borderId="15" xfId="43" applyNumberFormat="1" applyFont="1" applyFill="1" applyBorder="1" applyAlignment="1" applyProtection="1">
      <alignment vertical="center"/>
    </xf>
    <xf numFmtId="0" fontId="75" fillId="28" borderId="24" xfId="43" applyNumberFormat="1" applyFont="1" applyFill="1" applyBorder="1" applyAlignment="1" applyProtection="1">
      <alignment vertical="center"/>
    </xf>
    <xf numFmtId="10" fontId="68" fillId="29" borderId="16" xfId="97" applyNumberFormat="1" applyFont="1" applyFill="1" applyBorder="1" applyAlignment="1" applyProtection="1">
      <alignment horizontal="right" vertical="center"/>
    </xf>
    <xf numFmtId="170" fontId="59" fillId="28" borderId="15" xfId="43" applyNumberFormat="1" applyFont="1" applyFill="1" applyBorder="1" applyAlignment="1" applyProtection="1">
      <alignment horizontal="right" vertical="center"/>
    </xf>
    <xf numFmtId="170" fontId="85" fillId="27" borderId="15" xfId="43" applyNumberFormat="1" applyFont="1" applyFill="1" applyBorder="1" applyAlignment="1">
      <alignment vertical="center"/>
    </xf>
    <xf numFmtId="170" fontId="68" fillId="29" borderId="16" xfId="43" applyNumberFormat="1" applyFont="1" applyFill="1" applyBorder="1" applyAlignment="1" applyProtection="1">
      <alignment horizontal="right" vertical="center"/>
    </xf>
    <xf numFmtId="170" fontId="68" fillId="29" borderId="15" xfId="43" applyNumberFormat="1" applyFont="1" applyFill="1" applyBorder="1" applyAlignment="1" applyProtection="1">
      <alignment horizontal="right" vertical="center"/>
    </xf>
    <xf numFmtId="170" fontId="59" fillId="27" borderId="15" xfId="43" applyNumberFormat="1" applyFont="1" applyFill="1" applyBorder="1" applyAlignment="1" applyProtection="1">
      <alignment horizontal="right" vertical="center"/>
    </xf>
    <xf numFmtId="170" fontId="59" fillId="0" borderId="15" xfId="43" applyNumberFormat="1" applyFont="1" applyFill="1" applyBorder="1" applyAlignment="1" applyProtection="1">
      <alignment horizontal="right" vertical="center"/>
    </xf>
    <xf numFmtId="170" fontId="85" fillId="27" borderId="15" xfId="43" applyNumberFormat="1" applyFont="1" applyFill="1" applyBorder="1" applyAlignment="1" applyProtection="1">
      <alignment horizontal="right" vertical="center"/>
    </xf>
    <xf numFmtId="170" fontId="85" fillId="27" borderId="50" xfId="43" applyNumberFormat="1" applyFont="1" applyFill="1" applyBorder="1" applyAlignment="1">
      <alignment vertical="center"/>
    </xf>
    <xf numFmtId="170" fontId="85" fillId="27" borderId="36" xfId="43" applyNumberFormat="1" applyFont="1" applyFill="1" applyBorder="1" applyAlignment="1" applyProtection="1">
      <alignment horizontal="right" vertical="center"/>
    </xf>
    <xf numFmtId="170" fontId="75" fillId="27" borderId="15" xfId="43" applyNumberFormat="1" applyFont="1" applyFill="1" applyBorder="1" applyAlignment="1" applyProtection="1">
      <alignment horizontal="right" vertical="center"/>
    </xf>
    <xf numFmtId="170" fontId="75" fillId="27" borderId="15" xfId="43" applyNumberFormat="1" applyFont="1" applyFill="1" applyBorder="1" applyAlignment="1">
      <alignment vertical="center"/>
    </xf>
    <xf numFmtId="170" fontId="75" fillId="28" borderId="15" xfId="43" applyNumberFormat="1" applyFont="1" applyFill="1" applyBorder="1" applyAlignment="1" applyProtection="1">
      <alignment horizontal="right" vertical="center"/>
    </xf>
    <xf numFmtId="170" fontId="75" fillId="0" borderId="15" xfId="43" applyNumberFormat="1" applyFont="1" applyFill="1" applyBorder="1" applyAlignment="1" applyProtection="1">
      <alignment horizontal="right" vertical="center"/>
    </xf>
    <xf numFmtId="170" fontId="75" fillId="27" borderId="36" xfId="43" applyNumberFormat="1" applyFont="1" applyFill="1" applyBorder="1" applyAlignment="1">
      <alignment vertical="center"/>
    </xf>
    <xf numFmtId="170" fontId="75" fillId="27" borderId="32" xfId="43" applyNumberFormat="1" applyFont="1" applyFill="1" applyBorder="1" applyAlignment="1">
      <alignment vertical="center"/>
    </xf>
    <xf numFmtId="3" fontId="75" fillId="28" borderId="24" xfId="43" applyNumberFormat="1" applyFont="1" applyFill="1" applyBorder="1" applyAlignment="1">
      <alignment vertical="center"/>
    </xf>
    <xf numFmtId="1" fontId="57" fillId="27" borderId="0" xfId="43" applyNumberFormat="1" applyFont="1" applyFill="1" applyBorder="1" applyAlignment="1">
      <alignment horizontal="center" vertical="center"/>
    </xf>
    <xf numFmtId="0" fontId="68" fillId="29" borderId="15" xfId="43" applyFont="1" applyFill="1" applyBorder="1" applyAlignment="1">
      <alignment horizontal="left" vertical="center"/>
    </xf>
    <xf numFmtId="0" fontId="63" fillId="27" borderId="15" xfId="43" applyFont="1" applyFill="1" applyBorder="1" applyAlignment="1">
      <alignment vertical="center"/>
    </xf>
    <xf numFmtId="0" fontId="77" fillId="29" borderId="15" xfId="43" applyFont="1" applyFill="1" applyBorder="1" applyAlignment="1">
      <alignment vertical="center"/>
    </xf>
    <xf numFmtId="0" fontId="57" fillId="0" borderId="15" xfId="43" applyFont="1" applyFill="1" applyBorder="1" applyAlignment="1">
      <alignment vertical="center"/>
    </xf>
    <xf numFmtId="0" fontId="120" fillId="29" borderId="24" xfId="43" applyFont="1" applyFill="1" applyBorder="1"/>
    <xf numFmtId="173" fontId="121" fillId="0" borderId="0" xfId="86" applyFont="1"/>
    <xf numFmtId="0" fontId="120" fillId="29" borderId="32" xfId="43" applyFont="1" applyFill="1" applyBorder="1"/>
    <xf numFmtId="0" fontId="77" fillId="29" borderId="14" xfId="43" applyFont="1" applyFill="1" applyBorder="1" applyAlignment="1">
      <alignment vertical="center"/>
    </xf>
    <xf numFmtId="0" fontId="63" fillId="0" borderId="14" xfId="43" applyFont="1" applyFill="1" applyBorder="1" applyAlignment="1">
      <alignment vertical="center"/>
    </xf>
    <xf numFmtId="0" fontId="68" fillId="29" borderId="15" xfId="43" applyFont="1" applyFill="1" applyBorder="1" applyAlignment="1">
      <alignment horizontal="center" vertical="center"/>
    </xf>
    <xf numFmtId="0" fontId="76" fillId="29" borderId="15" xfId="43" applyFont="1" applyFill="1" applyBorder="1" applyAlignment="1">
      <alignment horizontal="center" vertical="center"/>
    </xf>
    <xf numFmtId="0" fontId="74" fillId="29" borderId="92" xfId="43" applyFont="1" applyFill="1" applyBorder="1" applyAlignment="1">
      <alignment vertical="center"/>
    </xf>
    <xf numFmtId="173" fontId="70" fillId="29" borderId="77" xfId="86" applyFont="1" applyFill="1" applyBorder="1" applyAlignment="1" applyProtection="1">
      <alignment horizontal="center" vertical="center"/>
    </xf>
    <xf numFmtId="0" fontId="75" fillId="27" borderId="18" xfId="85" applyNumberFormat="1" applyFont="1" applyFill="1" applyBorder="1" applyAlignment="1">
      <alignment horizontal="left" vertical="center"/>
    </xf>
    <xf numFmtId="0" fontId="75" fillId="27" borderId="18" xfId="43" applyNumberFormat="1" applyFont="1" applyFill="1" applyBorder="1" applyAlignment="1">
      <alignment horizontal="left" vertical="center"/>
    </xf>
    <xf numFmtId="173" fontId="75" fillId="27" borderId="20" xfId="86" applyFont="1" applyFill="1" applyBorder="1" applyAlignment="1" applyProtection="1">
      <alignment horizontal="center" vertical="center"/>
    </xf>
    <xf numFmtId="0" fontId="75" fillId="27" borderId="19" xfId="43" applyFont="1" applyFill="1" applyBorder="1" applyAlignment="1">
      <alignment vertical="center"/>
    </xf>
    <xf numFmtId="170" fontId="75" fillId="27" borderId="19" xfId="86" applyNumberFormat="1" applyFont="1" applyFill="1" applyBorder="1" applyAlignment="1">
      <alignment vertical="center"/>
    </xf>
    <xf numFmtId="170" fontId="75" fillId="27" borderId="63" xfId="86" applyNumberFormat="1" applyFont="1" applyFill="1" applyBorder="1" applyAlignment="1">
      <alignment vertical="center"/>
    </xf>
    <xf numFmtId="0" fontId="59" fillId="27" borderId="40" xfId="43" applyFont="1" applyFill="1" applyBorder="1" applyAlignment="1">
      <alignment vertical="center"/>
    </xf>
    <xf numFmtId="170" fontId="59" fillId="27" borderId="40" xfId="86" applyNumberFormat="1" applyFont="1" applyFill="1" applyBorder="1" applyAlignment="1">
      <alignment vertical="center"/>
    </xf>
    <xf numFmtId="170" fontId="59" fillId="27" borderId="64" xfId="86" applyNumberFormat="1" applyFont="1" applyFill="1" applyBorder="1" applyAlignment="1">
      <alignment vertical="center"/>
    </xf>
    <xf numFmtId="170" fontId="59" fillId="27" borderId="63" xfId="86" applyNumberFormat="1" applyFont="1" applyFill="1" applyBorder="1" applyAlignment="1">
      <alignment vertical="center"/>
    </xf>
    <xf numFmtId="170" fontId="59" fillId="27" borderId="19" xfId="86" applyNumberFormat="1" applyFont="1" applyFill="1" applyBorder="1" applyAlignment="1">
      <alignment vertical="center"/>
    </xf>
    <xf numFmtId="0" fontId="75" fillId="29" borderId="71" xfId="43" applyFont="1" applyFill="1" applyBorder="1" applyAlignment="1">
      <alignment vertical="center"/>
    </xf>
    <xf numFmtId="0" fontId="75" fillId="29" borderId="25" xfId="43" applyFont="1" applyFill="1" applyBorder="1" applyAlignment="1">
      <alignment vertical="center"/>
    </xf>
    <xf numFmtId="170" fontId="75" fillId="29" borderId="25" xfId="43" applyNumberFormat="1" applyFont="1" applyFill="1" applyBorder="1" applyAlignment="1">
      <alignment vertical="center"/>
    </xf>
    <xf numFmtId="170" fontId="59" fillId="29" borderId="25" xfId="43" applyNumberFormat="1" applyFont="1" applyFill="1" applyBorder="1" applyAlignment="1">
      <alignment horizontal="center" vertical="center"/>
    </xf>
    <xf numFmtId="170" fontId="59" fillId="29" borderId="39" xfId="43" applyNumberFormat="1" applyFont="1" applyFill="1" applyBorder="1" applyAlignment="1">
      <alignment horizontal="center" vertical="center"/>
    </xf>
    <xf numFmtId="0" fontId="75" fillId="27" borderId="52" xfId="43" applyFont="1" applyFill="1" applyBorder="1" applyAlignment="1">
      <alignment vertical="center"/>
    </xf>
    <xf numFmtId="170" fontId="75" fillId="27" borderId="52" xfId="86" applyNumberFormat="1" applyFont="1" applyFill="1" applyBorder="1" applyAlignment="1">
      <alignment vertical="center"/>
    </xf>
    <xf numFmtId="170" fontId="75" fillId="27" borderId="65" xfId="86" applyNumberFormat="1" applyFont="1" applyFill="1" applyBorder="1" applyAlignment="1">
      <alignment vertical="center"/>
    </xf>
    <xf numFmtId="0" fontId="59" fillId="27" borderId="19" xfId="43" applyFont="1" applyFill="1" applyBorder="1" applyAlignment="1">
      <alignment vertical="center"/>
    </xf>
    <xf numFmtId="170" fontId="75" fillId="27" borderId="52" xfId="365" applyNumberFormat="1" applyFont="1" applyFill="1" applyBorder="1" applyAlignment="1">
      <alignment vertical="center"/>
    </xf>
    <xf numFmtId="170" fontId="75" fillId="27" borderId="65" xfId="365" applyNumberFormat="1" applyFont="1" applyFill="1" applyBorder="1" applyAlignment="1">
      <alignment vertical="center"/>
    </xf>
    <xf numFmtId="170" fontId="75" fillId="27" borderId="19" xfId="365" applyNumberFormat="1" applyFont="1" applyFill="1" applyBorder="1" applyAlignment="1">
      <alignment vertical="center"/>
    </xf>
    <xf numFmtId="170" fontId="75" fillId="27" borderId="63" xfId="365" applyNumberFormat="1" applyFont="1" applyFill="1" applyBorder="1" applyAlignment="1">
      <alignment vertical="center"/>
    </xf>
    <xf numFmtId="170" fontId="59" fillId="27" borderId="40" xfId="365" applyNumberFormat="1" applyFont="1" applyFill="1" applyBorder="1" applyAlignment="1">
      <alignment vertical="center"/>
    </xf>
    <xf numFmtId="170" fontId="75" fillId="27" borderId="0" xfId="86" applyNumberFormat="1" applyFont="1" applyFill="1" applyBorder="1" applyAlignment="1">
      <alignment vertical="center"/>
    </xf>
    <xf numFmtId="170" fontId="75" fillId="29" borderId="71" xfId="43" applyNumberFormat="1" applyFont="1" applyFill="1" applyBorder="1" applyAlignment="1">
      <alignment vertical="center"/>
    </xf>
    <xf numFmtId="170" fontId="59" fillId="27" borderId="64" xfId="86" applyNumberFormat="1" applyFont="1" applyFill="1" applyBorder="1" applyAlignment="1">
      <alignment horizontal="center" vertical="center"/>
    </xf>
    <xf numFmtId="17" fontId="57" fillId="27" borderId="18" xfId="43" applyNumberFormat="1" applyFont="1" applyFill="1" applyBorder="1" applyAlignment="1">
      <alignment horizontal="center" vertical="center"/>
    </xf>
    <xf numFmtId="187" fontId="65" fillId="27" borderId="19" xfId="43" applyNumberFormat="1" applyFont="1" applyFill="1" applyBorder="1" applyAlignment="1">
      <alignment horizontal="right" vertical="center"/>
    </xf>
    <xf numFmtId="187" fontId="57" fillId="27" borderId="19" xfId="43" applyNumberFormat="1" applyFont="1" applyFill="1" applyBorder="1" applyAlignment="1">
      <alignment horizontal="right" vertical="center"/>
    </xf>
    <xf numFmtId="179" fontId="57" fillId="27" borderId="20" xfId="97" applyNumberFormat="1" applyFont="1" applyFill="1" applyBorder="1" applyAlignment="1">
      <alignment horizontal="right" vertical="center"/>
    </xf>
    <xf numFmtId="187" fontId="57" fillId="27" borderId="20" xfId="43" applyNumberFormat="1" applyFont="1" applyFill="1" applyBorder="1" applyAlignment="1">
      <alignment horizontal="right" vertical="center"/>
    </xf>
    <xf numFmtId="187" fontId="57" fillId="27" borderId="37" xfId="43" applyNumberFormat="1" applyFont="1" applyFill="1" applyBorder="1" applyAlignment="1">
      <alignment horizontal="right" vertical="center"/>
    </xf>
    <xf numFmtId="187" fontId="57" fillId="27" borderId="0" xfId="43" applyNumberFormat="1" applyFont="1" applyFill="1" applyBorder="1" applyAlignment="1">
      <alignment horizontal="right" vertical="center"/>
    </xf>
    <xf numFmtId="187" fontId="65" fillId="27" borderId="0" xfId="43" applyNumberFormat="1" applyFont="1" applyFill="1" applyBorder="1" applyAlignment="1">
      <alignment horizontal="right" vertical="center"/>
    </xf>
    <xf numFmtId="187" fontId="65" fillId="27" borderId="37" xfId="43" applyNumberFormat="1" applyFont="1" applyFill="1" applyBorder="1" applyAlignment="1">
      <alignment horizontal="right" vertical="center"/>
    </xf>
    <xf numFmtId="0" fontId="68" fillId="29" borderId="23" xfId="374" quotePrefix="1" applyFont="1" applyFill="1" applyBorder="1" applyAlignment="1">
      <alignment horizontal="center" vertical="center" wrapText="1"/>
    </xf>
    <xf numFmtId="0" fontId="68" fillId="29" borderId="23" xfId="374" applyFont="1" applyFill="1" applyBorder="1" applyAlignment="1">
      <alignment horizontal="center" vertical="center" wrapText="1"/>
    </xf>
    <xf numFmtId="3" fontId="106" fillId="29" borderId="15" xfId="43" applyNumberFormat="1" applyFont="1" applyFill="1" applyBorder="1" applyAlignment="1">
      <alignment vertical="center"/>
    </xf>
    <xf numFmtId="3" fontId="81" fillId="28" borderId="18" xfId="43" applyNumberFormat="1" applyFont="1" applyFill="1" applyBorder="1" applyAlignment="1">
      <alignment horizontal="right" vertical="center"/>
    </xf>
    <xf numFmtId="10" fontId="81" fillId="0" borderId="20" xfId="368" applyNumberFormat="1" applyFont="1" applyFill="1" applyBorder="1" applyAlignment="1" applyProtection="1">
      <alignment horizontal="center" vertical="center"/>
    </xf>
    <xf numFmtId="178" fontId="81" fillId="27" borderId="15" xfId="43" applyNumberFormat="1" applyFont="1" applyFill="1" applyBorder="1" applyAlignment="1" applyProtection="1">
      <alignment horizontal="left" vertical="center" indent="1"/>
    </xf>
    <xf numFmtId="3" fontId="81" fillId="0" borderId="18" xfId="43" applyNumberFormat="1" applyFont="1" applyFill="1" applyBorder="1" applyAlignment="1">
      <alignment horizontal="right" vertical="center"/>
    </xf>
    <xf numFmtId="49" fontId="75" fillId="27" borderId="32" xfId="90" applyNumberFormat="1" applyFont="1" applyFill="1" applyBorder="1" applyAlignment="1">
      <alignment horizontal="center" vertical="center"/>
    </xf>
    <xf numFmtId="191" fontId="57" fillId="27" borderId="0" xfId="86" applyNumberFormat="1" applyFont="1" applyFill="1" applyAlignment="1">
      <alignment horizontal="right" vertical="center"/>
    </xf>
    <xf numFmtId="192" fontId="57" fillId="27" borderId="0" xfId="86" applyNumberFormat="1" applyFont="1" applyFill="1" applyAlignment="1">
      <alignment horizontal="right" vertical="center"/>
    </xf>
    <xf numFmtId="0" fontId="57" fillId="27" borderId="0" xfId="43" applyFont="1" applyFill="1" applyBorder="1" applyAlignment="1">
      <alignment horizontal="left" vertical="center"/>
    </xf>
    <xf numFmtId="172" fontId="57" fillId="27" borderId="0" xfId="86" applyNumberFormat="1" applyFont="1" applyFill="1" applyAlignment="1">
      <alignment horizontal="right" vertical="center"/>
    </xf>
    <xf numFmtId="0" fontId="118" fillId="27" borderId="18" xfId="43" applyFont="1" applyFill="1" applyBorder="1" applyAlignment="1">
      <alignment vertical="center"/>
    </xf>
    <xf numFmtId="0" fontId="118" fillId="27" borderId="16" xfId="43" applyFont="1" applyFill="1" applyBorder="1" applyAlignment="1">
      <alignment vertical="center"/>
    </xf>
    <xf numFmtId="172" fontId="64" fillId="27" borderId="19" xfId="86" applyNumberFormat="1" applyFont="1" applyFill="1" applyBorder="1" applyAlignment="1" applyProtection="1">
      <alignment vertical="center"/>
    </xf>
    <xf numFmtId="172" fontId="64" fillId="27" borderId="15" xfId="86" applyNumberFormat="1" applyFont="1" applyFill="1" applyBorder="1" applyAlignment="1" applyProtection="1">
      <alignment vertical="center"/>
    </xf>
    <xf numFmtId="0" fontId="57" fillId="27" borderId="18" xfId="43" applyFont="1" applyFill="1" applyBorder="1" applyAlignment="1">
      <alignment horizontal="left" vertical="center"/>
    </xf>
    <xf numFmtId="0" fontId="57" fillId="27" borderId="16" xfId="43" applyFont="1" applyFill="1" applyBorder="1" applyAlignment="1">
      <alignment horizontal="left" vertical="center"/>
    </xf>
    <xf numFmtId="172" fontId="57" fillId="27" borderId="19" xfId="86" applyNumberFormat="1" applyFont="1" applyFill="1" applyBorder="1" applyAlignment="1">
      <alignment horizontal="center" vertical="center"/>
    </xf>
    <xf numFmtId="172" fontId="57" fillId="27" borderId="15" xfId="86" applyNumberFormat="1" applyFont="1" applyFill="1" applyBorder="1" applyAlignment="1">
      <alignment horizontal="center" vertical="center"/>
    </xf>
    <xf numFmtId="0" fontId="57" fillId="27" borderId="14" xfId="43" applyFont="1" applyFill="1" applyBorder="1" applyAlignment="1">
      <alignment horizontal="left" vertical="center"/>
    </xf>
    <xf numFmtId="49" fontId="57" fillId="27" borderId="20" xfId="43" applyNumberFormat="1" applyFont="1" applyFill="1" applyBorder="1" applyAlignment="1">
      <alignment horizontal="center" vertical="center"/>
    </xf>
    <xf numFmtId="172" fontId="57" fillId="27" borderId="19" xfId="86" applyNumberFormat="1" applyFont="1" applyFill="1" applyBorder="1" applyAlignment="1">
      <alignment horizontal="right" vertical="center"/>
    </xf>
    <xf numFmtId="172" fontId="57" fillId="27" borderId="15" xfId="86" applyNumberFormat="1" applyFont="1" applyFill="1" applyBorder="1" applyAlignment="1">
      <alignment horizontal="right" vertical="center"/>
    </xf>
    <xf numFmtId="172" fontId="64" fillId="27" borderId="19" xfId="86" applyNumberFormat="1" applyFont="1" applyFill="1" applyBorder="1" applyAlignment="1" applyProtection="1">
      <alignment horizontal="right" vertical="center"/>
    </xf>
    <xf numFmtId="172" fontId="64" fillId="27" borderId="15" xfId="86" applyNumberFormat="1" applyFont="1" applyFill="1" applyBorder="1" applyAlignment="1" applyProtection="1">
      <alignment horizontal="right" vertical="center"/>
    </xf>
    <xf numFmtId="0" fontId="118" fillId="27" borderId="18" xfId="43" applyFont="1" applyFill="1" applyBorder="1" applyAlignment="1">
      <alignment horizontal="left" vertical="center"/>
    </xf>
    <xf numFmtId="49" fontId="80" fillId="27" borderId="20" xfId="43" applyNumberFormat="1" applyFont="1" applyFill="1" applyBorder="1" applyAlignment="1">
      <alignment horizontal="center" vertical="center"/>
    </xf>
    <xf numFmtId="0" fontId="57" fillId="27" borderId="30" xfId="43" applyFont="1" applyFill="1" applyBorder="1" applyAlignment="1">
      <alignment horizontal="left" vertical="center"/>
    </xf>
    <xf numFmtId="0" fontId="57" fillId="27" borderId="35" xfId="43" applyFont="1" applyFill="1" applyBorder="1" applyAlignment="1">
      <alignment horizontal="left" vertical="center"/>
    </xf>
    <xf numFmtId="173" fontId="57" fillId="27" borderId="30" xfId="86" applyFont="1" applyFill="1" applyBorder="1" applyAlignment="1">
      <alignment horizontal="right" vertical="center"/>
    </xf>
    <xf numFmtId="173" fontId="57" fillId="27" borderId="31" xfId="86" applyFont="1" applyFill="1" applyBorder="1" applyAlignment="1">
      <alignment horizontal="right" vertical="center"/>
    </xf>
    <xf numFmtId="173" fontId="57" fillId="27" borderId="24" xfId="86" applyFont="1" applyFill="1" applyBorder="1" applyAlignment="1">
      <alignment horizontal="right" vertical="center"/>
    </xf>
    <xf numFmtId="173" fontId="57" fillId="27" borderId="0" xfId="86" applyFont="1" applyFill="1" applyBorder="1" applyAlignment="1">
      <alignment horizontal="right" vertical="center"/>
    </xf>
    <xf numFmtId="0" fontId="64" fillId="27" borderId="0" xfId="43" applyFont="1" applyFill="1" applyAlignment="1">
      <alignment vertical="center"/>
    </xf>
    <xf numFmtId="15" fontId="112" fillId="27" borderId="0" xfId="86" applyNumberFormat="1" applyFont="1" applyFill="1" applyAlignment="1">
      <alignment horizontal="center" vertical="center"/>
    </xf>
    <xf numFmtId="172" fontId="57" fillId="27" borderId="33" xfId="86" applyNumberFormat="1" applyFont="1" applyFill="1" applyBorder="1" applyAlignment="1">
      <alignment horizontal="right" vertical="center"/>
    </xf>
    <xf numFmtId="172" fontId="57" fillId="27" borderId="20" xfId="86" applyNumberFormat="1" applyFont="1" applyFill="1" applyBorder="1" applyAlignment="1">
      <alignment horizontal="right" vertical="center"/>
    </xf>
    <xf numFmtId="0" fontId="97" fillId="27" borderId="18" xfId="43" applyFont="1" applyFill="1" applyBorder="1" applyAlignment="1">
      <alignment horizontal="left" vertical="center"/>
    </xf>
    <xf numFmtId="0" fontId="97" fillId="27" borderId="16" xfId="43" applyFont="1" applyFill="1" applyBorder="1" applyAlignment="1">
      <alignment horizontal="left" vertical="center"/>
    </xf>
    <xf numFmtId="172" fontId="75" fillId="27" borderId="19" xfId="86" applyNumberFormat="1" applyFont="1" applyFill="1" applyBorder="1" applyAlignment="1">
      <alignment horizontal="right" vertical="center"/>
    </xf>
    <xf numFmtId="172" fontId="75" fillId="27" borderId="20" xfId="86" applyNumberFormat="1" applyFont="1" applyFill="1" applyBorder="1" applyAlignment="1">
      <alignment horizontal="right" vertical="center"/>
    </xf>
    <xf numFmtId="172" fontId="57" fillId="27" borderId="31" xfId="86" applyNumberFormat="1" applyFont="1" applyFill="1" applyBorder="1" applyAlignment="1">
      <alignment horizontal="right" vertical="center"/>
    </xf>
    <xf numFmtId="14" fontId="75" fillId="27" borderId="15" xfId="43" applyNumberFormat="1" applyFont="1" applyFill="1" applyBorder="1" applyAlignment="1">
      <alignment horizontal="center" vertical="center"/>
    </xf>
    <xf numFmtId="180" fontId="75" fillId="27" borderId="18" xfId="86" applyNumberFormat="1" applyFont="1" applyFill="1" applyBorder="1" applyAlignment="1">
      <alignment horizontal="center" vertical="center"/>
    </xf>
    <xf numFmtId="180" fontId="75" fillId="27" borderId="15" xfId="86" applyNumberFormat="1" applyFont="1" applyFill="1" applyBorder="1" applyAlignment="1">
      <alignment horizontal="center" vertical="center"/>
    </xf>
    <xf numFmtId="14" fontId="75" fillId="27" borderId="14" xfId="43" applyNumberFormat="1" applyFont="1" applyFill="1" applyBorder="1" applyAlignment="1">
      <alignment horizontal="center" vertical="center"/>
    </xf>
    <xf numFmtId="180" fontId="75" fillId="27" borderId="14" xfId="86" applyNumberFormat="1" applyFont="1" applyFill="1" applyBorder="1" applyAlignment="1">
      <alignment horizontal="center" vertical="center"/>
    </xf>
    <xf numFmtId="180" fontId="75" fillId="27" borderId="0" xfId="86" applyNumberFormat="1" applyFont="1" applyFill="1" applyBorder="1" applyAlignment="1">
      <alignment horizontal="center" vertical="center"/>
    </xf>
    <xf numFmtId="180" fontId="75" fillId="27" borderId="16" xfId="86" applyNumberFormat="1" applyFont="1" applyFill="1" applyBorder="1" applyAlignment="1">
      <alignment horizontal="center" vertical="center"/>
    </xf>
    <xf numFmtId="14" fontId="75" fillId="27" borderId="24" xfId="43" applyNumberFormat="1" applyFont="1" applyFill="1" applyBorder="1" applyAlignment="1">
      <alignment horizontal="center" vertical="center"/>
    </xf>
    <xf numFmtId="180" fontId="75" fillId="27" borderId="24" xfId="86" applyNumberFormat="1" applyFont="1" applyFill="1" applyBorder="1" applyAlignment="1">
      <alignment horizontal="center" vertical="center"/>
    </xf>
    <xf numFmtId="0" fontId="57" fillId="27" borderId="0" xfId="43" applyFont="1" applyFill="1" applyAlignment="1" applyProtection="1">
      <alignment horizontal="left" vertical="center"/>
    </xf>
    <xf numFmtId="0" fontId="75" fillId="27" borderId="0" xfId="43" applyFont="1" applyFill="1" applyAlignment="1">
      <alignment vertical="center"/>
    </xf>
    <xf numFmtId="0" fontId="57" fillId="28" borderId="0" xfId="43" applyFont="1" applyFill="1" applyAlignment="1">
      <alignment vertical="center"/>
    </xf>
    <xf numFmtId="10" fontId="57" fillId="0" borderId="15" xfId="368" applyNumberFormat="1" applyFont="1" applyFill="1" applyBorder="1" applyAlignment="1">
      <alignment horizontal="center"/>
    </xf>
    <xf numFmtId="10" fontId="70" fillId="29" borderId="23" xfId="43" applyNumberFormat="1" applyFont="1" applyFill="1" applyBorder="1" applyAlignment="1">
      <alignment horizontal="center" vertical="center"/>
    </xf>
    <xf numFmtId="10" fontId="57" fillId="0" borderId="15" xfId="368" applyNumberFormat="1" applyFont="1" applyFill="1" applyBorder="1" applyAlignment="1">
      <alignment horizontal="center" vertical="center"/>
    </xf>
    <xf numFmtId="10" fontId="59" fillId="27" borderId="15" xfId="368" applyNumberFormat="1" applyFont="1" applyFill="1" applyBorder="1" applyAlignment="1">
      <alignment horizontal="center" vertical="center"/>
    </xf>
    <xf numFmtId="0" fontId="57" fillId="28" borderId="14" xfId="43" applyFont="1" applyFill="1" applyBorder="1" applyAlignment="1">
      <alignment vertical="center"/>
    </xf>
    <xf numFmtId="178" fontId="86" fillId="27" borderId="15" xfId="43" applyNumberFormat="1" applyFont="1" applyFill="1" applyBorder="1" applyAlignment="1" applyProtection="1">
      <alignment vertical="center"/>
    </xf>
    <xf numFmtId="0" fontId="57" fillId="0" borderId="0" xfId="373" applyFont="1" applyFill="1" applyAlignment="1">
      <alignment vertical="center"/>
    </xf>
    <xf numFmtId="0" fontId="57" fillId="27" borderId="0" xfId="373" applyFont="1" applyFill="1" applyAlignment="1">
      <alignment vertical="center"/>
    </xf>
    <xf numFmtId="0" fontId="57" fillId="27" borderId="0" xfId="373" applyFont="1" applyFill="1" applyBorder="1" applyAlignment="1">
      <alignment vertical="center"/>
    </xf>
    <xf numFmtId="187" fontId="57" fillId="0" borderId="0" xfId="373" applyNumberFormat="1" applyFont="1" applyFill="1" applyAlignment="1">
      <alignment vertical="center"/>
    </xf>
    <xf numFmtId="173" fontId="57" fillId="0" borderId="0" xfId="86" applyFont="1" applyFill="1" applyAlignment="1">
      <alignment vertical="center"/>
    </xf>
    <xf numFmtId="0" fontId="57" fillId="0" borderId="0" xfId="373" applyFont="1" applyFill="1" applyBorder="1" applyAlignment="1">
      <alignment vertical="center"/>
    </xf>
    <xf numFmtId="0" fontId="57" fillId="0" borderId="0" xfId="374" applyFont="1" applyFill="1" applyBorder="1" applyAlignment="1">
      <alignment vertical="center"/>
    </xf>
    <xf numFmtId="0" fontId="65" fillId="0" borderId="0" xfId="374" applyFont="1" applyFill="1" applyBorder="1" applyAlignment="1">
      <alignment horizontal="centerContinuous" vertical="center"/>
    </xf>
    <xf numFmtId="0" fontId="65" fillId="0" borderId="15" xfId="374" applyFont="1" applyFill="1" applyBorder="1" applyAlignment="1">
      <alignment vertical="center"/>
    </xf>
    <xf numFmtId="0" fontId="65" fillId="0" borderId="32" xfId="374" applyFont="1" applyFill="1" applyBorder="1" applyAlignment="1">
      <alignment vertical="center"/>
    </xf>
    <xf numFmtId="3" fontId="68" fillId="29" borderId="23" xfId="374" applyNumberFormat="1" applyFont="1" applyFill="1" applyBorder="1" applyAlignment="1" applyProtection="1">
      <alignment horizontal="left" vertical="center"/>
    </xf>
    <xf numFmtId="187" fontId="65" fillId="27" borderId="15" xfId="374" applyNumberFormat="1" applyFont="1" applyFill="1" applyBorder="1" applyAlignment="1" applyProtection="1">
      <alignment horizontal="left" vertical="center"/>
    </xf>
    <xf numFmtId="0" fontId="57" fillId="27" borderId="15" xfId="374" applyFont="1" applyFill="1" applyBorder="1" applyAlignment="1">
      <alignment vertical="center"/>
    </xf>
    <xf numFmtId="3" fontId="65" fillId="27" borderId="15" xfId="374" applyNumberFormat="1" applyFont="1" applyFill="1" applyBorder="1" applyAlignment="1" applyProtection="1">
      <alignment horizontal="left" vertical="center"/>
    </xf>
    <xf numFmtId="3" fontId="65" fillId="27" borderId="24" xfId="374" applyNumberFormat="1" applyFont="1" applyFill="1" applyBorder="1" applyAlignment="1" applyProtection="1">
      <alignment horizontal="left" vertical="center"/>
    </xf>
    <xf numFmtId="0" fontId="71" fillId="0" borderId="0" xfId="373" applyFont="1" applyFill="1" applyAlignment="1">
      <alignment vertical="center" wrapText="1"/>
    </xf>
    <xf numFmtId="198" fontId="57" fillId="0" borderId="0" xfId="43" applyNumberFormat="1" applyFont="1" applyFill="1" applyAlignment="1">
      <alignment vertical="center"/>
    </xf>
    <xf numFmtId="0" fontId="65" fillId="27" borderId="27" xfId="43" applyFont="1" applyFill="1" applyBorder="1" applyAlignment="1">
      <alignment horizontal="center"/>
    </xf>
    <xf numFmtId="0" fontId="65" fillId="27" borderId="33" xfId="43" applyFont="1" applyFill="1" applyBorder="1" applyAlignment="1">
      <alignment horizontal="center"/>
    </xf>
    <xf numFmtId="3" fontId="57" fillId="22" borderId="15" xfId="43" applyNumberFormat="1" applyFont="1" applyFill="1" applyBorder="1" applyAlignment="1">
      <alignment vertical="center"/>
    </xf>
    <xf numFmtId="3" fontId="57" fillId="22" borderId="15" xfId="43" applyNumberFormat="1" applyFont="1" applyFill="1" applyBorder="1"/>
    <xf numFmtId="3" fontId="75" fillId="22" borderId="15" xfId="43" applyNumberFormat="1" applyFont="1" applyFill="1" applyBorder="1"/>
    <xf numFmtId="3" fontId="68" fillId="29" borderId="15" xfId="43" applyNumberFormat="1" applyFont="1" applyFill="1" applyBorder="1" applyAlignment="1">
      <alignment vertical="center" wrapText="1"/>
    </xf>
    <xf numFmtId="3" fontId="57" fillId="22" borderId="24" xfId="43" applyNumberFormat="1" applyFont="1" applyFill="1" applyBorder="1"/>
    <xf numFmtId="3" fontId="59" fillId="27" borderId="15" xfId="374" applyNumberFormat="1" applyFont="1" applyFill="1" applyBorder="1" applyAlignment="1" applyProtection="1">
      <alignment horizontal="left" vertical="center"/>
    </xf>
    <xf numFmtId="3" fontId="64" fillId="27" borderId="32" xfId="374" applyNumberFormat="1" applyFont="1" applyFill="1" applyBorder="1" applyAlignment="1" applyProtection="1">
      <alignment horizontal="left" vertical="center"/>
    </xf>
    <xf numFmtId="170" fontId="68" fillId="29" borderId="32" xfId="43" applyNumberFormat="1" applyFont="1" applyFill="1" applyBorder="1" applyAlignment="1" applyProtection="1">
      <alignment horizontal="right" vertical="center"/>
    </xf>
    <xf numFmtId="3" fontId="68" fillId="29" borderId="66" xfId="43" applyNumberFormat="1" applyFont="1" applyFill="1" applyBorder="1" applyAlignment="1">
      <alignment horizontal="right" vertical="center"/>
    </xf>
    <xf numFmtId="3" fontId="59" fillId="27" borderId="15" xfId="43" applyNumberFormat="1" applyFont="1" applyFill="1" applyBorder="1" applyAlignment="1" applyProtection="1">
      <alignment horizontal="right" vertical="center"/>
    </xf>
    <xf numFmtId="0" fontId="122" fillId="0" borderId="0" xfId="79" applyFont="1" applyFill="1" applyAlignment="1" applyProtection="1">
      <alignment horizontal="center" vertical="center"/>
    </xf>
    <xf numFmtId="0" fontId="123" fillId="0" borderId="0" xfId="364" applyFont="1" applyAlignment="1">
      <alignment vertical="center"/>
    </xf>
    <xf numFmtId="0" fontId="75" fillId="0" borderId="0" xfId="43" applyFont="1" applyFill="1" applyAlignment="1">
      <alignment vertical="center"/>
    </xf>
    <xf numFmtId="0" fontId="75" fillId="0" borderId="0" xfId="373" applyFont="1" applyFill="1" applyAlignment="1">
      <alignment vertical="center"/>
    </xf>
    <xf numFmtId="0" fontId="122" fillId="0" borderId="0" xfId="79" applyFont="1" applyFill="1" applyAlignment="1" applyProtection="1">
      <alignment horizontal="center"/>
    </xf>
    <xf numFmtId="0" fontId="75" fillId="0" borderId="0" xfId="43" applyFont="1" applyFill="1" applyBorder="1"/>
    <xf numFmtId="0" fontId="59" fillId="28" borderId="0" xfId="364" applyFont="1" applyFill="1"/>
    <xf numFmtId="3" fontId="75" fillId="27" borderId="0" xfId="91" applyNumberFormat="1" applyFont="1" applyFill="1" applyAlignment="1">
      <alignment horizontal="center"/>
    </xf>
    <xf numFmtId="3" fontId="75" fillId="27" borderId="0" xfId="91" applyNumberFormat="1" applyFont="1" applyFill="1" applyAlignment="1">
      <alignment horizontal="center" vertical="center"/>
    </xf>
    <xf numFmtId="0" fontId="58" fillId="0" borderId="0" xfId="79" applyFont="1" applyFill="1" applyAlignment="1" applyProtection="1">
      <alignment horizontal="center"/>
    </xf>
    <xf numFmtId="0" fontId="65" fillId="27" borderId="0" xfId="43" applyFont="1" applyFill="1"/>
    <xf numFmtId="0" fontId="65" fillId="27" borderId="0" xfId="43" applyFont="1" applyFill="1" applyAlignment="1">
      <alignment horizontal="center"/>
    </xf>
    <xf numFmtId="0" fontId="57" fillId="27" borderId="0" xfId="43" applyFont="1" applyFill="1" applyAlignment="1">
      <alignment horizontal="center" vertical="center" wrapText="1"/>
    </xf>
    <xf numFmtId="0" fontId="57" fillId="27" borderId="0" xfId="43" applyFont="1" applyFill="1" applyAlignment="1">
      <alignment horizontal="center" vertical="center"/>
    </xf>
    <xf numFmtId="0" fontId="65" fillId="27" borderId="0" xfId="43" applyFont="1" applyFill="1" applyAlignment="1">
      <alignment vertical="center"/>
    </xf>
    <xf numFmtId="0" fontId="69" fillId="29" borderId="43" xfId="43" applyFont="1" applyFill="1" applyBorder="1" applyAlignment="1">
      <alignment horizontal="center" vertical="center"/>
    </xf>
    <xf numFmtId="0" fontId="69" fillId="29" borderId="93" xfId="43" applyFont="1" applyFill="1" applyBorder="1" applyAlignment="1">
      <alignment horizontal="center" vertical="center"/>
    </xf>
    <xf numFmtId="0" fontId="69" fillId="29" borderId="66" xfId="43" applyFont="1" applyFill="1" applyBorder="1" applyAlignment="1">
      <alignment horizontal="center" vertical="center"/>
    </xf>
    <xf numFmtId="0" fontId="65" fillId="27" borderId="94" xfId="43" applyFont="1" applyFill="1" applyBorder="1" applyAlignment="1">
      <alignment vertical="center"/>
    </xf>
    <xf numFmtId="179" fontId="65" fillId="27" borderId="94" xfId="368" applyNumberFormat="1" applyFont="1" applyFill="1" applyBorder="1" applyAlignment="1">
      <alignment horizontal="center" vertical="center"/>
    </xf>
    <xf numFmtId="0" fontId="65" fillId="27" borderId="95" xfId="43" applyFont="1" applyFill="1" applyBorder="1" applyAlignment="1">
      <alignment vertical="center"/>
    </xf>
    <xf numFmtId="179" fontId="65" fillId="27" borderId="95" xfId="368" applyNumberFormat="1" applyFont="1" applyFill="1" applyBorder="1" applyAlignment="1">
      <alignment horizontal="center" vertical="center"/>
    </xf>
    <xf numFmtId="0" fontId="65" fillId="0" borderId="95" xfId="43" applyFont="1" applyFill="1" applyBorder="1" applyAlignment="1">
      <alignment vertical="center"/>
    </xf>
    <xf numFmtId="49" fontId="65" fillId="27" borderId="95" xfId="368" applyNumberFormat="1" applyFont="1" applyFill="1" applyBorder="1" applyAlignment="1">
      <alignment horizontal="center" vertical="center"/>
    </xf>
    <xf numFmtId="173" fontId="57" fillId="27" borderId="0" xfId="365" applyFont="1" applyFill="1"/>
    <xf numFmtId="0" fontId="65" fillId="0" borderId="96" xfId="43" applyFont="1" applyFill="1" applyBorder="1" applyAlignment="1">
      <alignment vertical="center"/>
    </xf>
    <xf numFmtId="179" fontId="65" fillId="27" borderId="96" xfId="368" applyNumberFormat="1" applyFont="1" applyFill="1" applyBorder="1" applyAlignment="1">
      <alignment horizontal="center" vertical="center"/>
    </xf>
    <xf numFmtId="49" fontId="65" fillId="27" borderId="96" xfId="368" applyNumberFormat="1" applyFont="1" applyFill="1" applyBorder="1" applyAlignment="1">
      <alignment horizontal="center" vertical="center"/>
    </xf>
    <xf numFmtId="0" fontId="65" fillId="0" borderId="94" xfId="43" applyFont="1" applyFill="1" applyBorder="1" applyAlignment="1">
      <alignment vertical="center"/>
    </xf>
    <xf numFmtId="179" fontId="65" fillId="27" borderId="0" xfId="368" applyNumberFormat="1" applyFont="1" applyFill="1" applyAlignment="1">
      <alignment horizontal="center"/>
    </xf>
    <xf numFmtId="202" fontId="65" fillId="27" borderId="93" xfId="366" applyNumberFormat="1" applyFont="1" applyFill="1" applyBorder="1" applyAlignment="1">
      <alignment horizontal="center" vertical="center"/>
    </xf>
    <xf numFmtId="0" fontId="65" fillId="28" borderId="94" xfId="43" applyFont="1" applyFill="1" applyBorder="1" applyAlignment="1">
      <alignment horizontal="left" vertical="center"/>
    </xf>
    <xf numFmtId="0" fontId="65" fillId="28" borderId="96" xfId="43" applyFont="1" applyFill="1" applyBorder="1" applyAlignment="1">
      <alignment horizontal="left" vertical="center"/>
    </xf>
    <xf numFmtId="0" fontId="65" fillId="28" borderId="0" xfId="43" applyFont="1" applyFill="1" applyBorder="1" applyAlignment="1">
      <alignment horizontal="left"/>
    </xf>
    <xf numFmtId="179" fontId="65" fillId="27" borderId="0" xfId="368" applyNumberFormat="1" applyFont="1" applyFill="1" applyBorder="1" applyAlignment="1">
      <alignment horizontal="center"/>
    </xf>
    <xf numFmtId="0" fontId="65" fillId="28" borderId="0" xfId="43" applyFont="1" applyFill="1" applyAlignment="1">
      <alignment horizontal="left"/>
    </xf>
    <xf numFmtId="202" fontId="65" fillId="27" borderId="0" xfId="366" applyNumberFormat="1" applyFont="1" applyFill="1" applyBorder="1" applyAlignment="1">
      <alignment horizontal="center"/>
    </xf>
    <xf numFmtId="203" fontId="65" fillId="27" borderId="0" xfId="366" applyNumberFormat="1" applyFont="1" applyFill="1" applyAlignment="1">
      <alignment horizontal="center"/>
    </xf>
    <xf numFmtId="0" fontId="69" fillId="29" borderId="93" xfId="43" applyFont="1" applyFill="1" applyBorder="1" applyAlignment="1">
      <alignment horizontal="center" vertical="center" wrapText="1"/>
    </xf>
    <xf numFmtId="0" fontId="65" fillId="0" borderId="94" xfId="43" applyFont="1" applyFill="1" applyBorder="1" applyAlignment="1">
      <alignment horizontal="left" vertical="center"/>
    </xf>
    <xf numFmtId="0" fontId="65" fillId="0" borderId="96" xfId="43" applyFont="1" applyFill="1" applyBorder="1" applyAlignment="1">
      <alignment horizontal="left" vertical="center"/>
    </xf>
    <xf numFmtId="0" fontId="65" fillId="0" borderId="0" xfId="43" applyFont="1" applyFill="1" applyBorder="1" applyAlignment="1">
      <alignment horizontal="left"/>
    </xf>
    <xf numFmtId="0" fontId="65" fillId="0" borderId="0" xfId="43" applyFont="1" applyFill="1" applyAlignment="1">
      <alignment horizontal="left"/>
    </xf>
    <xf numFmtId="0" fontId="71" fillId="0" borderId="32" xfId="43" applyFont="1" applyFill="1" applyBorder="1"/>
    <xf numFmtId="169" fontId="57" fillId="0" borderId="0" xfId="0" applyNumberFormat="1" applyFont="1"/>
    <xf numFmtId="3" fontId="57" fillId="0" borderId="0" xfId="364" applyNumberFormat="1" applyFont="1"/>
    <xf numFmtId="3" fontId="57" fillId="0" borderId="0" xfId="43" applyNumberFormat="1" applyFont="1" applyFill="1"/>
    <xf numFmtId="174" fontId="87" fillId="27" borderId="0" xfId="85" applyFont="1" applyFill="1" applyAlignment="1">
      <alignment vertical="center"/>
    </xf>
    <xf numFmtId="0" fontId="57" fillId="0" borderId="0" xfId="43" applyFont="1" applyFill="1" applyBorder="1" applyAlignment="1">
      <alignment horizontal="left" vertical="center" indent="2"/>
    </xf>
    <xf numFmtId="0" fontId="81" fillId="0" borderId="0" xfId="43" applyFont="1" applyFill="1" applyBorder="1" applyAlignment="1">
      <alignment horizontal="left" vertical="center" indent="1"/>
    </xf>
    <xf numFmtId="205" fontId="61" fillId="27" borderId="15" xfId="97" applyNumberFormat="1" applyFont="1" applyFill="1" applyBorder="1" applyAlignment="1">
      <alignment horizontal="center"/>
    </xf>
    <xf numFmtId="206" fontId="57" fillId="0" borderId="0" xfId="85" applyNumberFormat="1" applyFont="1"/>
    <xf numFmtId="174" fontId="71" fillId="27" borderId="0" xfId="85" applyFont="1" applyFill="1" applyAlignment="1">
      <alignment vertical="center"/>
    </xf>
    <xf numFmtId="174" fontId="57" fillId="27" borderId="0" xfId="85" applyFont="1" applyFill="1" applyAlignment="1">
      <alignment horizontal="center" vertical="center"/>
    </xf>
    <xf numFmtId="174" fontId="75" fillId="27" borderId="0" xfId="85" applyFont="1" applyFill="1" applyBorder="1"/>
    <xf numFmtId="172" fontId="75" fillId="27" borderId="0" xfId="43" applyNumberFormat="1" applyFont="1" applyFill="1" applyBorder="1"/>
    <xf numFmtId="207" fontId="60" fillId="0" borderId="0" xfId="43" applyNumberFormat="1" applyFont="1" applyFill="1"/>
    <xf numFmtId="0" fontId="57" fillId="27" borderId="0" xfId="43" applyFont="1" applyFill="1" applyBorder="1" applyAlignment="1">
      <alignment vertical="center" wrapText="1"/>
    </xf>
    <xf numFmtId="10" fontId="75" fillId="28" borderId="15" xfId="97" applyNumberFormat="1" applyFont="1" applyFill="1" applyBorder="1" applyAlignment="1">
      <alignment horizontal="center" vertical="center"/>
    </xf>
    <xf numFmtId="0" fontId="65" fillId="0" borderId="43" xfId="43" applyFont="1" applyFill="1" applyBorder="1" applyAlignment="1">
      <alignment horizontal="left" vertical="center"/>
    </xf>
    <xf numFmtId="0" fontId="71" fillId="0" borderId="0" xfId="43" applyFont="1" applyFill="1" applyAlignment="1">
      <alignment horizontal="left" vertical="center" indent="2"/>
    </xf>
    <xf numFmtId="3" fontId="71" fillId="0" borderId="0" xfId="43" applyNumberFormat="1" applyFont="1" applyFill="1" applyAlignment="1">
      <alignment horizontal="left" vertical="center" indent="2"/>
    </xf>
    <xf numFmtId="174" fontId="59" fillId="27" borderId="0" xfId="85" applyFont="1" applyFill="1" applyAlignment="1">
      <alignment horizontal="center"/>
    </xf>
    <xf numFmtId="210" fontId="80" fillId="0" borderId="0" xfId="43" applyNumberFormat="1" applyFont="1" applyFill="1"/>
    <xf numFmtId="0" fontId="65" fillId="0" borderId="54" xfId="43" applyFont="1" applyFill="1" applyBorder="1" applyAlignment="1">
      <alignment vertical="center"/>
    </xf>
    <xf numFmtId="0" fontId="65" fillId="0" borderId="98" xfId="43" applyFont="1" applyFill="1" applyBorder="1" applyAlignment="1">
      <alignment vertical="center"/>
    </xf>
    <xf numFmtId="0" fontId="65" fillId="0" borderId="97" xfId="43" applyFont="1" applyFill="1" applyBorder="1" applyAlignment="1">
      <alignment vertical="center"/>
    </xf>
    <xf numFmtId="0" fontId="72" fillId="0" borderId="0" xfId="43" applyFont="1" applyFill="1" applyAlignment="1">
      <alignment vertical="center"/>
    </xf>
    <xf numFmtId="10" fontId="127" fillId="27" borderId="20" xfId="368" applyNumberFormat="1" applyFont="1" applyFill="1" applyBorder="1" applyAlignment="1" applyProtection="1">
      <alignment horizontal="center"/>
    </xf>
    <xf numFmtId="10" fontId="128" fillId="27" borderId="20" xfId="368" applyNumberFormat="1" applyFont="1" applyFill="1" applyBorder="1" applyAlignment="1" applyProtection="1">
      <alignment horizontal="center"/>
    </xf>
    <xf numFmtId="211" fontId="65" fillId="27" borderId="32" xfId="85" applyNumberFormat="1" applyFont="1" applyFill="1" applyBorder="1" applyAlignment="1">
      <alignment horizontal="center" vertical="center"/>
    </xf>
    <xf numFmtId="211" fontId="92" fillId="29" borderId="15" xfId="85" applyNumberFormat="1" applyFont="1" applyFill="1" applyBorder="1" applyAlignment="1">
      <alignment vertical="center"/>
    </xf>
    <xf numFmtId="211" fontId="62" fillId="27" borderId="15" xfId="85" applyNumberFormat="1" applyFont="1" applyFill="1" applyBorder="1"/>
    <xf numFmtId="211" fontId="57" fillId="27" borderId="15" xfId="85" applyNumberFormat="1" applyFont="1" applyFill="1" applyBorder="1"/>
    <xf numFmtId="211" fontId="64" fillId="27" borderId="15" xfId="85" applyNumberFormat="1" applyFont="1" applyFill="1" applyBorder="1"/>
    <xf numFmtId="211" fontId="65" fillId="27" borderId="15" xfId="85" applyNumberFormat="1" applyFont="1" applyFill="1" applyBorder="1" applyAlignment="1"/>
    <xf numFmtId="211" fontId="59" fillId="27" borderId="15" xfId="85" applyNumberFormat="1" applyFont="1" applyFill="1" applyBorder="1" applyAlignment="1">
      <alignment vertical="center"/>
    </xf>
    <xf numFmtId="211" fontId="57" fillId="27" borderId="15" xfId="85" applyNumberFormat="1" applyFont="1" applyFill="1" applyBorder="1" applyAlignment="1">
      <alignment horizontal="right" vertical="center"/>
    </xf>
    <xf numFmtId="211" fontId="57" fillId="27" borderId="15" xfId="85" applyNumberFormat="1" applyFont="1" applyFill="1" applyBorder="1" applyAlignment="1">
      <alignment horizontal="right"/>
    </xf>
    <xf numFmtId="211" fontId="57" fillId="27" borderId="15" xfId="85" applyNumberFormat="1" applyFont="1" applyFill="1" applyBorder="1" applyAlignment="1">
      <alignment vertical="center"/>
    </xf>
    <xf numFmtId="211" fontId="59" fillId="27" borderId="15" xfId="85" applyNumberFormat="1" applyFont="1" applyFill="1" applyBorder="1" applyAlignment="1">
      <alignment wrapText="1"/>
    </xf>
    <xf numFmtId="211" fontId="59" fillId="27" borderId="15" xfId="85" applyNumberFormat="1" applyFont="1" applyFill="1" applyBorder="1" applyAlignment="1"/>
    <xf numFmtId="211" fontId="112" fillId="27" borderId="15" xfId="85" applyNumberFormat="1" applyFont="1" applyFill="1" applyBorder="1" applyAlignment="1"/>
    <xf numFmtId="211" fontId="71" fillId="27" borderId="15" xfId="85" applyNumberFormat="1" applyFont="1" applyFill="1" applyBorder="1" applyAlignment="1">
      <alignment horizontal="right"/>
    </xf>
    <xf numFmtId="211" fontId="64" fillId="28" borderId="15" xfId="85" applyNumberFormat="1" applyFont="1" applyFill="1" applyBorder="1" applyAlignment="1">
      <alignment vertical="center"/>
    </xf>
    <xf numFmtId="211" fontId="65" fillId="28" borderId="15" xfId="85" applyNumberFormat="1" applyFont="1" applyFill="1" applyBorder="1" applyAlignment="1"/>
    <xf numFmtId="211" fontId="92" fillId="29" borderId="15" xfId="85" applyNumberFormat="1" applyFont="1" applyFill="1" applyBorder="1" applyAlignment="1">
      <alignment horizontal="right" vertical="center"/>
    </xf>
    <xf numFmtId="211" fontId="72" fillId="0" borderId="24" xfId="85" applyNumberFormat="1" applyFont="1" applyFill="1" applyBorder="1"/>
    <xf numFmtId="0" fontId="89" fillId="0" borderId="0" xfId="43" applyFont="1" applyFill="1"/>
    <xf numFmtId="0" fontId="124" fillId="0" borderId="0" xfId="43" applyFont="1" applyFill="1" applyAlignment="1" applyProtection="1">
      <alignment horizontal="left"/>
    </xf>
    <xf numFmtId="170" fontId="57" fillId="28" borderId="0" xfId="43" applyNumberFormat="1" applyFont="1" applyFill="1"/>
    <xf numFmtId="170" fontId="59" fillId="27" borderId="64" xfId="365" applyNumberFormat="1" applyFont="1" applyFill="1" applyBorder="1" applyAlignment="1">
      <alignment vertical="center"/>
    </xf>
    <xf numFmtId="197" fontId="75" fillId="27" borderId="19" xfId="86" applyNumberFormat="1" applyFont="1" applyFill="1" applyBorder="1" applyAlignment="1">
      <alignment vertical="center"/>
    </xf>
    <xf numFmtId="170" fontId="59" fillId="29" borderId="99" xfId="43" applyNumberFormat="1" applyFont="1" applyFill="1" applyBorder="1" applyAlignment="1">
      <alignment horizontal="center" vertical="center"/>
    </xf>
    <xf numFmtId="170" fontId="59" fillId="29" borderId="40" xfId="43" applyNumberFormat="1" applyFont="1" applyFill="1" applyBorder="1" applyAlignment="1">
      <alignment horizontal="center" vertical="center"/>
    </xf>
    <xf numFmtId="170" fontId="59" fillId="27" borderId="0" xfId="86" applyNumberFormat="1" applyFont="1" applyFill="1" applyBorder="1" applyAlignment="1">
      <alignment horizontal="right" vertical="center"/>
    </xf>
    <xf numFmtId="170" fontId="59" fillId="27" borderId="0" xfId="365" applyNumberFormat="1" applyFont="1" applyFill="1" applyBorder="1" applyAlignment="1">
      <alignment vertical="center"/>
    </xf>
    <xf numFmtId="170" fontId="75" fillId="27" borderId="47" xfId="86" applyNumberFormat="1" applyFont="1" applyFill="1" applyBorder="1" applyAlignment="1">
      <alignment vertical="center"/>
    </xf>
    <xf numFmtId="211" fontId="59" fillId="27" borderId="15" xfId="43" applyNumberFormat="1" applyFont="1" applyFill="1" applyBorder="1" applyAlignment="1" applyProtection="1">
      <alignment horizontal="right" vertical="center"/>
    </xf>
    <xf numFmtId="211" fontId="68" fillId="29" borderId="15" xfId="43" applyNumberFormat="1" applyFont="1" applyFill="1" applyBorder="1" applyAlignment="1" applyProtection="1">
      <alignment horizontal="right" vertical="center"/>
    </xf>
    <xf numFmtId="211" fontId="59" fillId="0" borderId="15" xfId="43" applyNumberFormat="1" applyFont="1" applyFill="1" applyBorder="1" applyAlignment="1" applyProtection="1">
      <alignment horizontal="right" vertical="center"/>
    </xf>
    <xf numFmtId="211" fontId="75" fillId="27" borderId="15" xfId="43" applyNumberFormat="1" applyFont="1" applyFill="1" applyBorder="1" applyAlignment="1">
      <alignment vertical="center"/>
    </xf>
    <xf numFmtId="211" fontId="75" fillId="27" borderId="15" xfId="43" applyNumberFormat="1" applyFont="1" applyFill="1" applyBorder="1" applyAlignment="1" applyProtection="1">
      <alignment horizontal="right" vertical="center"/>
    </xf>
    <xf numFmtId="211" fontId="75" fillId="28" borderId="15" xfId="43" applyNumberFormat="1" applyFont="1" applyFill="1" applyBorder="1" applyAlignment="1" applyProtection="1">
      <alignment horizontal="right" vertical="center"/>
    </xf>
    <xf numFmtId="211" fontId="75" fillId="0" borderId="15" xfId="43" applyNumberFormat="1" applyFont="1" applyFill="1" applyBorder="1" applyAlignment="1" applyProtection="1">
      <alignment horizontal="right" vertical="center"/>
    </xf>
    <xf numFmtId="0" fontId="75" fillId="27" borderId="32" xfId="43" applyFont="1" applyFill="1" applyBorder="1" applyAlignment="1">
      <alignment horizontal="centerContinuous" vertical="center" wrapText="1"/>
    </xf>
    <xf numFmtId="0" fontId="75" fillId="27" borderId="24" xfId="43" applyFont="1" applyFill="1" applyBorder="1" applyAlignment="1">
      <alignment horizontal="center" vertical="center" wrapText="1"/>
    </xf>
    <xf numFmtId="3" fontId="129" fillId="27" borderId="15" xfId="43" applyNumberFormat="1" applyFont="1" applyFill="1" applyBorder="1"/>
    <xf numFmtId="0" fontId="57" fillId="27" borderId="0" xfId="91" applyFont="1" applyFill="1" applyAlignment="1">
      <alignment horizontal="left" vertical="center" wrapText="1"/>
    </xf>
    <xf numFmtId="0" fontId="29" fillId="29" borderId="14" xfId="43" applyNumberFormat="1" applyFont="1" applyFill="1" applyBorder="1" applyAlignment="1" applyProtection="1"/>
    <xf numFmtId="10" fontId="68" fillId="29" borderId="15" xfId="97" applyNumberFormat="1" applyFont="1" applyFill="1" applyBorder="1" applyAlignment="1" applyProtection="1">
      <alignment horizontal="right" vertical="center"/>
    </xf>
    <xf numFmtId="0" fontId="59" fillId="0" borderId="19" xfId="43" applyFont="1" applyFill="1" applyBorder="1"/>
    <xf numFmtId="1" fontId="59" fillId="0" borderId="63" xfId="43" applyNumberFormat="1" applyFont="1" applyFill="1" applyBorder="1" applyAlignment="1">
      <alignment horizontal="center"/>
    </xf>
    <xf numFmtId="3" fontId="91" fillId="0" borderId="52" xfId="43" applyNumberFormat="1" applyFont="1" applyFill="1" applyBorder="1" applyAlignment="1">
      <alignment vertical="center" wrapText="1"/>
    </xf>
    <xf numFmtId="0" fontId="100" fillId="0" borderId="19" xfId="43" applyFont="1" applyFill="1" applyBorder="1"/>
    <xf numFmtId="1" fontId="101" fillId="0" borderId="63" xfId="43" applyNumberFormat="1" applyFont="1" applyFill="1" applyBorder="1" applyAlignment="1">
      <alignment horizontal="center"/>
    </xf>
    <xf numFmtId="3" fontId="116" fillId="0" borderId="19" xfId="43" applyNumberFormat="1" applyFont="1" applyFill="1" applyBorder="1" applyAlignment="1">
      <alignment horizontal="right" indent="1"/>
    </xf>
    <xf numFmtId="3" fontId="75" fillId="0" borderId="19" xfId="43" applyNumberFormat="1" applyFont="1" applyFill="1" applyBorder="1" applyAlignment="1">
      <alignment horizontal="right" indent="1"/>
    </xf>
    <xf numFmtId="1" fontId="102" fillId="0" borderId="63" xfId="43" applyNumberFormat="1" applyFont="1" applyFill="1" applyBorder="1" applyAlignment="1">
      <alignment horizontal="center"/>
    </xf>
    <xf numFmtId="3" fontId="59" fillId="0" borderId="19" xfId="43" applyNumberFormat="1" applyFont="1" applyFill="1" applyBorder="1" applyAlignment="1">
      <alignment horizontal="right" indent="1"/>
    </xf>
    <xf numFmtId="3" fontId="75" fillId="0" borderId="19" xfId="43" quotePrefix="1" applyNumberFormat="1" applyFont="1" applyFill="1" applyBorder="1" applyAlignment="1">
      <alignment horizontal="right" indent="1"/>
    </xf>
    <xf numFmtId="3" fontId="59" fillId="0" borderId="19" xfId="43" quotePrefix="1" applyNumberFormat="1" applyFont="1" applyFill="1" applyBorder="1" applyAlignment="1">
      <alignment horizontal="right" indent="1"/>
    </xf>
    <xf numFmtId="0" fontId="75" fillId="0" borderId="19" xfId="43" applyFont="1" applyFill="1" applyBorder="1"/>
    <xf numFmtId="3" fontId="75" fillId="0" borderId="0" xfId="43" applyNumberFormat="1" applyFont="1" applyFill="1"/>
    <xf numFmtId="15" fontId="57" fillId="0" borderId="0" xfId="43" applyNumberFormat="1" applyFont="1" applyFill="1" applyAlignment="1"/>
    <xf numFmtId="174" fontId="57" fillId="0" borderId="0" xfId="366" applyFont="1" applyFill="1"/>
    <xf numFmtId="173" fontId="75" fillId="0" borderId="0" xfId="365" applyFont="1" applyFill="1"/>
    <xf numFmtId="0" fontId="75" fillId="0" borderId="37" xfId="43" applyFont="1" applyFill="1" applyBorder="1" applyAlignment="1">
      <alignment horizontal="center"/>
    </xf>
    <xf numFmtId="49" fontId="75" fillId="0" borderId="19" xfId="43" applyNumberFormat="1" applyFont="1" applyFill="1" applyBorder="1" applyAlignment="1">
      <alignment horizontal="center"/>
    </xf>
    <xf numFmtId="1" fontId="75" fillId="0" borderId="19" xfId="43" applyNumberFormat="1" applyFont="1" applyFill="1" applyBorder="1" applyAlignment="1">
      <alignment horizontal="center"/>
    </xf>
    <xf numFmtId="192" fontId="130" fillId="0" borderId="19" xfId="365" applyNumberFormat="1" applyFont="1" applyFill="1" applyBorder="1" applyAlignment="1" applyProtection="1">
      <alignment horizontal="center" vertical="center" wrapText="1"/>
    </xf>
    <xf numFmtId="0" fontId="59" fillId="0" borderId="37" xfId="43" applyFont="1" applyFill="1" applyBorder="1" applyAlignment="1">
      <alignment vertical="center" wrapText="1"/>
    </xf>
    <xf numFmtId="49" fontId="59" fillId="0" borderId="19" xfId="43" applyNumberFormat="1" applyFont="1" applyFill="1" applyBorder="1" applyAlignment="1">
      <alignment horizontal="center" vertical="center" wrapText="1"/>
    </xf>
    <xf numFmtId="1" fontId="59" fillId="0" borderId="19" xfId="43" applyNumberFormat="1" applyFont="1" applyFill="1" applyBorder="1" applyAlignment="1" applyProtection="1">
      <alignment horizontal="center" vertical="center" wrapText="1"/>
    </xf>
    <xf numFmtId="3" fontId="59" fillId="0" borderId="19" xfId="365" applyNumberFormat="1" applyFont="1" applyFill="1" applyBorder="1" applyAlignment="1" applyProtection="1">
      <alignment horizontal="right" vertical="center" wrapText="1" indent="1"/>
    </xf>
    <xf numFmtId="212" fontId="75" fillId="0" borderId="19" xfId="368" applyNumberFormat="1" applyFont="1" applyFill="1" applyBorder="1" applyAlignment="1">
      <alignment horizontal="center"/>
    </xf>
    <xf numFmtId="3" fontId="75" fillId="0" borderId="19" xfId="365" applyNumberFormat="1" applyFont="1" applyFill="1" applyBorder="1" applyAlignment="1">
      <alignment horizontal="right" wrapText="1" indent="1"/>
    </xf>
    <xf numFmtId="0" fontId="75" fillId="0" borderId="0" xfId="43" applyFont="1" applyFill="1" applyBorder="1" applyAlignment="1">
      <alignment horizontal="left"/>
    </xf>
    <xf numFmtId="10" fontId="75" fillId="0" borderId="19" xfId="368" applyNumberFormat="1" applyFont="1" applyFill="1" applyBorder="1" applyAlignment="1">
      <alignment horizontal="center"/>
    </xf>
    <xf numFmtId="0" fontId="59" fillId="0" borderId="19" xfId="43" applyFont="1" applyFill="1" applyBorder="1" applyAlignment="1">
      <alignment vertical="center" wrapText="1"/>
    </xf>
    <xf numFmtId="205" fontId="75" fillId="0" borderId="19" xfId="43" applyNumberFormat="1" applyFont="1" applyFill="1" applyBorder="1" applyAlignment="1">
      <alignment horizontal="center"/>
    </xf>
    <xf numFmtId="205" fontId="75" fillId="0" borderId="19" xfId="368" applyNumberFormat="1" applyFont="1" applyFill="1" applyBorder="1" applyAlignment="1">
      <alignment horizontal="center"/>
    </xf>
    <xf numFmtId="0" fontId="103" fillId="0" borderId="19" xfId="43" applyFont="1" applyFill="1" applyBorder="1"/>
    <xf numFmtId="49" fontId="103" fillId="0" borderId="19" xfId="43" applyNumberFormat="1" applyFont="1" applyFill="1" applyBorder="1" applyAlignment="1">
      <alignment horizontal="center" vertical="center" wrapText="1"/>
    </xf>
    <xf numFmtId="1" fontId="75" fillId="0" borderId="19" xfId="43" applyNumberFormat="1" applyFont="1" applyFill="1" applyBorder="1" applyAlignment="1" applyProtection="1">
      <alignment horizontal="center" vertical="center" wrapText="1"/>
    </xf>
    <xf numFmtId="0" fontId="97" fillId="0" borderId="19" xfId="43" applyFont="1" applyFill="1" applyBorder="1" applyAlignment="1">
      <alignment vertical="center" wrapText="1"/>
    </xf>
    <xf numFmtId="3" fontId="75" fillId="0" borderId="19" xfId="365" applyNumberFormat="1" applyFont="1" applyFill="1" applyBorder="1" applyAlignment="1" applyProtection="1">
      <alignment horizontal="right" vertical="center" wrapText="1" indent="1"/>
    </xf>
    <xf numFmtId="0" fontId="75" fillId="0" borderId="19" xfId="43" applyFont="1" applyFill="1" applyBorder="1" applyAlignment="1">
      <alignment vertical="center" wrapText="1"/>
    </xf>
    <xf numFmtId="49" fontId="75" fillId="0" borderId="19" xfId="43" applyNumberFormat="1" applyFont="1" applyFill="1" applyBorder="1" applyAlignment="1">
      <alignment horizontal="center" vertical="center" wrapText="1"/>
    </xf>
    <xf numFmtId="49" fontId="75" fillId="0" borderId="0" xfId="43" applyNumberFormat="1" applyFont="1" applyFill="1" applyAlignment="1">
      <alignment horizontal="center"/>
    </xf>
    <xf numFmtId="1" fontId="75" fillId="0" borderId="0" xfId="43" applyNumberFormat="1" applyFont="1" applyFill="1" applyAlignment="1">
      <alignment horizontal="center"/>
    </xf>
    <xf numFmtId="49" fontId="57" fillId="0" borderId="0" xfId="43" applyNumberFormat="1" applyFont="1" applyFill="1" applyAlignment="1">
      <alignment horizontal="center"/>
    </xf>
    <xf numFmtId="1" fontId="57" fillId="0" borderId="0" xfId="43" applyNumberFormat="1" applyFont="1" applyFill="1" applyAlignment="1">
      <alignment horizontal="center"/>
    </xf>
    <xf numFmtId="1" fontId="57" fillId="0" borderId="0" xfId="365" applyNumberFormat="1" applyFont="1" applyFill="1" applyAlignment="1">
      <alignment horizontal="center"/>
    </xf>
    <xf numFmtId="1" fontId="75" fillId="0" borderId="0" xfId="365" applyNumberFormat="1" applyFont="1" applyFill="1" applyAlignment="1">
      <alignment horizontal="center"/>
    </xf>
    <xf numFmtId="15" fontId="75" fillId="0" borderId="0" xfId="43" applyNumberFormat="1" applyFont="1" applyFill="1" applyAlignment="1"/>
    <xf numFmtId="0" fontId="57" fillId="0" borderId="19" xfId="43" applyFont="1" applyFill="1" applyBorder="1"/>
    <xf numFmtId="212" fontId="57" fillId="0" borderId="0" xfId="43" applyNumberFormat="1" applyFont="1" applyFill="1" applyBorder="1" applyAlignment="1">
      <alignment horizontal="center"/>
    </xf>
    <xf numFmtId="10" fontId="57" fillId="0" borderId="19" xfId="43" applyNumberFormat="1" applyFont="1" applyFill="1" applyBorder="1" applyAlignment="1">
      <alignment horizontal="center"/>
    </xf>
    <xf numFmtId="213" fontId="57" fillId="0" borderId="19" xfId="43" applyNumberFormat="1" applyFont="1" applyFill="1" applyBorder="1" applyAlignment="1">
      <alignment horizontal="center"/>
    </xf>
    <xf numFmtId="175" fontId="132" fillId="0" borderId="19" xfId="43" applyNumberFormat="1" applyFont="1" applyFill="1" applyBorder="1"/>
    <xf numFmtId="0" fontId="132" fillId="0" borderId="19" xfId="43" applyFont="1" applyFill="1" applyBorder="1" applyAlignment="1">
      <alignment horizontal="center"/>
    </xf>
    <xf numFmtId="1" fontId="131" fillId="0" borderId="0" xfId="43" applyNumberFormat="1" applyFont="1" applyFill="1" applyBorder="1" applyAlignment="1">
      <alignment horizontal="center"/>
    </xf>
    <xf numFmtId="191" fontId="85" fillId="0" borderId="19" xfId="365" applyNumberFormat="1" applyFont="1" applyFill="1" applyBorder="1"/>
    <xf numFmtId="10" fontId="59" fillId="0" borderId="19" xfId="43" applyNumberFormat="1" applyFont="1" applyFill="1" applyBorder="1" applyAlignment="1">
      <alignment horizontal="center"/>
    </xf>
    <xf numFmtId="1" fontId="59" fillId="0" borderId="0" xfId="43" applyNumberFormat="1" applyFont="1" applyFill="1" applyBorder="1" applyAlignment="1">
      <alignment horizontal="center"/>
    </xf>
    <xf numFmtId="3" fontId="59" fillId="0" borderId="19" xfId="365" applyNumberFormat="1" applyFont="1" applyFill="1" applyBorder="1" applyAlignment="1">
      <alignment horizontal="right" indent="1"/>
    </xf>
    <xf numFmtId="0" fontId="75" fillId="0" borderId="19" xfId="89" applyFont="1" applyFill="1" applyBorder="1" applyAlignment="1">
      <alignment horizontal="left" wrapText="1"/>
    </xf>
    <xf numFmtId="10" fontId="75" fillId="0" borderId="19" xfId="43" applyNumberFormat="1" applyFont="1" applyFill="1" applyBorder="1" applyAlignment="1">
      <alignment horizontal="center"/>
    </xf>
    <xf numFmtId="1" fontId="75" fillId="0" borderId="0" xfId="43" applyNumberFormat="1" applyFont="1" applyFill="1" applyBorder="1" applyAlignment="1">
      <alignment horizontal="center"/>
    </xf>
    <xf numFmtId="3" fontId="59" fillId="0" borderId="19" xfId="365" applyNumberFormat="1" applyFont="1" applyFill="1" applyBorder="1" applyAlignment="1">
      <alignment horizontal="right" wrapText="1" indent="1"/>
    </xf>
    <xf numFmtId="0" fontId="59" fillId="0" borderId="19" xfId="43" applyFont="1" applyFill="1" applyBorder="1" applyAlignment="1">
      <alignment horizontal="center"/>
    </xf>
    <xf numFmtId="10" fontId="59" fillId="0" borderId="19" xfId="368" applyNumberFormat="1" applyFont="1" applyFill="1" applyBorder="1" applyAlignment="1">
      <alignment horizontal="center"/>
    </xf>
    <xf numFmtId="0" fontId="78" fillId="0" borderId="19" xfId="43" applyFont="1" applyFill="1" applyBorder="1" applyAlignment="1">
      <alignment horizontal="left" wrapText="1"/>
    </xf>
    <xf numFmtId="0" fontId="84" fillId="0" borderId="19" xfId="89" applyFont="1" applyFill="1" applyBorder="1" applyAlignment="1">
      <alignment horizontal="left" wrapText="1"/>
    </xf>
    <xf numFmtId="191" fontId="84" fillId="0" borderId="19" xfId="365" applyNumberFormat="1" applyFont="1" applyFill="1" applyBorder="1" applyAlignment="1">
      <alignment horizontal="right" wrapText="1"/>
    </xf>
    <xf numFmtId="191" fontId="75" fillId="0" borderId="0" xfId="365" applyNumberFormat="1" applyFont="1" applyFill="1"/>
    <xf numFmtId="191" fontId="59" fillId="0" borderId="0" xfId="365" applyNumberFormat="1" applyFont="1" applyFill="1"/>
    <xf numFmtId="0" fontId="133" fillId="0" borderId="0" xfId="43" applyFont="1" applyFill="1"/>
    <xf numFmtId="171" fontId="57" fillId="0" borderId="0" xfId="364" applyNumberFormat="1" applyFont="1"/>
    <xf numFmtId="209" fontId="57" fillId="0" borderId="0" xfId="85" applyNumberFormat="1" applyFont="1"/>
    <xf numFmtId="0" fontId="57" fillId="30" borderId="45" xfId="43" applyFont="1" applyFill="1" applyBorder="1" applyAlignment="1">
      <alignment vertical="center"/>
    </xf>
    <xf numFmtId="3" fontId="57" fillId="30" borderId="46" xfId="43" applyNumberFormat="1" applyFont="1" applyFill="1" applyBorder="1" applyAlignment="1">
      <alignment horizontal="right" vertical="center"/>
    </xf>
    <xf numFmtId="0" fontId="57" fillId="30" borderId="25" xfId="43" applyFont="1" applyFill="1" applyBorder="1" applyAlignment="1">
      <alignment vertical="center"/>
    </xf>
    <xf numFmtId="3" fontId="57" fillId="30" borderId="25" xfId="43" applyNumberFormat="1" applyFont="1" applyFill="1" applyBorder="1" applyAlignment="1">
      <alignment vertical="center"/>
    </xf>
    <xf numFmtId="3" fontId="57" fillId="30" borderId="25" xfId="43" applyNumberFormat="1" applyFont="1" applyFill="1" applyBorder="1" applyAlignment="1">
      <alignment horizontal="right" vertical="center"/>
    </xf>
    <xf numFmtId="0" fontId="57" fillId="30" borderId="85" xfId="43" applyFont="1" applyFill="1" applyBorder="1" applyAlignment="1">
      <alignment vertical="center"/>
    </xf>
    <xf numFmtId="3" fontId="57" fillId="30" borderId="85" xfId="43" applyNumberFormat="1" applyFont="1" applyFill="1" applyBorder="1" applyAlignment="1">
      <alignment vertical="center"/>
    </xf>
    <xf numFmtId="3" fontId="57" fillId="30" borderId="85" xfId="43" applyNumberFormat="1" applyFont="1" applyFill="1" applyBorder="1" applyAlignment="1">
      <alignment horizontal="right" vertical="center"/>
    </xf>
    <xf numFmtId="3" fontId="57" fillId="30" borderId="25" xfId="91" applyNumberFormat="1" applyFont="1" applyFill="1" applyBorder="1" applyAlignment="1">
      <alignment vertical="center"/>
    </xf>
    <xf numFmtId="3" fontId="62" fillId="27" borderId="0" xfId="43" applyNumberFormat="1" applyFont="1" applyFill="1" applyAlignment="1">
      <alignment horizontal="center" vertical="center"/>
    </xf>
    <xf numFmtId="204" fontId="87" fillId="27" borderId="0" xfId="85" applyNumberFormat="1" applyFont="1" applyFill="1" applyAlignment="1">
      <alignment horizontal="center" vertical="center"/>
    </xf>
    <xf numFmtId="174" fontId="87" fillId="27" borderId="0" xfId="85" applyFont="1" applyFill="1" applyAlignment="1">
      <alignment horizontal="center" vertical="center"/>
    </xf>
    <xf numFmtId="187" fontId="57" fillId="28" borderId="37" xfId="43" applyNumberFormat="1" applyFont="1" applyFill="1" applyBorder="1" applyAlignment="1">
      <alignment horizontal="right" vertical="center"/>
    </xf>
    <xf numFmtId="187" fontId="57" fillId="27" borderId="0" xfId="91" applyNumberFormat="1" applyFont="1" applyFill="1" applyAlignment="1">
      <alignment horizontal="center"/>
    </xf>
    <xf numFmtId="173" fontId="57" fillId="0" borderId="0" xfId="364" applyNumberFormat="1" applyFont="1"/>
    <xf numFmtId="3" fontId="57" fillId="0" borderId="87" xfId="43" applyNumberFormat="1" applyFont="1" applyFill="1" applyBorder="1" applyAlignment="1">
      <alignment vertical="center"/>
    </xf>
    <xf numFmtId="3" fontId="57" fillId="0" borderId="0" xfId="43" applyNumberFormat="1" applyFont="1" applyFill="1" applyBorder="1" applyAlignment="1">
      <alignment vertical="center"/>
    </xf>
    <xf numFmtId="3" fontId="57" fillId="0" borderId="85" xfId="43" applyNumberFormat="1" applyFont="1" applyFill="1" applyBorder="1" applyAlignment="1">
      <alignment vertical="center"/>
    </xf>
    <xf numFmtId="3" fontId="57" fillId="0" borderId="0" xfId="43" applyNumberFormat="1" applyFont="1" applyFill="1" applyAlignment="1">
      <alignment vertical="center"/>
    </xf>
    <xf numFmtId="3" fontId="57" fillId="27" borderId="0" xfId="91" applyNumberFormat="1" applyFont="1" applyFill="1" applyAlignment="1">
      <alignment horizontal="center" vertical="center"/>
    </xf>
    <xf numFmtId="0" fontId="57" fillId="27" borderId="0" xfId="43" applyFont="1" applyFill="1" applyAlignment="1">
      <alignment vertical="center"/>
    </xf>
    <xf numFmtId="1" fontId="57" fillId="0" borderId="25" xfId="91" applyNumberFormat="1" applyFont="1" applyFill="1" applyBorder="1" applyAlignment="1">
      <alignment vertical="center"/>
    </xf>
    <xf numFmtId="3" fontId="57" fillId="0" borderId="86" xfId="43" applyNumberFormat="1" applyFont="1" applyFill="1" applyBorder="1" applyAlignment="1">
      <alignment vertical="center"/>
    </xf>
    <xf numFmtId="3" fontId="57" fillId="0" borderId="0" xfId="91" applyNumberFormat="1" applyFont="1" applyFill="1" applyBorder="1" applyAlignment="1">
      <alignment vertical="center"/>
    </xf>
    <xf numFmtId="3" fontId="57" fillId="0" borderId="85" xfId="43" applyNumberFormat="1" applyFont="1" applyFill="1" applyBorder="1" applyAlignment="1">
      <alignment horizontal="right" vertical="center"/>
    </xf>
    <xf numFmtId="3" fontId="57" fillId="0" borderId="86" xfId="43" applyNumberFormat="1" applyFont="1" applyFill="1" applyBorder="1" applyAlignment="1">
      <alignment horizontal="right" vertical="center"/>
    </xf>
    <xf numFmtId="3" fontId="57" fillId="0" borderId="25" xfId="43" applyNumberFormat="1" applyFont="1" applyFill="1" applyBorder="1" applyAlignment="1">
      <alignment horizontal="right" vertical="center"/>
    </xf>
    <xf numFmtId="0" fontId="57" fillId="0" borderId="25" xfId="43" applyFont="1" applyFill="1" applyBorder="1" applyAlignment="1">
      <alignment vertical="center"/>
    </xf>
    <xf numFmtId="3" fontId="57" fillId="0" borderId="0" xfId="43" applyNumberFormat="1" applyFont="1" applyFill="1" applyBorder="1" applyAlignment="1">
      <alignment horizontal="right" vertical="center"/>
    </xf>
    <xf numFmtId="0" fontId="57" fillId="0" borderId="25" xfId="91" applyFont="1" applyFill="1" applyBorder="1" applyAlignment="1">
      <alignment vertical="center"/>
    </xf>
    <xf numFmtId="3" fontId="57" fillId="0" borderId="25" xfId="91" applyNumberFormat="1" applyFont="1" applyFill="1" applyBorder="1" applyAlignment="1">
      <alignment vertical="center"/>
    </xf>
    <xf numFmtId="174" fontId="57" fillId="0" borderId="0" xfId="85" applyFont="1" applyFill="1" applyAlignment="1">
      <alignment horizontal="center" vertical="center"/>
    </xf>
    <xf numFmtId="3" fontId="65" fillId="0" borderId="0" xfId="43" applyNumberFormat="1" applyFont="1" applyFill="1" applyAlignment="1">
      <alignment horizontal="right" vertical="center"/>
    </xf>
    <xf numFmtId="170" fontId="59" fillId="29" borderId="41" xfId="43" applyNumberFormat="1" applyFont="1" applyFill="1" applyBorder="1" applyAlignment="1">
      <alignment horizontal="center" vertical="center"/>
    </xf>
    <xf numFmtId="170" fontId="59" fillId="29" borderId="77" xfId="43" applyNumberFormat="1" applyFont="1" applyFill="1" applyBorder="1" applyAlignment="1">
      <alignment horizontal="center" vertical="center"/>
    </xf>
    <xf numFmtId="170" fontId="59" fillId="27" borderId="41" xfId="86" applyNumberFormat="1" applyFont="1" applyFill="1" applyBorder="1" applyAlignment="1">
      <alignment horizontal="center" vertical="center"/>
    </xf>
    <xf numFmtId="170" fontId="59" fillId="27" borderId="31" xfId="86" applyNumberFormat="1" applyFont="1" applyFill="1" applyBorder="1" applyAlignment="1">
      <alignment horizontal="center" vertical="center"/>
    </xf>
    <xf numFmtId="174" fontId="88" fillId="0" borderId="0" xfId="85" applyFont="1"/>
    <xf numFmtId="178" fontId="134" fillId="27" borderId="14" xfId="43" applyNumberFormat="1" applyFont="1" applyFill="1" applyBorder="1" applyAlignment="1" applyProtection="1"/>
    <xf numFmtId="174" fontId="57" fillId="0" borderId="0" xfId="85" applyFont="1" applyAlignment="1">
      <alignment wrapText="1"/>
    </xf>
    <xf numFmtId="10" fontId="65" fillId="0" borderId="15" xfId="368" applyNumberFormat="1" applyFont="1" applyFill="1" applyBorder="1" applyAlignment="1">
      <alignment horizontal="center"/>
    </xf>
    <xf numFmtId="10" fontId="59" fillId="0" borderId="15" xfId="368" applyNumberFormat="1" applyFont="1" applyFill="1" applyBorder="1" applyAlignment="1">
      <alignment horizontal="center" vertical="center"/>
    </xf>
    <xf numFmtId="0" fontId="57" fillId="0" borderId="24" xfId="43" applyFont="1" applyFill="1" applyBorder="1" applyAlignment="1">
      <alignment horizontal="right"/>
    </xf>
    <xf numFmtId="171" fontId="57" fillId="0" borderId="0" xfId="43" applyNumberFormat="1" applyFont="1" applyFill="1"/>
    <xf numFmtId="191" fontId="57" fillId="0" borderId="0" xfId="43" applyNumberFormat="1" applyFont="1" applyFill="1"/>
    <xf numFmtId="0" fontId="65" fillId="0" borderId="19" xfId="43" applyFont="1" applyFill="1" applyBorder="1"/>
    <xf numFmtId="0" fontId="135" fillId="0" borderId="19" xfId="43" applyFont="1" applyFill="1" applyBorder="1"/>
    <xf numFmtId="0" fontId="136" fillId="0" borderId="19" xfId="43" applyFont="1" applyFill="1" applyBorder="1"/>
    <xf numFmtId="10" fontId="133" fillId="0" borderId="19" xfId="368" applyNumberFormat="1" applyFont="1" applyFill="1" applyBorder="1" applyAlignment="1">
      <alignment horizontal="center"/>
    </xf>
    <xf numFmtId="10" fontId="136" fillId="0" borderId="19" xfId="368" applyNumberFormat="1" applyFont="1" applyFill="1" applyBorder="1" applyAlignment="1">
      <alignment horizontal="center"/>
    </xf>
    <xf numFmtId="0" fontId="57" fillId="0" borderId="19" xfId="43" applyFont="1" applyFill="1" applyBorder="1" applyAlignment="1">
      <alignment horizontal="center"/>
    </xf>
    <xf numFmtId="10" fontId="57" fillId="0" borderId="19" xfId="97" applyNumberFormat="1" applyFont="1" applyFill="1" applyBorder="1" applyAlignment="1">
      <alignment horizontal="center"/>
    </xf>
    <xf numFmtId="10" fontId="133" fillId="0" borderId="0" xfId="97" applyNumberFormat="1" applyFont="1" applyFill="1" applyBorder="1" applyAlignment="1">
      <alignment horizontal="center"/>
    </xf>
    <xf numFmtId="10" fontId="133" fillId="0" borderId="19" xfId="97" applyNumberFormat="1" applyFont="1" applyFill="1" applyBorder="1" applyAlignment="1">
      <alignment horizontal="center"/>
    </xf>
    <xf numFmtId="0" fontId="133" fillId="0" borderId="19" xfId="43" applyFont="1" applyFill="1" applyBorder="1"/>
    <xf numFmtId="0" fontId="137" fillId="0" borderId="19" xfId="43" applyFont="1" applyFill="1" applyBorder="1"/>
    <xf numFmtId="179" fontId="136" fillId="0" borderId="19" xfId="368" applyNumberFormat="1" applyFont="1" applyFill="1" applyBorder="1" applyAlignment="1">
      <alignment horizontal="center"/>
    </xf>
    <xf numFmtId="15" fontId="57" fillId="0" borderId="0" xfId="43" applyNumberFormat="1" applyFont="1" applyFill="1" applyAlignment="1">
      <alignment horizontal="center"/>
    </xf>
    <xf numFmtId="209" fontId="57" fillId="27" borderId="0" xfId="85" applyNumberFormat="1" applyFont="1" applyFill="1" applyAlignment="1">
      <alignment horizontal="right"/>
    </xf>
    <xf numFmtId="206" fontId="57" fillId="0" borderId="0" xfId="85" applyNumberFormat="1" applyFont="1" applyAlignment="1">
      <alignment vertical="center"/>
    </xf>
    <xf numFmtId="206" fontId="71" fillId="0" borderId="0" xfId="85" applyNumberFormat="1" applyFont="1" applyAlignment="1">
      <alignment vertical="center"/>
    </xf>
    <xf numFmtId="174" fontId="0" fillId="0" borderId="0" xfId="85" applyFont="1"/>
    <xf numFmtId="171" fontId="60" fillId="0" borderId="0" xfId="43" applyNumberFormat="1" applyFont="1" applyFill="1"/>
    <xf numFmtId="0" fontId="139" fillId="27" borderId="0" xfId="465" applyFont="1" applyFill="1"/>
    <xf numFmtId="0" fontId="0" fillId="28" borderId="0" xfId="0" applyFill="1"/>
    <xf numFmtId="0" fontId="139" fillId="27" borderId="0" xfId="465" applyFont="1" applyFill="1" applyAlignment="1"/>
    <xf numFmtId="0" fontId="63" fillId="27" borderId="67" xfId="79" applyFont="1" applyFill="1" applyBorder="1" applyAlignment="1" applyProtection="1">
      <alignment horizontal="center" vertical="center"/>
    </xf>
    <xf numFmtId="0" fontId="63" fillId="27" borderId="70" xfId="79" applyFont="1" applyFill="1" applyBorder="1" applyAlignment="1" applyProtection="1">
      <alignment horizontal="center" vertical="center"/>
    </xf>
    <xf numFmtId="0" fontId="63" fillId="0" borderId="67" xfId="79" applyFont="1" applyFill="1" applyBorder="1" applyAlignment="1" applyProtection="1">
      <alignment horizontal="center" vertical="center"/>
    </xf>
    <xf numFmtId="186" fontId="75" fillId="27" borderId="15" xfId="43" applyNumberFormat="1" applyFont="1" applyFill="1" applyBorder="1"/>
    <xf numFmtId="3" fontId="113" fillId="29" borderId="23" xfId="43" applyNumberFormat="1" applyFont="1" applyFill="1" applyBorder="1" applyAlignment="1">
      <alignment vertical="center"/>
    </xf>
    <xf numFmtId="0" fontId="104" fillId="29" borderId="22" xfId="43" applyFont="1" applyFill="1" applyBorder="1" applyAlignment="1">
      <alignment horizontal="center" vertical="center"/>
    </xf>
    <xf numFmtId="174" fontId="57" fillId="27" borderId="0" xfId="85" applyFont="1" applyFill="1" applyAlignment="1">
      <alignment vertical="center" wrapText="1"/>
    </xf>
    <xf numFmtId="4" fontId="76" fillId="29" borderId="24" xfId="43" applyNumberFormat="1" applyFont="1" applyFill="1" applyBorder="1" applyAlignment="1">
      <alignment horizontal="center" vertical="center" wrapText="1"/>
    </xf>
    <xf numFmtId="174" fontId="57" fillId="0" borderId="0" xfId="85" applyFont="1"/>
    <xf numFmtId="0" fontId="57" fillId="27" borderId="15" xfId="43" applyFont="1" applyFill="1" applyBorder="1"/>
    <xf numFmtId="0" fontId="57" fillId="27" borderId="24" xfId="43" applyFont="1" applyFill="1" applyBorder="1"/>
    <xf numFmtId="3" fontId="57" fillId="27" borderId="32" xfId="43" applyNumberFormat="1" applyFont="1" applyFill="1" applyBorder="1"/>
    <xf numFmtId="190" fontId="57" fillId="27" borderId="32" xfId="43" applyNumberFormat="1" applyFont="1" applyFill="1" applyBorder="1"/>
    <xf numFmtId="3" fontId="57" fillId="27" borderId="15" xfId="43" applyNumberFormat="1" applyFont="1" applyFill="1" applyBorder="1"/>
    <xf numFmtId="3" fontId="65" fillId="27" borderId="15" xfId="43" applyNumberFormat="1" applyFont="1" applyFill="1" applyBorder="1"/>
    <xf numFmtId="3" fontId="81" fillId="27" borderId="15" xfId="43" applyNumberFormat="1" applyFont="1" applyFill="1" applyBorder="1"/>
    <xf numFmtId="3" fontId="95" fillId="27" borderId="15" xfId="43" applyNumberFormat="1" applyFont="1" applyFill="1" applyBorder="1"/>
    <xf numFmtId="3" fontId="67" fillId="27" borderId="15" xfId="43" applyNumberFormat="1" applyFont="1" applyFill="1" applyBorder="1"/>
    <xf numFmtId="177" fontId="67" fillId="27" borderId="15" xfId="366" applyNumberFormat="1" applyFont="1" applyFill="1" applyBorder="1"/>
    <xf numFmtId="3" fontId="57" fillId="0" borderId="15" xfId="43" applyNumberFormat="1" applyFont="1" applyFill="1" applyBorder="1"/>
    <xf numFmtId="3" fontId="57" fillId="27" borderId="24" xfId="43" applyNumberFormat="1" applyFont="1" applyFill="1" applyBorder="1"/>
    <xf numFmtId="3" fontId="65" fillId="27" borderId="15" xfId="43" applyNumberFormat="1" applyFont="1" applyFill="1" applyBorder="1" applyAlignment="1">
      <alignment vertical="center"/>
    </xf>
    <xf numFmtId="3" fontId="59" fillId="27" borderId="15" xfId="43" applyNumberFormat="1" applyFont="1" applyFill="1" applyBorder="1" applyAlignment="1">
      <alignment vertical="center"/>
    </xf>
    <xf numFmtId="3" fontId="57" fillId="27" borderId="15" xfId="43" applyNumberFormat="1" applyFont="1" applyFill="1" applyBorder="1" applyAlignment="1">
      <alignment vertical="center"/>
    </xf>
    <xf numFmtId="3" fontId="93" fillId="29" borderId="15" xfId="43" applyNumberFormat="1" applyFont="1" applyFill="1" applyBorder="1" applyAlignment="1">
      <alignment vertical="center"/>
    </xf>
    <xf numFmtId="3" fontId="70" fillId="29" borderId="15" xfId="43" applyNumberFormat="1" applyFont="1" applyFill="1" applyBorder="1" applyAlignment="1">
      <alignment vertical="center"/>
    </xf>
    <xf numFmtId="3" fontId="113" fillId="29" borderId="15" xfId="43" applyNumberFormat="1" applyFont="1" applyFill="1" applyBorder="1" applyAlignment="1">
      <alignment vertical="center"/>
    </xf>
    <xf numFmtId="177" fontId="70" fillId="29" borderId="15" xfId="366" applyNumberFormat="1" applyFont="1" applyFill="1" applyBorder="1" applyAlignment="1">
      <alignment vertical="center"/>
    </xf>
    <xf numFmtId="3" fontId="104" fillId="29" borderId="16" xfId="43" applyNumberFormat="1" applyFont="1" applyFill="1" applyBorder="1" applyAlignment="1">
      <alignment vertical="center"/>
    </xf>
    <xf numFmtId="3" fontId="70" fillId="29" borderId="16" xfId="43" applyNumberFormat="1" applyFont="1" applyFill="1" applyBorder="1" applyAlignment="1">
      <alignment vertical="center"/>
    </xf>
    <xf numFmtId="3" fontId="71" fillId="0" borderId="0" xfId="0" applyNumberFormat="1" applyFont="1" applyFill="1"/>
    <xf numFmtId="3" fontId="57" fillId="0" borderId="0" xfId="0" applyNumberFormat="1" applyFont="1" applyFill="1"/>
    <xf numFmtId="3" fontId="81" fillId="0" borderId="15" xfId="43" applyNumberFormat="1" applyFont="1" applyFill="1" applyBorder="1" applyAlignment="1">
      <alignment vertical="center"/>
    </xf>
    <xf numFmtId="173" fontId="57" fillId="0" borderId="0" xfId="43" applyNumberFormat="1" applyFont="1" applyFill="1" applyAlignment="1"/>
    <xf numFmtId="196" fontId="57" fillId="0" borderId="0" xfId="43" applyNumberFormat="1" applyFont="1" applyFill="1" applyAlignment="1"/>
    <xf numFmtId="174" fontId="75" fillId="0" borderId="0" xfId="85" applyFont="1" applyFill="1"/>
    <xf numFmtId="0" fontId="57" fillId="0" borderId="25" xfId="370" applyFont="1" applyFill="1" applyBorder="1" applyAlignment="1">
      <alignment vertical="center"/>
    </xf>
    <xf numFmtId="0" fontId="57" fillId="0" borderId="87" xfId="43" applyFont="1" applyFill="1" applyBorder="1" applyAlignment="1">
      <alignment horizontal="left" vertical="center" indent="1"/>
    </xf>
    <xf numFmtId="196" fontId="59" fillId="27" borderId="15" xfId="85" applyNumberFormat="1" applyFont="1" applyFill="1" applyBorder="1" applyAlignment="1">
      <alignment horizontal="center" vertical="center"/>
    </xf>
    <xf numFmtId="3" fontId="64" fillId="27" borderId="32" xfId="374" applyNumberFormat="1" applyFont="1" applyFill="1" applyBorder="1" applyAlignment="1">
      <alignment horizontal="center" vertical="center"/>
    </xf>
    <xf numFmtId="196" fontId="57" fillId="27" borderId="15" xfId="85" applyNumberFormat="1" applyFont="1" applyFill="1" applyBorder="1" applyAlignment="1">
      <alignment horizontal="center" vertical="center"/>
    </xf>
    <xf numFmtId="196" fontId="57" fillId="0" borderId="15" xfId="85" applyNumberFormat="1" applyFont="1" applyFill="1" applyBorder="1" applyAlignment="1">
      <alignment horizontal="center" vertical="center"/>
    </xf>
    <xf numFmtId="3" fontId="65" fillId="27" borderId="24" xfId="374" applyNumberFormat="1" applyFont="1" applyFill="1" applyBorder="1" applyAlignment="1">
      <alignment horizontal="center" vertical="center"/>
    </xf>
    <xf numFmtId="3" fontId="68" fillId="29" borderId="23" xfId="374" applyNumberFormat="1" applyFont="1" applyFill="1" applyBorder="1" applyAlignment="1">
      <alignment horizontal="center" vertical="center"/>
    </xf>
    <xf numFmtId="0" fontId="111" fillId="29" borderId="35" xfId="464" applyFont="1" applyFill="1" applyBorder="1" applyAlignment="1">
      <alignment horizontal="center"/>
    </xf>
    <xf numFmtId="0" fontId="75" fillId="27" borderId="32" xfId="464" applyNumberFormat="1" applyFont="1" applyFill="1" applyBorder="1" applyAlignment="1" applyProtection="1">
      <alignment vertical="center"/>
    </xf>
    <xf numFmtId="172" fontId="75" fillId="0" borderId="32" xfId="464" applyNumberFormat="1" applyFont="1" applyFill="1" applyBorder="1" applyAlignment="1">
      <alignment horizontal="center"/>
    </xf>
    <xf numFmtId="172" fontId="59" fillId="27" borderId="32" xfId="464" applyNumberFormat="1" applyFont="1" applyFill="1" applyBorder="1" applyAlignment="1">
      <alignment horizontal="center"/>
    </xf>
    <xf numFmtId="0" fontId="75" fillId="0" borderId="15" xfId="464" applyNumberFormat="1" applyFont="1" applyFill="1" applyBorder="1" applyAlignment="1" applyProtection="1">
      <alignment vertical="center"/>
    </xf>
    <xf numFmtId="172" fontId="75" fillId="0" borderId="15" xfId="464" applyNumberFormat="1" applyFont="1" applyFill="1" applyBorder="1" applyAlignment="1">
      <alignment horizontal="center" vertical="center"/>
    </xf>
    <xf numFmtId="172" fontId="59" fillId="0" borderId="15" xfId="464" applyNumberFormat="1" applyFont="1" applyFill="1" applyBorder="1" applyAlignment="1">
      <alignment horizontal="center" vertical="center"/>
    </xf>
    <xf numFmtId="0" fontId="84" fillId="0" borderId="15" xfId="464" applyNumberFormat="1" applyFont="1" applyFill="1" applyBorder="1" applyAlignment="1" applyProtection="1">
      <alignment vertical="center"/>
    </xf>
    <xf numFmtId="0" fontId="75" fillId="0" borderId="50" xfId="464" applyNumberFormat="1" applyFont="1" applyFill="1" applyBorder="1" applyAlignment="1" applyProtection="1">
      <alignment vertical="center"/>
    </xf>
    <xf numFmtId="172" fontId="75" fillId="0" borderId="50" xfId="464" applyNumberFormat="1" applyFont="1" applyFill="1" applyBorder="1" applyAlignment="1">
      <alignment horizontal="center" vertical="center"/>
    </xf>
    <xf numFmtId="172" fontId="59" fillId="0" borderId="50" xfId="464" applyNumberFormat="1" applyFont="1" applyFill="1" applyBorder="1" applyAlignment="1">
      <alignment horizontal="center" vertical="center"/>
    </xf>
    <xf numFmtId="0" fontId="75" fillId="0" borderId="36" xfId="464" applyNumberFormat="1" applyFont="1" applyFill="1" applyBorder="1" applyAlignment="1" applyProtection="1">
      <alignment vertical="center"/>
    </xf>
    <xf numFmtId="172" fontId="75" fillId="0" borderId="36" xfId="464" applyNumberFormat="1" applyFont="1" applyFill="1" applyBorder="1" applyAlignment="1">
      <alignment horizontal="center" vertical="center"/>
    </xf>
    <xf numFmtId="0" fontId="84" fillId="0" borderId="50" xfId="464" applyNumberFormat="1" applyFont="1" applyFill="1" applyBorder="1" applyAlignment="1" applyProtection="1">
      <alignment vertical="center"/>
    </xf>
    <xf numFmtId="0" fontId="84" fillId="0" borderId="15" xfId="464" applyNumberFormat="1" applyFont="1" applyFill="1" applyBorder="1" applyAlignment="1" applyProtection="1">
      <alignment horizontal="left" vertical="center"/>
    </xf>
    <xf numFmtId="0" fontId="59" fillId="27" borderId="24" xfId="464" applyNumberFormat="1" applyFont="1" applyFill="1" applyBorder="1" applyAlignment="1" applyProtection="1">
      <alignment vertical="center"/>
    </xf>
    <xf numFmtId="172" fontId="59" fillId="27" borderId="24" xfId="464" applyNumberFormat="1" applyFont="1" applyFill="1" applyBorder="1" applyAlignment="1">
      <alignment horizontal="center" vertical="center"/>
    </xf>
    <xf numFmtId="0" fontId="59" fillId="27" borderId="32" xfId="464" applyNumberFormat="1" applyFont="1" applyFill="1" applyBorder="1" applyAlignment="1" applyProtection="1">
      <alignment vertical="center"/>
    </xf>
    <xf numFmtId="172" fontId="59" fillId="27" borderId="15" xfId="464" applyNumberFormat="1" applyFont="1" applyFill="1" applyBorder="1" applyAlignment="1">
      <alignment horizontal="center"/>
    </xf>
    <xf numFmtId="0" fontId="68" fillId="29" borderId="15" xfId="464" applyNumberFormat="1" applyFont="1" applyFill="1" applyBorder="1" applyAlignment="1" applyProtection="1">
      <alignment vertical="center"/>
    </xf>
    <xf numFmtId="172" fontId="68" fillId="29" borderId="15" xfId="464" applyNumberFormat="1" applyFont="1" applyFill="1" applyBorder="1" applyAlignment="1">
      <alignment horizontal="center" vertical="center"/>
    </xf>
    <xf numFmtId="0" fontId="59" fillId="28" borderId="15" xfId="464" applyNumberFormat="1" applyFont="1" applyFill="1" applyBorder="1" applyAlignment="1" applyProtection="1">
      <alignment vertical="center"/>
    </xf>
    <xf numFmtId="172" fontId="59" fillId="27" borderId="15" xfId="464" applyNumberFormat="1" applyFont="1" applyFill="1" applyBorder="1" applyAlignment="1">
      <alignment horizontal="center" vertical="center"/>
    </xf>
    <xf numFmtId="0" fontId="59" fillId="27" borderId="24" xfId="464" applyNumberFormat="1" applyFont="1" applyFill="1" applyBorder="1" applyAlignment="1" applyProtection="1"/>
    <xf numFmtId="172" fontId="59" fillId="27" borderId="24" xfId="464" applyNumberFormat="1" applyFont="1" applyFill="1" applyBorder="1" applyAlignment="1">
      <alignment horizontal="center"/>
    </xf>
    <xf numFmtId="0" fontId="106" fillId="29" borderId="14" xfId="43" applyFont="1" applyFill="1" applyBorder="1" applyAlignment="1">
      <alignment vertical="center" wrapText="1"/>
    </xf>
    <xf numFmtId="0" fontId="70" fillId="29" borderId="14" xfId="43" applyFont="1" applyFill="1" applyBorder="1" applyAlignment="1">
      <alignment vertical="center" wrapText="1"/>
    </xf>
    <xf numFmtId="0" fontId="66" fillId="27" borderId="14" xfId="43" applyFont="1" applyFill="1" applyBorder="1"/>
    <xf numFmtId="3" fontId="57" fillId="0" borderId="15" xfId="43" applyNumberFormat="1" applyFont="1" applyFill="1" applyBorder="1" applyAlignment="1" applyProtection="1">
      <alignment vertical="center"/>
      <protection locked="0"/>
    </xf>
    <xf numFmtId="3" fontId="75" fillId="0" borderId="15" xfId="43" applyNumberFormat="1" applyFont="1" applyFill="1" applyBorder="1" applyProtection="1">
      <protection locked="0"/>
    </xf>
    <xf numFmtId="171" fontId="57" fillId="0" borderId="0" xfId="0" applyNumberFormat="1" applyFont="1"/>
    <xf numFmtId="174" fontId="133" fillId="0" borderId="0" xfId="85" applyFont="1" applyFill="1"/>
    <xf numFmtId="208" fontId="57" fillId="0" borderId="0" xfId="85" applyNumberFormat="1" applyFont="1" applyFill="1" applyAlignment="1">
      <alignment horizontal="center" vertical="center"/>
    </xf>
    <xf numFmtId="3" fontId="57" fillId="28" borderId="15" xfId="43" applyNumberFormat="1" applyFont="1" applyFill="1" applyBorder="1"/>
    <xf numFmtId="3" fontId="65" fillId="28" borderId="15" xfId="43" applyNumberFormat="1" applyFont="1" applyFill="1" applyBorder="1"/>
    <xf numFmtId="3" fontId="59" fillId="28" borderId="15" xfId="43" applyNumberFormat="1" applyFont="1" applyFill="1" applyBorder="1" applyAlignment="1">
      <alignment vertical="center"/>
    </xf>
    <xf numFmtId="214" fontId="57" fillId="0" borderId="0" xfId="85" applyNumberFormat="1" applyFont="1" applyFill="1" applyAlignment="1">
      <alignment horizontal="center"/>
    </xf>
    <xf numFmtId="178" fontId="103" fillId="27" borderId="15" xfId="464" applyNumberFormat="1" applyFont="1" applyFill="1" applyBorder="1" applyAlignment="1" applyProtection="1">
      <alignment horizontal="left" vertical="center" indent="1"/>
    </xf>
    <xf numFmtId="0" fontId="65" fillId="0" borderId="14" xfId="43" applyFont="1" applyFill="1" applyBorder="1" applyAlignment="1">
      <alignment horizontal="left" vertical="center" wrapText="1"/>
    </xf>
    <xf numFmtId="0" fontId="65" fillId="0" borderId="14" xfId="43" applyFont="1" applyFill="1" applyBorder="1"/>
    <xf numFmtId="3" fontId="65" fillId="0" borderId="15" xfId="43" applyNumberFormat="1" applyFont="1" applyFill="1" applyBorder="1"/>
    <xf numFmtId="177" fontId="59" fillId="0" borderId="15" xfId="366" applyNumberFormat="1" applyFont="1" applyFill="1" applyBorder="1" applyAlignment="1">
      <alignment vertical="center"/>
    </xf>
    <xf numFmtId="1" fontId="57" fillId="0" borderId="25" xfId="43" applyNumberFormat="1" applyFont="1" applyFill="1" applyBorder="1" applyAlignment="1">
      <alignment horizontal="right" vertical="center"/>
    </xf>
    <xf numFmtId="1" fontId="57" fillId="0" borderId="0" xfId="43" applyNumberFormat="1" applyFont="1" applyFill="1" applyBorder="1" applyAlignment="1">
      <alignment horizontal="right" vertical="center"/>
    </xf>
    <xf numFmtId="1" fontId="57" fillId="0" borderId="39" xfId="43" applyNumberFormat="1" applyFont="1" applyFill="1" applyBorder="1" applyAlignment="1">
      <alignment horizontal="right" vertical="center"/>
    </xf>
    <xf numFmtId="3" fontId="57" fillId="0" borderId="87" xfId="370" applyNumberFormat="1" applyFont="1" applyFill="1" applyBorder="1" applyAlignment="1">
      <alignment vertical="center"/>
    </xf>
    <xf numFmtId="1" fontId="57" fillId="0" borderId="87" xfId="370" applyNumberFormat="1" applyFont="1" applyFill="1" applyBorder="1" applyAlignment="1">
      <alignment vertical="center"/>
    </xf>
    <xf numFmtId="3" fontId="57" fillId="0" borderId="87" xfId="370" applyNumberFormat="1" applyFont="1" applyFill="1" applyBorder="1" applyAlignment="1">
      <alignment horizontal="right" vertical="center"/>
    </xf>
    <xf numFmtId="215" fontId="57" fillId="27" borderId="0" xfId="86" applyNumberFormat="1" applyFont="1" applyFill="1" applyAlignment="1">
      <alignment horizontal="right"/>
    </xf>
    <xf numFmtId="187" fontId="65" fillId="0" borderId="37" xfId="43" applyNumberFormat="1" applyFont="1" applyFill="1" applyBorder="1" applyAlignment="1">
      <alignment horizontal="right" vertical="center"/>
    </xf>
    <xf numFmtId="187" fontId="57" fillId="0" borderId="37" xfId="43" applyNumberFormat="1" applyFont="1" applyFill="1" applyBorder="1" applyAlignment="1">
      <alignment horizontal="right" vertical="center"/>
    </xf>
    <xf numFmtId="179" fontId="57" fillId="0" borderId="20" xfId="97" applyNumberFormat="1" applyFont="1" applyFill="1" applyBorder="1" applyAlignment="1">
      <alignment horizontal="right" vertical="center"/>
    </xf>
    <xf numFmtId="10" fontId="90" fillId="29" borderId="77" xfId="368" applyNumberFormat="1" applyFont="1" applyFill="1" applyBorder="1" applyAlignment="1" applyProtection="1">
      <alignment horizontal="center"/>
    </xf>
    <xf numFmtId="10" fontId="75" fillId="27" borderId="20" xfId="368" applyNumberFormat="1" applyFont="1" applyFill="1" applyBorder="1" applyAlignment="1" applyProtection="1">
      <alignment horizontal="center"/>
    </xf>
    <xf numFmtId="3" fontId="104" fillId="29" borderId="18" xfId="371" applyNumberFormat="1" applyFont="1" applyFill="1" applyBorder="1" applyAlignment="1" applyProtection="1">
      <alignment horizontal="right" vertical="center"/>
    </xf>
    <xf numFmtId="10" fontId="104" fillId="29" borderId="20" xfId="368" applyNumberFormat="1" applyFont="1" applyFill="1" applyBorder="1" applyAlignment="1" applyProtection="1">
      <alignment horizontal="center" vertical="center"/>
    </xf>
    <xf numFmtId="10" fontId="75" fillId="0" borderId="20" xfId="368" applyNumberFormat="1" applyFont="1" applyFill="1" applyBorder="1" applyAlignment="1" applyProtection="1">
      <alignment horizontal="center"/>
    </xf>
    <xf numFmtId="10" fontId="59" fillId="27" borderId="20" xfId="368" applyNumberFormat="1" applyFont="1" applyFill="1" applyBorder="1" applyAlignment="1" applyProtection="1">
      <alignment horizontal="center" vertical="center"/>
    </xf>
    <xf numFmtId="10" fontId="59" fillId="0" borderId="20" xfId="368" applyNumberFormat="1" applyFont="1" applyFill="1" applyBorder="1" applyAlignment="1" applyProtection="1">
      <alignment horizontal="center" vertical="center"/>
    </xf>
    <xf numFmtId="10" fontId="59" fillId="27" borderId="20" xfId="368" applyNumberFormat="1" applyFont="1" applyFill="1" applyBorder="1" applyAlignment="1" applyProtection="1">
      <alignment horizontal="center"/>
    </xf>
    <xf numFmtId="10" fontId="59" fillId="0" borderId="20" xfId="368" applyNumberFormat="1" applyFont="1" applyFill="1" applyBorder="1" applyAlignment="1" applyProtection="1">
      <alignment horizontal="center"/>
    </xf>
    <xf numFmtId="3" fontId="75" fillId="28" borderId="18" xfId="464" applyNumberFormat="1" applyFont="1" applyFill="1" applyBorder="1" applyAlignment="1">
      <alignment horizontal="right" vertical="center"/>
    </xf>
    <xf numFmtId="10" fontId="75" fillId="27" borderId="20" xfId="368" applyNumberFormat="1" applyFont="1" applyFill="1" applyBorder="1" applyAlignment="1" applyProtection="1">
      <alignment horizontal="center" vertical="center"/>
    </xf>
    <xf numFmtId="3" fontId="75" fillId="0" borderId="18" xfId="464" applyNumberFormat="1" applyFont="1" applyFill="1" applyBorder="1" applyAlignment="1">
      <alignment horizontal="right" vertical="center"/>
    </xf>
    <xf numFmtId="10" fontId="75" fillId="0" borderId="20" xfId="368" applyNumberFormat="1" applyFont="1" applyFill="1" applyBorder="1" applyAlignment="1" applyProtection="1">
      <alignment horizontal="center" vertical="center"/>
    </xf>
    <xf numFmtId="3" fontId="81" fillId="28" borderId="18" xfId="464" applyNumberFormat="1" applyFont="1" applyFill="1" applyBorder="1" applyAlignment="1">
      <alignment horizontal="right" vertical="center"/>
    </xf>
    <xf numFmtId="10" fontId="81" fillId="27" borderId="20" xfId="368" applyNumberFormat="1" applyFont="1" applyFill="1" applyBorder="1" applyAlignment="1" applyProtection="1">
      <alignment horizontal="center" vertical="center"/>
    </xf>
    <xf numFmtId="10" fontId="75" fillId="27" borderId="31" xfId="368" applyNumberFormat="1" applyFont="1" applyFill="1" applyBorder="1" applyAlignment="1" applyProtection="1">
      <alignment horizontal="center"/>
    </xf>
    <xf numFmtId="206" fontId="57" fillId="0" borderId="0" xfId="85" applyNumberFormat="1" applyFont="1" applyFill="1" applyAlignment="1">
      <alignment vertical="center"/>
    </xf>
    <xf numFmtId="179" fontId="65" fillId="0" borderId="95" xfId="368" applyNumberFormat="1" applyFont="1" applyFill="1" applyBorder="1" applyAlignment="1">
      <alignment horizontal="center" vertical="center"/>
    </xf>
    <xf numFmtId="179" fontId="65" fillId="0" borderId="94" xfId="368" applyNumberFormat="1" applyFont="1" applyFill="1" applyBorder="1" applyAlignment="1">
      <alignment horizontal="center" vertical="center"/>
    </xf>
    <xf numFmtId="179" fontId="65" fillId="0" borderId="96" xfId="368" applyNumberFormat="1" applyFont="1" applyFill="1" applyBorder="1" applyAlignment="1">
      <alignment horizontal="center" vertical="center"/>
    </xf>
    <xf numFmtId="202" fontId="65" fillId="0" borderId="93" xfId="366" applyNumberFormat="1" applyFont="1" applyFill="1" applyBorder="1" applyAlignment="1">
      <alignment horizontal="center" vertical="center"/>
    </xf>
    <xf numFmtId="179" fontId="65" fillId="0" borderId="0" xfId="368" applyNumberFormat="1" applyFont="1" applyFill="1" applyAlignment="1">
      <alignment horizontal="center"/>
    </xf>
    <xf numFmtId="196" fontId="59" fillId="0" borderId="15" xfId="85" applyNumberFormat="1" applyFont="1" applyFill="1" applyBorder="1" applyAlignment="1">
      <alignment horizontal="center" vertical="center"/>
    </xf>
    <xf numFmtId="196" fontId="68" fillId="29" borderId="23" xfId="85" applyNumberFormat="1" applyFont="1" applyFill="1" applyBorder="1" applyAlignment="1">
      <alignment horizontal="center" vertical="center"/>
    </xf>
    <xf numFmtId="196" fontId="64" fillId="27" borderId="32" xfId="85" applyNumberFormat="1" applyFont="1" applyFill="1" applyBorder="1" applyAlignment="1">
      <alignment horizontal="center" vertical="center"/>
    </xf>
    <xf numFmtId="196" fontId="57" fillId="0" borderId="0" xfId="85" applyNumberFormat="1" applyFont="1" applyFill="1" applyAlignment="1">
      <alignment horizontal="center" vertical="center"/>
    </xf>
    <xf numFmtId="196" fontId="57" fillId="0" borderId="0" xfId="85" applyNumberFormat="1" applyFont="1" applyFill="1" applyAlignment="1">
      <alignment horizontal="center"/>
    </xf>
    <xf numFmtId="196" fontId="87" fillId="27" borderId="0" xfId="85" applyNumberFormat="1" applyFont="1" applyFill="1" applyAlignment="1">
      <alignment horizontal="center" vertical="center"/>
    </xf>
    <xf numFmtId="196" fontId="57" fillId="27" borderId="0" xfId="85" applyNumberFormat="1" applyFont="1" applyFill="1" applyAlignment="1">
      <alignment horizontal="center"/>
    </xf>
    <xf numFmtId="190" fontId="57" fillId="27" borderId="48" xfId="43" applyNumberFormat="1" applyFont="1" applyFill="1" applyBorder="1" applyAlignment="1">
      <alignment horizontal="center" vertical="center"/>
    </xf>
    <xf numFmtId="190" fontId="57" fillId="0" borderId="0" xfId="43" applyNumberFormat="1" applyFont="1" applyFill="1" applyBorder="1" applyAlignment="1">
      <alignment horizontal="right" vertical="center"/>
    </xf>
    <xf numFmtId="211" fontId="57" fillId="0" borderId="15" xfId="85" applyNumberFormat="1" applyFont="1" applyFill="1" applyBorder="1" applyAlignment="1">
      <alignment vertical="center"/>
    </xf>
    <xf numFmtId="211" fontId="57" fillId="0" borderId="15" xfId="85" applyNumberFormat="1" applyFont="1" applyFill="1" applyBorder="1" applyAlignment="1">
      <alignment horizontal="right" vertical="center"/>
    </xf>
    <xf numFmtId="211" fontId="57" fillId="0" borderId="15" xfId="85" applyNumberFormat="1" applyFont="1" applyFill="1" applyBorder="1" applyAlignment="1">
      <alignment horizontal="right"/>
    </xf>
    <xf numFmtId="211" fontId="59" fillId="0" borderId="15" xfId="85" applyNumberFormat="1" applyFont="1" applyFill="1" applyBorder="1" applyAlignment="1">
      <alignment vertical="center"/>
    </xf>
    <xf numFmtId="211" fontId="112" fillId="0" borderId="15" xfId="85" applyNumberFormat="1" applyFont="1" applyFill="1" applyBorder="1" applyAlignment="1"/>
    <xf numFmtId="3" fontId="57" fillId="0" borderId="18" xfId="43" applyNumberFormat="1" applyFont="1" applyFill="1" applyBorder="1"/>
    <xf numFmtId="174" fontId="71" fillId="0" borderId="0" xfId="85" applyFont="1" applyAlignment="1">
      <alignment vertical="center"/>
    </xf>
    <xf numFmtId="170" fontId="59" fillId="27" borderId="39" xfId="86" applyNumberFormat="1" applyFont="1" applyFill="1" applyBorder="1" applyAlignment="1">
      <alignment vertical="center"/>
    </xf>
    <xf numFmtId="197" fontId="59" fillId="27" borderId="40" xfId="86" applyNumberFormat="1" applyFont="1" applyFill="1" applyBorder="1" applyAlignment="1">
      <alignment vertical="center"/>
    </xf>
    <xf numFmtId="170" fontId="75" fillId="29" borderId="39" xfId="43" applyNumberFormat="1" applyFont="1" applyFill="1" applyBorder="1" applyAlignment="1">
      <alignment vertical="center"/>
    </xf>
    <xf numFmtId="0" fontId="75" fillId="29" borderId="39" xfId="43" applyFont="1" applyFill="1" applyBorder="1" applyAlignment="1">
      <alignment vertical="center"/>
    </xf>
    <xf numFmtId="0" fontId="75" fillId="29" borderId="56" xfId="43" applyFont="1" applyFill="1" applyBorder="1" applyAlignment="1">
      <alignment vertical="center"/>
    </xf>
    <xf numFmtId="0" fontId="68" fillId="29" borderId="28" xfId="43" applyFont="1" applyFill="1" applyBorder="1" applyAlignment="1">
      <alignment horizontal="center" vertical="center" wrapText="1"/>
    </xf>
    <xf numFmtId="0" fontId="68" fillId="29" borderId="33" xfId="43" applyFont="1" applyFill="1" applyBorder="1" applyAlignment="1">
      <alignment horizontal="center" vertical="center" wrapText="1"/>
    </xf>
    <xf numFmtId="174" fontId="59" fillId="27" borderId="0" xfId="85" applyFont="1" applyFill="1"/>
    <xf numFmtId="174" fontId="71" fillId="27" borderId="0" xfId="85" applyFont="1" applyFill="1" applyAlignment="1">
      <alignment horizontal="center" vertical="center"/>
    </xf>
    <xf numFmtId="174" fontId="59" fillId="0" borderId="0" xfId="85" applyFont="1" applyFill="1" applyAlignment="1">
      <alignment vertical="center"/>
    </xf>
    <xf numFmtId="196" fontId="65" fillId="28" borderId="0" xfId="85" applyNumberFormat="1" applyFont="1" applyFill="1" applyAlignment="1">
      <alignment horizontal="right" vertical="center"/>
    </xf>
    <xf numFmtId="174" fontId="57" fillId="27" borderId="0" xfId="85" applyFont="1" applyFill="1" applyBorder="1"/>
    <xf numFmtId="174" fontId="107" fillId="0" borderId="0" xfId="85" applyFont="1"/>
    <xf numFmtId="0" fontId="75" fillId="0" borderId="19" xfId="43" applyFont="1" applyFill="1" applyBorder="1" applyAlignment="1"/>
    <xf numFmtId="10" fontId="57" fillId="0" borderId="0" xfId="97" applyNumberFormat="1" applyFont="1"/>
    <xf numFmtId="191" fontId="133" fillId="0" borderId="0" xfId="43" applyNumberFormat="1" applyFont="1" applyFill="1"/>
    <xf numFmtId="0" fontId="57" fillId="0" borderId="0" xfId="43" applyFont="1" applyFill="1" applyAlignment="1">
      <alignment horizontal="left" vertical="center" wrapText="1"/>
    </xf>
    <xf numFmtId="0" fontId="57" fillId="0" borderId="0" xfId="43" applyFont="1" applyFill="1" applyAlignment="1">
      <alignment horizontal="left"/>
    </xf>
    <xf numFmtId="216" fontId="65" fillId="27" borderId="16" xfId="85" applyNumberFormat="1" applyFont="1" applyFill="1" applyBorder="1" applyAlignment="1">
      <alignment horizontal="center"/>
    </xf>
    <xf numFmtId="216" fontId="65" fillId="27" borderId="28" xfId="85" applyNumberFormat="1" applyFont="1" applyFill="1" applyBorder="1" applyAlignment="1">
      <alignment horizontal="center"/>
    </xf>
    <xf numFmtId="3" fontId="57" fillId="27" borderId="18" xfId="427" applyNumberFormat="1" applyFont="1" applyFill="1" applyBorder="1"/>
    <xf numFmtId="3" fontId="57" fillId="27" borderId="37" xfId="427" applyNumberFormat="1" applyFont="1" applyFill="1" applyBorder="1"/>
    <xf numFmtId="3" fontId="65" fillId="0" borderId="21" xfId="427" applyNumberFormat="1" applyFont="1" applyFill="1" applyBorder="1"/>
    <xf numFmtId="3" fontId="65" fillId="0" borderId="72" xfId="427" applyNumberFormat="1" applyFont="1" applyFill="1" applyBorder="1"/>
    <xf numFmtId="3" fontId="57" fillId="0" borderId="87" xfId="91" applyNumberFormat="1" applyFont="1" applyFill="1" applyBorder="1" applyAlignment="1">
      <alignment vertical="center"/>
    </xf>
    <xf numFmtId="3" fontId="57" fillId="0" borderId="39" xfId="91" applyNumberFormat="1" applyFont="1" applyFill="1" applyBorder="1" applyAlignment="1">
      <alignment vertical="center"/>
    </xf>
    <xf numFmtId="0" fontId="57" fillId="0" borderId="0" xfId="43" applyFont="1" applyFill="1" applyBorder="1" applyAlignment="1">
      <alignment horizontal="left" vertical="center" indent="3"/>
    </xf>
    <xf numFmtId="4" fontId="57" fillId="0" borderId="0" xfId="43" applyNumberFormat="1" applyFont="1" applyFill="1" applyBorder="1" applyAlignment="1">
      <alignment horizontal="right" vertical="center"/>
    </xf>
    <xf numFmtId="10" fontId="57" fillId="28" borderId="15" xfId="368" applyNumberFormat="1" applyFont="1" applyFill="1" applyBorder="1" applyAlignment="1">
      <alignment horizontal="center" vertical="center"/>
    </xf>
    <xf numFmtId="10" fontId="57" fillId="28" borderId="15" xfId="368" applyNumberFormat="1" applyFont="1" applyFill="1" applyBorder="1" applyAlignment="1">
      <alignment horizontal="center"/>
    </xf>
    <xf numFmtId="10" fontId="59" fillId="28" borderId="15" xfId="368" applyNumberFormat="1" applyFont="1" applyFill="1" applyBorder="1" applyAlignment="1">
      <alignment horizontal="center" vertical="center"/>
    </xf>
    <xf numFmtId="10" fontId="65" fillId="28" borderId="15" xfId="368" applyNumberFormat="1" applyFont="1" applyFill="1" applyBorder="1" applyAlignment="1">
      <alignment horizontal="center"/>
    </xf>
    <xf numFmtId="217" fontId="57" fillId="0" borderId="0" xfId="85" applyNumberFormat="1" applyFont="1" applyFill="1" applyAlignment="1">
      <alignment horizontal="center"/>
    </xf>
    <xf numFmtId="174" fontId="57" fillId="27" borderId="0" xfId="85" applyNumberFormat="1" applyFont="1" applyFill="1" applyAlignment="1">
      <alignment horizontal="center"/>
    </xf>
    <xf numFmtId="206" fontId="59" fillId="27" borderId="0" xfId="85" applyNumberFormat="1" applyFont="1" applyFill="1" applyAlignment="1">
      <alignment horizontal="center"/>
    </xf>
    <xf numFmtId="190" fontId="57" fillId="0" borderId="85" xfId="91" applyNumberFormat="1" applyFont="1" applyFill="1" applyBorder="1" applyAlignment="1">
      <alignment vertical="center"/>
    </xf>
    <xf numFmtId="174" fontId="65" fillId="0" borderId="0" xfId="85" applyFont="1" applyFill="1" applyBorder="1"/>
    <xf numFmtId="3" fontId="65" fillId="0" borderId="102" xfId="85" applyNumberFormat="1" applyFont="1" applyFill="1" applyBorder="1"/>
    <xf numFmtId="209" fontId="57" fillId="0" borderId="0" xfId="43" applyNumberFormat="1" applyFont="1" applyFill="1" applyAlignment="1">
      <alignment vertical="center"/>
    </xf>
    <xf numFmtId="209" fontId="57" fillId="0" borderId="0" xfId="85" applyNumberFormat="1" applyFont="1" applyFill="1" applyAlignment="1">
      <alignment vertical="center"/>
    </xf>
    <xf numFmtId="167" fontId="57" fillId="0" borderId="0" xfId="373" applyNumberFormat="1" applyFont="1" applyFill="1" applyAlignment="1">
      <alignment vertical="center"/>
    </xf>
    <xf numFmtId="0" fontId="80" fillId="0" borderId="68" xfId="43" applyFont="1" applyFill="1" applyBorder="1" applyAlignment="1">
      <alignment vertical="center" wrapText="1"/>
    </xf>
    <xf numFmtId="0" fontId="80" fillId="0" borderId="69" xfId="43" applyFont="1" applyFill="1" applyBorder="1" applyAlignment="1">
      <alignment vertical="center" wrapText="1"/>
    </xf>
    <xf numFmtId="0" fontId="57" fillId="28" borderId="0" xfId="43" applyFont="1" applyFill="1" applyAlignment="1">
      <alignment horizontal="left" vertical="center" wrapText="1"/>
    </xf>
    <xf numFmtId="0" fontId="57" fillId="27" borderId="0" xfId="43" applyFont="1" applyFill="1" applyAlignment="1">
      <alignment horizontal="left" wrapText="1"/>
    </xf>
    <xf numFmtId="0" fontId="57" fillId="28" borderId="0" xfId="43" applyFont="1" applyFill="1" applyAlignment="1">
      <alignment horizontal="left" wrapText="1"/>
    </xf>
    <xf numFmtId="0" fontId="57" fillId="0" borderId="0" xfId="43" applyFont="1" applyFill="1" applyAlignment="1">
      <alignment horizontal="left" wrapText="1"/>
    </xf>
    <xf numFmtId="0" fontId="123" fillId="27" borderId="0" xfId="43" applyFont="1" applyFill="1"/>
    <xf numFmtId="0" fontId="71" fillId="27" borderId="0" xfId="370" applyFont="1" applyFill="1" applyAlignment="1">
      <alignment horizontal="left" vertical="center" indent="2"/>
    </xf>
    <xf numFmtId="1" fontId="1" fillId="0" borderId="63" xfId="43" applyNumberFormat="1" applyFont="1" applyFill="1" applyBorder="1" applyAlignment="1">
      <alignment horizontal="center"/>
    </xf>
    <xf numFmtId="201" fontId="1" fillId="0" borderId="19" xfId="85" applyNumberFormat="1" applyFont="1" applyFill="1" applyBorder="1" applyAlignment="1">
      <alignment horizontal="center"/>
    </xf>
    <xf numFmtId="0" fontId="127" fillId="0" borderId="0" xfId="89" applyFont="1" applyFill="1" applyBorder="1" applyAlignment="1">
      <alignment horizontal="left" wrapText="1"/>
    </xf>
    <xf numFmtId="15" fontId="1" fillId="0" borderId="0" xfId="43" applyNumberFormat="1" applyFont="1" applyFill="1" applyBorder="1" applyAlignment="1">
      <alignment horizontal="left"/>
    </xf>
    <xf numFmtId="191" fontId="75" fillId="0" borderId="63" xfId="365" applyNumberFormat="1" applyFont="1" applyFill="1" applyBorder="1"/>
    <xf numFmtId="3" fontId="116" fillId="0" borderId="63" xfId="43" applyNumberFormat="1" applyFont="1" applyFill="1" applyBorder="1" applyAlignment="1">
      <alignment horizontal="right" indent="1"/>
    </xf>
    <xf numFmtId="3" fontId="59" fillId="0" borderId="63" xfId="365" applyNumberFormat="1" applyFont="1" applyFill="1" applyBorder="1" applyAlignment="1">
      <alignment horizontal="right" indent="1"/>
    </xf>
    <xf numFmtId="3" fontId="75" fillId="0" borderId="63" xfId="43" quotePrefix="1" applyNumberFormat="1" applyFont="1" applyFill="1" applyBorder="1" applyAlignment="1">
      <alignment horizontal="right" indent="1"/>
    </xf>
    <xf numFmtId="3" fontId="57" fillId="0" borderId="0" xfId="43" applyNumberFormat="1" applyFont="1" applyFill="1" applyBorder="1"/>
    <xf numFmtId="0" fontId="127" fillId="0" borderId="19" xfId="89" applyFont="1" applyFill="1" applyBorder="1" applyAlignment="1">
      <alignment horizontal="left" wrapText="1"/>
    </xf>
    <xf numFmtId="3" fontId="75" fillId="0" borderId="63" xfId="365" applyNumberFormat="1" applyFont="1" applyFill="1" applyBorder="1" applyAlignment="1">
      <alignment horizontal="right" indent="1"/>
    </xf>
    <xf numFmtId="3" fontId="75" fillId="0" borderId="63" xfId="365" applyNumberFormat="1" applyFont="1" applyFill="1" applyBorder="1" applyAlignment="1">
      <alignment horizontal="right" wrapText="1" indent="1"/>
    </xf>
    <xf numFmtId="0" fontId="1" fillId="0" borderId="0" xfId="43" applyFont="1" applyFill="1"/>
    <xf numFmtId="0" fontId="0" fillId="0" borderId="0" xfId="0" applyFill="1"/>
    <xf numFmtId="0" fontId="1" fillId="0" borderId="19" xfId="43" applyFont="1" applyFill="1" applyBorder="1" applyAlignment="1"/>
    <xf numFmtId="0" fontId="1" fillId="0" borderId="0" xfId="43" applyFont="1" applyFill="1" applyAlignment="1"/>
    <xf numFmtId="218" fontId="80" fillId="0" borderId="0" xfId="85" applyNumberFormat="1" applyFont="1" applyFill="1"/>
    <xf numFmtId="196" fontId="124" fillId="27" borderId="0" xfId="85" applyNumberFormat="1" applyFont="1" applyFill="1" applyAlignment="1">
      <alignment horizontal="center"/>
    </xf>
    <xf numFmtId="218" fontId="65" fillId="0" borderId="0" xfId="85" applyNumberFormat="1" applyFont="1" applyFill="1" applyAlignment="1">
      <alignment horizontal="center" vertical="center"/>
    </xf>
    <xf numFmtId="217" fontId="60" fillId="27" borderId="0" xfId="85" applyNumberFormat="1" applyFont="1" applyFill="1"/>
    <xf numFmtId="218" fontId="57" fillId="0" borderId="0" xfId="85" applyNumberFormat="1" applyFont="1" applyFill="1" applyAlignment="1">
      <alignment horizontal="center"/>
    </xf>
    <xf numFmtId="217" fontId="65" fillId="27" borderId="0" xfId="85" applyNumberFormat="1" applyFont="1" applyFill="1" applyAlignment="1">
      <alignment horizontal="center" vertical="center"/>
    </xf>
    <xf numFmtId="204" fontId="57" fillId="27" borderId="0" xfId="85" applyNumberFormat="1" applyFont="1" applyFill="1" applyAlignment="1">
      <alignment vertical="center"/>
    </xf>
    <xf numFmtId="174" fontId="122" fillId="0" borderId="0" xfId="85" applyFont="1" applyFill="1" applyAlignment="1" applyProtection="1">
      <alignment horizontal="center"/>
    </xf>
    <xf numFmtId="174" fontId="75" fillId="27" borderId="0" xfId="85" applyFont="1" applyFill="1"/>
    <xf numFmtId="174" fontId="80" fillId="0" borderId="0" xfId="85" applyFont="1"/>
    <xf numFmtId="170" fontId="75" fillId="0" borderId="52" xfId="86" applyNumberFormat="1" applyFont="1" applyFill="1" applyBorder="1" applyAlignment="1">
      <alignment vertical="center"/>
    </xf>
    <xf numFmtId="170" fontId="59" fillId="27" borderId="59" xfId="86" applyNumberFormat="1" applyFont="1" applyFill="1" applyBorder="1" applyAlignment="1">
      <alignment horizontal="right" vertical="center"/>
    </xf>
    <xf numFmtId="170" fontId="75" fillId="0" borderId="19" xfId="86" applyNumberFormat="1" applyFont="1" applyFill="1" applyBorder="1" applyAlignment="1">
      <alignment vertical="center"/>
    </xf>
    <xf numFmtId="170" fontId="59" fillId="27" borderId="20" xfId="86" applyNumberFormat="1" applyFont="1" applyFill="1" applyBorder="1" applyAlignment="1">
      <alignment horizontal="right" vertical="center"/>
    </xf>
    <xf numFmtId="170" fontId="59" fillId="0" borderId="40" xfId="86" applyNumberFormat="1" applyFont="1" applyFill="1" applyBorder="1" applyAlignment="1">
      <alignment vertical="center"/>
    </xf>
    <xf numFmtId="170" fontId="59" fillId="27" borderId="41" xfId="86" applyNumberFormat="1" applyFont="1" applyFill="1" applyBorder="1" applyAlignment="1">
      <alignment horizontal="right" vertical="center"/>
    </xf>
    <xf numFmtId="170" fontId="59" fillId="0" borderId="19" xfId="86" applyNumberFormat="1" applyFont="1" applyFill="1" applyBorder="1" applyAlignment="1">
      <alignment horizontal="right" vertical="center"/>
    </xf>
    <xf numFmtId="170" fontId="59" fillId="0" borderId="19" xfId="365" applyNumberFormat="1" applyFont="1" applyFill="1" applyBorder="1" applyAlignment="1">
      <alignment vertical="center"/>
    </xf>
    <xf numFmtId="170" fontId="59" fillId="27" borderId="20" xfId="365" applyNumberFormat="1" applyFont="1" applyFill="1" applyBorder="1" applyAlignment="1">
      <alignment vertical="center"/>
    </xf>
    <xf numFmtId="170" fontId="59" fillId="27" borderId="20" xfId="86" applyNumberFormat="1" applyFont="1" applyFill="1" applyBorder="1" applyAlignment="1">
      <alignment vertical="center"/>
    </xf>
    <xf numFmtId="170" fontId="59" fillId="27" borderId="40" xfId="86" applyNumberFormat="1" applyFont="1" applyFill="1" applyBorder="1" applyAlignment="1">
      <alignment horizontal="center" vertical="center"/>
    </xf>
    <xf numFmtId="170" fontId="59" fillId="27" borderId="34" xfId="86" applyNumberFormat="1" applyFont="1" applyFill="1" applyBorder="1" applyAlignment="1">
      <alignment horizontal="center" vertical="center"/>
    </xf>
    <xf numFmtId="172" fontId="96" fillId="27" borderId="18" xfId="86" applyNumberFormat="1" applyFont="1" applyFill="1" applyBorder="1" applyAlignment="1" applyProtection="1"/>
    <xf numFmtId="172" fontId="96" fillId="27" borderId="20" xfId="86" applyNumberFormat="1" applyFont="1" applyFill="1" applyBorder="1" applyAlignment="1" applyProtection="1"/>
    <xf numFmtId="172" fontId="64" fillId="27" borderId="18" xfId="86" applyNumberFormat="1" applyFont="1" applyFill="1" applyBorder="1" applyAlignment="1" applyProtection="1">
      <alignment vertical="center"/>
    </xf>
    <xf numFmtId="172" fontId="64" fillId="27" borderId="20" xfId="86" applyNumberFormat="1" applyFont="1" applyFill="1" applyBorder="1" applyAlignment="1" applyProtection="1">
      <alignment vertical="center"/>
    </xf>
    <xf numFmtId="172" fontId="57" fillId="27" borderId="18" xfId="86" applyNumberFormat="1" applyFont="1" applyFill="1" applyBorder="1" applyAlignment="1">
      <alignment horizontal="center" vertical="center"/>
    </xf>
    <xf numFmtId="172" fontId="57" fillId="27" borderId="20" xfId="86" applyNumberFormat="1" applyFont="1" applyFill="1" applyBorder="1" applyAlignment="1">
      <alignment horizontal="center" vertical="center"/>
    </xf>
    <xf numFmtId="172" fontId="57" fillId="27" borderId="18" xfId="86" applyNumberFormat="1" applyFont="1" applyFill="1" applyBorder="1" applyAlignment="1">
      <alignment horizontal="right" vertical="center"/>
    </xf>
    <xf numFmtId="172" fontId="57" fillId="0" borderId="20" xfId="86" applyNumberFormat="1" applyFont="1" applyFill="1" applyBorder="1" applyAlignment="1">
      <alignment horizontal="right" vertical="center"/>
    </xf>
    <xf numFmtId="172" fontId="64" fillId="27" borderId="18" xfId="86" applyNumberFormat="1" applyFont="1" applyFill="1" applyBorder="1" applyAlignment="1" applyProtection="1">
      <alignment horizontal="right" vertical="center"/>
    </xf>
    <xf numFmtId="172" fontId="64" fillId="27" borderId="20" xfId="86" applyNumberFormat="1" applyFont="1" applyFill="1" applyBorder="1" applyAlignment="1" applyProtection="1">
      <alignment horizontal="right" vertical="center"/>
    </xf>
    <xf numFmtId="173" fontId="57" fillId="27" borderId="34" xfId="86" applyFont="1" applyFill="1" applyBorder="1" applyAlignment="1">
      <alignment horizontal="right" vertical="center"/>
    </xf>
    <xf numFmtId="172" fontId="75" fillId="27" borderId="18" xfId="86" applyNumberFormat="1" applyFont="1" applyFill="1" applyBorder="1" applyAlignment="1">
      <alignment horizontal="right" vertical="center"/>
    </xf>
    <xf numFmtId="172" fontId="70" fillId="29" borderId="55" xfId="86" applyNumberFormat="1" applyFont="1" applyFill="1" applyBorder="1" applyAlignment="1">
      <alignment horizontal="right" vertical="center" wrapText="1"/>
    </xf>
    <xf numFmtId="196" fontId="57" fillId="0" borderId="0" xfId="85" applyNumberFormat="1" applyFont="1" applyFill="1"/>
    <xf numFmtId="196" fontId="65" fillId="0" borderId="0" xfId="85" applyNumberFormat="1" applyFont="1" applyFill="1"/>
    <xf numFmtId="196" fontId="75" fillId="0" borderId="0" xfId="85" applyNumberFormat="1" applyFont="1" applyFill="1"/>
    <xf numFmtId="174" fontId="57" fillId="0" borderId="0" xfId="85" applyFont="1" applyFill="1" applyBorder="1"/>
    <xf numFmtId="178" fontId="143" fillId="27" borderId="15" xfId="43" applyNumberFormat="1" applyFont="1" applyFill="1" applyBorder="1" applyAlignment="1" applyProtection="1"/>
    <xf numFmtId="3" fontId="144" fillId="0" borderId="18" xfId="43" applyNumberFormat="1" applyFont="1" applyFill="1" applyBorder="1" applyAlignment="1">
      <alignment horizontal="right"/>
    </xf>
    <xf numFmtId="3" fontId="57" fillId="0" borderId="47" xfId="43" applyNumberFormat="1" applyFont="1" applyFill="1" applyBorder="1" applyAlignment="1">
      <alignment horizontal="left" vertical="center"/>
    </xf>
    <xf numFmtId="174" fontId="80" fillId="0" borderId="0" xfId="85" applyFont="1" applyFill="1"/>
    <xf numFmtId="217" fontId="57" fillId="0" borderId="0" xfId="85" applyNumberFormat="1" applyFont="1" applyFill="1" applyAlignment="1">
      <alignment horizontal="center" vertical="center"/>
    </xf>
    <xf numFmtId="174" fontId="87" fillId="27" borderId="0" xfId="85" applyNumberFormat="1" applyFont="1" applyFill="1" applyAlignment="1">
      <alignment horizontal="center" vertical="center"/>
    </xf>
    <xf numFmtId="0" fontId="61" fillId="28" borderId="0" xfId="43" applyFont="1" applyFill="1" applyAlignment="1">
      <alignment horizontal="center" vertical="center"/>
    </xf>
    <xf numFmtId="0" fontId="116" fillId="28" borderId="0" xfId="43" applyFont="1" applyFill="1" applyAlignment="1">
      <alignment horizontal="center" vertical="center"/>
    </xf>
    <xf numFmtId="0" fontId="68" fillId="29" borderId="33" xfId="43" applyFont="1" applyFill="1" applyBorder="1" applyAlignment="1">
      <alignment horizontal="center" vertical="center"/>
    </xf>
    <xf numFmtId="174" fontId="57" fillId="0" borderId="0" xfId="364" applyNumberFormat="1" applyFont="1"/>
    <xf numFmtId="204" fontId="57" fillId="0" borderId="0" xfId="85" applyNumberFormat="1" applyFont="1"/>
    <xf numFmtId="172" fontId="80" fillId="0" borderId="0" xfId="0" applyNumberFormat="1" applyFont="1"/>
    <xf numFmtId="174" fontId="127" fillId="0" borderId="0" xfId="85" applyFont="1" applyFill="1" applyBorder="1" applyAlignment="1">
      <alignment horizontal="left" wrapText="1"/>
    </xf>
    <xf numFmtId="174" fontId="1" fillId="0" borderId="0" xfId="85" applyFont="1" applyFill="1" applyBorder="1" applyAlignment="1">
      <alignment horizontal="left"/>
    </xf>
    <xf numFmtId="0" fontId="61" fillId="28" borderId="0" xfId="43" applyFont="1" applyFill="1" applyAlignment="1">
      <alignment horizontal="center" vertical="center"/>
    </xf>
    <xf numFmtId="0" fontId="116" fillId="28" borderId="0" xfId="43" applyFont="1" applyFill="1" applyAlignment="1">
      <alignment horizontal="center" vertical="center"/>
    </xf>
    <xf numFmtId="0" fontId="111" fillId="29" borderId="23" xfId="464" applyFont="1" applyFill="1" applyBorder="1" applyAlignment="1">
      <alignment horizontal="center"/>
    </xf>
    <xf numFmtId="190" fontId="57" fillId="0" borderId="0" xfId="85" applyNumberFormat="1" applyFont="1" applyFill="1" applyAlignment="1">
      <alignment horizontal="left" vertical="center"/>
    </xf>
    <xf numFmtId="3" fontId="57" fillId="0" borderId="25" xfId="85" applyNumberFormat="1" applyFont="1" applyFill="1" applyBorder="1" applyAlignment="1">
      <alignment vertical="center"/>
    </xf>
    <xf numFmtId="3" fontId="57" fillId="0" borderId="0" xfId="85" applyNumberFormat="1" applyFont="1" applyFill="1" applyAlignment="1">
      <alignment vertical="center"/>
    </xf>
    <xf numFmtId="190" fontId="57" fillId="0" borderId="0" xfId="43" applyNumberFormat="1" applyFont="1" applyFill="1" applyBorder="1" applyAlignment="1">
      <alignment horizontal="left" vertical="center"/>
    </xf>
    <xf numFmtId="3" fontId="57" fillId="0" borderId="0" xfId="43" applyNumberFormat="1" applyFont="1" applyFill="1" applyBorder="1" applyAlignment="1">
      <alignment horizontal="left" vertical="center"/>
    </xf>
    <xf numFmtId="3" fontId="57" fillId="0" borderId="45" xfId="43" applyNumberFormat="1" applyFont="1" applyFill="1" applyBorder="1" applyAlignment="1">
      <alignment vertical="center"/>
    </xf>
    <xf numFmtId="190" fontId="57" fillId="0" borderId="0" xfId="85" applyNumberFormat="1" applyFont="1" applyFill="1" applyBorder="1" applyAlignment="1">
      <alignment horizontal="left" vertical="center"/>
    </xf>
    <xf numFmtId="3" fontId="57" fillId="0" borderId="0" xfId="85" applyNumberFormat="1" applyFont="1" applyFill="1" applyBorder="1" applyAlignment="1">
      <alignment vertical="center"/>
    </xf>
    <xf numFmtId="3" fontId="57" fillId="0" borderId="25" xfId="43" applyNumberFormat="1" applyFont="1" applyFill="1" applyBorder="1" applyAlignment="1">
      <alignment horizontal="left" vertical="center"/>
    </xf>
    <xf numFmtId="3" fontId="145" fillId="29" borderId="15" xfId="43" applyNumberFormat="1" applyFont="1" applyFill="1" applyBorder="1" applyAlignment="1">
      <alignment vertical="center"/>
    </xf>
    <xf numFmtId="187" fontId="57" fillId="27" borderId="38" xfId="428" applyNumberFormat="1" applyFont="1" applyFill="1" applyBorder="1" applyAlignment="1">
      <alignment horizontal="center"/>
    </xf>
    <xf numFmtId="187" fontId="57" fillId="27" borderId="40" xfId="428" applyNumberFormat="1" applyFont="1" applyFill="1" applyBorder="1" applyAlignment="1">
      <alignment horizontal="center"/>
    </xf>
    <xf numFmtId="187" fontId="57" fillId="27" borderId="41" xfId="85" applyNumberFormat="1" applyFont="1" applyFill="1" applyBorder="1" applyAlignment="1">
      <alignment horizontal="center"/>
    </xf>
    <xf numFmtId="3" fontId="57" fillId="27" borderId="20" xfId="85" applyNumberFormat="1" applyFont="1" applyFill="1" applyBorder="1"/>
    <xf numFmtId="196" fontId="57" fillId="0" borderId="0" xfId="85" applyNumberFormat="1" applyFont="1"/>
    <xf numFmtId="196" fontId="71" fillId="0" borderId="0" xfId="85" applyNumberFormat="1" applyFont="1"/>
    <xf numFmtId="196" fontId="80" fillId="0" borderId="0" xfId="85" applyNumberFormat="1" applyFont="1"/>
    <xf numFmtId="0" fontId="57" fillId="0" borderId="86" xfId="43" applyFont="1" applyFill="1" applyBorder="1" applyAlignment="1">
      <alignment horizontal="left" vertical="center" indent="1"/>
    </xf>
    <xf numFmtId="0" fontId="81" fillId="0" borderId="86" xfId="43" applyFont="1" applyFill="1" applyBorder="1" applyAlignment="1">
      <alignment horizontal="left" vertical="center" indent="1"/>
    </xf>
    <xf numFmtId="174" fontId="124" fillId="27" borderId="0" xfId="85" applyFont="1" applyFill="1" applyAlignment="1">
      <alignment horizontal="center"/>
    </xf>
    <xf numFmtId="206" fontId="57" fillId="27" borderId="0" xfId="85" applyNumberFormat="1" applyFont="1" applyFill="1" applyAlignment="1">
      <alignment horizontal="center"/>
    </xf>
    <xf numFmtId="217" fontId="57" fillId="27" borderId="0" xfId="85" applyNumberFormat="1" applyFont="1" applyFill="1" applyAlignment="1">
      <alignment horizontal="center"/>
    </xf>
    <xf numFmtId="0" fontId="63" fillId="0" borderId="70" xfId="79" applyFont="1" applyFill="1" applyBorder="1" applyAlignment="1" applyProtection="1">
      <alignment horizontal="center" vertical="center"/>
    </xf>
    <xf numFmtId="1" fontId="76" fillId="29" borderId="23" xfId="43" applyNumberFormat="1" applyFont="1" applyFill="1" applyBorder="1" applyAlignment="1">
      <alignment horizontal="center" vertical="center" wrapText="1"/>
    </xf>
    <xf numFmtId="0" fontId="57" fillId="27" borderId="0" xfId="43" applyFont="1" applyFill="1" applyAlignment="1">
      <alignment horizontal="center"/>
    </xf>
    <xf numFmtId="0" fontId="75" fillId="0" borderId="18" xfId="43" applyFont="1" applyFill="1" applyBorder="1" applyAlignment="1">
      <alignment horizontal="center"/>
    </xf>
    <xf numFmtId="192" fontId="130" fillId="0" borderId="20" xfId="365" applyNumberFormat="1" applyFont="1" applyFill="1" applyBorder="1" applyAlignment="1" applyProtection="1">
      <alignment horizontal="center" vertical="center" wrapText="1"/>
    </xf>
    <xf numFmtId="3" fontId="116" fillId="0" borderId="20" xfId="43" applyNumberFormat="1" applyFont="1" applyFill="1" applyBorder="1" applyAlignment="1">
      <alignment horizontal="right" indent="1"/>
    </xf>
    <xf numFmtId="15" fontId="59" fillId="0" borderId="18" xfId="43" applyNumberFormat="1" applyFont="1" applyFill="1" applyBorder="1" applyAlignment="1">
      <alignment horizontal="center" vertical="center" wrapText="1"/>
    </xf>
    <xf numFmtId="3" fontId="59" fillId="0" borderId="20" xfId="365" applyNumberFormat="1" applyFont="1" applyFill="1" applyBorder="1" applyAlignment="1" applyProtection="1">
      <alignment horizontal="right" vertical="center" wrapText="1" indent="1"/>
    </xf>
    <xf numFmtId="15" fontId="75" fillId="0" borderId="18" xfId="43" applyNumberFormat="1" applyFont="1" applyFill="1" applyBorder="1" applyAlignment="1">
      <alignment horizontal="center" vertical="center" wrapText="1"/>
    </xf>
    <xf numFmtId="3" fontId="75" fillId="0" borderId="20" xfId="365" applyNumberFormat="1" applyFont="1" applyFill="1" applyBorder="1" applyAlignment="1">
      <alignment horizontal="right" wrapText="1" indent="1"/>
    </xf>
    <xf numFmtId="0" fontId="75" fillId="0" borderId="0" xfId="43" applyFont="1" applyFill="1" applyBorder="1" applyAlignment="1"/>
    <xf numFmtId="15" fontId="75" fillId="0" borderId="18" xfId="43" applyNumberFormat="1" applyFont="1" applyFill="1" applyBorder="1" applyAlignment="1">
      <alignment horizontal="center"/>
    </xf>
    <xf numFmtId="3" fontId="75" fillId="0" borderId="20" xfId="365" applyNumberFormat="1" applyFont="1" applyFill="1" applyBorder="1" applyAlignment="1">
      <alignment horizontal="right" indent="1"/>
    </xf>
    <xf numFmtId="3" fontId="75" fillId="0" borderId="20" xfId="365" applyNumberFormat="1" applyFont="1" applyFill="1" applyBorder="1" applyAlignment="1" applyProtection="1">
      <alignment horizontal="right" vertical="center" wrapText="1" indent="1"/>
    </xf>
    <xf numFmtId="3" fontId="70" fillId="29" borderId="72" xfId="43" applyNumberFormat="1" applyFont="1" applyFill="1" applyBorder="1" applyAlignment="1">
      <alignment horizontal="right" vertical="center" wrapText="1" indent="1"/>
    </xf>
    <xf numFmtId="3" fontId="70" fillId="29" borderId="102" xfId="43" applyNumberFormat="1" applyFont="1" applyFill="1" applyBorder="1" applyAlignment="1">
      <alignment horizontal="right" vertical="center" wrapText="1" indent="1"/>
    </xf>
    <xf numFmtId="0" fontId="131" fillId="0" borderId="14" xfId="43" applyFont="1" applyFill="1" applyBorder="1" applyAlignment="1">
      <alignment horizontal="center"/>
    </xf>
    <xf numFmtId="191" fontId="75" fillId="0" borderId="20" xfId="365" applyNumberFormat="1" applyFont="1" applyFill="1" applyBorder="1"/>
    <xf numFmtId="185" fontId="59" fillId="0" borderId="14" xfId="43" applyNumberFormat="1" applyFont="1" applyFill="1" applyBorder="1" applyAlignment="1">
      <alignment horizontal="center"/>
    </xf>
    <xf numFmtId="3" fontId="59" fillId="0" borderId="20" xfId="365" applyNumberFormat="1" applyFont="1" applyFill="1" applyBorder="1" applyAlignment="1">
      <alignment horizontal="right" indent="1"/>
    </xf>
    <xf numFmtId="15" fontId="133" fillId="0" borderId="18" xfId="43" applyNumberFormat="1" applyFont="1" applyFill="1" applyBorder="1" applyAlignment="1">
      <alignment horizontal="center"/>
    </xf>
    <xf numFmtId="3" fontId="75" fillId="0" borderId="20" xfId="43" quotePrefix="1" applyNumberFormat="1" applyFont="1" applyFill="1" applyBorder="1" applyAlignment="1">
      <alignment horizontal="right" indent="1"/>
    </xf>
    <xf numFmtId="3" fontId="59" fillId="0" borderId="20" xfId="365" applyNumberFormat="1" applyFont="1" applyFill="1" applyBorder="1" applyAlignment="1">
      <alignment horizontal="right" wrapText="1" indent="1"/>
    </xf>
    <xf numFmtId="185" fontId="75" fillId="0" borderId="14" xfId="43" applyNumberFormat="1" applyFont="1" applyFill="1" applyBorder="1" applyAlignment="1">
      <alignment horizontal="center"/>
    </xf>
    <xf numFmtId="191" fontId="70" fillId="29" borderId="72" xfId="365" applyNumberFormat="1" applyFont="1" applyFill="1" applyBorder="1" applyAlignment="1">
      <alignment horizontal="right"/>
    </xf>
    <xf numFmtId="191" fontId="70" fillId="29" borderId="104" xfId="365" applyNumberFormat="1" applyFont="1" applyFill="1" applyBorder="1" applyAlignment="1">
      <alignment horizontal="right"/>
    </xf>
    <xf numFmtId="191" fontId="70" fillId="29" borderId="102" xfId="365" applyNumberFormat="1" applyFont="1" applyFill="1" applyBorder="1" applyAlignment="1">
      <alignment horizontal="right"/>
    </xf>
    <xf numFmtId="15" fontId="57" fillId="0" borderId="18" xfId="43" applyNumberFormat="1" applyFont="1" applyFill="1" applyBorder="1" applyAlignment="1">
      <alignment horizontal="center"/>
    </xf>
    <xf numFmtId="3" fontId="91" fillId="0" borderId="59" xfId="43" applyNumberFormat="1" applyFont="1" applyFill="1" applyBorder="1" applyAlignment="1">
      <alignment vertical="center" wrapText="1"/>
    </xf>
    <xf numFmtId="3" fontId="75" fillId="0" borderId="20" xfId="43" applyNumberFormat="1" applyFont="1" applyFill="1" applyBorder="1" applyAlignment="1">
      <alignment horizontal="right" indent="1"/>
    </xf>
    <xf numFmtId="3" fontId="59" fillId="0" borderId="20" xfId="43" applyNumberFormat="1" applyFont="1" applyFill="1" applyBorder="1" applyAlignment="1">
      <alignment horizontal="right" indent="1"/>
    </xf>
    <xf numFmtId="201" fontId="1" fillId="0" borderId="20" xfId="85" applyNumberFormat="1" applyFont="1" applyFill="1" applyBorder="1" applyAlignment="1">
      <alignment horizontal="center"/>
    </xf>
    <xf numFmtId="15" fontId="136" fillId="0" borderId="18" xfId="43" applyNumberFormat="1" applyFont="1" applyFill="1" applyBorder="1" applyAlignment="1">
      <alignment horizontal="center"/>
    </xf>
    <xf numFmtId="3" fontId="59" fillId="0" borderId="20" xfId="43" quotePrefix="1" applyNumberFormat="1" applyFont="1" applyFill="1" applyBorder="1" applyAlignment="1">
      <alignment horizontal="right" indent="1"/>
    </xf>
    <xf numFmtId="0" fontId="57" fillId="0" borderId="0" xfId="43" applyFont="1" applyFill="1" applyBorder="1" applyAlignment="1">
      <alignment horizontal="center"/>
    </xf>
    <xf numFmtId="201" fontId="102" fillId="0" borderId="20" xfId="85" applyNumberFormat="1" applyFont="1" applyFill="1" applyBorder="1" applyAlignment="1">
      <alignment horizontal="center"/>
    </xf>
    <xf numFmtId="3" fontId="70" fillId="29" borderId="72" xfId="43" applyNumberFormat="1" applyFont="1" applyFill="1" applyBorder="1" applyAlignment="1">
      <alignment horizontal="right" vertical="center" indent="1"/>
    </xf>
    <xf numFmtId="3" fontId="70" fillId="29" borderId="102" xfId="43" applyNumberFormat="1" applyFont="1" applyFill="1" applyBorder="1" applyAlignment="1">
      <alignment horizontal="right" vertical="center" indent="1"/>
    </xf>
    <xf numFmtId="0" fontId="70" fillId="29" borderId="53" xfId="43" applyFont="1" applyFill="1" applyBorder="1" applyAlignment="1">
      <alignment horizontal="left" vertical="center"/>
    </xf>
    <xf numFmtId="0" fontId="70" fillId="29" borderId="54" xfId="43" applyFont="1" applyFill="1" applyBorder="1" applyAlignment="1">
      <alignment horizontal="left" vertical="center"/>
    </xf>
    <xf numFmtId="0" fontId="70" fillId="29" borderId="78" xfId="43" applyFont="1" applyFill="1" applyBorder="1" applyAlignment="1">
      <alignment horizontal="left" vertical="center"/>
    </xf>
    <xf numFmtId="0" fontId="70" fillId="29" borderId="79" xfId="43" applyFont="1" applyFill="1" applyBorder="1" applyAlignment="1">
      <alignment horizontal="left" vertical="center"/>
    </xf>
    <xf numFmtId="0" fontId="110" fillId="29" borderId="53" xfId="43" applyFont="1" applyFill="1" applyBorder="1" applyAlignment="1">
      <alignment horizontal="center" vertical="center" wrapText="1"/>
    </xf>
    <xf numFmtId="0" fontId="110" fillId="29" borderId="54" xfId="43" applyFont="1" applyFill="1" applyBorder="1" applyAlignment="1">
      <alignment horizontal="center" vertical="center" wrapText="1"/>
    </xf>
    <xf numFmtId="0" fontId="64" fillId="27" borderId="43" xfId="43" applyFont="1" applyFill="1" applyBorder="1" applyAlignment="1">
      <alignment horizontal="center" vertical="center" wrapText="1"/>
    </xf>
    <xf numFmtId="0" fontId="64" fillId="27" borderId="66" xfId="43" applyFont="1" applyFill="1" applyBorder="1" applyAlignment="1">
      <alignment horizontal="center" vertical="center" wrapText="1"/>
    </xf>
    <xf numFmtId="0" fontId="74" fillId="29" borderId="100" xfId="43" applyFont="1" applyFill="1" applyBorder="1" applyAlignment="1">
      <alignment horizontal="center" vertical="center" wrapText="1"/>
    </xf>
    <xf numFmtId="0" fontId="74" fillId="29" borderId="97" xfId="43" applyFont="1" applyFill="1" applyBorder="1" applyAlignment="1">
      <alignment horizontal="center" vertical="center" wrapText="1"/>
    </xf>
    <xf numFmtId="0" fontId="57" fillId="28" borderId="0" xfId="43" applyFont="1" applyFill="1" applyAlignment="1">
      <alignment horizontal="left" vertical="center" wrapText="1"/>
    </xf>
    <xf numFmtId="0" fontId="61" fillId="27" borderId="0" xfId="43" applyFont="1" applyFill="1" applyAlignment="1">
      <alignment horizontal="center" vertical="center"/>
    </xf>
    <xf numFmtId="0" fontId="64" fillId="27" borderId="0" xfId="43" applyFont="1" applyFill="1" applyAlignment="1">
      <alignment horizontal="center" vertical="center"/>
    </xf>
    <xf numFmtId="0" fontId="57" fillId="27" borderId="0" xfId="43" applyFont="1" applyFill="1" applyAlignment="1">
      <alignment horizontal="left" wrapText="1"/>
    </xf>
    <xf numFmtId="0" fontId="57" fillId="28" borderId="0" xfId="43" applyFont="1" applyFill="1" applyAlignment="1">
      <alignment horizontal="left" wrapText="1"/>
    </xf>
    <xf numFmtId="0" fontId="57" fillId="0" borderId="0" xfId="364" applyFont="1" applyFill="1" applyAlignment="1">
      <alignment horizontal="left" vertical="center" wrapText="1"/>
    </xf>
    <xf numFmtId="0" fontId="57" fillId="0" borderId="0" xfId="43" applyFont="1" applyFill="1" applyBorder="1" applyAlignment="1">
      <alignment horizontal="left" vertical="center" wrapText="1"/>
    </xf>
    <xf numFmtId="10" fontId="75" fillId="27" borderId="32" xfId="97" applyNumberFormat="1" applyFont="1" applyFill="1" applyBorder="1" applyAlignment="1">
      <alignment horizontal="center" vertical="center" wrapText="1"/>
    </xf>
    <xf numFmtId="10" fontId="75" fillId="27" borderId="24" xfId="97" applyNumberFormat="1" applyFont="1" applyFill="1" applyBorder="1" applyAlignment="1">
      <alignment horizontal="center" vertical="center" wrapText="1"/>
    </xf>
    <xf numFmtId="174" fontId="57" fillId="27" borderId="0" xfId="371" applyNumberFormat="1" applyFont="1" applyFill="1" applyAlignment="1">
      <alignment horizontal="left" wrapText="1"/>
    </xf>
    <xf numFmtId="178" fontId="61" fillId="28" borderId="0" xfId="43" applyNumberFormat="1" applyFont="1" applyFill="1" applyBorder="1" applyAlignment="1" applyProtection="1">
      <alignment horizontal="center" vertical="center"/>
    </xf>
    <xf numFmtId="178" fontId="64" fillId="28" borderId="0" xfId="43" applyNumberFormat="1" applyFont="1" applyFill="1" applyBorder="1" applyAlignment="1" applyProtection="1">
      <alignment horizontal="center" vertical="center"/>
    </xf>
    <xf numFmtId="0" fontId="90" fillId="29" borderId="22" xfId="43" applyFont="1" applyFill="1" applyBorder="1" applyAlignment="1">
      <alignment horizontal="center" vertical="center"/>
    </xf>
    <xf numFmtId="0" fontId="90" fillId="29" borderId="48" xfId="43" applyFont="1" applyFill="1" applyBorder="1" applyAlignment="1">
      <alignment horizontal="center" vertical="center"/>
    </xf>
    <xf numFmtId="0" fontId="90" fillId="29" borderId="74" xfId="43" applyFont="1" applyFill="1" applyBorder="1" applyAlignment="1">
      <alignment horizontal="center" vertical="center"/>
    </xf>
    <xf numFmtId="178" fontId="90" fillId="29" borderId="26" xfId="43" applyNumberFormat="1" applyFont="1" applyFill="1" applyBorder="1" applyAlignment="1" applyProtection="1">
      <alignment horizontal="center" vertical="center" wrapText="1"/>
    </xf>
    <xf numFmtId="178" fontId="90" fillId="29" borderId="42" xfId="43" applyNumberFormat="1" applyFont="1" applyFill="1" applyBorder="1" applyAlignment="1" applyProtection="1">
      <alignment horizontal="center" vertical="center" wrapText="1"/>
    </xf>
    <xf numFmtId="178" fontId="90" fillId="29" borderId="56" xfId="43" applyNumberFormat="1" applyFont="1" applyFill="1" applyBorder="1" applyAlignment="1" applyProtection="1">
      <alignment horizontal="center" vertical="center" wrapText="1"/>
    </xf>
    <xf numFmtId="178" fontId="90" fillId="29" borderId="76" xfId="43" applyNumberFormat="1" applyFont="1" applyFill="1" applyBorder="1" applyAlignment="1" applyProtection="1">
      <alignment horizontal="center" vertical="center" wrapText="1"/>
    </xf>
    <xf numFmtId="178" fontId="90" fillId="29" borderId="26" xfId="43" applyNumberFormat="1" applyFont="1" applyFill="1" applyBorder="1" applyAlignment="1" applyProtection="1">
      <alignment horizontal="center" vertical="center"/>
    </xf>
    <xf numFmtId="178" fontId="90" fillId="29" borderId="42" xfId="43" applyNumberFormat="1" applyFont="1" applyFill="1" applyBorder="1" applyAlignment="1" applyProtection="1">
      <alignment horizontal="center" vertical="center"/>
    </xf>
    <xf numFmtId="178" fontId="90" fillId="29" borderId="56" xfId="43" applyNumberFormat="1" applyFont="1" applyFill="1" applyBorder="1" applyAlignment="1" applyProtection="1">
      <alignment horizontal="center" vertical="center"/>
    </xf>
    <xf numFmtId="178" fontId="90" fillId="29" borderId="76" xfId="43" applyNumberFormat="1" applyFont="1" applyFill="1" applyBorder="1" applyAlignment="1" applyProtection="1">
      <alignment horizontal="center" vertical="center"/>
    </xf>
    <xf numFmtId="0" fontId="61" fillId="0" borderId="0" xfId="43" applyFont="1" applyFill="1" applyAlignment="1">
      <alignment horizontal="center" vertical="center"/>
    </xf>
    <xf numFmtId="0" fontId="59" fillId="27" borderId="0" xfId="43" applyFont="1" applyFill="1" applyAlignment="1">
      <alignment horizontal="center" vertical="center"/>
    </xf>
    <xf numFmtId="0" fontId="63" fillId="0" borderId="0" xfId="43" applyFont="1" applyFill="1" applyAlignment="1">
      <alignment horizontal="left" vertical="center" wrapText="1"/>
    </xf>
    <xf numFmtId="0" fontId="57" fillId="0" borderId="0" xfId="43" applyFont="1" applyFill="1" applyAlignment="1">
      <alignment horizontal="left" wrapText="1"/>
    </xf>
    <xf numFmtId="3" fontId="138" fillId="29" borderId="17" xfId="43" applyNumberFormat="1" applyFont="1" applyFill="1" applyBorder="1" applyAlignment="1">
      <alignment horizontal="center" vertical="center"/>
    </xf>
    <xf numFmtId="3" fontId="138" fillId="29" borderId="103" xfId="43" applyNumberFormat="1" applyFont="1" applyFill="1" applyBorder="1" applyAlignment="1">
      <alignment horizontal="center" vertical="center"/>
    </xf>
    <xf numFmtId="3" fontId="138" fillId="29" borderId="84" xfId="43" applyNumberFormat="1" applyFont="1" applyFill="1" applyBorder="1" applyAlignment="1">
      <alignment horizontal="center" vertical="center"/>
    </xf>
    <xf numFmtId="14" fontId="59" fillId="27" borderId="0" xfId="43" applyNumberFormat="1" applyFont="1" applyFill="1" applyAlignment="1">
      <alignment horizontal="center" vertical="center"/>
    </xf>
    <xf numFmtId="0" fontId="91" fillId="29" borderId="27" xfId="43" applyFont="1" applyFill="1" applyBorder="1" applyAlignment="1">
      <alignment horizontal="center" vertical="center" wrapText="1"/>
    </xf>
    <xf numFmtId="0" fontId="91" fillId="29" borderId="18" xfId="43" applyFont="1" applyFill="1" applyBorder="1" applyAlignment="1">
      <alignment horizontal="center" vertical="center" wrapText="1"/>
    </xf>
    <xf numFmtId="0" fontId="91" fillId="29" borderId="38" xfId="43" applyFont="1" applyFill="1" applyBorder="1" applyAlignment="1">
      <alignment horizontal="center" vertical="center" wrapText="1"/>
    </xf>
    <xf numFmtId="0" fontId="91" fillId="29" borderId="33" xfId="43" applyFont="1" applyFill="1" applyBorder="1" applyAlignment="1">
      <alignment horizontal="center" vertical="center"/>
    </xf>
    <xf numFmtId="0" fontId="91" fillId="29" borderId="19" xfId="43" applyFont="1" applyFill="1" applyBorder="1" applyAlignment="1">
      <alignment horizontal="center" vertical="center"/>
    </xf>
    <xf numFmtId="0" fontId="91" fillId="29" borderId="40" xfId="43" applyFont="1" applyFill="1" applyBorder="1" applyAlignment="1">
      <alignment horizontal="center" vertical="center"/>
    </xf>
    <xf numFmtId="0" fontId="91" fillId="29" borderId="62" xfId="43" applyFont="1" applyFill="1" applyBorder="1" applyAlignment="1">
      <alignment horizontal="center" vertical="center"/>
    </xf>
    <xf numFmtId="0" fontId="91" fillId="29" borderId="63" xfId="43" applyFont="1" applyFill="1" applyBorder="1" applyAlignment="1">
      <alignment horizontal="center" vertical="center"/>
    </xf>
    <xf numFmtId="0" fontId="91" fillId="29" borderId="64" xfId="43" applyFont="1" applyFill="1" applyBorder="1" applyAlignment="1">
      <alignment horizontal="center" vertical="center"/>
    </xf>
    <xf numFmtId="3" fontId="91" fillId="29" borderId="32" xfId="43" applyNumberFormat="1" applyFont="1" applyFill="1" applyBorder="1" applyAlignment="1">
      <alignment horizontal="center" vertical="center" wrapText="1"/>
    </xf>
    <xf numFmtId="3" fontId="91" fillId="29" borderId="15" xfId="43" applyNumberFormat="1" applyFont="1" applyFill="1" applyBorder="1" applyAlignment="1">
      <alignment horizontal="center" vertical="center" wrapText="1"/>
    </xf>
    <xf numFmtId="3" fontId="91" fillId="29" borderId="50" xfId="43" applyNumberFormat="1" applyFont="1" applyFill="1" applyBorder="1" applyAlignment="1">
      <alignment horizontal="center" vertical="center" wrapText="1"/>
    </xf>
    <xf numFmtId="0" fontId="70" fillId="29" borderId="17" xfId="43" applyFont="1" applyFill="1" applyBorder="1" applyAlignment="1">
      <alignment horizontal="center"/>
    </xf>
    <xf numFmtId="0" fontId="70" fillId="29" borderId="103" xfId="43" applyFont="1" applyFill="1" applyBorder="1" applyAlignment="1">
      <alignment horizontal="center"/>
    </xf>
    <xf numFmtId="191" fontId="61" fillId="27" borderId="0" xfId="86" applyNumberFormat="1" applyFont="1" applyFill="1" applyAlignment="1">
      <alignment horizontal="center" vertical="center"/>
    </xf>
    <xf numFmtId="0" fontId="91" fillId="29" borderId="26" xfId="43" applyFont="1" applyFill="1" applyBorder="1" applyAlignment="1">
      <alignment horizontal="center" vertical="center" wrapText="1"/>
    </xf>
    <xf numFmtId="0" fontId="91" fillId="29" borderId="14" xfId="43" applyFont="1" applyFill="1" applyBorder="1" applyAlignment="1">
      <alignment horizontal="center" vertical="center" wrapText="1"/>
    </xf>
    <xf numFmtId="0" fontId="91" fillId="29" borderId="56" xfId="43" applyFont="1" applyFill="1" applyBorder="1" applyAlignment="1">
      <alignment horizontal="center" vertical="center" wrapText="1"/>
    </xf>
    <xf numFmtId="0" fontId="91" fillId="29" borderId="33" xfId="43" applyFont="1" applyFill="1" applyBorder="1" applyAlignment="1">
      <alignment horizontal="center" vertical="center" wrapText="1"/>
    </xf>
    <xf numFmtId="0" fontId="91" fillId="29" borderId="19" xfId="43" applyFont="1" applyFill="1" applyBorder="1" applyAlignment="1">
      <alignment horizontal="center" vertical="center" wrapText="1"/>
    </xf>
    <xf numFmtId="0" fontId="91" fillId="29" borderId="40" xfId="43" applyFont="1" applyFill="1" applyBorder="1" applyAlignment="1">
      <alignment horizontal="center" vertical="center" wrapText="1"/>
    </xf>
    <xf numFmtId="3" fontId="91" fillId="29" borderId="26" xfId="43" applyNumberFormat="1" applyFont="1" applyFill="1" applyBorder="1" applyAlignment="1">
      <alignment horizontal="center" vertical="center" wrapText="1"/>
    </xf>
    <xf numFmtId="3" fontId="91" fillId="29" borderId="14" xfId="43" applyNumberFormat="1" applyFont="1" applyFill="1" applyBorder="1" applyAlignment="1">
      <alignment horizontal="center" vertical="center" wrapText="1"/>
    </xf>
    <xf numFmtId="3" fontId="91" fillId="29" borderId="56" xfId="43" applyNumberFormat="1" applyFont="1" applyFill="1" applyBorder="1" applyAlignment="1">
      <alignment horizontal="center" vertical="center" wrapText="1"/>
    </xf>
    <xf numFmtId="3" fontId="91" fillId="29" borderId="28" xfId="43" applyNumberFormat="1" applyFont="1" applyFill="1" applyBorder="1" applyAlignment="1">
      <alignment horizontal="center" vertical="center" wrapText="1"/>
    </xf>
    <xf numFmtId="3" fontId="91" fillId="29" borderId="20" xfId="43" applyNumberFormat="1" applyFont="1" applyFill="1" applyBorder="1" applyAlignment="1">
      <alignment horizontal="center" vertical="center" wrapText="1"/>
    </xf>
    <xf numFmtId="3" fontId="91" fillId="29" borderId="41" xfId="43" applyNumberFormat="1" applyFont="1" applyFill="1" applyBorder="1" applyAlignment="1">
      <alignment horizontal="center" vertical="center" wrapText="1"/>
    </xf>
    <xf numFmtId="0" fontId="70" fillId="29" borderId="17" xfId="43" applyFont="1" applyFill="1" applyBorder="1" applyAlignment="1">
      <alignment horizontal="center" vertical="center" wrapText="1"/>
    </xf>
    <xf numFmtId="0" fontId="70" fillId="29" borderId="103" xfId="43" applyFont="1" applyFill="1" applyBorder="1" applyAlignment="1">
      <alignment horizontal="center" vertical="center" wrapText="1"/>
    </xf>
    <xf numFmtId="0" fontId="70" fillId="29" borderId="84" xfId="43" applyFont="1" applyFill="1" applyBorder="1" applyAlignment="1">
      <alignment horizontal="center" vertical="center" wrapText="1"/>
    </xf>
    <xf numFmtId="173" fontId="61" fillId="27" borderId="0" xfId="86" applyFont="1" applyFill="1" applyAlignment="1">
      <alignment horizontal="center" vertical="center"/>
    </xf>
    <xf numFmtId="172" fontId="61" fillId="27" borderId="0" xfId="86" applyNumberFormat="1" applyFont="1" applyFill="1" applyAlignment="1">
      <alignment horizontal="center" vertical="center"/>
    </xf>
    <xf numFmtId="0" fontId="76" fillId="29" borderId="27" xfId="43" applyFont="1" applyFill="1" applyBorder="1" applyAlignment="1">
      <alignment horizontal="center" vertical="center"/>
    </xf>
    <xf numFmtId="0" fontId="76" fillId="29" borderId="18" xfId="43" applyFont="1" applyFill="1" applyBorder="1" applyAlignment="1">
      <alignment horizontal="center" vertical="center"/>
    </xf>
    <xf numFmtId="0" fontId="76" fillId="29" borderId="30" xfId="43" applyFont="1" applyFill="1" applyBorder="1" applyAlignment="1">
      <alignment horizontal="center" vertical="center"/>
    </xf>
    <xf numFmtId="0" fontId="76" fillId="29" borderId="28" xfId="43" applyFont="1" applyFill="1" applyBorder="1" applyAlignment="1">
      <alignment horizontal="center" vertical="center" wrapText="1"/>
    </xf>
    <xf numFmtId="0" fontId="76" fillId="29" borderId="20" xfId="43" applyFont="1" applyFill="1" applyBorder="1" applyAlignment="1">
      <alignment horizontal="center" vertical="center" wrapText="1"/>
    </xf>
    <xf numFmtId="0" fontId="76" fillId="29" borderId="31" xfId="43" applyFont="1" applyFill="1" applyBorder="1" applyAlignment="1">
      <alignment horizontal="center" vertical="center" wrapText="1"/>
    </xf>
    <xf numFmtId="3" fontId="76" fillId="29" borderId="27" xfId="43" applyNumberFormat="1" applyFont="1" applyFill="1" applyBorder="1" applyAlignment="1">
      <alignment horizontal="center" vertical="center" wrapText="1"/>
    </xf>
    <xf numFmtId="3" fontId="76" fillId="29" borderId="18" xfId="43" applyNumberFormat="1" applyFont="1" applyFill="1" applyBorder="1" applyAlignment="1">
      <alignment horizontal="center" vertical="center" wrapText="1"/>
    </xf>
    <xf numFmtId="3" fontId="76" fillId="29" borderId="30" xfId="43" applyNumberFormat="1" applyFont="1" applyFill="1" applyBorder="1" applyAlignment="1">
      <alignment horizontal="center" vertical="center" wrapText="1"/>
    </xf>
    <xf numFmtId="3" fontId="76" fillId="29" borderId="33" xfId="43" applyNumberFormat="1" applyFont="1" applyFill="1" applyBorder="1" applyAlignment="1">
      <alignment horizontal="center" vertical="center" wrapText="1"/>
    </xf>
    <xf numFmtId="3" fontId="76" fillId="29" borderId="19" xfId="43" applyNumberFormat="1" applyFont="1" applyFill="1" applyBorder="1" applyAlignment="1">
      <alignment horizontal="center" vertical="center" wrapText="1"/>
    </xf>
    <xf numFmtId="3" fontId="76" fillId="29" borderId="34" xfId="43" applyNumberFormat="1" applyFont="1" applyFill="1" applyBorder="1" applyAlignment="1">
      <alignment horizontal="center" vertical="center" wrapText="1"/>
    </xf>
    <xf numFmtId="3" fontId="76" fillId="29" borderId="28" xfId="43" applyNumberFormat="1" applyFont="1" applyFill="1" applyBorder="1" applyAlignment="1">
      <alignment horizontal="center" vertical="center" wrapText="1"/>
    </xf>
    <xf numFmtId="3" fontId="76" fillId="29" borderId="20" xfId="43" applyNumberFormat="1" applyFont="1" applyFill="1" applyBorder="1" applyAlignment="1">
      <alignment horizontal="center" vertical="center" wrapText="1"/>
    </xf>
    <xf numFmtId="3" fontId="76" fillId="29" borderId="31" xfId="43" applyNumberFormat="1" applyFont="1" applyFill="1" applyBorder="1" applyAlignment="1">
      <alignment horizontal="center" vertical="center" wrapText="1"/>
    </xf>
    <xf numFmtId="3" fontId="76" fillId="29" borderId="32" xfId="43" applyNumberFormat="1" applyFont="1" applyFill="1" applyBorder="1" applyAlignment="1">
      <alignment horizontal="center" vertical="center" wrapText="1"/>
    </xf>
    <xf numFmtId="3" fontId="76" fillId="29" borderId="15" xfId="43" applyNumberFormat="1" applyFont="1" applyFill="1" applyBorder="1" applyAlignment="1">
      <alignment horizontal="center" vertical="center" wrapText="1"/>
    </xf>
    <xf numFmtId="3" fontId="76" fillId="29" borderId="24" xfId="43" applyNumberFormat="1" applyFont="1" applyFill="1" applyBorder="1" applyAlignment="1">
      <alignment horizontal="center" vertical="center" wrapText="1"/>
    </xf>
    <xf numFmtId="0" fontId="70" fillId="29" borderId="22" xfId="43" applyFont="1" applyFill="1" applyBorder="1" applyAlignment="1">
      <alignment horizontal="center" vertical="center"/>
    </xf>
    <xf numFmtId="0" fontId="70" fillId="29" borderId="48" xfId="43" applyFont="1" applyFill="1" applyBorder="1" applyAlignment="1">
      <alignment horizontal="center" vertical="center"/>
    </xf>
    <xf numFmtId="0" fontId="57" fillId="27" borderId="0" xfId="43" applyFont="1" applyFill="1" applyAlignment="1">
      <alignment horizontal="left" vertical="center"/>
    </xf>
    <xf numFmtId="172" fontId="61" fillId="27" borderId="0" xfId="86" applyNumberFormat="1" applyFont="1" applyFill="1" applyBorder="1" applyAlignment="1">
      <alignment horizontal="center" vertical="center"/>
    </xf>
    <xf numFmtId="15" fontId="59" fillId="27" borderId="0" xfId="86" applyNumberFormat="1" applyFont="1" applyFill="1" applyAlignment="1">
      <alignment horizontal="center" vertical="center"/>
    </xf>
    <xf numFmtId="0" fontId="91" fillId="29" borderId="27" xfId="43" applyFont="1" applyFill="1" applyBorder="1" applyAlignment="1">
      <alignment horizontal="center" vertical="center"/>
    </xf>
    <xf numFmtId="0" fontId="91" fillId="29" borderId="18" xfId="43" applyFont="1" applyFill="1" applyBorder="1" applyAlignment="1">
      <alignment horizontal="center" vertical="center"/>
    </xf>
    <xf numFmtId="0" fontId="91" fillId="29" borderId="30" xfId="43" applyFont="1" applyFill="1" applyBorder="1" applyAlignment="1">
      <alignment horizontal="center" vertical="center"/>
    </xf>
    <xf numFmtId="0" fontId="91" fillId="29" borderId="28" xfId="43" applyFont="1" applyFill="1" applyBorder="1" applyAlignment="1">
      <alignment horizontal="center" vertical="center" wrapText="1"/>
    </xf>
    <xf numFmtId="0" fontId="91" fillId="29" borderId="20" xfId="43" applyFont="1" applyFill="1" applyBorder="1" applyAlignment="1">
      <alignment horizontal="center" vertical="center" wrapText="1"/>
    </xf>
    <xf numFmtId="0" fontId="91" fillId="29" borderId="31" xfId="43" applyFont="1" applyFill="1" applyBorder="1" applyAlignment="1">
      <alignment horizontal="center" vertical="center" wrapText="1"/>
    </xf>
    <xf numFmtId="3" fontId="91" fillId="29" borderId="27" xfId="43" applyNumberFormat="1" applyFont="1" applyFill="1" applyBorder="1" applyAlignment="1">
      <alignment horizontal="center" vertical="center" wrapText="1"/>
    </xf>
    <xf numFmtId="3" fontId="91" fillId="29" borderId="18" xfId="43" applyNumberFormat="1" applyFont="1" applyFill="1" applyBorder="1" applyAlignment="1">
      <alignment horizontal="center" vertical="center" wrapText="1"/>
    </xf>
    <xf numFmtId="3" fontId="91" fillId="29" borderId="30" xfId="43" applyNumberFormat="1" applyFont="1" applyFill="1" applyBorder="1" applyAlignment="1">
      <alignment horizontal="center" vertical="center" wrapText="1"/>
    </xf>
    <xf numFmtId="3" fontId="91" fillId="29" borderId="33" xfId="43" applyNumberFormat="1" applyFont="1" applyFill="1" applyBorder="1" applyAlignment="1">
      <alignment horizontal="center" vertical="center" wrapText="1"/>
    </xf>
    <xf numFmtId="3" fontId="91" fillId="29" borderId="19" xfId="43" applyNumberFormat="1" applyFont="1" applyFill="1" applyBorder="1" applyAlignment="1">
      <alignment horizontal="center" vertical="center" wrapText="1"/>
    </xf>
    <xf numFmtId="3" fontId="91" fillId="29" borderId="34" xfId="43" applyNumberFormat="1" applyFont="1" applyFill="1" applyBorder="1" applyAlignment="1">
      <alignment horizontal="center" vertical="center" wrapText="1"/>
    </xf>
    <xf numFmtId="3" fontId="91" fillId="29" borderId="24" xfId="43" applyNumberFormat="1" applyFont="1" applyFill="1" applyBorder="1" applyAlignment="1">
      <alignment horizontal="center" vertical="center" wrapText="1"/>
    </xf>
    <xf numFmtId="0" fontId="68" fillId="29" borderId="26" xfId="43" applyFont="1" applyFill="1" applyBorder="1" applyAlignment="1">
      <alignment horizontal="center" vertical="center" wrapText="1"/>
    </xf>
    <xf numFmtId="0" fontId="68" fillId="29" borderId="29" xfId="43" applyFont="1" applyFill="1" applyBorder="1" applyAlignment="1">
      <alignment horizontal="center" vertical="center" wrapText="1"/>
    </xf>
    <xf numFmtId="0" fontId="68" fillId="29" borderId="22" xfId="43" applyFont="1" applyFill="1" applyBorder="1" applyAlignment="1">
      <alignment horizontal="center" vertical="center" wrapText="1"/>
    </xf>
    <xf numFmtId="0" fontId="68" fillId="29" borderId="48" xfId="43" applyFont="1" applyFill="1" applyBorder="1" applyAlignment="1">
      <alignment horizontal="center" vertical="center" wrapText="1"/>
    </xf>
    <xf numFmtId="0" fontId="68" fillId="29" borderId="74" xfId="43" applyFont="1" applyFill="1" applyBorder="1" applyAlignment="1">
      <alignment horizontal="center" vertical="center" wrapText="1"/>
    </xf>
    <xf numFmtId="170" fontId="61" fillId="27" borderId="0" xfId="85" applyNumberFormat="1" applyFont="1" applyFill="1" applyBorder="1" applyAlignment="1">
      <alignment horizontal="center" vertical="center"/>
    </xf>
    <xf numFmtId="49" fontId="119" fillId="27" borderId="0" xfId="85" applyNumberFormat="1" applyFont="1" applyFill="1" applyAlignment="1">
      <alignment horizontal="center" vertical="center"/>
    </xf>
    <xf numFmtId="49" fontId="140" fillId="27" borderId="0" xfId="85" applyNumberFormat="1" applyFont="1" applyFill="1" applyAlignment="1">
      <alignment horizontal="center" vertical="center"/>
    </xf>
    <xf numFmtId="0" fontId="65" fillId="27" borderId="32" xfId="43" applyFont="1" applyFill="1" applyBorder="1" applyAlignment="1">
      <alignment horizontal="center" vertical="center"/>
    </xf>
    <xf numFmtId="0" fontId="65" fillId="27" borderId="24" xfId="43" applyFont="1" applyFill="1" applyBorder="1" applyAlignment="1">
      <alignment horizontal="center" vertical="center"/>
    </xf>
    <xf numFmtId="0" fontId="65" fillId="27" borderId="80" xfId="43" applyFont="1" applyFill="1" applyBorder="1" applyAlignment="1">
      <alignment horizontal="center"/>
    </xf>
    <xf numFmtId="0" fontId="65" fillId="27" borderId="81" xfId="43" applyFont="1" applyFill="1" applyBorder="1" applyAlignment="1">
      <alignment horizontal="center"/>
    </xf>
    <xf numFmtId="0" fontId="65" fillId="27" borderId="101" xfId="43" applyFont="1" applyFill="1" applyBorder="1" applyAlignment="1">
      <alignment horizontal="center"/>
    </xf>
    <xf numFmtId="0" fontId="57" fillId="27" borderId="0" xfId="43" applyFont="1" applyFill="1" applyBorder="1" applyAlignment="1">
      <alignment horizontal="left" vertical="center" wrapText="1"/>
    </xf>
    <xf numFmtId="0" fontId="111" fillId="29" borderId="32" xfId="464" applyNumberFormat="1" applyFont="1" applyFill="1" applyBorder="1" applyAlignment="1">
      <alignment horizontal="center" vertical="center" wrapText="1"/>
    </xf>
    <xf numFmtId="0" fontId="111" fillId="29" borderId="24" xfId="464" applyNumberFormat="1" applyFont="1" applyFill="1" applyBorder="1" applyAlignment="1">
      <alignment horizontal="center" vertical="center" wrapText="1"/>
    </xf>
    <xf numFmtId="0" fontId="61" fillId="27" borderId="0" xfId="43" applyNumberFormat="1" applyFont="1" applyFill="1" applyAlignment="1" applyProtection="1">
      <alignment horizontal="center" vertical="center"/>
    </xf>
    <xf numFmtId="0" fontId="61" fillId="0" borderId="0" xfId="43" applyNumberFormat="1" applyFont="1" applyFill="1" applyAlignment="1" applyProtection="1">
      <alignment horizontal="center" vertical="center"/>
    </xf>
    <xf numFmtId="0" fontId="64" fillId="27" borderId="0" xfId="43" applyNumberFormat="1" applyFont="1" applyFill="1" applyAlignment="1" applyProtection="1">
      <alignment horizontal="center" vertical="center"/>
    </xf>
    <xf numFmtId="0" fontId="125" fillId="29" borderId="32" xfId="464" quotePrefix="1" applyNumberFormat="1" applyFont="1" applyFill="1" applyBorder="1" applyAlignment="1" applyProtection="1">
      <alignment horizontal="center" vertical="center"/>
    </xf>
    <xf numFmtId="0" fontId="125" fillId="29" borderId="24" xfId="464" quotePrefix="1" applyNumberFormat="1" applyFont="1" applyFill="1" applyBorder="1" applyAlignment="1" applyProtection="1">
      <alignment horizontal="center" vertical="center"/>
    </xf>
    <xf numFmtId="0" fontId="111" fillId="29" borderId="22" xfId="464" applyNumberFormat="1" applyFont="1" applyFill="1" applyBorder="1" applyAlignment="1">
      <alignment horizontal="center"/>
    </xf>
    <xf numFmtId="0" fontId="111" fillId="29" borderId="48" xfId="464" applyNumberFormat="1" applyFont="1" applyFill="1" applyBorder="1" applyAlignment="1">
      <alignment horizontal="center"/>
    </xf>
    <xf numFmtId="0" fontId="111" fillId="29" borderId="74" xfId="464" applyNumberFormat="1" applyFont="1" applyFill="1" applyBorder="1" applyAlignment="1">
      <alignment horizontal="center"/>
    </xf>
    <xf numFmtId="3" fontId="65" fillId="27" borderId="43" xfId="43" applyNumberFormat="1" applyFont="1" applyFill="1" applyBorder="1" applyAlignment="1">
      <alignment horizontal="center" vertical="center"/>
    </xf>
    <xf numFmtId="3" fontId="65" fillId="27" borderId="44" xfId="43" applyNumberFormat="1" applyFont="1" applyFill="1" applyBorder="1" applyAlignment="1">
      <alignment horizontal="center" vertical="center"/>
    </xf>
    <xf numFmtId="3" fontId="65" fillId="27" borderId="66" xfId="43" applyNumberFormat="1" applyFont="1" applyFill="1" applyBorder="1" applyAlignment="1">
      <alignment horizontal="center" vertical="center"/>
    </xf>
    <xf numFmtId="0" fontId="61" fillId="27" borderId="43" xfId="43" applyFont="1" applyFill="1" applyBorder="1" applyAlignment="1">
      <alignment horizontal="center" vertical="center"/>
    </xf>
    <xf numFmtId="0" fontId="61" fillId="27" borderId="44" xfId="43" applyFont="1" applyFill="1" applyBorder="1" applyAlignment="1">
      <alignment horizontal="center" vertical="center"/>
    </xf>
    <xf numFmtId="0" fontId="61" fillId="27" borderId="66" xfId="43" applyFont="1" applyFill="1" applyBorder="1" applyAlignment="1">
      <alignment horizontal="center" vertical="center"/>
    </xf>
    <xf numFmtId="0" fontId="82" fillId="28" borderId="0" xfId="43" applyNumberFormat="1" applyFont="1" applyFill="1" applyAlignment="1" applyProtection="1">
      <alignment horizontal="center" vertical="center"/>
    </xf>
    <xf numFmtId="0" fontId="76" fillId="29" borderId="82" xfId="43" quotePrefix="1" applyNumberFormat="1" applyFont="1" applyFill="1" applyBorder="1" applyAlignment="1" applyProtection="1">
      <alignment horizontal="center" vertical="center"/>
    </xf>
    <xf numFmtId="0" fontId="76" fillId="29" borderId="83" xfId="43" quotePrefix="1" applyNumberFormat="1" applyFont="1" applyFill="1" applyBorder="1" applyAlignment="1" applyProtection="1">
      <alignment horizontal="center" vertical="center"/>
    </xf>
    <xf numFmtId="0" fontId="76" fillId="29" borderId="32" xfId="43" quotePrefix="1" applyNumberFormat="1" applyFont="1" applyFill="1" applyBorder="1" applyAlignment="1" applyProtection="1">
      <alignment horizontal="center" vertical="center"/>
    </xf>
    <xf numFmtId="0" fontId="76" fillId="29" borderId="24" xfId="43" quotePrefix="1" applyNumberFormat="1" applyFont="1" applyFill="1" applyBorder="1" applyAlignment="1" applyProtection="1">
      <alignment horizontal="center" vertical="center"/>
    </xf>
    <xf numFmtId="0" fontId="61" fillId="27" borderId="0" xfId="43" applyFont="1" applyFill="1" applyAlignment="1">
      <alignment horizontal="center"/>
    </xf>
    <xf numFmtId="0" fontId="68" fillId="29" borderId="32" xfId="43" applyFont="1" applyFill="1" applyBorder="1" applyAlignment="1">
      <alignment horizontal="center" vertical="center" wrapText="1"/>
    </xf>
    <xf numFmtId="0" fontId="68" fillId="29" borderId="24" xfId="43" applyFont="1" applyFill="1" applyBorder="1" applyAlignment="1">
      <alignment horizontal="center" vertical="center" wrapText="1"/>
    </xf>
    <xf numFmtId="0" fontId="68" fillId="29" borderId="42" xfId="43" applyFont="1" applyFill="1" applyBorder="1" applyAlignment="1">
      <alignment horizontal="center" vertical="center" wrapText="1"/>
    </xf>
    <xf numFmtId="0" fontId="68" fillId="29" borderId="35" xfId="43" applyFont="1" applyFill="1" applyBorder="1" applyAlignment="1">
      <alignment horizontal="center" vertical="center" wrapText="1"/>
    </xf>
    <xf numFmtId="0" fontId="57" fillId="27" borderId="0" xfId="43" applyFont="1" applyFill="1" applyBorder="1" applyAlignment="1">
      <alignment horizontal="justify" vertical="center"/>
    </xf>
    <xf numFmtId="0" fontId="57" fillId="27" borderId="0" xfId="43" applyFont="1" applyFill="1" applyBorder="1" applyAlignment="1">
      <alignment horizontal="justify" vertical="center" wrapText="1"/>
    </xf>
    <xf numFmtId="0" fontId="65" fillId="27" borderId="0" xfId="43" applyFont="1" applyFill="1" applyAlignment="1" applyProtection="1">
      <alignment horizontal="center" vertical="center"/>
      <protection locked="0"/>
    </xf>
    <xf numFmtId="0" fontId="57" fillId="27" borderId="0" xfId="43" applyFont="1" applyFill="1" applyAlignment="1">
      <alignment horizontal="justify" vertical="center" wrapText="1"/>
    </xf>
    <xf numFmtId="15" fontId="59" fillId="0" borderId="0" xfId="86" applyNumberFormat="1" applyFont="1" applyFill="1" applyAlignment="1">
      <alignment horizontal="center" vertical="center"/>
    </xf>
    <xf numFmtId="0" fontId="68" fillId="29" borderId="27" xfId="43" applyFont="1" applyFill="1" applyBorder="1" applyAlignment="1">
      <alignment horizontal="center" vertical="center" wrapText="1"/>
    </xf>
    <xf numFmtId="0" fontId="68" fillId="29" borderId="18" xfId="43" applyFont="1" applyFill="1" applyBorder="1" applyAlignment="1">
      <alignment horizontal="center" vertical="center" wrapText="1"/>
    </xf>
    <xf numFmtId="0" fontId="68" fillId="29" borderId="38" xfId="43" applyFont="1" applyFill="1" applyBorder="1" applyAlignment="1">
      <alignment horizontal="center" vertical="center" wrapText="1"/>
    </xf>
    <xf numFmtId="3" fontId="68" fillId="29" borderId="28" xfId="43" applyNumberFormat="1" applyFont="1" applyFill="1" applyBorder="1" applyAlignment="1">
      <alignment horizontal="center" vertical="center" wrapText="1"/>
    </xf>
    <xf numFmtId="3" fontId="68" fillId="29" borderId="20" xfId="43" applyNumberFormat="1" applyFont="1" applyFill="1" applyBorder="1" applyAlignment="1">
      <alignment horizontal="center" vertical="center" wrapText="1"/>
    </xf>
    <xf numFmtId="3" fontId="68" fillId="29" borderId="41" xfId="43" applyNumberFormat="1" applyFont="1" applyFill="1" applyBorder="1" applyAlignment="1">
      <alignment horizontal="center" vertical="center" wrapText="1"/>
    </xf>
    <xf numFmtId="0" fontId="57" fillId="27" borderId="0" xfId="43" applyFont="1" applyFill="1" applyAlignment="1">
      <alignment horizontal="left" vertical="center" wrapText="1"/>
    </xf>
    <xf numFmtId="0" fontId="59" fillId="27" borderId="17" xfId="43" applyFont="1" applyFill="1" applyBorder="1" applyAlignment="1">
      <alignment horizontal="center" vertical="center"/>
    </xf>
    <xf numFmtId="0" fontId="59" fillId="27" borderId="84" xfId="43" applyFont="1" applyFill="1" applyBorder="1" applyAlignment="1">
      <alignment horizontal="center" vertical="center"/>
    </xf>
    <xf numFmtId="0" fontId="61" fillId="28" borderId="0" xfId="43" applyFont="1" applyFill="1" applyAlignment="1">
      <alignment horizontal="center" vertical="center"/>
    </xf>
    <xf numFmtId="0" fontId="116" fillId="28" borderId="0" xfId="43" applyFont="1" applyFill="1" applyAlignment="1">
      <alignment horizontal="center" vertical="center"/>
    </xf>
    <xf numFmtId="0" fontId="68" fillId="29" borderId="27" xfId="43" applyFont="1" applyFill="1" applyBorder="1" applyAlignment="1">
      <alignment horizontal="center" vertical="center"/>
    </xf>
    <xf numFmtId="0" fontId="68" fillId="29" borderId="33" xfId="43" applyFont="1" applyFill="1" applyBorder="1" applyAlignment="1">
      <alignment horizontal="center" vertical="center"/>
    </xf>
    <xf numFmtId="0" fontId="59" fillId="27" borderId="51" xfId="43" applyFont="1" applyFill="1" applyBorder="1" applyAlignment="1">
      <alignment horizontal="center" vertical="center"/>
    </xf>
    <xf numFmtId="0" fontId="59" fillId="27" borderId="18" xfId="43" applyFont="1" applyFill="1" applyBorder="1" applyAlignment="1">
      <alignment horizontal="center" vertical="center"/>
    </xf>
    <xf numFmtId="0" fontId="59" fillId="27" borderId="38" xfId="43" applyFont="1" applyFill="1" applyBorder="1" applyAlignment="1">
      <alignment horizontal="center" vertical="center"/>
    </xf>
    <xf numFmtId="0" fontId="59" fillId="0" borderId="51" xfId="43" applyFont="1" applyFill="1" applyBorder="1" applyAlignment="1">
      <alignment horizontal="center" vertical="center"/>
    </xf>
    <xf numFmtId="0" fontId="59" fillId="0" borderId="18" xfId="43" applyFont="1" applyFill="1" applyBorder="1" applyAlignment="1">
      <alignment horizontal="center" vertical="center"/>
    </xf>
    <xf numFmtId="0" fontId="59" fillId="0" borderId="38" xfId="43" applyFont="1" applyFill="1" applyBorder="1" applyAlignment="1">
      <alignment horizontal="center" vertical="center"/>
    </xf>
    <xf numFmtId="0" fontId="59" fillId="27" borderId="56" xfId="43" applyFont="1" applyFill="1" applyBorder="1" applyAlignment="1">
      <alignment horizontal="center" vertical="center"/>
    </xf>
    <xf numFmtId="0" fontId="59" fillId="27" borderId="90" xfId="43" applyFont="1" applyFill="1" applyBorder="1" applyAlignment="1">
      <alignment horizontal="center" vertical="center"/>
    </xf>
    <xf numFmtId="0" fontId="59" fillId="27" borderId="71" xfId="43" applyFont="1" applyFill="1" applyBorder="1" applyAlignment="1">
      <alignment horizontal="center" vertical="center"/>
    </xf>
    <xf numFmtId="0" fontId="59" fillId="27" borderId="73" xfId="43" applyFont="1" applyFill="1" applyBorder="1" applyAlignment="1">
      <alignment horizontal="center" vertical="center"/>
    </xf>
    <xf numFmtId="0" fontId="61" fillId="27" borderId="0" xfId="373" applyFont="1" applyFill="1" applyBorder="1" applyAlignment="1">
      <alignment horizontal="center" vertical="center" wrapText="1"/>
    </xf>
    <xf numFmtId="0" fontId="59" fillId="27" borderId="0" xfId="373" applyFont="1" applyFill="1" applyBorder="1" applyAlignment="1">
      <alignment horizontal="center" vertical="center"/>
    </xf>
    <xf numFmtId="0" fontId="57" fillId="27" borderId="49" xfId="373" applyFont="1" applyFill="1" applyBorder="1" applyAlignment="1">
      <alignment horizontal="justify" vertical="center" wrapText="1"/>
    </xf>
    <xf numFmtId="0" fontId="57" fillId="27" borderId="0" xfId="373" applyFont="1" applyFill="1" applyBorder="1" applyAlignment="1">
      <alignment horizontal="justify" vertical="center" wrapText="1"/>
    </xf>
    <xf numFmtId="0" fontId="61" fillId="0" borderId="0" xfId="373" applyFont="1" applyFill="1" applyBorder="1" applyAlignment="1">
      <alignment horizontal="center" vertical="center" wrapText="1"/>
    </xf>
    <xf numFmtId="0" fontId="57" fillId="0" borderId="0" xfId="373" applyFont="1" applyFill="1" applyAlignment="1">
      <alignment horizontal="left" vertical="center" wrapText="1"/>
    </xf>
    <xf numFmtId="0" fontId="65" fillId="27" borderId="94" xfId="43" applyFont="1" applyFill="1" applyBorder="1" applyAlignment="1">
      <alignment horizontal="center" vertical="center" wrapText="1" shrinkToFit="1"/>
    </xf>
    <xf numFmtId="0" fontId="65" fillId="27" borderId="96" xfId="43" applyFont="1" applyFill="1" applyBorder="1" applyAlignment="1">
      <alignment horizontal="center" vertical="center" wrapText="1" shrinkToFit="1"/>
    </xf>
    <xf numFmtId="0" fontId="65" fillId="27" borderId="53" xfId="43" applyFont="1" applyFill="1" applyBorder="1" applyAlignment="1">
      <alignment horizontal="center" vertical="center" wrapText="1"/>
    </xf>
    <xf numFmtId="0" fontId="65" fillId="27" borderId="91" xfId="43" applyFont="1" applyFill="1" applyBorder="1" applyAlignment="1">
      <alignment horizontal="center" vertical="center" wrapText="1"/>
    </xf>
    <xf numFmtId="0" fontId="126" fillId="27" borderId="94" xfId="370" applyFont="1" applyFill="1" applyBorder="1" applyAlignment="1">
      <alignment horizontal="center" vertical="center" wrapText="1"/>
    </xf>
    <xf numFmtId="0" fontId="126" fillId="27" borderId="95" xfId="370" applyFont="1" applyFill="1" applyBorder="1" applyAlignment="1">
      <alignment horizontal="center" vertical="center" wrapText="1"/>
    </xf>
    <xf numFmtId="0" fontId="126" fillId="27" borderId="96" xfId="370" applyFont="1" applyFill="1" applyBorder="1" applyAlignment="1">
      <alignment horizontal="center" vertical="center" wrapText="1"/>
    </xf>
    <xf numFmtId="0" fontId="65" fillId="27" borderId="94" xfId="43" applyFont="1" applyFill="1" applyBorder="1" applyAlignment="1">
      <alignment horizontal="center" vertical="center" wrapText="1"/>
    </xf>
    <xf numFmtId="0" fontId="65" fillId="27" borderId="95" xfId="43" applyFont="1" applyFill="1" applyBorder="1" applyAlignment="1">
      <alignment horizontal="center" vertical="center" wrapText="1"/>
    </xf>
    <xf numFmtId="0" fontId="65" fillId="27" borderId="96" xfId="43" applyFont="1" applyFill="1" applyBorder="1" applyAlignment="1">
      <alignment horizontal="center" vertical="center" wrapText="1"/>
    </xf>
  </cellXfs>
  <cellStyles count="569">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1 2" xfId="111"/>
    <cellStyle name="20% - Énfasis1 2 2" xfId="184"/>
    <cellStyle name="20% - Énfasis1 3" xfId="183"/>
    <cellStyle name="20% - Énfasis1 3 2" xfId="185"/>
    <cellStyle name="20% - Énfasis1 4" xfId="511"/>
    <cellStyle name="20% - Énfasis2" xfId="8" builtinId="34" customBuiltin="1"/>
    <cellStyle name="20% - Énfasis2 2" xfId="112"/>
    <cellStyle name="20% - Énfasis2 2 2" xfId="187"/>
    <cellStyle name="20% - Énfasis2 3" xfId="186"/>
    <cellStyle name="20% - Énfasis2 3 2" xfId="188"/>
    <cellStyle name="20% - Énfasis2 4" xfId="512"/>
    <cellStyle name="20% - Énfasis3" xfId="9" builtinId="38" customBuiltin="1"/>
    <cellStyle name="20% - Énfasis3 2" xfId="113"/>
    <cellStyle name="20% - Énfasis3 2 2" xfId="190"/>
    <cellStyle name="20% - Énfasis3 3" xfId="189"/>
    <cellStyle name="20% - Énfasis3 3 2" xfId="191"/>
    <cellStyle name="20% - Énfasis3 4" xfId="513"/>
    <cellStyle name="20% - Énfasis4" xfId="10" builtinId="42" customBuiltin="1"/>
    <cellStyle name="20% - Énfasis4 2" xfId="114"/>
    <cellStyle name="20% - Énfasis4 2 2" xfId="193"/>
    <cellStyle name="20% - Énfasis4 3" xfId="192"/>
    <cellStyle name="20% - Énfasis4 3 2" xfId="194"/>
    <cellStyle name="20% - Énfasis4 4" xfId="514"/>
    <cellStyle name="20% - Énfasis5" xfId="11" builtinId="46" customBuiltin="1"/>
    <cellStyle name="20% - Énfasis5 2" xfId="115"/>
    <cellStyle name="20% - Énfasis5 2 2" xfId="196"/>
    <cellStyle name="20% - Énfasis5 3" xfId="195"/>
    <cellStyle name="20% - Énfasis5 3 2" xfId="197"/>
    <cellStyle name="20% - Énfasis5 4" xfId="515"/>
    <cellStyle name="20% - Énfasis6" xfId="12" builtinId="50" customBuiltin="1"/>
    <cellStyle name="20% - Énfasis6 2" xfId="116"/>
    <cellStyle name="20% - Énfasis6 2 2" xfId="199"/>
    <cellStyle name="20% - Énfasis6 3" xfId="198"/>
    <cellStyle name="20% - Énfasis6 3 2" xfId="200"/>
    <cellStyle name="20% - Énfasis6 4" xfId="516"/>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1 2" xfId="121"/>
    <cellStyle name="40% - Énfasis1 2 2" xfId="202"/>
    <cellStyle name="40% - Énfasis1 3" xfId="201"/>
    <cellStyle name="40% - Énfasis1 3 2" xfId="203"/>
    <cellStyle name="40% - Énfasis1 4" xfId="517"/>
    <cellStyle name="40% - Énfasis2" xfId="20" builtinId="35" customBuiltin="1"/>
    <cellStyle name="40% - Énfasis2 2" xfId="122"/>
    <cellStyle name="40% - Énfasis2 2 2" xfId="205"/>
    <cellStyle name="40% - Énfasis2 3" xfId="204"/>
    <cellStyle name="40% - Énfasis2 3 2" xfId="206"/>
    <cellStyle name="40% - Énfasis2 4" xfId="518"/>
    <cellStyle name="40% - Énfasis3" xfId="21" builtinId="39" customBuiltin="1"/>
    <cellStyle name="40% - Énfasis3 2" xfId="123"/>
    <cellStyle name="40% - Énfasis3 2 2" xfId="208"/>
    <cellStyle name="40% - Énfasis3 3" xfId="207"/>
    <cellStyle name="40% - Énfasis3 3 2" xfId="209"/>
    <cellStyle name="40% - Énfasis3 4" xfId="519"/>
    <cellStyle name="40% - Énfasis4" xfId="22" builtinId="43" customBuiltin="1"/>
    <cellStyle name="40% - Énfasis4 2" xfId="124"/>
    <cellStyle name="40% - Énfasis4 2 2" xfId="211"/>
    <cellStyle name="40% - Énfasis4 3" xfId="210"/>
    <cellStyle name="40% - Énfasis4 3 2" xfId="212"/>
    <cellStyle name="40% - Énfasis4 4" xfId="520"/>
    <cellStyle name="40% - Énfasis5" xfId="23" builtinId="47" customBuiltin="1"/>
    <cellStyle name="40% - Énfasis5 2" xfId="125"/>
    <cellStyle name="40% - Énfasis5 2 2" xfId="214"/>
    <cellStyle name="40% - Énfasis5 3" xfId="213"/>
    <cellStyle name="40% - Énfasis5 3 2" xfId="215"/>
    <cellStyle name="40% - Énfasis5 4" xfId="521"/>
    <cellStyle name="40% - Énfasis6" xfId="24" builtinId="51" customBuiltin="1"/>
    <cellStyle name="40% - Énfasis6 2" xfId="126"/>
    <cellStyle name="40% - Énfasis6 2 2" xfId="217"/>
    <cellStyle name="40% - Énfasis6 3" xfId="216"/>
    <cellStyle name="40% - Énfasis6 3 2" xfId="218"/>
    <cellStyle name="40% - Énfasis6 4" xfId="522"/>
    <cellStyle name="60% - Accent1" xfId="25"/>
    <cellStyle name="60% - Accent1 2" xfId="127"/>
    <cellStyle name="60% - Accent1 3" xfId="148"/>
    <cellStyle name="60% - Accent1 4" xfId="334"/>
    <cellStyle name="60% - Accent1 5" xfId="343"/>
    <cellStyle name="60% - Accent2" xfId="26"/>
    <cellStyle name="60% - Accent2 2" xfId="128"/>
    <cellStyle name="60% - Accent2 3" xfId="145"/>
    <cellStyle name="60% - Accent2 4" xfId="359"/>
    <cellStyle name="60% - Accent2 5" xfId="363"/>
    <cellStyle name="60% - Accent3" xfId="27"/>
    <cellStyle name="60% - Accent3 2" xfId="129"/>
    <cellStyle name="60% - Accent3 3" xfId="120"/>
    <cellStyle name="60% - Accent3 4" xfId="357"/>
    <cellStyle name="60% - Accent3 5" xfId="361"/>
    <cellStyle name="60% - Accent4" xfId="28"/>
    <cellStyle name="60% - Accent4 2" xfId="130"/>
    <cellStyle name="60% - Accent4 3" xfId="119"/>
    <cellStyle name="60% - Accent4 4" xfId="358"/>
    <cellStyle name="60% - Accent4 5" xfId="362"/>
    <cellStyle name="60% - Accent5" xfId="29"/>
    <cellStyle name="60% - Accent5 2" xfId="131"/>
    <cellStyle name="60% - Accent5 3" xfId="118"/>
    <cellStyle name="60% - Accent5 4" xfId="333"/>
    <cellStyle name="60% - Accent5 5" xfId="344"/>
    <cellStyle name="60% - Accent6" xfId="30"/>
    <cellStyle name="60% - Accent6 2" xfId="132"/>
    <cellStyle name="60% - Accent6 3" xfId="117"/>
    <cellStyle name="60% - Accent6 4" xfId="356"/>
    <cellStyle name="60% - Accent6 5" xfId="360"/>
    <cellStyle name="60% - Énfasis1" xfId="31" builtinId="32" customBuiltin="1"/>
    <cellStyle name="60% - Énfasis1 2" xfId="133"/>
    <cellStyle name="60% - Énfasis1 2 2" xfId="220"/>
    <cellStyle name="60% - Énfasis1 3" xfId="219"/>
    <cellStyle name="60% - Énfasis1 3 2" xfId="221"/>
    <cellStyle name="60% - Énfasis1 4" xfId="523"/>
    <cellStyle name="60% - Énfasis2" xfId="32" builtinId="36" customBuiltin="1"/>
    <cellStyle name="60% - Énfasis2 2" xfId="134"/>
    <cellStyle name="60% - Énfasis2 2 2" xfId="223"/>
    <cellStyle name="60% - Énfasis2 3" xfId="222"/>
    <cellStyle name="60% - Énfasis2 3 2" xfId="224"/>
    <cellStyle name="60% - Énfasis2 4" xfId="524"/>
    <cellStyle name="60% - Énfasis3" xfId="33" builtinId="40" customBuiltin="1"/>
    <cellStyle name="60% - Énfasis3 2" xfId="135"/>
    <cellStyle name="60% - Énfasis3 2 2" xfId="226"/>
    <cellStyle name="60% - Énfasis3 3" xfId="225"/>
    <cellStyle name="60% - Énfasis3 3 2" xfId="227"/>
    <cellStyle name="60% - Énfasis3 4" xfId="525"/>
    <cellStyle name="60% - Énfasis4" xfId="34" builtinId="44" customBuiltin="1"/>
    <cellStyle name="60% - Énfasis4 2" xfId="136"/>
    <cellStyle name="60% - Énfasis4 2 2" xfId="229"/>
    <cellStyle name="60% - Énfasis4 3" xfId="228"/>
    <cellStyle name="60% - Énfasis4 3 2" xfId="230"/>
    <cellStyle name="60% - Énfasis4 4" xfId="526"/>
    <cellStyle name="60% - Énfasis5" xfId="35" builtinId="48" customBuiltin="1"/>
    <cellStyle name="60% - Énfasis5 2" xfId="137"/>
    <cellStyle name="60% - Énfasis5 2 2" xfId="232"/>
    <cellStyle name="60% - Énfasis5 3" xfId="231"/>
    <cellStyle name="60% - Énfasis5 3 2" xfId="233"/>
    <cellStyle name="60% - Énfasis5 4" xfId="527"/>
    <cellStyle name="60% - Énfasis6" xfId="36" builtinId="52" customBuiltin="1"/>
    <cellStyle name="60% - Énfasis6 2" xfId="138"/>
    <cellStyle name="60% - Énfasis6 2 2" xfId="235"/>
    <cellStyle name="60% - Énfasis6 3" xfId="234"/>
    <cellStyle name="60% - Énfasis6 3 2" xfId="236"/>
    <cellStyle name="60% - Énfasis6 4" xfId="528"/>
    <cellStyle name="Accent1" xfId="37"/>
    <cellStyle name="Accent1 2" xfId="139"/>
    <cellStyle name="Accent1 3" xfId="110"/>
    <cellStyle name="Accent1 4" xfId="355"/>
    <cellStyle name="Accent1 5" xfId="171"/>
    <cellStyle name="Accent2" xfId="38"/>
    <cellStyle name="Accent2 2" xfId="140"/>
    <cellStyle name="Accent2 3" xfId="109"/>
    <cellStyle name="Accent2 4" xfId="354"/>
    <cellStyle name="Accent2 5" xfId="167"/>
    <cellStyle name="Accent3" xfId="39"/>
    <cellStyle name="Accent3 2" xfId="141"/>
    <cellStyle name="Accent3 3" xfId="313"/>
    <cellStyle name="Accent3 4" xfId="331"/>
    <cellStyle name="Accent3 5" xfId="346"/>
    <cellStyle name="Accent4" xfId="40"/>
    <cellStyle name="Accent4 2" xfId="142"/>
    <cellStyle name="Accent4 3" xfId="314"/>
    <cellStyle name="Accent4 4" xfId="330"/>
    <cellStyle name="Accent4 5" xfId="319"/>
    <cellStyle name="Accent5" xfId="41"/>
    <cellStyle name="Accent5 2" xfId="143"/>
    <cellStyle name="Accent5 3" xfId="315"/>
    <cellStyle name="Accent5 4" xfId="353"/>
    <cellStyle name="Accent5 5" xfId="164"/>
    <cellStyle name="Accent6" xfId="42"/>
    <cellStyle name="Accent6 2" xfId="144"/>
    <cellStyle name="Accent6 3" xfId="316"/>
    <cellStyle name="Accent6 4" xfId="352"/>
    <cellStyle name="Accent6 5" xfId="336"/>
    <cellStyle name="ANCLAS,REZONES Y SUS PARTES,DE FUNDICION,DE HIERRO O DE ACERO" xfId="43"/>
    <cellStyle name="ANCLAS,REZONES Y SUS PARTES,DE FUNDICION,DE HIERRO O DE ACERO 2" xfId="370"/>
    <cellStyle name="ANCLAS,REZONES Y SUS PARTES,DE FUNDICION,DE HIERRO O DE ACERO 2 2" xfId="464"/>
    <cellStyle name="ANCLAS,REZONES Y SUS PARTES,DE FUNDICION,DE HIERRO O DE ACERO 2 3" xfId="529"/>
    <cellStyle name="ANCLAS,REZONES Y SUS PARTES,DE FUNDICION,DE HIERRO O DE ACERO 3" xfId="530"/>
    <cellStyle name="Bad" xfId="44"/>
    <cellStyle name="Bad 2" xfId="146"/>
    <cellStyle name="Bad 3" xfId="317"/>
    <cellStyle name="Bad 4" xfId="329"/>
    <cellStyle name="Bad 5" xfId="347"/>
    <cellStyle name="Buena" xfId="45" builtinId="26" customBuiltin="1"/>
    <cellStyle name="Buena 2" xfId="147"/>
    <cellStyle name="Buena 2 2" xfId="238"/>
    <cellStyle name="Buena 3" xfId="237"/>
    <cellStyle name="Buena 3 2" xfId="239"/>
    <cellStyle name="Buena 4" xfId="531"/>
    <cellStyle name="Calculation" xfId="46"/>
    <cellStyle name="Cálculo" xfId="47" builtinId="22" customBuiltin="1"/>
    <cellStyle name="Cálculo 2" xfId="149"/>
    <cellStyle name="Cálculo 2 2" xfId="241"/>
    <cellStyle name="Cálculo 3" xfId="240"/>
    <cellStyle name="Cálculo 3 2" xfId="242"/>
    <cellStyle name="Cálculo 4" xfId="532"/>
    <cellStyle name="Celda de comprobación" xfId="48" builtinId="23" customBuiltin="1"/>
    <cellStyle name="Celda de comprobación 2" xfId="150"/>
    <cellStyle name="Celda de comprobación 2 2" xfId="244"/>
    <cellStyle name="Celda de comprobación 3" xfId="243"/>
    <cellStyle name="Celda de comprobación 3 2" xfId="245"/>
    <cellStyle name="Celda de comprobación 4" xfId="533"/>
    <cellStyle name="Celda vinculada" xfId="49" builtinId="24" customBuiltin="1"/>
    <cellStyle name="Celda vinculada 2" xfId="151"/>
    <cellStyle name="Celda vinculada 2 2" xfId="247"/>
    <cellStyle name="Celda vinculada 3" xfId="246"/>
    <cellStyle name="Celda vinculada 3 2" xfId="248"/>
    <cellStyle name="Celda vinculada 4" xfId="534"/>
    <cellStyle name="Check Cell" xfId="50"/>
    <cellStyle name="Check Cell 2" xfId="152"/>
    <cellStyle name="Check Cell 3" xfId="318"/>
    <cellStyle name="Check Cell 4" xfId="351"/>
    <cellStyle name="Check Cell 5" xfId="337"/>
    <cellStyle name="Comma [0]_hojas adicionales" xfId="535"/>
    <cellStyle name="Comma [0]_insumos_DEUDA PUBLICA 30-09-2005" xfId="51"/>
    <cellStyle name="Comma_aaa Stock Deuda Provincias I 2006" xfId="536"/>
    <cellStyle name="Comma0" xfId="52"/>
    <cellStyle name="Currency [0]_aaa Stock Deuda Provincias I 2006" xfId="537"/>
    <cellStyle name="Currency_aaa Stock Deuda Provincias I 2006" xfId="538"/>
    <cellStyle name="Currency0" xfId="53"/>
    <cellStyle name="En miles" xfId="54"/>
    <cellStyle name="En millones" xfId="55"/>
    <cellStyle name="Encabezado 1" xfId="103" builtinId="16" customBuiltin="1"/>
    <cellStyle name="Encabezado 4" xfId="56" builtinId="19" customBuiltin="1"/>
    <cellStyle name="Encabezado 4 2" xfId="153"/>
    <cellStyle name="Encabezado 4 2 2" xfId="250"/>
    <cellStyle name="Encabezado 4 3" xfId="249"/>
    <cellStyle name="Encabezado 4 3 2" xfId="251"/>
    <cellStyle name="Encabezado 4 4" xfId="539"/>
    <cellStyle name="Énfasis1" xfId="57" builtinId="29" customBuiltin="1"/>
    <cellStyle name="Énfasis1 2" xfId="154"/>
    <cellStyle name="Énfasis1 2 2" xfId="253"/>
    <cellStyle name="Énfasis1 3" xfId="252"/>
    <cellStyle name="Énfasis1 3 2" xfId="254"/>
    <cellStyle name="Énfasis1 4" xfId="540"/>
    <cellStyle name="Énfasis2" xfId="58" builtinId="33" customBuiltin="1"/>
    <cellStyle name="Énfasis2 2" xfId="155"/>
    <cellStyle name="Énfasis2 2 2" xfId="256"/>
    <cellStyle name="Énfasis2 3" xfId="255"/>
    <cellStyle name="Énfasis2 3 2" xfId="257"/>
    <cellStyle name="Énfasis2 4" xfId="541"/>
    <cellStyle name="Énfasis3" xfId="59" builtinId="37" customBuiltin="1"/>
    <cellStyle name="Énfasis3 2" xfId="156"/>
    <cellStyle name="Énfasis3 2 2" xfId="259"/>
    <cellStyle name="Énfasis3 3" xfId="258"/>
    <cellStyle name="Énfasis3 3 2" xfId="260"/>
    <cellStyle name="Énfasis3 4" xfId="542"/>
    <cellStyle name="Énfasis4" xfId="60" builtinId="41" customBuiltin="1"/>
    <cellStyle name="Énfasis4 2" xfId="157"/>
    <cellStyle name="Énfasis4 2 2" xfId="262"/>
    <cellStyle name="Énfasis4 3" xfId="261"/>
    <cellStyle name="Énfasis4 3 2" xfId="263"/>
    <cellStyle name="Énfasis4 4" xfId="543"/>
    <cellStyle name="Énfasis5" xfId="61" builtinId="45" customBuiltin="1"/>
    <cellStyle name="Énfasis5 2" xfId="158"/>
    <cellStyle name="Énfasis5 2 2" xfId="265"/>
    <cellStyle name="Énfasis5 3" xfId="264"/>
    <cellStyle name="Énfasis5 3 2" xfId="266"/>
    <cellStyle name="Énfasis5 4" xfId="544"/>
    <cellStyle name="Énfasis6" xfId="62" builtinId="49" customBuiltin="1"/>
    <cellStyle name="Énfasis6 2" xfId="159"/>
    <cellStyle name="Énfasis6 2 2" xfId="268"/>
    <cellStyle name="Énfasis6 3" xfId="267"/>
    <cellStyle name="Énfasis6 3 2" xfId="269"/>
    <cellStyle name="Énfasis6 4" xfId="545"/>
    <cellStyle name="Entrada" xfId="63" builtinId="20" customBuiltin="1"/>
    <cellStyle name="Entrada 2" xfId="160"/>
    <cellStyle name="Entrada 2 2" xfId="271"/>
    <cellStyle name="Entrada 3" xfId="270"/>
    <cellStyle name="Entrada 3 2" xfId="272"/>
    <cellStyle name="Entrada 4" xfId="546"/>
    <cellStyle name="Euro" xfId="64"/>
    <cellStyle name="Euro 2" xfId="375"/>
    <cellStyle name="Euro 2 2" xfId="376"/>
    <cellStyle name="Euro 2 2 2" xfId="377"/>
    <cellStyle name="Euro 3" xfId="378"/>
    <cellStyle name="Explanatory Text" xfId="65"/>
    <cellStyle name="Explanatory Text 2" xfId="161"/>
    <cellStyle name="Explanatory Text 3" xfId="322"/>
    <cellStyle name="Explanatory Text 4" xfId="323"/>
    <cellStyle name="Explanatory Text 5" xfId="321"/>
    <cellStyle name="F2" xfId="66"/>
    <cellStyle name="F3" xfId="67"/>
    <cellStyle name="F4" xfId="68"/>
    <cellStyle name="F5" xfId="69"/>
    <cellStyle name="F6" xfId="70"/>
    <cellStyle name="F7" xfId="71"/>
    <cellStyle name="F8" xfId="72"/>
    <cellStyle name="facha" xfId="73"/>
    <cellStyle name="Followed Hyperlink_aaa Stock Deuda Provincias I 2006" xfId="273"/>
    <cellStyle name="Good" xfId="74"/>
    <cellStyle name="Good 2" xfId="163"/>
    <cellStyle name="Good 3" xfId="324"/>
    <cellStyle name="Good 4" xfId="350"/>
    <cellStyle name="Good 5" xfId="338"/>
    <cellStyle name="Heading 1" xfId="75"/>
    <cellStyle name="Heading 2" xfId="76"/>
    <cellStyle name="Heading 3" xfId="77"/>
    <cellStyle name="Heading 4" xfId="78"/>
    <cellStyle name="Hipervínculo" xfId="79"/>
    <cellStyle name="Hyperlink" xfId="567"/>
    <cellStyle name="Hyperlink 2" xfId="568"/>
    <cellStyle name="Hyperlink_aaa Stock Deuda Provincias I 2006" xfId="80"/>
    <cellStyle name="Incorrecto" xfId="81" builtinId="27" customBuiltin="1"/>
    <cellStyle name="Incorrecto 2" xfId="165"/>
    <cellStyle name="Incorrecto 2 2" xfId="275"/>
    <cellStyle name="Incorrecto 3" xfId="274"/>
    <cellStyle name="Incorrecto 3 2" xfId="276"/>
    <cellStyle name="Incorrecto 4" xfId="547"/>
    <cellStyle name="Input" xfId="82"/>
    <cellStyle name="Input 2" xfId="166"/>
    <cellStyle name="Input 3" xfId="326"/>
    <cellStyle name="Input 4" xfId="349"/>
    <cellStyle name="Input 5" xfId="339"/>
    <cellStyle name="jo[" xfId="83"/>
    <cellStyle name="Linked Cell" xfId="84"/>
    <cellStyle name="Linked Cell 2" xfId="168"/>
    <cellStyle name="Linked Cell 3" xfId="327"/>
    <cellStyle name="Linked Cell 4" xfId="348"/>
    <cellStyle name="Linked Cell 5" xfId="340"/>
    <cellStyle name="Millares" xfId="85"/>
    <cellStyle name="Millares [0]" xfId="86"/>
    <cellStyle name="Millares [0] 2" xfId="365"/>
    <cellStyle name="Millares [0] 2 2" xfId="379"/>
    <cellStyle name="Millares [0] 2 2 2" xfId="380"/>
    <cellStyle name="Millares [0] 2 2 2 2" xfId="381"/>
    <cellStyle name="Millares [0] 2 2 3" xfId="382"/>
    <cellStyle name="Millares [0] 2 2 4" xfId="449"/>
    <cellStyle name="Millares [0] 2 3" xfId="383"/>
    <cellStyle name="Millares [0] 2 4" xfId="548"/>
    <cellStyle name="Millares [0] 3" xfId="384"/>
    <cellStyle name="Millares [0] 3 2" xfId="437"/>
    <cellStyle name="Millares [0] 4" xfId="431"/>
    <cellStyle name="Millares [0] 4 2" xfId="476"/>
    <cellStyle name="Millares [0] 5" xfId="440"/>
    <cellStyle name="Millares [0] 5 2" xfId="483"/>
    <cellStyle name="Millares [0] 6" xfId="505"/>
    <cellStyle name="Millares [0] 7" xfId="506"/>
    <cellStyle name="Millares [0] 8" xfId="427"/>
    <cellStyle name="Millares [0] 9" xfId="549"/>
    <cellStyle name="Millares [0]_A.1.1" xfId="504"/>
    <cellStyle name="Millares [2]" xfId="87"/>
    <cellStyle name="Millares [2] 2" xfId="169"/>
    <cellStyle name="Millares [2] 3" xfId="328"/>
    <cellStyle name="Millares [2] 4" xfId="320"/>
    <cellStyle name="Millares [2] 5" xfId="325"/>
    <cellStyle name="Millares 10" xfId="430"/>
    <cellStyle name="Millares 10 2" xfId="475"/>
    <cellStyle name="Millares 11" xfId="439"/>
    <cellStyle name="Millares 11 2" xfId="482"/>
    <cellStyle name="Millares 12" xfId="446"/>
    <cellStyle name="Millares 12 2" xfId="489"/>
    <cellStyle name="Millares 13" xfId="453"/>
    <cellStyle name="Millares 13 2" xfId="491"/>
    <cellStyle name="Millares 14" xfId="451"/>
    <cellStyle name="Millares 15" xfId="372"/>
    <cellStyle name="Millares 16" xfId="445"/>
    <cellStyle name="Millares 16 2" xfId="488"/>
    <cellStyle name="Millares 17" xfId="428"/>
    <cellStyle name="Millares 18" xfId="441"/>
    <cellStyle name="Millares 18 2" xfId="484"/>
    <cellStyle name="Millares 19" xfId="507"/>
    <cellStyle name="Millares 19 2" xfId="550"/>
    <cellStyle name="Millares 19 3" xfId="566"/>
    <cellStyle name="Millares 2" xfId="366"/>
    <cellStyle name="Millares 2 2" xfId="385"/>
    <cellStyle name="Millares 2 2 2" xfId="386"/>
    <cellStyle name="Millares 2 2 2 2" xfId="387"/>
    <cellStyle name="Millares 2 2 2 2 2" xfId="388"/>
    <cellStyle name="Millares 2 2 3" xfId="389"/>
    <cellStyle name="Millares 2 2 4" xfId="452"/>
    <cellStyle name="Millares 2 3" xfId="390"/>
    <cellStyle name="Millares 2 4" xfId="391"/>
    <cellStyle name="Millares 2 5" xfId="392"/>
    <cellStyle name="Millares 2 6" xfId="393"/>
    <cellStyle name="Millares 2_A.1.4" xfId="501"/>
    <cellStyle name="Millares 20" xfId="508"/>
    <cellStyle name="Millares 21" xfId="509"/>
    <cellStyle name="Millares 22" xfId="551"/>
    <cellStyle name="Millares 23" xfId="552"/>
    <cellStyle name="Millares 24" xfId="553"/>
    <cellStyle name="Millares 25" xfId="554"/>
    <cellStyle name="Millares 3" xfId="369"/>
    <cellStyle name="Millares 3 2" xfId="432"/>
    <cellStyle name="Millares 3 2 2" xfId="477"/>
    <cellStyle name="Millares 3 3" xfId="442"/>
    <cellStyle name="Millares 3 3 2" xfId="485"/>
    <cellStyle name="Millares 3 4" xfId="455"/>
    <cellStyle name="Millares 3 4 2" xfId="493"/>
    <cellStyle name="Millares 3 5" xfId="468"/>
    <cellStyle name="Millares 4" xfId="371"/>
    <cellStyle name="Millares 4 2" xfId="394"/>
    <cellStyle name="Millares 4 2 2" xfId="395"/>
    <cellStyle name="Millares 4 2 2 2" xfId="396"/>
    <cellStyle name="Millares 4 3" xfId="397"/>
    <cellStyle name="Millares 5" xfId="398"/>
    <cellStyle name="Millares 5 2" xfId="399"/>
    <cellStyle name="Millares 5 2 2" xfId="400"/>
    <cellStyle name="Millares 5 2 2 2" xfId="401"/>
    <cellStyle name="Millares 5 3" xfId="402"/>
    <cellStyle name="Millares 5 4" xfId="436"/>
    <cellStyle name="Millares 5 5" xfId="459"/>
    <cellStyle name="Millares 5 5 2" xfId="496"/>
    <cellStyle name="Millares 5 6" xfId="469"/>
    <cellStyle name="Millares 6" xfId="403"/>
    <cellStyle name="Millares 6 2" xfId="404"/>
    <cellStyle name="Millares 7" xfId="405"/>
    <cellStyle name="Millares 7 2" xfId="406"/>
    <cellStyle name="Millares 7 3" xfId="407"/>
    <cellStyle name="Millares 7 3 2" xfId="460"/>
    <cellStyle name="Millares 7 3 2 2" xfId="497"/>
    <cellStyle name="Millares 7 3 3" xfId="470"/>
    <cellStyle name="Millares 8" xfId="408"/>
    <cellStyle name="Millares 9" xfId="409"/>
    <cellStyle name="Millares_A.1.1" xfId="503"/>
    <cellStyle name="Neutral" xfId="88" builtinId="28" customBuiltin="1"/>
    <cellStyle name="Neutral 2" xfId="170"/>
    <cellStyle name="Neutral 2 2" xfId="278"/>
    <cellStyle name="Neutral 3" xfId="277"/>
    <cellStyle name="Neutral 3 2" xfId="279"/>
    <cellStyle name="Neutral 4" xfId="555"/>
    <cellStyle name="Normal" xfId="0" builtinId="0"/>
    <cellStyle name="Normal 10" xfId="429"/>
    <cellStyle name="Normal 10 2" xfId="458"/>
    <cellStyle name="Normal 10 3" xfId="474"/>
    <cellStyle name="Normal 11" xfId="410"/>
    <cellStyle name="Normal 12" xfId="438"/>
    <cellStyle name="Normal 12 2" xfId="481"/>
    <cellStyle name="Normal 13" xfId="454"/>
    <cellStyle name="Normal 13 2" xfId="492"/>
    <cellStyle name="Normal 2" xfId="364"/>
    <cellStyle name="Normal 2 2" xfId="411"/>
    <cellStyle name="Normal 2 2 2" xfId="448"/>
    <cellStyle name="Normal 2 2 3" xfId="461"/>
    <cellStyle name="Normal 2 2 3 2" xfId="498"/>
    <cellStyle name="Normal 2 2 4" xfId="471"/>
    <cellStyle name="Normal 2 3" xfId="412"/>
    <cellStyle name="Normal 2 3 2" xfId="462"/>
    <cellStyle name="Normal 2 3 2 2" xfId="499"/>
    <cellStyle name="Normal 2 3 3" xfId="472"/>
    <cellStyle name="Normal 3" xfId="367"/>
    <cellStyle name="Normal 3 2" xfId="450"/>
    <cellStyle name="Normal 3 3" xfId="556"/>
    <cellStyle name="Normal 3_A.1.4" xfId="502"/>
    <cellStyle name="Normal 4" xfId="413"/>
    <cellStyle name="Normal 5" xfId="280"/>
    <cellStyle name="Normal 5 2" xfId="414"/>
    <cellStyle name="Normal 5 2 2" xfId="415"/>
    <cellStyle name="Normal 5 2 2 2" xfId="416"/>
    <cellStyle name="Normal 5 3" xfId="417"/>
    <cellStyle name="Normal 5 4" xfId="433"/>
    <cellStyle name="Normal 5 4 2" xfId="478"/>
    <cellStyle name="Normal 5 5" xfId="443"/>
    <cellStyle name="Normal 5 5 2" xfId="486"/>
    <cellStyle name="Normal 5 6" xfId="456"/>
    <cellStyle name="Normal 5 6 2" xfId="494"/>
    <cellStyle name="Normal 5 7" xfId="466"/>
    <cellStyle name="Normal 5_CUADRO 8 - Bonos y Prestamos Garantizados en Pesos 2do. Trim-15 (A 1.8) Mari en construcción" xfId="418"/>
    <cellStyle name="Normal 6" xfId="419"/>
    <cellStyle name="Normal 7" xfId="281"/>
    <cellStyle name="Normal 7 2" xfId="434"/>
    <cellStyle name="Normal 7 2 2" xfId="479"/>
    <cellStyle name="Normal 7 3" xfId="444"/>
    <cellStyle name="Normal 7 3 2" xfId="487"/>
    <cellStyle name="Normal 7 4" xfId="457"/>
    <cellStyle name="Normal 7 4 2" xfId="495"/>
    <cellStyle name="Normal 7 5" xfId="467"/>
    <cellStyle name="Normal 8" xfId="420"/>
    <cellStyle name="Normal 8 2" xfId="421"/>
    <cellStyle name="Normal 9" xfId="422"/>
    <cellStyle name="Normal 9 2" xfId="463"/>
    <cellStyle name="Normal 9 2 2" xfId="500"/>
    <cellStyle name="Normal 9 3" xfId="473"/>
    <cellStyle name="Normal_2012 envío (Enero a Diciembre)" xfId="465"/>
    <cellStyle name="Normal_deuda_publica_31-03-2010 re-tuneado" xfId="373"/>
    <cellStyle name="Normal_Hoja1" xfId="89"/>
    <cellStyle name="Normal_Proyecciones" xfId="90"/>
    <cellStyle name="Normal_Proyecciones capital e intereses II Trim 10 base definitiva" xfId="91"/>
    <cellStyle name="Normal_S H con link a base gm" xfId="374"/>
    <cellStyle name="Notas" xfId="92" builtinId="10" customBuiltin="1"/>
    <cellStyle name="Notas 2" xfId="172"/>
    <cellStyle name="Notas 2 2" xfId="283"/>
    <cellStyle name="Notas 3" xfId="282"/>
    <cellStyle name="Notas 3 2" xfId="284"/>
    <cellStyle name="Notas 4" xfId="557"/>
    <cellStyle name="Note" xfId="93"/>
    <cellStyle name="Nulos" xfId="94"/>
    <cellStyle name="Nulos 2" xfId="285"/>
    <cellStyle name="Nulos 2 2" xfId="286"/>
    <cellStyle name="Nulos 3" xfId="287"/>
    <cellStyle name="Nulos 4" xfId="288"/>
    <cellStyle name="Oficio" xfId="95"/>
    <cellStyle name="Output" xfId="96"/>
    <cellStyle name="Output 2" xfId="173"/>
    <cellStyle name="Output 3" xfId="332"/>
    <cellStyle name="Output 4" xfId="345"/>
    <cellStyle name="Output 5" xfId="162"/>
    <cellStyle name="Porcentaje 2" xfId="368"/>
    <cellStyle name="Porcentaje 2 2" xfId="423"/>
    <cellStyle name="Porcentaje 2 2 2" xfId="424"/>
    <cellStyle name="Porcentaje 2 2 2 2" xfId="425"/>
    <cellStyle name="Porcentaje 2 3" xfId="426"/>
    <cellStyle name="Porcentaje 3" xfId="435"/>
    <cellStyle name="Porcentaje 3 2" xfId="480"/>
    <cellStyle name="Porcentaje 4" xfId="447"/>
    <cellStyle name="Porcentaje 4 2" xfId="490"/>
    <cellStyle name="Porcentual" xfId="97"/>
    <cellStyle name="Porcentual 2" xfId="510"/>
    <cellStyle name="Salida" xfId="98" builtinId="21" customBuiltin="1"/>
    <cellStyle name="Salida 2" xfId="174"/>
    <cellStyle name="Salida 2 2" xfId="290"/>
    <cellStyle name="Salida 3" xfId="289"/>
    <cellStyle name="Salida 3 2" xfId="291"/>
    <cellStyle name="Salida 4" xfId="558"/>
    <cellStyle name="Texto de advertencia" xfId="99" builtinId="11" customBuiltin="1"/>
    <cellStyle name="Texto de advertencia 2" xfId="175"/>
    <cellStyle name="Texto de advertencia 2 2" xfId="293"/>
    <cellStyle name="Texto de advertencia 3" xfId="292"/>
    <cellStyle name="Texto de advertencia 3 2" xfId="294"/>
    <cellStyle name="Texto de advertencia 4" xfId="559"/>
    <cellStyle name="Texto explicativo" xfId="100" builtinId="53" customBuiltin="1"/>
    <cellStyle name="Texto explicativo 2" xfId="176"/>
    <cellStyle name="Texto explicativo 2 2" xfId="296"/>
    <cellStyle name="Texto explicativo 3" xfId="295"/>
    <cellStyle name="Texto explicativo 3 2" xfId="297"/>
    <cellStyle name="Texto explicativo 4" xfId="560"/>
    <cellStyle name="Title" xfId="101"/>
    <cellStyle name="Título" xfId="102" builtinId="15" customBuiltin="1"/>
    <cellStyle name="Título 1 2" xfId="178"/>
    <cellStyle name="Título 1 2 2" xfId="300"/>
    <cellStyle name="Título 1 3" xfId="299"/>
    <cellStyle name="Título 1 3 2" xfId="301"/>
    <cellStyle name="Título 1 4" xfId="561"/>
    <cellStyle name="Título 2" xfId="104" builtinId="17" customBuiltin="1"/>
    <cellStyle name="Título 2 2" xfId="179"/>
    <cellStyle name="Título 2 2 2" xfId="303"/>
    <cellStyle name="Título 2 3" xfId="302"/>
    <cellStyle name="Título 2 3 2" xfId="304"/>
    <cellStyle name="Título 2 4" xfId="562"/>
    <cellStyle name="Título 3" xfId="105" builtinId="18" customBuiltin="1"/>
    <cellStyle name="Título 3 2" xfId="180"/>
    <cellStyle name="Título 3 2 2" xfId="306"/>
    <cellStyle name="Título 3 3" xfId="305"/>
    <cellStyle name="Título 3 3 2" xfId="307"/>
    <cellStyle name="Título 3 4" xfId="563"/>
    <cellStyle name="Título 4" xfId="177"/>
    <cellStyle name="Título 4 2" xfId="308"/>
    <cellStyle name="Título 5" xfId="298"/>
    <cellStyle name="Título 5 2" xfId="309"/>
    <cellStyle name="Título 6" xfId="564"/>
    <cellStyle name="Total" xfId="106" builtinId="25" customBuiltin="1"/>
    <cellStyle name="Total 2" xfId="181"/>
    <cellStyle name="Total 2 2" xfId="311"/>
    <cellStyle name="Total 3" xfId="310"/>
    <cellStyle name="Total 3 2" xfId="312"/>
    <cellStyle name="Total 4" xfId="565"/>
    <cellStyle name="vaca" xfId="107"/>
    <cellStyle name="Warning Text" xfId="108"/>
    <cellStyle name="Warning Text 2" xfId="182"/>
    <cellStyle name="Warning Text 3" xfId="335"/>
    <cellStyle name="Warning Text 4" xfId="342"/>
    <cellStyle name="Warning Text 5" xfId="34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99"/>
      <color rgb="FF123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20" Type="http://schemas.openxmlformats.org/officeDocument/2006/relationships/worksheet" Target="worksheets/sheet20.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NCFP\Recursos\Proyrena\Anual\2002\Alt4_Proy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II\Perfil%20III%202005\INTERMEDIO%20PERFIL%20II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V\Perfiles\INTERMEDIO%20PERFIL%20IV20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6\I%202006\PERFILES\INTERMEDIO%201%20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4.33.8\secretar&#237;a%20finanzas\0INFORMA\Programas%20Financieros\Pmg%202009\Consolidado2009%20ver%2014-07-1%20Teso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33.8\secretar&#237;a%20finanzas\DOCUME~1\evagon\CONFIG~1\Temp\03-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4.33.8\secretar&#237;a%20finanzas\Secretar&#237;a%20Finanzas\AFJP\Vencimientos%20deuda%20dic%2008%20y%202009\CUPONES%202009%20al%2011%20deud%20pu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ncp\0scar\SPublico\0scarCierre\TitulosGN-Stock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 val="IV_2004_cap"/>
      <sheetName val="IV_B2004_cap"/>
      <sheetName val="Iv_2004_Int"/>
      <sheetName val="int_b_2004_"/>
      <sheetName val="cap_2005"/>
      <sheetName val="cap_b_2005"/>
      <sheetName val="int_2005"/>
      <sheetName val="int_b_2005"/>
      <sheetName val="cap_resto"/>
      <sheetName val="cap_resto_b"/>
      <sheetName val="int_resto"/>
      <sheetName val="Int_resto_b"/>
      <sheetName val="2005_K"/>
      <sheetName val="perfil_siga_final"/>
      <sheetName val="Read_me"/>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 val="Capit_Pmos_Gdos"/>
      <sheetName val="S_Publico"/>
      <sheetName val="Cia_Seguros"/>
      <sheetName val="Rentabilidad_T_E_A_"/>
      <sheetName val="CarteraResidentes_xls"/>
      <sheetName val="Fto__a_partir_del_impuesto"/>
      <sheetName val="Configuración"/>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row r="4">
          <cell r="A4" t="str">
            <v>DNCI</v>
          </cell>
          <cell r="B4" t="str">
            <v>COD SPUB</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P6">
            <v>907.08</v>
          </cell>
          <cell r="Q6">
            <v>367.54200000000009</v>
          </cell>
          <cell r="R6">
            <v>280.00600000000009</v>
          </cell>
          <cell r="S6">
            <v>479.17400000000009</v>
          </cell>
          <cell r="T6">
            <v>159.3900000000001</v>
          </cell>
          <cell r="U6">
            <v>310.96800000000002</v>
          </cell>
          <cell r="V6">
            <v>896.31999999999994</v>
          </cell>
          <cell r="W6">
            <v>28.646710799999997</v>
          </cell>
          <cell r="X6">
            <v>635.18308880000006</v>
          </cell>
          <cell r="Y6">
            <v>869.92535320000013</v>
          </cell>
          <cell r="Z6">
            <v>2017.8847000000001</v>
          </cell>
          <cell r="AA6">
            <v>2180.2895599999997</v>
          </cell>
          <cell r="AB6">
            <v>1771.2895599999997</v>
          </cell>
          <cell r="AC6">
            <v>1382.8862999999999</v>
          </cell>
          <cell r="AD6">
            <v>2015.9843000000001</v>
          </cell>
          <cell r="AE6">
            <v>1299.2433599999999</v>
          </cell>
          <cell r="AF6">
            <v>1165.14536</v>
          </cell>
          <cell r="AG6">
            <v>1593.7741199999998</v>
          </cell>
          <cell r="AH6">
            <v>1899.1471200000001</v>
          </cell>
          <cell r="AI6">
            <v>1772.0404200000003</v>
          </cell>
          <cell r="AJ6">
            <v>1602.8911643199999</v>
          </cell>
          <cell r="AK6">
            <v>1586.0070000000001</v>
          </cell>
          <cell r="AL6">
            <v>1809.5631199999998</v>
          </cell>
          <cell r="AM6">
            <v>1300.3909999999998</v>
          </cell>
          <cell r="AN6">
            <v>1287.6909999999998</v>
          </cell>
          <cell r="AO6">
            <v>1403.3909999999998</v>
          </cell>
          <cell r="AP6">
            <v>2100.2588408500005</v>
          </cell>
          <cell r="AQ6">
            <v>1723.0006400000009</v>
          </cell>
          <cell r="AR6">
            <v>2009.5450492125003</v>
          </cell>
          <cell r="AS6">
            <v>470.86992105249999</v>
          </cell>
          <cell r="AT6">
            <v>1935.1167909999988</v>
          </cell>
          <cell r="AU6">
            <v>1442.3635012799996</v>
          </cell>
          <cell r="AV6">
            <v>1338.8832502800001</v>
          </cell>
          <cell r="AW6">
            <v>1169.10333528</v>
          </cell>
          <cell r="AX6">
            <v>1143.9665181883811</v>
          </cell>
          <cell r="AY6">
            <v>1095.744795188381</v>
          </cell>
          <cell r="AZ6">
            <v>934.23875122999982</v>
          </cell>
        </row>
        <row r="7">
          <cell r="A7" t="str">
            <v>X</v>
          </cell>
        </row>
        <row r="8">
          <cell r="A8" t="str">
            <v>TITULOS GOBIERNO NACIONAL</v>
          </cell>
          <cell r="P8">
            <v>597.11</v>
          </cell>
          <cell r="Q8">
            <v>229.64200000000008</v>
          </cell>
          <cell r="R8">
            <v>207.16700000000006</v>
          </cell>
          <cell r="S8">
            <v>341.3950000000001</v>
          </cell>
          <cell r="T8">
            <v>159.3900000000001</v>
          </cell>
          <cell r="U8">
            <v>252.56900000000005</v>
          </cell>
          <cell r="V8">
            <v>891.11099999999999</v>
          </cell>
          <cell r="W8">
            <v>24.984355399999998</v>
          </cell>
          <cell r="X8">
            <v>590.93104440000002</v>
          </cell>
          <cell r="Y8">
            <v>833.74317660000008</v>
          </cell>
          <cell r="Z8">
            <v>1465.9943499999999</v>
          </cell>
          <cell r="AA8">
            <v>1604.4862799999996</v>
          </cell>
          <cell r="AB8">
            <v>1287.5862799999995</v>
          </cell>
          <cell r="AC8">
            <v>868.38464999999997</v>
          </cell>
          <cell r="AD8">
            <v>1409.38265</v>
          </cell>
          <cell r="AE8">
            <v>813.96317999999997</v>
          </cell>
          <cell r="AF8">
            <v>650.42117999999994</v>
          </cell>
          <cell r="AG8">
            <v>899.72655999999984</v>
          </cell>
          <cell r="AH8">
            <v>1007.12356</v>
          </cell>
          <cell r="AI8">
            <v>1402.3117100000004</v>
          </cell>
          <cell r="AJ8">
            <v>1339.23708216</v>
          </cell>
          <cell r="AK8">
            <v>1330.816</v>
          </cell>
          <cell r="AL8">
            <v>1275.68156</v>
          </cell>
          <cell r="AM8">
            <v>1300.3909999999998</v>
          </cell>
          <cell r="AN8">
            <v>1287.6909999999998</v>
          </cell>
          <cell r="AO8">
            <v>1403.3909999999998</v>
          </cell>
          <cell r="AP8">
            <v>2100.2588408500005</v>
          </cell>
          <cell r="AQ8">
            <v>1723.0006400000009</v>
          </cell>
          <cell r="AR8">
            <v>2009.5450492125003</v>
          </cell>
          <cell r="AS8">
            <v>470.86992105249999</v>
          </cell>
          <cell r="AT8">
            <v>1935.1167909999988</v>
          </cell>
          <cell r="AU8">
            <v>1442.3635012799996</v>
          </cell>
          <cell r="AV8">
            <v>1338.8832502800001</v>
          </cell>
          <cell r="AW8">
            <v>1169.10333528</v>
          </cell>
          <cell r="AX8">
            <v>1143.9665181883811</v>
          </cell>
          <cell r="AY8">
            <v>1095.744795188381</v>
          </cell>
          <cell r="AZ8">
            <v>934.23875122999982</v>
          </cell>
        </row>
        <row r="9">
          <cell r="A9" t="str">
            <v>x</v>
          </cell>
        </row>
        <row r="10">
          <cell r="A10" t="str">
            <v>BRADY</v>
          </cell>
          <cell r="C10" t="str">
            <v>BONOS BRADY</v>
          </cell>
          <cell r="P10">
            <v>0</v>
          </cell>
          <cell r="Q10">
            <v>0</v>
          </cell>
          <cell r="R10">
            <v>0</v>
          </cell>
          <cell r="S10">
            <v>221.53</v>
          </cell>
          <cell r="T10">
            <v>75.75</v>
          </cell>
          <cell r="U10">
            <v>77.679000000000002</v>
          </cell>
          <cell r="V10">
            <v>768.66899999999998</v>
          </cell>
          <cell r="W10">
            <v>0.76235540000000002</v>
          </cell>
          <cell r="X10">
            <v>566.70904440000004</v>
          </cell>
          <cell r="Y10">
            <v>802.54217660000006</v>
          </cell>
          <cell r="Z10">
            <v>942.99434999999994</v>
          </cell>
          <cell r="AA10">
            <v>939.8832799999999</v>
          </cell>
          <cell r="AB10">
            <v>939.8832799999999</v>
          </cell>
          <cell r="AC10">
            <v>520.68164999999999</v>
          </cell>
          <cell r="AD10">
            <v>838.5796499999999</v>
          </cell>
          <cell r="AE10">
            <v>146.88417999999999</v>
          </cell>
          <cell r="AF10">
            <v>144.37417999999994</v>
          </cell>
          <cell r="AG10">
            <v>354.13656000000003</v>
          </cell>
          <cell r="AH10">
            <v>354.13656000000003</v>
          </cell>
          <cell r="AI10">
            <v>1234.0837099999999</v>
          </cell>
          <cell r="AJ10">
            <v>1220.11408216</v>
          </cell>
          <cell r="AK10">
            <v>1213.319</v>
          </cell>
          <cell r="AL10">
            <v>1158.2265600000001</v>
          </cell>
          <cell r="AM10">
            <v>1182.9359999999999</v>
          </cell>
          <cell r="AN10">
            <v>1170.2359999999999</v>
          </cell>
          <cell r="AO10">
            <v>1285.9359999999999</v>
          </cell>
          <cell r="AP10">
            <v>941.01366065000002</v>
          </cell>
          <cell r="AQ10">
            <v>628.16763999999989</v>
          </cell>
          <cell r="AR10">
            <v>306.34500000000003</v>
          </cell>
          <cell r="AS10">
            <v>141.52255984000001</v>
          </cell>
          <cell r="AT10">
            <v>679.83400000000006</v>
          </cell>
          <cell r="AU10">
            <v>404.25696028000004</v>
          </cell>
          <cell r="AV10">
            <v>311.14636027999995</v>
          </cell>
          <cell r="AW10">
            <v>263.49888027999998</v>
          </cell>
          <cell r="AX10">
            <v>242.59518418838078</v>
          </cell>
          <cell r="AY10">
            <v>199.13638418838082</v>
          </cell>
          <cell r="AZ10">
            <v>93.720800229999981</v>
          </cell>
          <cell r="BA10">
            <v>60.120800279999997</v>
          </cell>
        </row>
        <row r="11">
          <cell r="A11" t="str">
            <v>PAR</v>
          </cell>
          <cell r="B11" t="str">
            <v>PARD</v>
          </cell>
          <cell r="P11">
            <v>0</v>
          </cell>
          <cell r="Q11">
            <v>0</v>
          </cell>
          <cell r="R11">
            <v>0</v>
          </cell>
          <cell r="S11">
            <v>98.69</v>
          </cell>
          <cell r="T11">
            <v>75.75</v>
          </cell>
          <cell r="U11">
            <v>77.180000000000007</v>
          </cell>
          <cell r="V11">
            <v>766.36</v>
          </cell>
          <cell r="W11">
            <v>0</v>
          </cell>
          <cell r="X11">
            <v>525.35699999999997</v>
          </cell>
          <cell r="Y11">
            <v>766.36</v>
          </cell>
          <cell r="Z11">
            <v>778.70399999999995</v>
          </cell>
          <cell r="AA11">
            <v>778.70399999999995</v>
          </cell>
          <cell r="AB11">
            <v>778.70399999999995</v>
          </cell>
          <cell r="AC11">
            <v>328.70400000000001</v>
          </cell>
          <cell r="AD11">
            <v>646.60199999999998</v>
          </cell>
          <cell r="AE11">
            <v>78.703999999999994</v>
          </cell>
          <cell r="AF11">
            <v>0.70399999999995089</v>
          </cell>
          <cell r="AG11">
            <v>78.7</v>
          </cell>
          <cell r="AH11">
            <v>78.7</v>
          </cell>
          <cell r="AI11">
            <v>958.60400000000004</v>
          </cell>
          <cell r="AJ11">
            <v>958.60400000000004</v>
          </cell>
          <cell r="AK11">
            <v>958.60400000000004</v>
          </cell>
          <cell r="AL11">
            <v>624.82100000000003</v>
          </cell>
          <cell r="AM11">
            <v>644.82100000000003</v>
          </cell>
          <cell r="AN11">
            <v>760.82100000000003</v>
          </cell>
          <cell r="AO11">
            <v>760.82100000000003</v>
          </cell>
          <cell r="AP11">
            <v>764.49830150000003</v>
          </cell>
          <cell r="AQ11">
            <v>374.83299999999997</v>
          </cell>
          <cell r="AR11">
            <v>127.71600000000001</v>
          </cell>
          <cell r="AS11">
            <v>47.84</v>
          </cell>
          <cell r="AT11">
            <v>159.39699999999999</v>
          </cell>
          <cell r="AU11">
            <v>93.01</v>
          </cell>
          <cell r="AV11">
            <v>23.991</v>
          </cell>
          <cell r="AW11">
            <v>12.76</v>
          </cell>
          <cell r="AX11">
            <v>10.31</v>
          </cell>
          <cell r="AY11">
            <v>0.02</v>
          </cell>
          <cell r="AZ11">
            <v>0</v>
          </cell>
        </row>
        <row r="12">
          <cell r="A12" t="str">
            <v>DISD</v>
          </cell>
          <cell r="B12" t="str">
            <v>DISD</v>
          </cell>
          <cell r="P12">
            <v>0</v>
          </cell>
          <cell r="Q12">
            <v>0</v>
          </cell>
          <cell r="R12">
            <v>0</v>
          </cell>
          <cell r="S12">
            <v>52.84</v>
          </cell>
          <cell r="T12">
            <v>0</v>
          </cell>
          <cell r="U12">
            <v>0.499</v>
          </cell>
          <cell r="V12">
            <v>0.499</v>
          </cell>
          <cell r="W12">
            <v>0.499</v>
          </cell>
          <cell r="X12">
            <v>0.499</v>
          </cell>
          <cell r="Y12">
            <v>0.499</v>
          </cell>
          <cell r="Z12">
            <v>12.625999999999999</v>
          </cell>
          <cell r="AA12">
            <v>12.625999999999999</v>
          </cell>
          <cell r="AB12">
            <v>12.625999999999999</v>
          </cell>
          <cell r="AC12">
            <v>40.217999999999996</v>
          </cell>
          <cell r="AD12">
            <v>40.217999999999996</v>
          </cell>
          <cell r="AE12">
            <v>40.217999999999996</v>
          </cell>
          <cell r="AF12">
            <v>17.007999999999999</v>
          </cell>
          <cell r="AG12">
            <v>126.88200000000001</v>
          </cell>
          <cell r="AH12">
            <v>126.88200000000001</v>
          </cell>
          <cell r="AI12">
            <v>126.91500000000001</v>
          </cell>
          <cell r="AJ12">
            <v>126.91500000000001</v>
          </cell>
          <cell r="AK12">
            <v>126.91500000000001</v>
          </cell>
          <cell r="AL12">
            <v>126.91500000000001</v>
          </cell>
          <cell r="AM12">
            <v>126.91500000000001</v>
          </cell>
          <cell r="AN12">
            <v>126.91500000000001</v>
          </cell>
          <cell r="AO12">
            <v>126.91500000000001</v>
          </cell>
          <cell r="AP12">
            <v>127.66147275</v>
          </cell>
          <cell r="AQ12">
            <v>80.304000000000002</v>
          </cell>
          <cell r="AR12">
            <v>79.769000000000005</v>
          </cell>
          <cell r="AS12">
            <v>53.923999999999999</v>
          </cell>
          <cell r="AT12">
            <v>45.134999999999998</v>
          </cell>
          <cell r="AU12">
            <v>22.789000000000001</v>
          </cell>
          <cell r="AV12">
            <v>21.360999999999997</v>
          </cell>
          <cell r="AW12">
            <v>0</v>
          </cell>
          <cell r="AX12">
            <v>0</v>
          </cell>
          <cell r="AY12">
            <v>0</v>
          </cell>
          <cell r="AZ12">
            <v>0</v>
          </cell>
        </row>
        <row r="13">
          <cell r="A13" t="str">
            <v>FRB</v>
          </cell>
          <cell r="B13" t="str">
            <v>FRB</v>
          </cell>
          <cell r="P13">
            <v>0</v>
          </cell>
          <cell r="Q13">
            <v>0</v>
          </cell>
          <cell r="R13">
            <v>0</v>
          </cell>
          <cell r="S13">
            <v>70</v>
          </cell>
          <cell r="T13">
            <v>0</v>
          </cell>
          <cell r="U13">
            <v>0</v>
          </cell>
          <cell r="V13">
            <v>1.81</v>
          </cell>
          <cell r="W13">
            <v>0.26335540000000002</v>
          </cell>
          <cell r="X13">
            <v>40.853044399999995</v>
          </cell>
          <cell r="Y13">
            <v>35.683176599999996</v>
          </cell>
          <cell r="Z13">
            <v>151.66434999999998</v>
          </cell>
          <cell r="AA13">
            <v>148.55328</v>
          </cell>
          <cell r="AB13">
            <v>148.55328</v>
          </cell>
          <cell r="AC13">
            <v>151.75964999999999</v>
          </cell>
          <cell r="AD13">
            <v>151.75964999999999</v>
          </cell>
          <cell r="AE13">
            <v>27.96218</v>
          </cell>
          <cell r="AF13">
            <v>126.66217999999998</v>
          </cell>
          <cell r="AG13">
            <v>148.55456000000001</v>
          </cell>
          <cell r="AH13">
            <v>148.55456000000001</v>
          </cell>
          <cell r="AI13">
            <v>148.56470999999999</v>
          </cell>
          <cell r="AJ13">
            <v>134.59508216</v>
          </cell>
          <cell r="AK13">
            <v>127.8</v>
          </cell>
          <cell r="AL13">
            <v>406.49056000000002</v>
          </cell>
          <cell r="AM13">
            <v>411.2</v>
          </cell>
          <cell r="AN13">
            <v>282.5</v>
          </cell>
          <cell r="AO13">
            <v>398.2</v>
          </cell>
          <cell r="AP13">
            <v>48.853886399999993</v>
          </cell>
          <cell r="AQ13">
            <v>173.03064000000001</v>
          </cell>
          <cell r="AR13">
            <v>98.859999999999985</v>
          </cell>
          <cell r="AS13">
            <v>39.758559840000004</v>
          </cell>
          <cell r="AT13">
            <v>475.30200000000002</v>
          </cell>
          <cell r="AU13">
            <v>288.45796028000001</v>
          </cell>
          <cell r="AV13">
            <v>265.79436027999998</v>
          </cell>
          <cell r="AW13">
            <v>250.73888027999999</v>
          </cell>
          <cell r="AX13">
            <v>232.28518418838078</v>
          </cell>
          <cell r="AY13">
            <v>199.11638418838081</v>
          </cell>
          <cell r="AZ13">
            <v>93.720800229999981</v>
          </cell>
        </row>
        <row r="14">
          <cell r="A14" t="str">
            <v>GLOB</v>
          </cell>
          <cell r="C14" t="str">
            <v>BONOS GLOBALES</v>
          </cell>
          <cell r="P14">
            <v>474.8</v>
          </cell>
          <cell r="Q14">
            <v>167.30200000000002</v>
          </cell>
          <cell r="R14">
            <v>144.827</v>
          </cell>
          <cell r="S14">
            <v>57.524999999999999</v>
          </cell>
          <cell r="T14">
            <v>21.3</v>
          </cell>
          <cell r="U14">
            <v>112.55</v>
          </cell>
          <cell r="V14">
            <v>24.221999999999998</v>
          </cell>
          <cell r="W14">
            <v>24.221999999999998</v>
          </cell>
          <cell r="X14">
            <v>24.221999999999998</v>
          </cell>
          <cell r="Y14">
            <v>31.201000000000001</v>
          </cell>
          <cell r="Z14">
            <v>523</v>
          </cell>
          <cell r="AA14">
            <v>664.60300000000007</v>
          </cell>
          <cell r="AB14">
            <v>347.70299999999997</v>
          </cell>
          <cell r="AC14">
            <v>347.70299999999997</v>
          </cell>
          <cell r="AD14">
            <v>570.803</v>
          </cell>
          <cell r="AE14">
            <v>667.07899999999995</v>
          </cell>
          <cell r="AF14">
            <v>506.04700000000003</v>
          </cell>
          <cell r="AG14">
            <v>545.59</v>
          </cell>
          <cell r="AH14">
            <v>652.98699999999997</v>
          </cell>
          <cell r="AI14">
            <v>168.22800000000001</v>
          </cell>
          <cell r="AJ14">
            <v>119.12299999999999</v>
          </cell>
          <cell r="AK14">
            <v>117.497</v>
          </cell>
          <cell r="AL14">
            <v>117.455</v>
          </cell>
          <cell r="AM14">
            <v>117.455</v>
          </cell>
          <cell r="AN14">
            <v>117.455</v>
          </cell>
          <cell r="AO14">
            <v>117.455</v>
          </cell>
          <cell r="AP14">
            <v>1159.2451801999998</v>
          </cell>
          <cell r="AQ14">
            <v>1094.8330000000001</v>
          </cell>
          <cell r="AR14">
            <v>1703.2000492124998</v>
          </cell>
          <cell r="AS14">
            <v>329.34736121250006</v>
          </cell>
          <cell r="AT14">
            <v>1255.2827910000001</v>
          </cell>
          <cell r="AU14">
            <v>1038.1065410000001</v>
          </cell>
          <cell r="AV14">
            <v>1027.7368900000001</v>
          </cell>
          <cell r="AW14">
            <v>905.60445499999992</v>
          </cell>
          <cell r="AX14">
            <v>901.37133399999993</v>
          </cell>
          <cell r="AY14">
            <v>896.60841100000005</v>
          </cell>
          <cell r="AZ14">
            <v>840.51795100000004</v>
          </cell>
          <cell r="BA14">
            <v>715.52795100000003</v>
          </cell>
        </row>
        <row r="15">
          <cell r="A15" t="str">
            <v>BG01/03</v>
          </cell>
          <cell r="B15" t="str">
            <v>BG01/03</v>
          </cell>
          <cell r="P15">
            <v>224.8</v>
          </cell>
          <cell r="Q15">
            <v>29.402000000000001</v>
          </cell>
          <cell r="R15">
            <v>71.988</v>
          </cell>
          <cell r="S15">
            <v>42.585999999999999</v>
          </cell>
          <cell r="T15">
            <v>21.3</v>
          </cell>
          <cell r="U15">
            <v>54.65</v>
          </cell>
          <cell r="V15">
            <v>21.321999999999999</v>
          </cell>
          <cell r="W15">
            <v>21.321999999999999</v>
          </cell>
          <cell r="X15">
            <v>21.321999999999999</v>
          </cell>
          <cell r="Y15">
            <v>31.201000000000001</v>
          </cell>
          <cell r="Z15">
            <v>135.4</v>
          </cell>
          <cell r="AA15">
            <v>249.97900000000001</v>
          </cell>
          <cell r="AB15">
            <v>25.178999999999998</v>
          </cell>
          <cell r="AC15">
            <v>25.178999999999998</v>
          </cell>
          <cell r="AD15">
            <v>156.179</v>
          </cell>
          <cell r="AE15">
            <v>249.97900000000001</v>
          </cell>
          <cell r="AF15">
            <v>134.99299999999999</v>
          </cell>
          <cell r="AG15">
            <v>126.979</v>
          </cell>
          <cell r="AH15">
            <v>36.4</v>
          </cell>
          <cell r="AI15">
            <v>73.978999999999999</v>
          </cell>
          <cell r="AJ15">
            <v>116.979</v>
          </cell>
          <cell r="AK15">
            <v>117.021</v>
          </cell>
          <cell r="AL15">
            <v>116.979</v>
          </cell>
          <cell r="AM15">
            <v>116.979</v>
          </cell>
          <cell r="AN15">
            <v>116.979</v>
          </cell>
          <cell r="AO15">
            <v>116.979</v>
          </cell>
          <cell r="AP15">
            <v>11.2</v>
          </cell>
          <cell r="AQ15">
            <v>14.067</v>
          </cell>
          <cell r="AR15">
            <v>33.210999999999999</v>
          </cell>
          <cell r="AS15">
            <v>25.170999999999999</v>
          </cell>
          <cell r="AT15">
            <v>25.051000000000002</v>
          </cell>
          <cell r="AU15">
            <v>13.331</v>
          </cell>
          <cell r="AV15">
            <v>11.691000000000001</v>
          </cell>
          <cell r="AW15">
            <v>4.84</v>
          </cell>
          <cell r="AX15">
            <v>5.69</v>
          </cell>
          <cell r="AY15">
            <v>6.45</v>
          </cell>
          <cell r="AZ15">
            <v>0</v>
          </cell>
        </row>
        <row r="16">
          <cell r="A16" t="str">
            <v>BG02/99</v>
          </cell>
          <cell r="B16" t="str">
            <v>BG02/99</v>
          </cell>
          <cell r="P16">
            <v>250</v>
          </cell>
          <cell r="Q16">
            <v>137.9</v>
          </cell>
          <cell r="R16">
            <v>72.838999999999999</v>
          </cell>
          <cell r="S16">
            <v>14.939</v>
          </cell>
          <cell r="T16">
            <v>0</v>
          </cell>
          <cell r="U16">
            <v>57.9</v>
          </cell>
          <cell r="V16">
            <v>2.9</v>
          </cell>
          <cell r="W16">
            <v>2.9</v>
          </cell>
          <cell r="X16">
            <v>2.9</v>
          </cell>
          <cell r="Y16">
            <v>0</v>
          </cell>
          <cell r="Z16">
            <v>65.099999999999994</v>
          </cell>
          <cell r="AA16">
            <v>92.1</v>
          </cell>
          <cell r="AB16">
            <v>0</v>
          </cell>
          <cell r="AC16">
            <v>0</v>
          </cell>
          <cell r="AD16">
            <v>92.1</v>
          </cell>
          <cell r="AE16">
            <v>92.1</v>
          </cell>
          <cell r="AF16">
            <v>92.1</v>
          </cell>
          <cell r="AG16">
            <v>62.067</v>
          </cell>
          <cell r="AH16">
            <v>92.066999999999993</v>
          </cell>
          <cell r="AI16">
            <v>92.066999999999993</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t="str">
            <v>BG04/06</v>
          </cell>
          <cell r="B17" t="str">
            <v>BG04/06</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1.24</v>
          </cell>
          <cell r="AG17">
            <v>1.33</v>
          </cell>
          <cell r="AH17">
            <v>1.33</v>
          </cell>
          <cell r="AI17">
            <v>1.33</v>
          </cell>
          <cell r="AJ17">
            <v>1.33</v>
          </cell>
          <cell r="AK17">
            <v>0</v>
          </cell>
          <cell r="AL17">
            <v>0</v>
          </cell>
          <cell r="AM17">
            <v>0</v>
          </cell>
          <cell r="AN17">
            <v>0</v>
          </cell>
          <cell r="AO17">
            <v>0</v>
          </cell>
          <cell r="AP17">
            <v>0</v>
          </cell>
          <cell r="AQ17">
            <v>20.102</v>
          </cell>
          <cell r="AR17">
            <v>23.72</v>
          </cell>
          <cell r="AS17">
            <v>35.26</v>
          </cell>
          <cell r="AT17">
            <v>35.020000000000003</v>
          </cell>
          <cell r="AU17">
            <v>0</v>
          </cell>
          <cell r="AV17">
            <v>0</v>
          </cell>
          <cell r="AW17">
            <v>10.79</v>
          </cell>
          <cell r="AX17">
            <v>10.29</v>
          </cell>
          <cell r="AY17">
            <v>10.29</v>
          </cell>
          <cell r="AZ17">
            <v>0</v>
          </cell>
        </row>
        <row r="18">
          <cell r="A18" t="str">
            <v>BG05/17</v>
          </cell>
          <cell r="B18" t="str">
            <v>BG05/17</v>
          </cell>
          <cell r="P18">
            <v>0</v>
          </cell>
          <cell r="Q18">
            <v>0</v>
          </cell>
          <cell r="R18">
            <v>0</v>
          </cell>
          <cell r="S18">
            <v>0</v>
          </cell>
          <cell r="T18">
            <v>0</v>
          </cell>
          <cell r="U18">
            <v>0</v>
          </cell>
          <cell r="V18">
            <v>0</v>
          </cell>
          <cell r="W18">
            <v>0</v>
          </cell>
          <cell r="X18">
            <v>0</v>
          </cell>
          <cell r="Y18">
            <v>0</v>
          </cell>
          <cell r="Z18">
            <v>322.5</v>
          </cell>
          <cell r="AA18">
            <v>322.524</v>
          </cell>
          <cell r="AB18">
            <v>322.524</v>
          </cell>
          <cell r="AC18">
            <v>322.524</v>
          </cell>
          <cell r="AD18">
            <v>322.524</v>
          </cell>
          <cell r="AE18">
            <v>325</v>
          </cell>
          <cell r="AF18">
            <v>277.33800000000002</v>
          </cell>
          <cell r="AG18">
            <v>354.83800000000002</v>
          </cell>
          <cell r="AH18">
            <v>272.81400000000002</v>
          </cell>
          <cell r="AI18">
            <v>0.47599999999999998</v>
          </cell>
          <cell r="AJ18">
            <v>0.47599999999999998</v>
          </cell>
          <cell r="AK18">
            <v>0.47599999999999998</v>
          </cell>
          <cell r="AL18">
            <v>0.47599999999999998</v>
          </cell>
          <cell r="AM18">
            <v>0.47599999999999998</v>
          </cell>
          <cell r="AN18">
            <v>0.47599999999999998</v>
          </cell>
          <cell r="AO18">
            <v>0.47599999999999998</v>
          </cell>
          <cell r="AP18">
            <v>0.4</v>
          </cell>
          <cell r="AQ18">
            <v>112.735</v>
          </cell>
          <cell r="AR18">
            <v>134.321</v>
          </cell>
          <cell r="AS18">
            <v>86.240999999999985</v>
          </cell>
          <cell r="AT18">
            <v>137.35599999999999</v>
          </cell>
          <cell r="AU18">
            <v>48.152999999999999</v>
          </cell>
          <cell r="AV18">
            <v>55.350999999999999</v>
          </cell>
          <cell r="AW18">
            <v>37.905000000000001</v>
          </cell>
          <cell r="AX18">
            <v>31.995999999999999</v>
          </cell>
          <cell r="AY18">
            <v>17.635999999999999</v>
          </cell>
          <cell r="AZ18">
            <v>0</v>
          </cell>
        </row>
        <row r="19">
          <cell r="A19" t="str">
            <v>BG06/27</v>
          </cell>
          <cell r="B19" t="str">
            <v>BG06/27</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0.376</v>
          </cell>
          <cell r="AG19">
            <v>0.376</v>
          </cell>
          <cell r="AH19">
            <v>0.376</v>
          </cell>
          <cell r="AI19">
            <v>0.376</v>
          </cell>
          <cell r="AJ19">
            <v>0.33800000000000002</v>
          </cell>
          <cell r="AK19">
            <v>0</v>
          </cell>
          <cell r="AL19">
            <v>0</v>
          </cell>
          <cell r="AM19">
            <v>0</v>
          </cell>
          <cell r="AN19">
            <v>0</v>
          </cell>
          <cell r="AO19">
            <v>0</v>
          </cell>
          <cell r="AP19">
            <v>0</v>
          </cell>
          <cell r="AQ19">
            <v>39.917999999999992</v>
          </cell>
          <cell r="AR19">
            <v>49.055999999999997</v>
          </cell>
          <cell r="AS19">
            <v>6.0609999999999999</v>
          </cell>
          <cell r="AT19">
            <v>64.75</v>
          </cell>
          <cell r="AU19">
            <v>64.75</v>
          </cell>
          <cell r="AV19">
            <v>64.69</v>
          </cell>
          <cell r="AW19">
            <v>38.659999999999997</v>
          </cell>
          <cell r="AX19">
            <v>42.010000000000005</v>
          </cell>
          <cell r="AY19">
            <v>35.79</v>
          </cell>
          <cell r="AZ19">
            <v>25</v>
          </cell>
        </row>
        <row r="20">
          <cell r="A20" t="str">
            <v>BG07/05</v>
          </cell>
          <cell r="B20" t="str">
            <v>BG07/05</v>
          </cell>
          <cell r="AQ20">
            <v>9.609</v>
          </cell>
          <cell r="AR20">
            <v>0.01</v>
          </cell>
          <cell r="AS20">
            <v>17.05</v>
          </cell>
          <cell r="AT20">
            <v>16.059999999999999</v>
          </cell>
          <cell r="AU20">
            <v>10.569000000000001</v>
          </cell>
          <cell r="AV20">
            <v>11.4</v>
          </cell>
          <cell r="AW20">
            <v>7.2</v>
          </cell>
          <cell r="AX20">
            <v>6</v>
          </cell>
          <cell r="AY20">
            <v>6.84</v>
          </cell>
          <cell r="AZ20">
            <v>0.19600000000000001</v>
          </cell>
        </row>
        <row r="21">
          <cell r="A21" t="str">
            <v>BG09/09</v>
          </cell>
          <cell r="B21" t="str">
            <v>BG09/09</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250</v>
          </cell>
          <cell r="AI21">
            <v>0</v>
          </cell>
          <cell r="AJ21">
            <v>0</v>
          </cell>
          <cell r="AK21">
            <v>0</v>
          </cell>
          <cell r="AL21">
            <v>0</v>
          </cell>
          <cell r="AM21">
            <v>0</v>
          </cell>
          <cell r="AN21">
            <v>0</v>
          </cell>
          <cell r="AO21">
            <v>0</v>
          </cell>
          <cell r="AP21">
            <v>0</v>
          </cell>
          <cell r="AQ21">
            <v>28.001000000000001</v>
          </cell>
          <cell r="AR21">
            <v>27.878000000000004</v>
          </cell>
          <cell r="AS21">
            <v>20.643999999999998</v>
          </cell>
          <cell r="AT21">
            <v>29</v>
          </cell>
          <cell r="AU21">
            <v>29</v>
          </cell>
          <cell r="AV21">
            <v>29</v>
          </cell>
          <cell r="AW21">
            <v>3.6309999999999998</v>
          </cell>
          <cell r="AX21">
            <v>3.6309999999999998</v>
          </cell>
          <cell r="AY21">
            <v>3.6309999999999998</v>
          </cell>
          <cell r="AZ21">
            <v>0</v>
          </cell>
        </row>
        <row r="22">
          <cell r="A22" t="str">
            <v>BG10/20</v>
          </cell>
          <cell r="B22" t="str">
            <v>BG10/20</v>
          </cell>
          <cell r="AQ22">
            <v>3.6360000000000001</v>
          </cell>
          <cell r="AR22">
            <v>3.64</v>
          </cell>
          <cell r="AS22">
            <v>38.630000000000003</v>
          </cell>
          <cell r="AT22">
            <v>36.816000000000003</v>
          </cell>
          <cell r="AU22">
            <v>33.18</v>
          </cell>
          <cell r="AV22">
            <v>33.18</v>
          </cell>
          <cell r="AW22">
            <v>0</v>
          </cell>
          <cell r="AX22">
            <v>0</v>
          </cell>
          <cell r="AY22">
            <v>0</v>
          </cell>
          <cell r="AZ22">
            <v>0</v>
          </cell>
        </row>
        <row r="23">
          <cell r="A23" t="str">
            <v>BG11/10</v>
          </cell>
          <cell r="B23" t="str">
            <v>BG11/10</v>
          </cell>
          <cell r="AQ23">
            <v>30.012</v>
          </cell>
          <cell r="AR23">
            <v>30.65</v>
          </cell>
          <cell r="AS23">
            <v>30.01</v>
          </cell>
          <cell r="AT23">
            <v>28.131</v>
          </cell>
          <cell r="AU23">
            <v>0.18</v>
          </cell>
          <cell r="AV23">
            <v>0</v>
          </cell>
          <cell r="AW23">
            <v>10.364000000000001</v>
          </cell>
          <cell r="AX23">
            <v>10.284000000000001</v>
          </cell>
          <cell r="AY23">
            <v>11.084</v>
          </cell>
          <cell r="AZ23">
            <v>0</v>
          </cell>
        </row>
        <row r="24">
          <cell r="A24" t="str">
            <v>BG12/15</v>
          </cell>
          <cell r="B24" t="str">
            <v>BG12/15</v>
          </cell>
          <cell r="AQ24">
            <v>38.665999999999997</v>
          </cell>
          <cell r="AR24">
            <v>35.765999999999998</v>
          </cell>
          <cell r="AS24">
            <v>19.890000000000008</v>
          </cell>
          <cell r="AT24">
            <v>37.883000000000003</v>
          </cell>
          <cell r="AU24">
            <v>44.134</v>
          </cell>
          <cell r="AV24">
            <v>46.014000000000003</v>
          </cell>
          <cell r="AW24">
            <v>33.409999999999997</v>
          </cell>
          <cell r="AX24">
            <v>32.479999999999997</v>
          </cell>
          <cell r="AY24">
            <v>32.880000000000003</v>
          </cell>
          <cell r="AZ24">
            <v>0</v>
          </cell>
        </row>
        <row r="25">
          <cell r="A25" t="str">
            <v>BG15/12</v>
          </cell>
          <cell r="B25" t="str">
            <v>BG15/12</v>
          </cell>
          <cell r="AQ25">
            <v>27.395</v>
          </cell>
          <cell r="AR25">
            <v>62.53</v>
          </cell>
          <cell r="AS25">
            <v>49.86</v>
          </cell>
          <cell r="AT25">
            <v>50.116</v>
          </cell>
          <cell r="AU25">
            <v>41.886000000000003</v>
          </cell>
          <cell r="AV25">
            <v>42.396000000000001</v>
          </cell>
          <cell r="AW25">
            <v>5.88</v>
          </cell>
          <cell r="AX25">
            <v>5.87</v>
          </cell>
          <cell r="AY25">
            <v>5.87</v>
          </cell>
          <cell r="AZ25">
            <v>0</v>
          </cell>
        </row>
        <row r="26">
          <cell r="A26" t="str">
            <v>BG17/08</v>
          </cell>
          <cell r="B26" t="str">
            <v>BG17/08</v>
          </cell>
          <cell r="AP26">
            <v>1147.6095902</v>
          </cell>
          <cell r="AQ26">
            <v>604.21100000000001</v>
          </cell>
          <cell r="AR26">
            <v>1110.5576879999999</v>
          </cell>
          <cell r="AS26">
            <v>4.2000000000001592E-2</v>
          </cell>
          <cell r="AT26">
            <v>752.56479100000001</v>
          </cell>
          <cell r="AU26">
            <v>752.56479100000001</v>
          </cell>
          <cell r="AV26">
            <v>734.01489000000004</v>
          </cell>
          <cell r="AW26">
            <v>752.55878999999993</v>
          </cell>
          <cell r="AX26">
            <v>752.56487399999992</v>
          </cell>
          <cell r="AY26">
            <v>752.56487400000003</v>
          </cell>
          <cell r="AZ26">
            <v>777.30487400000004</v>
          </cell>
        </row>
        <row r="27">
          <cell r="A27" t="str">
            <v>BG18/18</v>
          </cell>
          <cell r="B27" t="str">
            <v>BG18/18</v>
          </cell>
          <cell r="AP27">
            <v>3.5589999999999997E-2</v>
          </cell>
          <cell r="AQ27">
            <v>166.48100000000002</v>
          </cell>
          <cell r="AR27">
            <v>191.86036121250004</v>
          </cell>
          <cell r="AS27">
            <v>0.48836121250000164</v>
          </cell>
          <cell r="AT27">
            <v>42.534999999999997</v>
          </cell>
          <cell r="AU27">
            <v>0</v>
          </cell>
          <cell r="AV27">
            <v>0</v>
          </cell>
          <cell r="AW27">
            <v>0.36566500000000002</v>
          </cell>
          <cell r="AX27">
            <v>0.55545999999999995</v>
          </cell>
          <cell r="AY27">
            <v>13.572537000000001</v>
          </cell>
          <cell r="AZ27">
            <v>38.017077</v>
          </cell>
        </row>
        <row r="28">
          <cell r="A28" t="str">
            <v>BG19/31</v>
          </cell>
          <cell r="B28" t="str">
            <v>BG19/31</v>
          </cell>
          <cell r="AJ28">
            <v>0</v>
          </cell>
          <cell r="AK28">
            <v>0</v>
          </cell>
          <cell r="AL28">
            <v>0</v>
          </cell>
          <cell r="AU28">
            <v>0.35875000000000001</v>
          </cell>
          <cell r="AV28">
            <v>0</v>
          </cell>
          <cell r="AW28">
            <v>0</v>
          </cell>
          <cell r="AX28">
            <v>0</v>
          </cell>
          <cell r="AY28">
            <v>0</v>
          </cell>
          <cell r="AZ28">
            <v>0</v>
          </cell>
        </row>
        <row r="29">
          <cell r="A29" t="str">
            <v>EURONOTAS</v>
          </cell>
          <cell r="C29" t="str">
            <v>EURONOTAS EN DOLARES</v>
          </cell>
          <cell r="P29">
            <v>122.31</v>
          </cell>
          <cell r="Q29">
            <v>62.34</v>
          </cell>
          <cell r="R29">
            <v>62.34</v>
          </cell>
          <cell r="S29">
            <v>62.34</v>
          </cell>
          <cell r="T29">
            <v>62.34</v>
          </cell>
          <cell r="U29">
            <v>62.34</v>
          </cell>
          <cell r="V29">
            <v>98.22</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A30" t="str">
            <v>EL/USD-06</v>
          </cell>
          <cell r="B30" t="str">
            <v>EL/USD-06</v>
          </cell>
          <cell r="P30">
            <v>62.34</v>
          </cell>
          <cell r="Q30">
            <v>62.34</v>
          </cell>
          <cell r="R30">
            <v>62.34</v>
          </cell>
          <cell r="S30">
            <v>62.34</v>
          </cell>
          <cell r="T30">
            <v>62.34</v>
          </cell>
          <cell r="U30">
            <v>62.34</v>
          </cell>
          <cell r="V30">
            <v>98.22</v>
          </cell>
          <cell r="AT30">
            <v>0</v>
          </cell>
          <cell r="AU30">
            <v>0</v>
          </cell>
          <cell r="AV30">
            <v>0</v>
          </cell>
          <cell r="AW30">
            <v>0</v>
          </cell>
          <cell r="AX30">
            <v>0</v>
          </cell>
          <cell r="AY30">
            <v>0</v>
          </cell>
          <cell r="AZ30">
            <v>0</v>
          </cell>
        </row>
        <row r="31">
          <cell r="A31" t="str">
            <v>EL/USD-09</v>
          </cell>
          <cell r="B31" t="str">
            <v>EL/USD-09</v>
          </cell>
          <cell r="P31">
            <v>59.97</v>
          </cell>
          <cell r="AT31">
            <v>0</v>
          </cell>
          <cell r="AU31">
            <v>0</v>
          </cell>
          <cell r="AV31">
            <v>0</v>
          </cell>
          <cell r="AW31">
            <v>0</v>
          </cell>
          <cell r="AX31">
            <v>0</v>
          </cell>
          <cell r="AY31">
            <v>0</v>
          </cell>
          <cell r="AZ31">
            <v>0</v>
          </cell>
        </row>
        <row r="34">
          <cell r="A34" t="str">
            <v>Para ingresar un nuevo bono insertar una fila sobre la línea</v>
          </cell>
        </row>
      </sheetData>
      <sheetData sheetId="4" refreshError="1">
        <row r="4">
          <cell r="A4" t="str">
            <v>DNCI</v>
          </cell>
          <cell r="B4" t="str">
            <v>COD BCOS</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1479.9115869139005</v>
          </cell>
          <cell r="Y6">
            <v>992.52056099751201</v>
          </cell>
          <cell r="Z6">
            <v>1020.8292264814274</v>
          </cell>
          <cell r="AA6">
            <v>1143.8740360188001</v>
          </cell>
          <cell r="AB6">
            <v>1182.8314646754322</v>
          </cell>
          <cell r="AC6">
            <v>1070.5483712052251</v>
          </cell>
          <cell r="AD6">
            <v>1383.088081675809</v>
          </cell>
          <cell r="AE6">
            <v>907.29434920287486</v>
          </cell>
          <cell r="AF6">
            <v>932.73578380247136</v>
          </cell>
          <cell r="AG6">
            <v>1082.4123432719189</v>
          </cell>
          <cell r="AH6">
            <v>1535.7655503493961</v>
          </cell>
          <cell r="AI6">
            <v>1802.6591372636417</v>
          </cell>
          <cell r="AJ6">
            <v>2083.6649471124547</v>
          </cell>
          <cell r="AK6">
            <v>2755.685529218511</v>
          </cell>
          <cell r="AL6">
            <v>3150.7118340671695</v>
          </cell>
          <cell r="AM6">
            <v>3600.8755655932205</v>
          </cell>
          <cell r="AN6">
            <v>2605.8878389399752</v>
          </cell>
          <cell r="AO6">
            <v>2919.4772274893348</v>
          </cell>
          <cell r="AP6">
            <v>6277.4881199999991</v>
          </cell>
          <cell r="AQ6">
            <v>5776.1417600000004</v>
          </cell>
          <cell r="AR6">
            <v>6093.1069021052645</v>
          </cell>
          <cell r="AS6">
            <v>7448.3244019176955</v>
          </cell>
          <cell r="AT6">
            <v>4472.0618831592983</v>
          </cell>
          <cell r="AU6">
            <v>4430.4836680121425</v>
          </cell>
          <cell r="AV6">
            <v>4701.4427685518913</v>
          </cell>
          <cell r="AW6">
            <v>5369.3097269816772</v>
          </cell>
          <cell r="AX6">
            <v>6193.1479049652562</v>
          </cell>
          <cell r="AY6">
            <v>6429.1739160852394</v>
          </cell>
          <cell r="AZ6">
            <v>6273.4800143196371</v>
          </cell>
        </row>
        <row r="7">
          <cell r="A7" t="str">
            <v>TENENCIAS TOTALES C/ PRESTAMOS GARANTIZADOS</v>
          </cell>
        </row>
        <row r="8">
          <cell r="A8" t="str">
            <v>X</v>
          </cell>
        </row>
        <row r="9">
          <cell r="A9" t="str">
            <v>TITULOS GOBIERNO NACIONAL C/PMOS GDOS</v>
          </cell>
          <cell r="T9">
            <v>0</v>
          </cell>
          <cell r="U9">
            <v>0</v>
          </cell>
          <cell r="V9">
            <v>0</v>
          </cell>
          <cell r="W9">
            <v>0</v>
          </cell>
          <cell r="X9">
            <v>1479.9115869139005</v>
          </cell>
          <cell r="Y9">
            <v>992.52056099751201</v>
          </cell>
          <cell r="Z9">
            <v>1020.8292264814274</v>
          </cell>
          <cell r="AA9">
            <v>1143.8740360188001</v>
          </cell>
          <cell r="AB9">
            <v>1182.8314646754322</v>
          </cell>
          <cell r="AC9">
            <v>1070.5483712052251</v>
          </cell>
          <cell r="AD9">
            <v>1383.088081675809</v>
          </cell>
          <cell r="AE9">
            <v>907.29434920287486</v>
          </cell>
          <cell r="AF9">
            <v>932.73578380247136</v>
          </cell>
          <cell r="AG9">
            <v>1082.4123432719189</v>
          </cell>
          <cell r="AH9">
            <v>1535.7655503493961</v>
          </cell>
          <cell r="AI9">
            <v>1802.6591372636417</v>
          </cell>
          <cell r="AJ9">
            <v>2083.6649471124547</v>
          </cell>
          <cell r="AK9">
            <v>2755.685529218511</v>
          </cell>
          <cell r="AL9">
            <v>3150.7118340671695</v>
          </cell>
          <cell r="AM9">
            <v>3600.8755655932205</v>
          </cell>
          <cell r="AN9">
            <v>2605.8878389399752</v>
          </cell>
          <cell r="AO9">
            <v>2919.4772274893348</v>
          </cell>
          <cell r="AP9">
            <v>6277.4881199999991</v>
          </cell>
          <cell r="AQ9">
            <v>5776.1417600000004</v>
          </cell>
          <cell r="AR9">
            <v>6093.1069021052645</v>
          </cell>
          <cell r="AS9">
            <v>374.85968421052644</v>
          </cell>
          <cell r="AT9">
            <v>582.50215317604363</v>
          </cell>
          <cell r="AU9">
            <v>999.44657770083109</v>
          </cell>
          <cell r="AV9">
            <v>908.42359851754384</v>
          </cell>
          <cell r="AW9">
            <v>1083.0453173002459</v>
          </cell>
          <cell r="AX9">
            <v>1029.2722384058045</v>
          </cell>
          <cell r="AY9">
            <v>1094.4259036127003</v>
          </cell>
          <cell r="AZ9">
            <v>1187.1435531611851</v>
          </cell>
        </row>
        <row r="10">
          <cell r="A10" t="str">
            <v>PRESTAMOS GOB NACIONAL</v>
          </cell>
          <cell r="AS10">
            <v>7073.4647177071729</v>
          </cell>
          <cell r="AT10">
            <v>3889.5597299832521</v>
          </cell>
          <cell r="AU10">
            <v>3431.0370903113139</v>
          </cell>
          <cell r="AV10">
            <v>3793.0191700343489</v>
          </cell>
          <cell r="AW10">
            <v>4286.2644096814311</v>
          </cell>
          <cell r="AX10">
            <v>5163.875666559451</v>
          </cell>
          <cell r="AY10">
            <v>5334.7480124725389</v>
          </cell>
          <cell r="AZ10">
            <v>5086.3364611584484</v>
          </cell>
        </row>
        <row r="11">
          <cell r="A11" t="str">
            <v>x</v>
          </cell>
        </row>
        <row r="12">
          <cell r="A12" t="str">
            <v>BRADY</v>
          </cell>
          <cell r="C12" t="str">
            <v>Bonos Brady</v>
          </cell>
          <cell r="T12">
            <v>0</v>
          </cell>
          <cell r="U12">
            <v>0</v>
          </cell>
          <cell r="V12">
            <v>0</v>
          </cell>
          <cell r="W12">
            <v>0</v>
          </cell>
          <cell r="X12">
            <v>1360.3264475670558</v>
          </cell>
          <cell r="Y12">
            <v>838.3200200299143</v>
          </cell>
          <cell r="Z12">
            <v>793.8419970742018</v>
          </cell>
          <cell r="AA12">
            <v>715.91220092479534</v>
          </cell>
          <cell r="AB12">
            <v>518.18619744822877</v>
          </cell>
          <cell r="AC12">
            <v>501.05741792421264</v>
          </cell>
          <cell r="AD12">
            <v>849.47489744130439</v>
          </cell>
          <cell r="AE12">
            <v>539.79820820335112</v>
          </cell>
          <cell r="AF12">
            <v>510.12867528285335</v>
          </cell>
          <cell r="AG12">
            <v>487.45558688929526</v>
          </cell>
          <cell r="AH12">
            <v>797.55761404451437</v>
          </cell>
          <cell r="AI12">
            <v>1104.0459718634227</v>
          </cell>
          <cell r="AJ12">
            <v>1318.7833873498148</v>
          </cell>
          <cell r="AK12">
            <v>1455.2724121796596</v>
          </cell>
          <cell r="AL12">
            <v>1568.16193290663</v>
          </cell>
          <cell r="AM12">
            <v>1538.8551656697875</v>
          </cell>
          <cell r="AN12">
            <v>1087.3486465170599</v>
          </cell>
          <cell r="AO12">
            <v>1290.1874229787536</v>
          </cell>
          <cell r="AP12">
            <v>407.38612000000001</v>
          </cell>
          <cell r="AQ12">
            <v>402.08976000000007</v>
          </cell>
          <cell r="AR12">
            <v>552.30521052631582</v>
          </cell>
          <cell r="AS12">
            <v>279.14100000000008</v>
          </cell>
          <cell r="AT12">
            <v>353.64100000000002</v>
          </cell>
          <cell r="AU12">
            <v>607.70800000000008</v>
          </cell>
          <cell r="AV12">
            <v>520.57159999999999</v>
          </cell>
          <cell r="AW12">
            <v>562.32892000000004</v>
          </cell>
          <cell r="AX12">
            <v>503.8780855156034</v>
          </cell>
          <cell r="AY12">
            <v>547.33688551560351</v>
          </cell>
          <cell r="AZ12">
            <v>548.79048551560345</v>
          </cell>
          <cell r="BA12">
            <v>435.45048551560348</v>
          </cell>
        </row>
        <row r="13">
          <cell r="A13" t="str">
            <v>PAR</v>
          </cell>
          <cell r="B13" t="str">
            <v>PAR</v>
          </cell>
          <cell r="X13">
            <v>802.35535659154095</v>
          </cell>
          <cell r="Y13">
            <v>440.63625077591558</v>
          </cell>
          <cell r="Z13">
            <v>419.57611341830165</v>
          </cell>
          <cell r="AA13">
            <v>345.60928433268856</v>
          </cell>
          <cell r="AB13">
            <v>249.58614542213164</v>
          </cell>
          <cell r="AC13">
            <v>287.99057684961156</v>
          </cell>
          <cell r="AD13">
            <v>286.24583388881484</v>
          </cell>
          <cell r="AE13">
            <v>169.83218588640273</v>
          </cell>
          <cell r="AF13">
            <v>175.53044915954808</v>
          </cell>
          <cell r="AG13">
            <v>138.04181184668991</v>
          </cell>
          <cell r="AH13">
            <v>252.43658001879112</v>
          </cell>
          <cell r="AI13">
            <v>224.66163597947482</v>
          </cell>
          <cell r="AJ13">
            <v>770.8536957849725</v>
          </cell>
          <cell r="AK13">
            <v>726.7058660763696</v>
          </cell>
          <cell r="AL13">
            <v>761.93529148650669</v>
          </cell>
          <cell r="AM13">
            <v>648.84277620396597</v>
          </cell>
          <cell r="AN13">
            <v>654.7217391304348</v>
          </cell>
          <cell r="AO13">
            <v>548.3739130434783</v>
          </cell>
          <cell r="AP13">
            <v>50.22</v>
          </cell>
          <cell r="AQ13">
            <v>42.1</v>
          </cell>
          <cell r="AR13">
            <v>37.374736842105264</v>
          </cell>
          <cell r="AS13">
            <v>45.574736842105267</v>
          </cell>
          <cell r="AT13">
            <v>50.574736842105267</v>
          </cell>
          <cell r="AU13">
            <v>96.970736842105254</v>
          </cell>
          <cell r="AV13">
            <v>291.98973684210523</v>
          </cell>
          <cell r="AW13">
            <v>303.22073684210523</v>
          </cell>
          <cell r="AX13">
            <v>305.67073684210521</v>
          </cell>
          <cell r="AY13">
            <v>315.96073684210523</v>
          </cell>
          <cell r="AZ13">
            <v>315.98073684210522</v>
          </cell>
        </row>
        <row r="14">
          <cell r="A14" t="str">
            <v>DISD</v>
          </cell>
          <cell r="B14" t="str">
            <v>DISD</v>
          </cell>
          <cell r="X14">
            <v>10.084280423956072</v>
          </cell>
          <cell r="Y14">
            <v>3.1390296886314268</v>
          </cell>
          <cell r="Z14">
            <v>20.612877309767018</v>
          </cell>
          <cell r="AA14">
            <v>3.9064176861987554</v>
          </cell>
          <cell r="AB14">
            <v>15.726802965625703</v>
          </cell>
          <cell r="AC14">
            <v>10.289822511795103</v>
          </cell>
          <cell r="AD14">
            <v>4.19417712267024</v>
          </cell>
          <cell r="AE14">
            <v>3.2355016226894318</v>
          </cell>
          <cell r="AF14">
            <v>15.365952284674485</v>
          </cell>
          <cell r="AG14">
            <v>2.6769593091717918</v>
          </cell>
          <cell r="AH14">
            <v>29.912317918257674</v>
          </cell>
          <cell r="AI14">
            <v>4.2315042315042319</v>
          </cell>
          <cell r="AJ14">
            <v>3.7836139733601413</v>
          </cell>
          <cell r="AK14">
            <v>12.529182879377432</v>
          </cell>
          <cell r="AL14">
            <v>12.460629921259843</v>
          </cell>
          <cell r="AM14">
            <v>12.421966674489557</v>
          </cell>
          <cell r="AN14">
            <v>11.985150449394293</v>
          </cell>
          <cell r="AO14">
            <v>14.091603053435113</v>
          </cell>
          <cell r="AP14">
            <v>7.0490000000000004</v>
          </cell>
          <cell r="AQ14">
            <v>11.07</v>
          </cell>
          <cell r="AR14">
            <v>4.9342105263157903</v>
          </cell>
          <cell r="AS14">
            <v>1.22</v>
          </cell>
          <cell r="AT14">
            <v>35.519999999999996</v>
          </cell>
          <cell r="AU14">
            <v>57.866</v>
          </cell>
          <cell r="AV14">
            <v>59.293999999999997</v>
          </cell>
          <cell r="AW14">
            <v>76.272999999999996</v>
          </cell>
          <cell r="AX14">
            <v>76.272999999999996</v>
          </cell>
          <cell r="AY14">
            <v>76.272999999999996</v>
          </cell>
          <cell r="AZ14">
            <v>76.272999999999996</v>
          </cell>
        </row>
        <row r="15">
          <cell r="A15" t="str">
            <v>FRB</v>
          </cell>
          <cell r="B15" t="str">
            <v>FRB</v>
          </cell>
          <cell r="X15">
            <v>547.88681055155871</v>
          </cell>
          <cell r="Y15">
            <v>394.54473956536737</v>
          </cell>
          <cell r="Z15">
            <v>353.65300634613311</v>
          </cell>
          <cell r="AA15">
            <v>366.39649890590806</v>
          </cell>
          <cell r="AB15">
            <v>252.87324906047144</v>
          </cell>
          <cell r="AC15">
            <v>202.77701856280601</v>
          </cell>
          <cell r="AD15">
            <v>559.03488642981938</v>
          </cell>
          <cell r="AE15">
            <v>366.73052069425898</v>
          </cell>
          <cell r="AF15">
            <v>319.23227383863082</v>
          </cell>
          <cell r="AG15">
            <v>346.73681573343356</v>
          </cell>
          <cell r="AH15">
            <v>515.20871610746565</v>
          </cell>
          <cell r="AI15">
            <v>875.15283165244364</v>
          </cell>
          <cell r="AJ15">
            <v>544.14607759148214</v>
          </cell>
          <cell r="AK15">
            <v>716.03736322391262</v>
          </cell>
          <cell r="AL15">
            <v>793.76601149886346</v>
          </cell>
          <cell r="AM15">
            <v>877.590422791332</v>
          </cell>
          <cell r="AN15">
            <v>420.64175693723098</v>
          </cell>
          <cell r="AO15">
            <v>727.72190688184003</v>
          </cell>
          <cell r="AP15">
            <v>350.11712</v>
          </cell>
          <cell r="AQ15">
            <v>348.91976000000005</v>
          </cell>
          <cell r="AR15">
            <v>509.99626315789476</v>
          </cell>
          <cell r="AS15">
            <v>232.34626315789478</v>
          </cell>
          <cell r="AT15">
            <v>267.54626315789477</v>
          </cell>
          <cell r="AU15">
            <v>452.87126315789476</v>
          </cell>
          <cell r="AV15">
            <v>169.28786315789475</v>
          </cell>
          <cell r="AW15">
            <v>182.83518315789476</v>
          </cell>
          <cell r="AX15">
            <v>121.93434867349825</v>
          </cell>
          <cell r="AY15">
            <v>155.10314867349825</v>
          </cell>
          <cell r="AZ15">
            <v>156.53674867349827</v>
          </cell>
        </row>
        <row r="16">
          <cell r="A16" t="str">
            <v>GLOB</v>
          </cell>
          <cell r="C16" t="str">
            <v>Bonos Globales</v>
          </cell>
          <cell r="T16">
            <v>0</v>
          </cell>
          <cell r="U16">
            <v>0</v>
          </cell>
          <cell r="V16">
            <v>0</v>
          </cell>
          <cell r="W16">
            <v>0</v>
          </cell>
          <cell r="X16">
            <v>115.4641393468445</v>
          </cell>
          <cell r="Y16">
            <v>123.48768536098891</v>
          </cell>
          <cell r="Z16">
            <v>180.40097775463866</v>
          </cell>
          <cell r="AA16">
            <v>411.75740460385998</v>
          </cell>
          <cell r="AB16">
            <v>581.78908669503835</v>
          </cell>
          <cell r="AC16">
            <v>482.27952253653882</v>
          </cell>
          <cell r="AD16">
            <v>420.58878741719917</v>
          </cell>
          <cell r="AE16">
            <v>236.71754854568337</v>
          </cell>
          <cell r="AF16">
            <v>327.05704839061406</v>
          </cell>
          <cell r="AG16">
            <v>508.59516839979102</v>
          </cell>
          <cell r="AH16">
            <v>592.99265291575557</v>
          </cell>
          <cell r="AI16">
            <v>629.56438491241386</v>
          </cell>
          <cell r="AJ16">
            <v>599.33013518952134</v>
          </cell>
          <cell r="AK16">
            <v>1124.8070366734444</v>
          </cell>
          <cell r="AL16">
            <v>1416.603359482943</v>
          </cell>
          <cell r="AM16">
            <v>1606.6941338882116</v>
          </cell>
          <cell r="AN16">
            <v>1177.3089211851436</v>
          </cell>
          <cell r="AO16">
            <v>1325.368895524942</v>
          </cell>
          <cell r="AP16">
            <v>5776.5520000000006</v>
          </cell>
          <cell r="AQ16">
            <v>5281.4620000000004</v>
          </cell>
          <cell r="AR16">
            <v>5453.5695863157907</v>
          </cell>
          <cell r="AS16">
            <v>81.526578947368463</v>
          </cell>
          <cell r="AT16">
            <v>222.65697894736849</v>
          </cell>
          <cell r="AU16">
            <v>386.5301289473685</v>
          </cell>
          <cell r="AV16">
            <v>383.64877044736846</v>
          </cell>
          <cell r="AW16">
            <v>516.28636634049349</v>
          </cell>
          <cell r="AX16">
            <v>520.52536634049341</v>
          </cell>
          <cell r="AY16">
            <v>542.13826621739736</v>
          </cell>
          <cell r="AZ16">
            <v>633.51872621739733</v>
          </cell>
          <cell r="BA16">
            <v>610.59112780833777</v>
          </cell>
        </row>
        <row r="17">
          <cell r="A17" t="str">
            <v>BG01/03</v>
          </cell>
          <cell r="B17" t="str">
            <v>BG01/03</v>
          </cell>
          <cell r="C17" t="str">
            <v xml:space="preserve">    Bono Global I (8.375%)</v>
          </cell>
          <cell r="X17">
            <v>52.251139346844496</v>
          </cell>
          <cell r="Y17">
            <v>20.327519772865546</v>
          </cell>
          <cell r="Z17">
            <v>19.630826478652565</v>
          </cell>
          <cell r="AA17">
            <v>20.454368932038836</v>
          </cell>
          <cell r="AB17">
            <v>35.76158940397351</v>
          </cell>
          <cell r="AC17">
            <v>70.800582241630266</v>
          </cell>
          <cell r="AD17">
            <v>27.501246882793019</v>
          </cell>
          <cell r="AE17">
            <v>31.606557377049182</v>
          </cell>
          <cell r="AF17">
            <v>51.718564809826525</v>
          </cell>
          <cell r="AG17">
            <v>44.397905759162306</v>
          </cell>
          <cell r="AH17">
            <v>55.778263244128887</v>
          </cell>
          <cell r="AI17">
            <v>24.290512174643158</v>
          </cell>
          <cell r="AJ17">
            <v>13.701298701298702</v>
          </cell>
          <cell r="AK17">
            <v>13.877677100494234</v>
          </cell>
          <cell r="AL17">
            <v>31.011162891514033</v>
          </cell>
          <cell r="AM17">
            <v>16.552335279399497</v>
          </cell>
          <cell r="AN17">
            <v>12.9760348583878</v>
          </cell>
          <cell r="AO17">
            <v>52.546410199060617</v>
          </cell>
          <cell r="AP17">
            <v>15.025</v>
          </cell>
          <cell r="AQ17">
            <v>19.864999999999998</v>
          </cell>
          <cell r="AR17">
            <v>11.57657894736842</v>
          </cell>
          <cell r="AS17">
            <v>2.776578947368419</v>
          </cell>
          <cell r="AT17">
            <v>2.8965789473684191</v>
          </cell>
          <cell r="AU17">
            <v>14.616578947368421</v>
          </cell>
          <cell r="AV17">
            <v>16.256578947368421</v>
          </cell>
          <cell r="AW17">
            <v>11.88657894736842</v>
          </cell>
          <cell r="AX17">
            <v>11.036578947368419</v>
          </cell>
          <cell r="AY17">
            <v>10.276578947368419</v>
          </cell>
          <cell r="AZ17">
            <v>16.72657894736842</v>
          </cell>
        </row>
        <row r="18">
          <cell r="A18" t="str">
            <v>BG02/99</v>
          </cell>
          <cell r="B18" t="str">
            <v>BG02/99</v>
          </cell>
          <cell r="C18" t="str">
            <v xml:space="preserve">    Bono Global II (10.95%)</v>
          </cell>
          <cell r="X18">
            <v>3</v>
          </cell>
          <cell r="Y18">
            <v>3</v>
          </cell>
          <cell r="Z18">
            <v>2.8153061224489795</v>
          </cell>
          <cell r="AA18">
            <v>3.6806122448979592</v>
          </cell>
          <cell r="AB18">
            <v>27.312348668280872</v>
          </cell>
          <cell r="AC18">
            <v>3.0680000000000001</v>
          </cell>
          <cell r="AD18">
            <v>2.738</v>
          </cell>
          <cell r="AE18">
            <v>5.6790000000000003</v>
          </cell>
          <cell r="AF18">
            <v>2.6585269791256398</v>
          </cell>
          <cell r="AG18">
            <v>18.764192661646945</v>
          </cell>
          <cell r="AH18">
            <v>13.065331614949937</v>
          </cell>
          <cell r="AI18">
            <v>19.314638590807856</v>
          </cell>
          <cell r="AJ18">
            <v>0</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AZ18">
            <v>0</v>
          </cell>
        </row>
        <row r="19">
          <cell r="A19" t="str">
            <v>BG03/01</v>
          </cell>
          <cell r="B19" t="str">
            <v>BG03/01</v>
          </cell>
          <cell r="C19" t="str">
            <v xml:space="preserve">    Bono Global III</v>
          </cell>
          <cell r="X19">
            <v>6.5000000000000002E-2</v>
          </cell>
          <cell r="Y19">
            <v>6.5000000000000002E-2</v>
          </cell>
          <cell r="Z19">
            <v>6.6326530612244902E-2</v>
          </cell>
          <cell r="AA19">
            <v>6.4285714285714293E-2</v>
          </cell>
          <cell r="AB19">
            <v>0.1</v>
          </cell>
          <cell r="AC19">
            <v>0.16400000000000001</v>
          </cell>
          <cell r="AD19">
            <v>0.25900000000000001</v>
          </cell>
          <cell r="AE19">
            <v>1.825</v>
          </cell>
          <cell r="AF19">
            <v>1.8988606835898461</v>
          </cell>
          <cell r="AG19">
            <v>6.486486486486486</v>
          </cell>
          <cell r="AH19">
            <v>6.5460660415817369</v>
          </cell>
          <cell r="AI19">
            <v>5.5083291267036856</v>
          </cell>
          <cell r="AJ19">
            <v>6.5283582089552246</v>
          </cell>
          <cell r="AK19">
            <v>6.5720207253886009</v>
          </cell>
          <cell r="AL19">
            <v>21.056660039761432</v>
          </cell>
          <cell r="AM19">
            <v>36.198420533070092</v>
          </cell>
          <cell r="AN19">
            <v>41.198265668111944</v>
          </cell>
          <cell r="AO19">
            <v>0</v>
          </cell>
          <cell r="AQ19">
            <v>0</v>
          </cell>
          <cell r="AR19">
            <v>0</v>
          </cell>
          <cell r="AS19">
            <v>0</v>
          </cell>
          <cell r="AT19">
            <v>0</v>
          </cell>
          <cell r="AU19">
            <v>0</v>
          </cell>
          <cell r="AV19">
            <v>0</v>
          </cell>
          <cell r="AW19">
            <v>0</v>
          </cell>
          <cell r="AX19">
            <v>0</v>
          </cell>
          <cell r="AY19">
            <v>0</v>
          </cell>
          <cell r="AZ19">
            <v>10.29</v>
          </cell>
        </row>
        <row r="20">
          <cell r="A20" t="str">
            <v>BG04/06</v>
          </cell>
          <cell r="B20" t="str">
            <v>BG04/06</v>
          </cell>
          <cell r="C20" t="str">
            <v xml:space="preserve">    Bono Global IV</v>
          </cell>
          <cell r="X20">
            <v>60.14800000000001</v>
          </cell>
          <cell r="Y20">
            <v>15</v>
          </cell>
          <cell r="Z20">
            <v>8.7178372739916536</v>
          </cell>
          <cell r="AA20">
            <v>5.4554596497108854</v>
          </cell>
          <cell r="AB20">
            <v>29.508196721311471</v>
          </cell>
          <cell r="AC20">
            <v>21.580339619421451</v>
          </cell>
          <cell r="AD20">
            <v>41.454984669701759</v>
          </cell>
          <cell r="AE20">
            <v>29.46837213950235</v>
          </cell>
          <cell r="AF20">
            <v>46.164356822174504</v>
          </cell>
          <cell r="AG20">
            <v>14.509803921568627</v>
          </cell>
          <cell r="AH20">
            <v>13.918877394243573</v>
          </cell>
          <cell r="AI20">
            <v>47.937131630648324</v>
          </cell>
          <cell r="AJ20">
            <v>14.616441043751225</v>
          </cell>
          <cell r="AK20">
            <v>38.367820537613611</v>
          </cell>
          <cell r="AL20">
            <v>30.648804024227495</v>
          </cell>
          <cell r="AM20">
            <v>36.791559850128181</v>
          </cell>
          <cell r="AN20">
            <v>19.823958333333334</v>
          </cell>
          <cell r="AO20">
            <v>16.057294429708222</v>
          </cell>
          <cell r="AP20">
            <v>7.35</v>
          </cell>
          <cell r="AQ20">
            <v>6.5179999999999998</v>
          </cell>
          <cell r="AR20">
            <v>4.5306315789473679</v>
          </cell>
          <cell r="AS20">
            <v>0</v>
          </cell>
          <cell r="AT20">
            <v>0.24</v>
          </cell>
          <cell r="AU20">
            <v>35.260000000000005</v>
          </cell>
          <cell r="AV20">
            <v>35.260000000000005</v>
          </cell>
          <cell r="AW20">
            <v>24.470000000000006</v>
          </cell>
          <cell r="AX20">
            <v>24.970000000000006</v>
          </cell>
          <cell r="AY20">
            <v>24.970000000000006</v>
          </cell>
          <cell r="AZ20">
            <v>35.260000000000005</v>
          </cell>
        </row>
        <row r="21">
          <cell r="A21" t="str">
            <v>BG05/17</v>
          </cell>
          <cell r="B21" t="str">
            <v>BG05/17</v>
          </cell>
          <cell r="C21" t="str">
            <v xml:space="preserve">    Bono GlobalI V Megabono</v>
          </cell>
          <cell r="Y21">
            <v>85.095165588123351</v>
          </cell>
          <cell r="Z21">
            <v>149.17068134893321</v>
          </cell>
          <cell r="AA21">
            <v>249.45731191885037</v>
          </cell>
          <cell r="AB21">
            <v>295.2967032967033</v>
          </cell>
          <cell r="AC21">
            <v>239.94100806801424</v>
          </cell>
          <cell r="AD21">
            <v>302.63304566702629</v>
          </cell>
          <cell r="AE21">
            <v>126.64183076104311</v>
          </cell>
          <cell r="AF21">
            <v>163.22078907435508</v>
          </cell>
          <cell r="AG21">
            <v>336.74418604651163</v>
          </cell>
          <cell r="AH21">
            <v>304.55694810905885</v>
          </cell>
          <cell r="AI21">
            <v>376.60762633047432</v>
          </cell>
          <cell r="AJ21">
            <v>367.26792235248894</v>
          </cell>
          <cell r="AK21">
            <v>460.54877433672959</v>
          </cell>
          <cell r="AL21">
            <v>453.05529125700389</v>
          </cell>
          <cell r="AM21">
            <v>514.36636571304246</v>
          </cell>
          <cell r="AN21">
            <v>364.24373744847264</v>
          </cell>
          <cell r="AO21">
            <v>387.08090463977618</v>
          </cell>
          <cell r="AP21">
            <v>178.36199999999999</v>
          </cell>
          <cell r="AQ21">
            <v>276.07299999999998</v>
          </cell>
          <cell r="AR21">
            <v>276.07299999999998</v>
          </cell>
          <cell r="AS21">
            <v>47.000000000000043</v>
          </cell>
          <cell r="AT21">
            <v>71.500000000000043</v>
          </cell>
          <cell r="AU21">
            <v>143.39100000000002</v>
          </cell>
          <cell r="AV21">
            <v>136.19300000000001</v>
          </cell>
          <cell r="AW21">
            <v>153.19600000000003</v>
          </cell>
          <cell r="AX21">
            <v>159.10500000000002</v>
          </cell>
          <cell r="AY21">
            <v>173.46500000000003</v>
          </cell>
          <cell r="AZ21">
            <v>191.10100000000003</v>
          </cell>
        </row>
        <row r="22">
          <cell r="A22" t="str">
            <v>BG06/27</v>
          </cell>
          <cell r="B22" t="str">
            <v>BG06/27</v>
          </cell>
          <cell r="C22" t="str">
            <v xml:space="preserve">    Bono Global VI (9.75%)</v>
          </cell>
          <cell r="AA22">
            <v>132.64536614407621</v>
          </cell>
          <cell r="AB22">
            <v>193.81024860476916</v>
          </cell>
          <cell r="AC22">
            <v>146.72559260747289</v>
          </cell>
          <cell r="AD22">
            <v>46.002510197678063</v>
          </cell>
          <cell r="AE22">
            <v>41.496788268088721</v>
          </cell>
          <cell r="AF22">
            <v>61.395950021542447</v>
          </cell>
          <cell r="AG22">
            <v>75.534839249432295</v>
          </cell>
          <cell r="AH22">
            <v>74.617517328292379</v>
          </cell>
          <cell r="AI22">
            <v>87.611144042679314</v>
          </cell>
          <cell r="AJ22">
            <v>80.766371487919528</v>
          </cell>
          <cell r="AK22">
            <v>103.32379535309605</v>
          </cell>
          <cell r="AL22">
            <v>173.6652647204354</v>
          </cell>
          <cell r="AM22">
            <v>92.390188962582911</v>
          </cell>
          <cell r="AN22">
            <v>62.503268750742897</v>
          </cell>
          <cell r="AO22">
            <v>167.43440627535841</v>
          </cell>
          <cell r="AP22">
            <v>44.750999999999998</v>
          </cell>
          <cell r="AQ22">
            <v>67.233000000000004</v>
          </cell>
          <cell r="AR22">
            <v>62.962473684210529</v>
          </cell>
          <cell r="AS22">
            <v>0</v>
          </cell>
          <cell r="AT22">
            <v>0</v>
          </cell>
          <cell r="AU22">
            <v>0</v>
          </cell>
          <cell r="AV22">
            <v>6.0000000000002274E-2</v>
          </cell>
          <cell r="AW22">
            <v>26.09</v>
          </cell>
          <cell r="AX22">
            <v>22.74</v>
          </cell>
          <cell r="AY22">
            <v>28.96</v>
          </cell>
          <cell r="AZ22">
            <v>39.75</v>
          </cell>
        </row>
        <row r="23">
          <cell r="A23" t="str">
            <v>BG07/05</v>
          </cell>
          <cell r="B23" t="str">
            <v>BG07/05</v>
          </cell>
          <cell r="C23" t="str">
            <v xml:space="preserve">    Bono Global VII (11%)</v>
          </cell>
          <cell r="AF23">
            <v>0</v>
          </cell>
          <cell r="AG23">
            <v>0</v>
          </cell>
          <cell r="AH23">
            <v>56.36560302866414</v>
          </cell>
          <cell r="AI23">
            <v>3.1042128603104215</v>
          </cell>
          <cell r="AJ23">
            <v>42.468923698837798</v>
          </cell>
          <cell r="AK23">
            <v>46.142717497556212</v>
          </cell>
          <cell r="AL23">
            <v>46.709744658676392</v>
          </cell>
          <cell r="AM23">
            <v>45.76</v>
          </cell>
          <cell r="AN23">
            <v>43.257909071862557</v>
          </cell>
          <cell r="AO23">
            <v>34.688156972669937</v>
          </cell>
          <cell r="AP23">
            <v>4.7619999999999996</v>
          </cell>
          <cell r="AQ23">
            <v>8.4</v>
          </cell>
          <cell r="AR23">
            <v>36.1</v>
          </cell>
          <cell r="AS23">
            <v>19.05</v>
          </cell>
          <cell r="AT23">
            <v>20.05</v>
          </cell>
          <cell r="AU23">
            <v>25.55</v>
          </cell>
          <cell r="AV23">
            <v>24.719000000000001</v>
          </cell>
          <cell r="AW23">
            <v>28.919</v>
          </cell>
          <cell r="AX23">
            <v>30.119</v>
          </cell>
          <cell r="AY23">
            <v>29.279</v>
          </cell>
          <cell r="AZ23">
            <v>35.923000000000002</v>
          </cell>
        </row>
        <row r="24">
          <cell r="A24" t="str">
            <v>BG08/19</v>
          </cell>
          <cell r="B24" t="str">
            <v>BG08/19</v>
          </cell>
          <cell r="C24" t="str">
            <v xml:space="preserve">    Bono Global VIII (12,125%)</v>
          </cell>
          <cell r="AG24">
            <v>12.157754274982702</v>
          </cell>
          <cell r="AH24">
            <v>29.100456136628829</v>
          </cell>
          <cell r="AI24">
            <v>27.605855192062091</v>
          </cell>
          <cell r="AJ24">
            <v>38.112898827379325</v>
          </cell>
          <cell r="AK24">
            <v>50.254055110416253</v>
          </cell>
          <cell r="AL24">
            <v>71.882484270347064</v>
          </cell>
          <cell r="AM24">
            <v>91.239012138970281</v>
          </cell>
          <cell r="AN24">
            <v>29.85326256634405</v>
          </cell>
          <cell r="AO24">
            <v>37.394665215024496</v>
          </cell>
          <cell r="AP24">
            <v>20.582000000000001</v>
          </cell>
          <cell r="AQ24">
            <v>20.02</v>
          </cell>
          <cell r="AR24">
            <v>19</v>
          </cell>
          <cell r="AS24">
            <v>0</v>
          </cell>
          <cell r="AT24">
            <v>0</v>
          </cell>
          <cell r="AU24">
            <v>0</v>
          </cell>
          <cell r="AV24">
            <v>0</v>
          </cell>
          <cell r="AW24">
            <v>0</v>
          </cell>
          <cell r="AX24">
            <v>0</v>
          </cell>
          <cell r="AY24">
            <v>0</v>
          </cell>
          <cell r="AZ24">
            <v>0</v>
          </cell>
        </row>
        <row r="25">
          <cell r="A25" t="str">
            <v>BG09/09</v>
          </cell>
          <cell r="B25" t="str">
            <v>BG09/09</v>
          </cell>
          <cell r="C25" t="str">
            <v xml:space="preserve">    Bono Global IX (11,75%)</v>
          </cell>
          <cell r="AH25">
            <v>39.043590018207126</v>
          </cell>
          <cell r="AI25">
            <v>37.584934964084646</v>
          </cell>
          <cell r="AJ25">
            <v>35.867920868890607</v>
          </cell>
          <cell r="AK25">
            <v>128.563103085889</v>
          </cell>
          <cell r="AL25">
            <v>216.70082815734989</v>
          </cell>
          <cell r="AM25">
            <v>268.96892796483155</v>
          </cell>
          <cell r="AN25">
            <v>185.38235602643448</v>
          </cell>
          <cell r="AO25">
            <v>183.93831168831167</v>
          </cell>
          <cell r="AP25">
            <v>142.48699999999999</v>
          </cell>
          <cell r="AQ25">
            <v>140.56200000000001</v>
          </cell>
          <cell r="AR25">
            <v>138.4</v>
          </cell>
          <cell r="AS25">
            <v>0</v>
          </cell>
          <cell r="AT25">
            <v>0</v>
          </cell>
          <cell r="AU25">
            <v>0</v>
          </cell>
          <cell r="AV25">
            <v>0</v>
          </cell>
          <cell r="AW25">
            <v>25.369</v>
          </cell>
          <cell r="AX25">
            <v>25.369</v>
          </cell>
          <cell r="AY25">
            <v>25.369</v>
          </cell>
          <cell r="AZ25">
            <v>29</v>
          </cell>
        </row>
        <row r="26">
          <cell r="A26" t="str">
            <v>BG10/20</v>
          </cell>
          <cell r="B26" t="str">
            <v>BG10/20</v>
          </cell>
          <cell r="C26" t="str">
            <v xml:space="preserve">    Bono Global X (12%)</v>
          </cell>
          <cell r="AJ26">
            <v>0</v>
          </cell>
          <cell r="AK26">
            <v>18.064391000775796</v>
          </cell>
          <cell r="AL26">
            <v>20.142160844841595</v>
          </cell>
          <cell r="AM26">
            <v>38.28151260504201</v>
          </cell>
          <cell r="AN26">
            <v>15.434583714547117</v>
          </cell>
          <cell r="AO26">
            <v>33.586359920588585</v>
          </cell>
          <cell r="AP26">
            <v>10.574</v>
          </cell>
          <cell r="AQ26">
            <v>9.6489999999999991</v>
          </cell>
          <cell r="AR26">
            <v>9.0437368421052611</v>
          </cell>
          <cell r="AS26">
            <v>0</v>
          </cell>
          <cell r="AT26">
            <v>0</v>
          </cell>
          <cell r="AU26">
            <v>0</v>
          </cell>
          <cell r="AV26">
            <v>0</v>
          </cell>
          <cell r="AW26">
            <v>33.18</v>
          </cell>
          <cell r="AX26">
            <v>33.18</v>
          </cell>
          <cell r="AY26">
            <v>33.18</v>
          </cell>
          <cell r="AZ26">
            <v>33.18</v>
          </cell>
        </row>
        <row r="27">
          <cell r="A27" t="str">
            <v>BG11/10</v>
          </cell>
          <cell r="B27" t="str">
            <v>BG11/10</v>
          </cell>
          <cell r="C27" t="str">
            <v xml:space="preserve">    Bono Global XI (11,375%)</v>
          </cell>
          <cell r="AJ27">
            <v>0</v>
          </cell>
          <cell r="AK27">
            <v>259.09268192548495</v>
          </cell>
          <cell r="AL27">
            <v>177.4559831312599</v>
          </cell>
          <cell r="AM27">
            <v>254.79956663055253</v>
          </cell>
          <cell r="AN27">
            <v>230.68072162785819</v>
          </cell>
          <cell r="AO27">
            <v>85.760447590774135</v>
          </cell>
          <cell r="AP27">
            <v>65.787000000000006</v>
          </cell>
          <cell r="AQ27">
            <v>57.357999999999997</v>
          </cell>
          <cell r="AR27">
            <v>52.8</v>
          </cell>
          <cell r="AS27">
            <v>0</v>
          </cell>
          <cell r="AT27">
            <v>1.9</v>
          </cell>
          <cell r="AU27">
            <v>29.9</v>
          </cell>
          <cell r="AV27">
            <v>30.08</v>
          </cell>
          <cell r="AW27">
            <v>19.715999999999998</v>
          </cell>
          <cell r="AX27">
            <v>19.795999999999999</v>
          </cell>
          <cell r="AY27">
            <v>18.996000000000002</v>
          </cell>
          <cell r="AZ27">
            <v>30.080000000000002</v>
          </cell>
        </row>
        <row r="28">
          <cell r="A28" t="str">
            <v>BG12/15</v>
          </cell>
          <cell r="B28" t="str">
            <v>BG12/15</v>
          </cell>
          <cell r="C28" t="str">
            <v xml:space="preserve">    Bono Global XII (11,75%)</v>
          </cell>
          <cell r="AJ28">
            <v>0</v>
          </cell>
          <cell r="AK28">
            <v>0</v>
          </cell>
          <cell r="AL28">
            <v>174.27497548752586</v>
          </cell>
          <cell r="AM28">
            <v>174.67679413305393</v>
          </cell>
          <cell r="AN28">
            <v>156.07482769937641</v>
          </cell>
          <cell r="AO28">
            <v>146.79949760219228</v>
          </cell>
          <cell r="AP28">
            <v>49.558</v>
          </cell>
          <cell r="AQ28">
            <v>75.863</v>
          </cell>
          <cell r="AR28">
            <v>76.108263157894726</v>
          </cell>
          <cell r="AS28">
            <v>0</v>
          </cell>
          <cell r="AT28">
            <v>0</v>
          </cell>
          <cell r="AU28">
            <v>0</v>
          </cell>
          <cell r="AV28">
            <v>0</v>
          </cell>
          <cell r="AW28">
            <v>12.604000000000006</v>
          </cell>
          <cell r="AX28">
            <v>13.534000000000006</v>
          </cell>
          <cell r="AY28">
            <v>13.134</v>
          </cell>
          <cell r="AZ28">
            <v>46.014000000000003</v>
          </cell>
        </row>
        <row r="29">
          <cell r="A29" t="str">
            <v>BG13/30</v>
          </cell>
          <cell r="B29" t="str">
            <v>BG13/30</v>
          </cell>
          <cell r="C29" t="str">
            <v xml:space="preserve">    Bono Global XIII (10,25%)</v>
          </cell>
          <cell r="AJ29">
            <v>0</v>
          </cell>
          <cell r="AK29">
            <v>0</v>
          </cell>
          <cell r="AL29">
            <v>0</v>
          </cell>
          <cell r="AM29">
            <v>36.669450077537867</v>
          </cell>
          <cell r="AN29">
            <v>15.879995419672507</v>
          </cell>
          <cell r="AO29">
            <v>46.568800403225808</v>
          </cell>
          <cell r="AP29">
            <v>21.216999999999999</v>
          </cell>
          <cell r="AQ29">
            <v>36.182000000000002</v>
          </cell>
          <cell r="AR29">
            <v>34</v>
          </cell>
          <cell r="AS29">
            <v>0</v>
          </cell>
          <cell r="AT29">
            <v>0</v>
          </cell>
          <cell r="AU29">
            <v>0</v>
          </cell>
          <cell r="AV29">
            <v>0</v>
          </cell>
          <cell r="AW29">
            <v>0</v>
          </cell>
          <cell r="AX29">
            <v>0</v>
          </cell>
          <cell r="AY29">
            <v>0</v>
          </cell>
          <cell r="AZ29">
            <v>0</v>
          </cell>
        </row>
        <row r="30">
          <cell r="A30" t="str">
            <v>BG14/31</v>
          </cell>
          <cell r="B30" t="str">
            <v>BG14/31</v>
          </cell>
          <cell r="C30" t="str">
            <v xml:space="preserve">    Bono Global XIV (12%)</v>
          </cell>
          <cell r="AJ30">
            <v>0</v>
          </cell>
          <cell r="AK30">
            <v>0</v>
          </cell>
          <cell r="AL30">
            <v>0</v>
          </cell>
          <cell r="AM30">
            <v>0</v>
          </cell>
          <cell r="AN30">
            <v>0</v>
          </cell>
          <cell r="AO30">
            <v>12.808390392348658</v>
          </cell>
          <cell r="AP30">
            <v>10.78</v>
          </cell>
          <cell r="AQ30">
            <v>0.48</v>
          </cell>
          <cell r="AR30">
            <v>6.3157894736841635E-3</v>
          </cell>
          <cell r="AS30">
            <v>0</v>
          </cell>
          <cell r="AT30">
            <v>0</v>
          </cell>
          <cell r="AU30">
            <v>0</v>
          </cell>
          <cell r="AV30">
            <v>0</v>
          </cell>
          <cell r="AW30">
            <v>0</v>
          </cell>
          <cell r="AX30">
            <v>0</v>
          </cell>
          <cell r="AY30">
            <v>0</v>
          </cell>
          <cell r="AZ30">
            <v>0</v>
          </cell>
        </row>
        <row r="31">
          <cell r="A31" t="str">
            <v>BG15/12</v>
          </cell>
          <cell r="B31" t="str">
            <v>BG15/12</v>
          </cell>
          <cell r="C31" t="str">
            <v xml:space="preserve">    Bono Global XV (12,375%)</v>
          </cell>
          <cell r="AJ31">
            <v>0</v>
          </cell>
          <cell r="AK31">
            <v>0</v>
          </cell>
          <cell r="AL31">
            <v>0</v>
          </cell>
          <cell r="AM31">
            <v>0</v>
          </cell>
          <cell r="AN31">
            <v>0</v>
          </cell>
          <cell r="AO31">
            <v>120.70525019590282</v>
          </cell>
          <cell r="AP31">
            <v>79.388000000000005</v>
          </cell>
          <cell r="AQ31">
            <v>98.081999999999994</v>
          </cell>
          <cell r="AR31">
            <v>95.5</v>
          </cell>
          <cell r="AS31">
            <v>12.7</v>
          </cell>
          <cell r="AT31">
            <v>12.399999999999999</v>
          </cell>
          <cell r="AU31">
            <v>20.599999999999998</v>
          </cell>
          <cell r="AV31">
            <v>20.09</v>
          </cell>
          <cell r="AW31">
            <v>56.605999999999995</v>
          </cell>
          <cell r="AX31">
            <v>56.615999999999993</v>
          </cell>
          <cell r="AY31">
            <v>56.615999999999993</v>
          </cell>
          <cell r="AZ31">
            <v>62.48599999999999</v>
          </cell>
        </row>
        <row r="32">
          <cell r="A32" t="str">
            <v>BG16/08$</v>
          </cell>
          <cell r="B32" t="str">
            <v>BG16/08$</v>
          </cell>
          <cell r="C32" t="str">
            <v xml:space="preserve">    Bono Global XVI (10,00%-12,00%)</v>
          </cell>
          <cell r="AP32">
            <v>168.774</v>
          </cell>
          <cell r="AQ32">
            <v>168.5</v>
          </cell>
          <cell r="AR32">
            <v>167.5894736842105</v>
          </cell>
          <cell r="AS32">
            <v>0</v>
          </cell>
          <cell r="AT32">
            <v>0</v>
          </cell>
          <cell r="AU32">
            <v>0</v>
          </cell>
          <cell r="AV32">
            <v>0</v>
          </cell>
          <cell r="AW32">
            <v>0</v>
          </cell>
          <cell r="AX32">
            <v>0</v>
          </cell>
          <cell r="AY32">
            <v>0</v>
          </cell>
          <cell r="AZ32">
            <v>0</v>
          </cell>
        </row>
        <row r="33">
          <cell r="A33" t="str">
            <v>BG17/08</v>
          </cell>
          <cell r="B33" t="str">
            <v>BG17/08</v>
          </cell>
          <cell r="C33" t="str">
            <v xml:space="preserve">    Bono Global XVII (7,00%-15,50%)</v>
          </cell>
          <cell r="AP33">
            <v>4489.7809999999999</v>
          </cell>
          <cell r="AQ33">
            <v>3766.4110000000001</v>
          </cell>
          <cell r="AR33">
            <v>3772.9291126315793</v>
          </cell>
          <cell r="AS33">
            <v>0</v>
          </cell>
          <cell r="AT33">
            <v>60.745400000000018</v>
          </cell>
          <cell r="AU33">
            <v>60.745400000000018</v>
          </cell>
          <cell r="AV33">
            <v>60.745400000000018</v>
          </cell>
          <cell r="AW33">
            <v>60.745400000000018</v>
          </cell>
          <cell r="AX33">
            <v>60.745400000000018</v>
          </cell>
          <cell r="AY33">
            <v>60.745400000000018</v>
          </cell>
          <cell r="AZ33">
            <v>36.005400000000023</v>
          </cell>
        </row>
        <row r="34">
          <cell r="A34" t="str">
            <v>BG18/18</v>
          </cell>
          <cell r="B34" t="str">
            <v>BG18/18</v>
          </cell>
          <cell r="C34" t="str">
            <v xml:space="preserve">    Bono Global XVIII (12,25%)</v>
          </cell>
          <cell r="AP34">
            <v>294.50599999999997</v>
          </cell>
          <cell r="AQ34">
            <v>400.14400000000001</v>
          </cell>
          <cell r="AR34">
            <v>516.1</v>
          </cell>
          <cell r="AS34">
            <v>0</v>
          </cell>
          <cell r="AT34">
            <v>24.69</v>
          </cell>
          <cell r="AU34">
            <v>24.69</v>
          </cell>
          <cell r="AV34">
            <v>26.202262500000003</v>
          </cell>
          <cell r="AW34">
            <v>27.419306653125005</v>
          </cell>
          <cell r="AX34">
            <v>27.229306653125004</v>
          </cell>
          <cell r="AY34">
            <v>28.897101685628911</v>
          </cell>
          <cell r="AZ34">
            <v>29.452561685628911</v>
          </cell>
        </row>
        <row r="35">
          <cell r="A35" t="str">
            <v>BG19/31</v>
          </cell>
          <cell r="B35" t="str">
            <v>BG19/31</v>
          </cell>
          <cell r="C35" t="str">
            <v xml:space="preserve">    Bono Global XIX (12,00%)</v>
          </cell>
          <cell r="AP35">
            <v>172.86799999999999</v>
          </cell>
          <cell r="AQ35">
            <v>130.12200000000001</v>
          </cell>
          <cell r="AR35">
            <v>180.85</v>
          </cell>
          <cell r="AS35">
            <v>0</v>
          </cell>
          <cell r="AT35">
            <v>28.234999999999999</v>
          </cell>
          <cell r="AU35">
            <v>31.777149999999999</v>
          </cell>
          <cell r="AV35">
            <v>34.042529000000002</v>
          </cell>
          <cell r="AW35">
            <v>36.085080740000002</v>
          </cell>
          <cell r="AX35">
            <v>36.085080740000002</v>
          </cell>
          <cell r="AY35">
            <v>38.250185584400008</v>
          </cell>
          <cell r="AZ35">
            <v>38.250185584400008</v>
          </cell>
        </row>
        <row r="37">
          <cell r="C37" t="str">
            <v>Euronotas</v>
          </cell>
          <cell r="X37">
            <v>4.1210000000000004</v>
          </cell>
          <cell r="Y37">
            <v>30.712855606608663</v>
          </cell>
          <cell r="Z37">
            <v>46.586251652587165</v>
          </cell>
          <cell r="AA37">
            <v>16.204430490144773</v>
          </cell>
          <cell r="AB37">
            <v>82.856180532165709</v>
          </cell>
          <cell r="AC37">
            <v>87.211430744473944</v>
          </cell>
          <cell r="AD37">
            <v>113.02439681730603</v>
          </cell>
          <cell r="AE37">
            <v>104.97859245383998</v>
          </cell>
          <cell r="AF37">
            <v>94.350060129004063</v>
          </cell>
          <cell r="AG37">
            <v>86.361587982832603</v>
          </cell>
          <cell r="AH37">
            <v>145.21528338912617</v>
          </cell>
          <cell r="AI37">
            <v>69.048780487804876</v>
          </cell>
          <cell r="AJ37">
            <v>165.55142457312121</v>
          </cell>
          <cell r="AK37">
            <v>175.60608036540643</v>
          </cell>
          <cell r="AL37">
            <v>165.94654167759549</v>
          </cell>
          <cell r="AM37">
            <v>455.3262660352197</v>
          </cell>
          <cell r="AN37">
            <v>341.23027123777121</v>
          </cell>
          <cell r="AO37">
            <v>303.92090898564214</v>
          </cell>
          <cell r="AP37">
            <v>93.55</v>
          </cell>
          <cell r="AQ37">
            <v>92.59</v>
          </cell>
          <cell r="AR37">
            <v>87.232105263157891</v>
          </cell>
          <cell r="AS37">
            <v>14.192105263157893</v>
          </cell>
          <cell r="AT37">
            <v>6.2041742286751358</v>
          </cell>
          <cell r="AU37">
            <v>5.2084487534626032</v>
          </cell>
          <cell r="AV37">
            <v>4.2032280701754381</v>
          </cell>
          <cell r="AW37">
            <v>4.4300309597523215</v>
          </cell>
          <cell r="AX37">
            <v>4.8687865497076022</v>
          </cell>
          <cell r="AY37">
            <v>4.950751879699248</v>
          </cell>
          <cell r="AZ37">
            <v>4.8343414281845263</v>
          </cell>
          <cell r="BA37">
            <v>4.8319126866008206</v>
          </cell>
        </row>
        <row r="38">
          <cell r="A38" t="str">
            <v>EL/ARP-61</v>
          </cell>
          <cell r="B38" t="str">
            <v>EL/ARP-61</v>
          </cell>
          <cell r="C38" t="str">
            <v xml:space="preserve">    Euronota LXI $-2007</v>
          </cell>
          <cell r="Y38">
            <v>26.512855606608664</v>
          </cell>
          <cell r="Z38">
            <v>43.83058662795662</v>
          </cell>
          <cell r="AA38">
            <v>16.204430490144773</v>
          </cell>
          <cell r="AB38">
            <v>82.856180532165709</v>
          </cell>
          <cell r="AC38">
            <v>86.646548472274603</v>
          </cell>
          <cell r="AD38">
            <v>112.75943862423404</v>
          </cell>
          <cell r="AE38">
            <v>104.97859245383998</v>
          </cell>
          <cell r="AF38">
            <v>94.350060129004063</v>
          </cell>
          <cell r="AG38">
            <v>86.361587982832603</v>
          </cell>
          <cell r="AH38">
            <v>145.21528338912617</v>
          </cell>
          <cell r="AI38">
            <v>69.048780487804876</v>
          </cell>
          <cell r="AJ38">
            <v>20.808730493462672</v>
          </cell>
          <cell r="AK38">
            <v>27.266977708657333</v>
          </cell>
          <cell r="AL38">
            <v>25.926721700780277</v>
          </cell>
          <cell r="AM38">
            <v>23.219597550306212</v>
          </cell>
          <cell r="AN38">
            <v>33.583791066431758</v>
          </cell>
          <cell r="AO38">
            <v>52.956446850393704</v>
          </cell>
          <cell r="AP38">
            <v>1.39</v>
          </cell>
          <cell r="AQ38">
            <v>4.13</v>
          </cell>
          <cell r="AR38">
            <v>4.13</v>
          </cell>
          <cell r="AS38">
            <v>3.9299999999999997</v>
          </cell>
          <cell r="AT38">
            <v>1.3551724137931034</v>
          </cell>
          <cell r="AU38">
            <v>1.0342105263157895</v>
          </cell>
          <cell r="AV38">
            <v>0</v>
          </cell>
          <cell r="AW38">
            <v>0</v>
          </cell>
          <cell r="AX38">
            <v>0</v>
          </cell>
          <cell r="AY38">
            <v>0</v>
          </cell>
          <cell r="AZ38">
            <v>0</v>
          </cell>
        </row>
        <row r="39">
          <cell r="A39" t="str">
            <v>EL/ARP-68</v>
          </cell>
          <cell r="B39" t="str">
            <v>EL/ARP-68</v>
          </cell>
          <cell r="C39" t="str">
            <v xml:space="preserve">    Euronota LXVIII $-2002</v>
          </cell>
          <cell r="AA39">
            <v>0</v>
          </cell>
          <cell r="AB39">
            <v>0</v>
          </cell>
          <cell r="AC39">
            <v>0.56488227219934539</v>
          </cell>
          <cell r="AD39">
            <v>0.26495819307199475</v>
          </cell>
          <cell r="AJ39">
            <v>45.361930294906166</v>
          </cell>
          <cell r="AK39">
            <v>46.445407462213296</v>
          </cell>
          <cell r="AL39">
            <v>59.293282475100661</v>
          </cell>
          <cell r="AM39">
            <v>123.15415185107717</v>
          </cell>
          <cell r="AN39">
            <v>155.79762294188203</v>
          </cell>
          <cell r="AO39">
            <v>125.12710428200204</v>
          </cell>
          <cell r="AP39">
            <v>18.86</v>
          </cell>
          <cell r="AQ39">
            <v>15.52</v>
          </cell>
          <cell r="AR39">
            <v>10.162105263157894</v>
          </cell>
          <cell r="AS39">
            <v>8.2621052631578937</v>
          </cell>
          <cell r="AT39">
            <v>2.8490018148820324</v>
          </cell>
          <cell r="AU39">
            <v>2.1742382271468141</v>
          </cell>
          <cell r="AV39">
            <v>2.2032280701754385</v>
          </cell>
          <cell r="AW39">
            <v>2.4300309597523215</v>
          </cell>
          <cell r="AX39">
            <v>2.8687865497076022</v>
          </cell>
          <cell r="AY39">
            <v>2.950751879699248</v>
          </cell>
          <cell r="AZ39">
            <v>2.8343414281845263</v>
          </cell>
        </row>
        <row r="40">
          <cell r="A40" t="str">
            <v>EL/DEM-31</v>
          </cell>
          <cell r="B40" t="str">
            <v>EL/DEM-31</v>
          </cell>
          <cell r="AJ40">
            <v>1.4259999999999999</v>
          </cell>
          <cell r="AK40">
            <v>1.4239999999999999</v>
          </cell>
          <cell r="AL40">
            <v>1.4119999999999999</v>
          </cell>
          <cell r="AM40">
            <v>1.4350000000000001</v>
          </cell>
          <cell r="AN40">
            <v>1.4430000000000001</v>
          </cell>
          <cell r="AO40">
            <v>1.349</v>
          </cell>
        </row>
        <row r="41">
          <cell r="A41" t="str">
            <v>EL/DEM-44</v>
          </cell>
          <cell r="B41" t="str">
            <v>EL/DEM-44</v>
          </cell>
          <cell r="C41" t="str">
            <v xml:space="preserve">    Euronota XLIV DM (11.75%)</v>
          </cell>
          <cell r="X41">
            <v>4.1210000000000004</v>
          </cell>
          <cell r="Y41">
            <v>4.2</v>
          </cell>
          <cell r="Z41">
            <v>2.7556650246305421</v>
          </cell>
          <cell r="AJ41">
            <v>0</v>
          </cell>
          <cell r="AK41">
            <v>0</v>
          </cell>
          <cell r="AL41">
            <v>5.8730243902439035E-2</v>
          </cell>
          <cell r="AM41">
            <v>0</v>
          </cell>
          <cell r="AN41">
            <v>0</v>
          </cell>
          <cell r="AO41">
            <v>4.4346235754250084E-2</v>
          </cell>
        </row>
        <row r="42">
          <cell r="A42" t="str">
            <v>EL/DEM-55</v>
          </cell>
          <cell r="B42" t="str">
            <v>EL/DEM-55</v>
          </cell>
          <cell r="AN42">
            <v>0</v>
          </cell>
          <cell r="AO42">
            <v>24.223337246539835</v>
          </cell>
        </row>
        <row r="43">
          <cell r="A43" t="str">
            <v>EL/DEM-62</v>
          </cell>
          <cell r="B43" t="str">
            <v>EL/DEM-62</v>
          </cell>
          <cell r="AJ43">
            <v>0</v>
          </cell>
          <cell r="AK43">
            <v>0</v>
          </cell>
          <cell r="AL43">
            <v>0</v>
          </cell>
          <cell r="AM43">
            <v>0</v>
          </cell>
          <cell r="AN43">
            <v>1.96</v>
          </cell>
          <cell r="AO43">
            <v>1.9590000000000001</v>
          </cell>
          <cell r="AP43">
            <v>2</v>
          </cell>
          <cell r="AQ43">
            <v>2</v>
          </cell>
          <cell r="AR43">
            <v>2</v>
          </cell>
          <cell r="AS43">
            <v>2</v>
          </cell>
          <cell r="AT43">
            <v>2</v>
          </cell>
          <cell r="AU43">
            <v>2</v>
          </cell>
          <cell r="AV43">
            <v>2</v>
          </cell>
          <cell r="AW43">
            <v>2</v>
          </cell>
          <cell r="AX43">
            <v>2</v>
          </cell>
          <cell r="AY43">
            <v>2</v>
          </cell>
          <cell r="AZ43">
            <v>2</v>
          </cell>
        </row>
        <row r="44">
          <cell r="A44" t="str">
            <v>EL/DEM-76</v>
          </cell>
          <cell r="B44" t="str">
            <v>EL/DEM-76</v>
          </cell>
          <cell r="AJ44">
            <v>0</v>
          </cell>
          <cell r="AK44">
            <v>0</v>
          </cell>
          <cell r="AL44">
            <v>0</v>
          </cell>
          <cell r="AM44">
            <v>0</v>
          </cell>
          <cell r="AN44">
            <v>1.8159999999999998</v>
          </cell>
          <cell r="AO44">
            <v>1.8160000000000001</v>
          </cell>
        </row>
        <row r="45">
          <cell r="A45" t="str">
            <v>EL/ESP-64</v>
          </cell>
          <cell r="B45" t="str">
            <v>EL/ESP-64</v>
          </cell>
          <cell r="C45" t="str">
            <v xml:space="preserve">    Euronotas Ptas. LXIV</v>
          </cell>
          <cell r="AJ45">
            <v>39.384999999999998</v>
          </cell>
        </row>
        <row r="46">
          <cell r="A46" t="str">
            <v>EL/EUR-88</v>
          </cell>
          <cell r="B46" t="str">
            <v>EL/EUR-88</v>
          </cell>
          <cell r="AN46">
            <v>0.78683339311736356</v>
          </cell>
          <cell r="AO46">
            <v>0.77803973825850348</v>
          </cell>
        </row>
        <row r="47">
          <cell r="A47" t="str">
            <v>EL/EUR-92</v>
          </cell>
          <cell r="B47" t="str">
            <v>EL/EUR-92</v>
          </cell>
        </row>
        <row r="48">
          <cell r="A48" t="str">
            <v>EL/EUR-93</v>
          </cell>
          <cell r="B48" t="str">
            <v>EL/EUR-93</v>
          </cell>
          <cell r="AN48">
            <v>0</v>
          </cell>
          <cell r="AO48">
            <v>2.8090000000000002</v>
          </cell>
        </row>
        <row r="49">
          <cell r="A49" t="str">
            <v>EL/EUR-94</v>
          </cell>
          <cell r="B49" t="str">
            <v>EL/EUR-94</v>
          </cell>
        </row>
        <row r="50">
          <cell r="A50" t="str">
            <v>EL/EUR-96</v>
          </cell>
          <cell r="B50" t="str">
            <v>EL/EUR-96</v>
          </cell>
          <cell r="C50" t="str">
            <v xml:space="preserve">    Euronotas Euro LXXXVIII</v>
          </cell>
          <cell r="AJ50">
            <v>10.039</v>
          </cell>
          <cell r="AN50">
            <v>0</v>
          </cell>
          <cell r="AO50">
            <v>0</v>
          </cell>
        </row>
        <row r="51">
          <cell r="A51" t="str">
            <v>EL/EUR-100</v>
          </cell>
          <cell r="B51" t="str">
            <v>EL/EUR-100</v>
          </cell>
          <cell r="AJ51">
            <v>0.97199999999999998</v>
          </cell>
          <cell r="AK51">
            <v>0.76900000000000002</v>
          </cell>
          <cell r="AL51">
            <v>4.6559999999999997</v>
          </cell>
          <cell r="AM51">
            <v>4.1310000000000002</v>
          </cell>
          <cell r="AN51">
            <v>0.215</v>
          </cell>
          <cell r="AO51">
            <v>0</v>
          </cell>
        </row>
        <row r="52">
          <cell r="A52" t="str">
            <v>EL/EUR-102</v>
          </cell>
          <cell r="B52" t="str">
            <v>EL/EUR-102</v>
          </cell>
          <cell r="AK52">
            <v>0.36899999999999999</v>
          </cell>
          <cell r="AL52">
            <v>0.35599999999999998</v>
          </cell>
          <cell r="AM52">
            <v>0.36900000000000005</v>
          </cell>
          <cell r="AN52">
            <v>0.35599999999999998</v>
          </cell>
          <cell r="AO52">
            <v>0</v>
          </cell>
        </row>
        <row r="53">
          <cell r="A53" t="str">
            <v>EL/EUR-107</v>
          </cell>
          <cell r="B53" t="str">
            <v>EL/EUR-107</v>
          </cell>
          <cell r="AK53">
            <v>16.385000000000002</v>
          </cell>
          <cell r="AL53">
            <v>0.39900000000000002</v>
          </cell>
          <cell r="AM53">
            <v>0.42899999999999999</v>
          </cell>
          <cell r="AN53">
            <v>0.81599999999999995</v>
          </cell>
          <cell r="AO53">
            <v>0.83799999999999997</v>
          </cell>
        </row>
        <row r="54">
          <cell r="A54" t="str">
            <v>EL/EUR-108</v>
          </cell>
          <cell r="B54" t="str">
            <v>EL/EUR-108</v>
          </cell>
          <cell r="AK54">
            <v>2.000200020002</v>
          </cell>
          <cell r="AL54">
            <v>1.8000361155325639</v>
          </cell>
          <cell r="AM54">
            <v>1.6849445876875322</v>
          </cell>
          <cell r="AN54">
            <v>3.5878843849206352</v>
          </cell>
          <cell r="AO54">
            <v>1.9485215452195774</v>
          </cell>
        </row>
        <row r="55">
          <cell r="A55" t="str">
            <v>EL/EUR-112</v>
          </cell>
          <cell r="B55" t="str">
            <v>EL/EUR-112</v>
          </cell>
        </row>
        <row r="56">
          <cell r="A56" t="str">
            <v>EL/ITL-53</v>
          </cell>
          <cell r="B56" t="str">
            <v>EL/ITL-53</v>
          </cell>
          <cell r="AN56">
            <v>0</v>
          </cell>
          <cell r="AO56">
            <v>2.964</v>
          </cell>
        </row>
        <row r="57">
          <cell r="A57" t="str">
            <v>EL/USD-74</v>
          </cell>
          <cell r="B57" t="str">
            <v>EL/USD-74</v>
          </cell>
          <cell r="AJ57">
            <v>30.907189802828121</v>
          </cell>
          <cell r="AK57">
            <v>38.586804863464224</v>
          </cell>
          <cell r="AL57">
            <v>46.422018348623851</v>
          </cell>
          <cell r="AM57">
            <v>48.964392244593583</v>
          </cell>
          <cell r="AN57">
            <v>63.486552567237169</v>
          </cell>
          <cell r="AO57">
            <v>2.6661869209319065</v>
          </cell>
        </row>
        <row r="58">
          <cell r="A58" t="str">
            <v>EL/USD-79</v>
          </cell>
          <cell r="B58" t="str">
            <v>EL/USD-79</v>
          </cell>
          <cell r="C58" t="str">
            <v xml:space="preserve">    Euronota LXXIX Dls. (Glob IV-25bp)</v>
          </cell>
          <cell r="AE58">
            <v>25.8</v>
          </cell>
          <cell r="AF58">
            <v>1.2</v>
          </cell>
          <cell r="AJ58">
            <v>0.29977911012937836</v>
          </cell>
          <cell r="AK58">
            <v>25.916344533650513</v>
          </cell>
          <cell r="AL58">
            <v>9.0689225659123931</v>
          </cell>
          <cell r="AM58">
            <v>235.86423505572444</v>
          </cell>
          <cell r="AN58">
            <v>60.893430344532426</v>
          </cell>
          <cell r="AO58">
            <v>67.627189324437026</v>
          </cell>
          <cell r="AP58">
            <v>66.3</v>
          </cell>
          <cell r="AQ58">
            <v>65.94</v>
          </cell>
          <cell r="AR58">
            <v>65.94</v>
          </cell>
          <cell r="AS58">
            <v>0</v>
          </cell>
          <cell r="AT58">
            <v>0</v>
          </cell>
          <cell r="AU58">
            <v>0</v>
          </cell>
          <cell r="AV58">
            <v>0</v>
          </cell>
          <cell r="AW58">
            <v>0</v>
          </cell>
        </row>
        <row r="59">
          <cell r="A59" t="str">
            <v>EL/USD-91</v>
          </cell>
          <cell r="B59" t="str">
            <v>EL/USD-91</v>
          </cell>
          <cell r="AJ59">
            <v>16.351794871794873</v>
          </cell>
          <cell r="AK59">
            <v>16.443345777419029</v>
          </cell>
          <cell r="AL59">
            <v>16.553830227743273</v>
          </cell>
          <cell r="AM59">
            <v>16.074944745830823</v>
          </cell>
          <cell r="AN59">
            <v>16.488156539649847</v>
          </cell>
          <cell r="AO59">
            <v>16.814736842105265</v>
          </cell>
          <cell r="AP59">
            <v>5</v>
          </cell>
          <cell r="AQ59">
            <v>5</v>
          </cell>
          <cell r="AR59">
            <v>5</v>
          </cell>
          <cell r="AS59">
            <v>0</v>
          </cell>
          <cell r="AT59">
            <v>0</v>
          </cell>
          <cell r="AU59">
            <v>0</v>
          </cell>
          <cell r="AV59">
            <v>0</v>
          </cell>
          <cell r="AW59">
            <v>0</v>
          </cell>
        </row>
        <row r="60">
          <cell r="A60" t="str">
            <v>NMB</v>
          </cell>
          <cell r="C60" t="str">
            <v>Bonos Dinero Nuevo</v>
          </cell>
          <cell r="X60">
            <v>2</v>
          </cell>
          <cell r="Y60">
            <v>2.016</v>
          </cell>
          <cell r="Z60">
            <v>1.6867346938775512</v>
          </cell>
          <cell r="AA60">
            <v>1.731958762886598</v>
          </cell>
          <cell r="AB60">
            <v>2.2105263157894739</v>
          </cell>
          <cell r="AC60">
            <v>1.4168421052631581</v>
          </cell>
          <cell r="AD60">
            <v>1.0442105263157895</v>
          </cell>
          <cell r="AE60">
            <v>1.0621052631578947</v>
          </cell>
          <cell r="AF60">
            <v>0.73684210526315785</v>
          </cell>
          <cell r="AG60">
            <v>0.77777777777777768</v>
          </cell>
          <cell r="AH60">
            <v>0</v>
          </cell>
          <cell r="AI60">
            <v>0</v>
          </cell>
          <cell r="AJ60">
            <v>0</v>
          </cell>
          <cell r="AK60">
            <v>0</v>
          </cell>
          <cell r="AL60">
            <v>0</v>
          </cell>
          <cell r="AM60">
            <v>0</v>
          </cell>
          <cell r="AN60">
            <v>0</v>
          </cell>
          <cell r="AO60">
            <v>0</v>
          </cell>
          <cell r="AP60">
            <v>0</v>
          </cell>
        </row>
        <row r="62">
          <cell r="B62" t="str">
            <v>PRÉSTAMOS GARANTIZADOS</v>
          </cell>
          <cell r="AS62">
            <v>7073.4647177071729</v>
          </cell>
          <cell r="AT62">
            <v>3889.5597299832521</v>
          </cell>
          <cell r="AU62">
            <v>3431.0370903113139</v>
          </cell>
          <cell r="AV62">
            <v>3793.0191700343489</v>
          </cell>
          <cell r="AW62">
            <v>4286.2644096814311</v>
          </cell>
          <cell r="AX62">
            <v>5163.875666559451</v>
          </cell>
          <cell r="AY62">
            <v>5334.7480124725389</v>
          </cell>
          <cell r="AZ62">
            <v>5086.3364611584484</v>
          </cell>
        </row>
        <row r="64">
          <cell r="A64" t="str">
            <v>P FRB</v>
          </cell>
          <cell r="C64" t="str">
            <v>FRB</v>
          </cell>
          <cell r="AS64">
            <v>278.68277544000011</v>
          </cell>
          <cell r="AT64">
            <v>141.00771852211372</v>
          </cell>
          <cell r="AU64">
            <v>124.38495507347126</v>
          </cell>
          <cell r="AV64">
            <v>138.18153665777618</v>
          </cell>
          <cell r="AW64">
            <v>156.15070109069666</v>
          </cell>
          <cell r="AX64">
            <v>188.12250682835895</v>
          </cell>
          <cell r="AY64">
            <v>194.34746965404798</v>
          </cell>
          <cell r="AZ64">
            <v>185.2977157916618</v>
          </cell>
        </row>
        <row r="65">
          <cell r="A65" t="str">
            <v>P BG01/03</v>
          </cell>
          <cell r="C65" t="str">
            <v>BG01/03</v>
          </cell>
          <cell r="AS65">
            <v>9.120718630799999</v>
          </cell>
          <cell r="AT65">
            <v>4.6148949226614038</v>
          </cell>
          <cell r="AU65">
            <v>4.0708657911801289</v>
          </cell>
          <cell r="AV65">
            <v>4.5282493099413896</v>
          </cell>
          <cell r="AW65">
            <v>5.1171040760098521</v>
          </cell>
          <cell r="AX65">
            <v>6.1648294868779194</v>
          </cell>
          <cell r="AY65">
            <v>6.368823336574704</v>
          </cell>
          <cell r="AZ65">
            <v>6.0722602596711628</v>
          </cell>
        </row>
        <row r="66">
          <cell r="A66" t="str">
            <v>P BG04/06</v>
          </cell>
          <cell r="C66" t="str">
            <v>BG04/06</v>
          </cell>
          <cell r="AS66">
            <v>0.25609549999999998</v>
          </cell>
          <cell r="AT66">
            <v>0.12957902447241379</v>
          </cell>
          <cell r="AU66">
            <v>0.11430353817786042</v>
          </cell>
          <cell r="AV66">
            <v>0.12714615131728693</v>
          </cell>
          <cell r="AW66">
            <v>0.14368027125323529</v>
          </cell>
          <cell r="AX66">
            <v>0.17309876049956219</v>
          </cell>
          <cell r="AY66">
            <v>0.17882658843173915</v>
          </cell>
          <cell r="AZ66">
            <v>0.17049956152349988</v>
          </cell>
        </row>
        <row r="67">
          <cell r="A67" t="str">
            <v>P BG05/17</v>
          </cell>
          <cell r="C67" t="str">
            <v>BG05/17</v>
          </cell>
          <cell r="AS67">
            <v>268.33073165230002</v>
          </cell>
          <cell r="AT67">
            <v>135.76979854575376</v>
          </cell>
          <cell r="AU67">
            <v>119.76450983993041</v>
          </cell>
          <cell r="AV67">
            <v>133.22069231884848</v>
          </cell>
          <cell r="AW67">
            <v>150.54474721102699</v>
          </cell>
          <cell r="AX67">
            <v>181.36873569802583</v>
          </cell>
          <cell r="AY67">
            <v>187.37021662923908</v>
          </cell>
          <cell r="AZ67">
            <v>178.64535725929218</v>
          </cell>
        </row>
        <row r="68">
          <cell r="A68" t="str">
            <v>P BG06/27</v>
          </cell>
          <cell r="C68" t="str">
            <v>BG06/27</v>
          </cell>
          <cell r="AS68">
            <v>104.25134628309999</v>
          </cell>
          <cell r="AT68">
            <v>52.749024294842741</v>
          </cell>
          <cell r="AU68">
            <v>46.530679921996551</v>
          </cell>
          <cell r="AV68">
            <v>51.758650384492945</v>
          </cell>
          <cell r="AW68">
            <v>58.489359291634464</v>
          </cell>
          <cell r="AX68">
            <v>70.465036761736357</v>
          </cell>
          <cell r="AY68">
            <v>72.79672073590767</v>
          </cell>
          <cell r="AZ68">
            <v>69.406954942601871</v>
          </cell>
        </row>
        <row r="69">
          <cell r="A69" t="str">
            <v>P BG07/05</v>
          </cell>
          <cell r="C69" t="str">
            <v>BG07/05</v>
          </cell>
          <cell r="AS69">
            <v>37.746295952399997</v>
          </cell>
          <cell r="AT69">
            <v>19.098844794067109</v>
          </cell>
          <cell r="AU69">
            <v>16.847368190647519</v>
          </cell>
          <cell r="AV69">
            <v>18.74026000781328</v>
          </cell>
          <cell r="AW69">
            <v>21.177248492245003</v>
          </cell>
          <cell r="AX69">
            <v>25.51328329787162</v>
          </cell>
          <cell r="AY69">
            <v>26.357516360507919</v>
          </cell>
          <cell r="AZ69">
            <v>25.130183501937587</v>
          </cell>
        </row>
        <row r="70">
          <cell r="A70" t="str">
            <v>P BG08/19</v>
          </cell>
          <cell r="C70" t="str">
            <v>BG08/19</v>
          </cell>
          <cell r="AS70">
            <v>19.412368462900002</v>
          </cell>
          <cell r="AT70">
            <v>9.8222568070178227</v>
          </cell>
          <cell r="AU70">
            <v>8.6643552882490482</v>
          </cell>
          <cell r="AV70">
            <v>9.637841891055535</v>
          </cell>
          <cell r="AW70">
            <v>10.891149459546236</v>
          </cell>
          <cell r="AX70">
            <v>13.121108802336559</v>
          </cell>
          <cell r="AY70">
            <v>13.555285530594219</v>
          </cell>
          <cell r="AZ70">
            <v>12.924086175106817</v>
          </cell>
        </row>
        <row r="71">
          <cell r="A71" t="str">
            <v>P BG09/09</v>
          </cell>
          <cell r="C71" t="str">
            <v>BG09/09</v>
          </cell>
          <cell r="AS71">
            <v>147.82709335320001</v>
          </cell>
          <cell r="AT71">
            <v>74.797450745132593</v>
          </cell>
          <cell r="AU71">
            <v>65.97991690138889</v>
          </cell>
          <cell r="AV71">
            <v>73.393113039005669</v>
          </cell>
          <cell r="AW71">
            <v>82.937173326220574</v>
          </cell>
          <cell r="AX71">
            <v>99.918532842990203</v>
          </cell>
          <cell r="AY71">
            <v>103.2248312919711</v>
          </cell>
          <cell r="AZ71">
            <v>98.418186176696139</v>
          </cell>
        </row>
        <row r="72">
          <cell r="A72" t="str">
            <v>P BG10/20</v>
          </cell>
          <cell r="C72" t="str">
            <v>BG10/20</v>
          </cell>
          <cell r="AS72">
            <v>9.2994427323999975</v>
          </cell>
          <cell r="AT72">
            <v>4.7053256203309699</v>
          </cell>
          <cell r="AU72">
            <v>4.1506360220921872</v>
          </cell>
          <cell r="AV72">
            <v>4.6169821524399079</v>
          </cell>
          <cell r="AW72">
            <v>5.2173757613669878</v>
          </cell>
          <cell r="AX72">
            <v>6.2856317675050972</v>
          </cell>
          <cell r="AY72">
            <v>6.4936229576522129</v>
          </cell>
          <cell r="AZ72">
            <v>6.1912486095503327</v>
          </cell>
        </row>
        <row r="73">
          <cell r="A73" t="str">
            <v>P BG11/10</v>
          </cell>
          <cell r="C73" t="str">
            <v>BG11/10</v>
          </cell>
          <cell r="AS73">
            <v>53.692506294499999</v>
          </cell>
          <cell r="AT73">
            <v>27.167297305576426</v>
          </cell>
          <cell r="AU73">
            <v>23.964667255373062</v>
          </cell>
          <cell r="AV73">
            <v>15.982917609263769</v>
          </cell>
          <cell r="AW73">
            <v>18.061340541771507</v>
          </cell>
          <cell r="AX73">
            <v>21.75939419846231</v>
          </cell>
          <cell r="AY73">
            <v>22.479411288807196</v>
          </cell>
          <cell r="AZ73">
            <v>21.432661673300622</v>
          </cell>
        </row>
        <row r="74">
          <cell r="A74" t="str">
            <v>P BG12/15</v>
          </cell>
          <cell r="C74" t="str">
            <v>BG12/15</v>
          </cell>
          <cell r="AS74">
            <v>91.362594734400005</v>
          </cell>
          <cell r="AT74">
            <v>46.227582675025694</v>
          </cell>
          <cell r="AU74">
            <v>40.778021617919414</v>
          </cell>
          <cell r="AV74">
            <v>35.18182159716045</v>
          </cell>
          <cell r="AW74">
            <v>39.756875201425551</v>
          </cell>
          <cell r="AX74">
            <v>47.897082589531813</v>
          </cell>
          <cell r="AY74">
            <v>49.481994270784433</v>
          </cell>
          <cell r="AZ74">
            <v>47.177874389173844</v>
          </cell>
        </row>
        <row r="75">
          <cell r="A75" t="str">
            <v>P BG13/30</v>
          </cell>
          <cell r="C75" t="str">
            <v>BG13/30</v>
          </cell>
          <cell r="AS75">
            <v>35.016457200000005</v>
          </cell>
          <cell r="AT75">
            <v>17.717602864775174</v>
          </cell>
          <cell r="AU75">
            <v>15.628954637678584</v>
          </cell>
          <cell r="AV75">
            <v>17.384951183236343</v>
          </cell>
          <cell r="AW75">
            <v>19.645694941236005</v>
          </cell>
          <cell r="AX75">
            <v>23.668144650749316</v>
          </cell>
          <cell r="AY75">
            <v>24.451322182709223</v>
          </cell>
          <cell r="AZ75">
            <v>23.31275090232511</v>
          </cell>
        </row>
        <row r="76">
          <cell r="A76" t="str">
            <v>P BG14/31</v>
          </cell>
          <cell r="C76" t="str">
            <v>BG14/31</v>
          </cell>
          <cell r="AS76">
            <v>2.0639999999999999E-2</v>
          </cell>
          <cell r="AT76">
            <v>1.044341296551724E-2</v>
          </cell>
          <cell r="AU76">
            <v>9.2122861510297478E-3</v>
          </cell>
          <cell r="AV76">
            <v>1.0247335713391302E-2</v>
          </cell>
          <cell r="AW76">
            <v>1.1579902023529412E-2</v>
          </cell>
          <cell r="AX76">
            <v>1.3950883231884058E-2</v>
          </cell>
          <cell r="AY76">
            <v>1.4412517147826088E-2</v>
          </cell>
          <cell r="AZ76">
            <v>1.3741400961145499E-2</v>
          </cell>
        </row>
        <row r="77">
          <cell r="A77" t="str">
            <v>P BG15/12</v>
          </cell>
          <cell r="C77" t="str">
            <v>BG15/12</v>
          </cell>
          <cell r="AS77">
            <v>97.982620223999987</v>
          </cell>
          <cell r="AT77">
            <v>49.577178606718661</v>
          </cell>
          <cell r="AU77">
            <v>43.73274880480438</v>
          </cell>
          <cell r="AV77">
            <v>48.646356759353296</v>
          </cell>
          <cell r="AW77">
            <v>54.972342160979231</v>
          </cell>
          <cell r="AX77">
            <v>66.227911506737655</v>
          </cell>
          <cell r="AY77">
            <v>68.419389252293172</v>
          </cell>
          <cell r="AZ77">
            <v>65.233453087288169</v>
          </cell>
        </row>
        <row r="78">
          <cell r="A78" t="str">
            <v>P BG16/08$</v>
          </cell>
          <cell r="C78" t="str">
            <v>BG16/08$</v>
          </cell>
          <cell r="AS78">
            <v>169.79215402200001</v>
          </cell>
          <cell r="AT78">
            <v>61.365226424295933</v>
          </cell>
          <cell r="AU78">
            <v>54.131156874667106</v>
          </cell>
          <cell r="AV78">
            <v>60.213081525584073</v>
          </cell>
          <cell r="AW78">
            <v>68.043206946939904</v>
          </cell>
          <cell r="AX78">
            <v>81.975031646283057</v>
          </cell>
          <cell r="AY78">
            <v>84.687580682738201</v>
          </cell>
          <cell r="AZ78">
            <v>80.744119202411241</v>
          </cell>
        </row>
        <row r="79">
          <cell r="A79" t="str">
            <v>P BG17/08</v>
          </cell>
          <cell r="C79" t="str">
            <v>BG17/08</v>
          </cell>
          <cell r="AS79">
            <v>4788.17596852527</v>
          </cell>
          <cell r="AT79">
            <v>2596.9938364330587</v>
          </cell>
          <cell r="AU79">
            <v>2290.8459555010008</v>
          </cell>
          <cell r="AV79">
            <v>2545.752339396754</v>
          </cell>
          <cell r="AW79">
            <v>2876.8026627507747</v>
          </cell>
          <cell r="AX79">
            <v>3465.8270810634076</v>
          </cell>
          <cell r="AY79">
            <v>3580.511097897026</v>
          </cell>
          <cell r="AZ79">
            <v>3413.7852630035268</v>
          </cell>
        </row>
        <row r="80">
          <cell r="A80" t="str">
            <v>P BG18/18</v>
          </cell>
          <cell r="C80" t="str">
            <v>BG18/18</v>
          </cell>
          <cell r="AS80">
            <v>707.27611384639181</v>
          </cell>
          <cell r="AT80">
            <v>519.02149065219464</v>
          </cell>
          <cell r="AU80">
            <v>457.83638990524372</v>
          </cell>
          <cell r="AV80">
            <v>509.27675413574985</v>
          </cell>
          <cell r="AW80">
            <v>575.50324110552197</v>
          </cell>
          <cell r="AX80">
            <v>693.33734429878018</v>
          </cell>
          <cell r="AY80">
            <v>716.27983675588814</v>
          </cell>
          <cell r="AZ80">
            <v>682.92639906632303</v>
          </cell>
        </row>
        <row r="81">
          <cell r="A81" t="str">
            <v>P BG19/31</v>
          </cell>
          <cell r="C81" t="str">
            <v>BG19/31</v>
          </cell>
          <cell r="AS81">
            <v>180.85048010151101</v>
          </cell>
          <cell r="AT81">
            <v>91.506601197293506</v>
          </cell>
          <cell r="AU81">
            <v>80.719301029371664</v>
          </cell>
          <cell r="AV81">
            <v>89.788545713574464</v>
          </cell>
          <cell r="AW81">
            <v>101.4646725040578</v>
          </cell>
          <cell r="AX81">
            <v>122.23953150805966</v>
          </cell>
          <cell r="AY81">
            <v>126.28443050657015</v>
          </cell>
          <cell r="AZ81">
            <v>120.40401943268061</v>
          </cell>
        </row>
        <row r="82">
          <cell r="A82" t="str">
            <v>P EL/ARP-61</v>
          </cell>
          <cell r="C82" t="str">
            <v>EL/ARP-61</v>
          </cell>
          <cell r="AS82">
            <v>0.18493498800000002</v>
          </cell>
          <cell r="AT82">
            <v>6.3770685517241382E-2</v>
          </cell>
          <cell r="AU82">
            <v>5.6253047253030833E-2</v>
          </cell>
          <cell r="AV82">
            <v>6.2573377623385759E-2</v>
          </cell>
          <cell r="AW82">
            <v>7.0710436588235309E-2</v>
          </cell>
          <cell r="AX82">
            <v>8.5188375697271057E-2</v>
          </cell>
          <cell r="AY82">
            <v>8.8007254101757651E-2</v>
          </cell>
          <cell r="AZ82">
            <v>8.3909212644654521E-2</v>
          </cell>
        </row>
        <row r="83">
          <cell r="A83" t="str">
            <v>P EL/ARP-68</v>
          </cell>
          <cell r="C83" t="str">
            <v>EL/ARP-68</v>
          </cell>
          <cell r="AS83">
            <v>1.9946971360000001</v>
          </cell>
          <cell r="AT83">
            <v>0.68782659862068973</v>
          </cell>
          <cell r="AU83">
            <v>0.60674182565655588</v>
          </cell>
          <cell r="AV83">
            <v>0.67491251106693795</v>
          </cell>
          <cell r="AW83">
            <v>0.76267831670588238</v>
          </cell>
          <cell r="AX83">
            <v>0.91883645632182132</v>
          </cell>
          <cell r="AY83">
            <v>0.94924070129985472</v>
          </cell>
          <cell r="AZ83">
            <v>0.90503948417974489</v>
          </cell>
        </row>
        <row r="84">
          <cell r="A84" t="str">
            <v>P EL/USD-74</v>
          </cell>
          <cell r="C84" t="str">
            <v>EL/USD-74</v>
          </cell>
          <cell r="AS84">
            <v>0</v>
          </cell>
          <cell r="AT84">
            <v>0</v>
          </cell>
          <cell r="AU84">
            <v>0</v>
          </cell>
          <cell r="AV84">
            <v>0</v>
          </cell>
          <cell r="AW84">
            <v>0</v>
          </cell>
          <cell r="AX84">
            <v>0</v>
          </cell>
          <cell r="AY84">
            <v>0</v>
          </cell>
          <cell r="AZ84">
            <v>0</v>
          </cell>
        </row>
        <row r="85">
          <cell r="A85" t="str">
            <v>P EL/USD-79</v>
          </cell>
          <cell r="C85" t="str">
            <v>EL/USD-79</v>
          </cell>
          <cell r="AS85">
            <v>67.156672127999997</v>
          </cell>
          <cell r="AT85">
            <v>33.97988664837915</v>
          </cell>
          <cell r="AU85">
            <v>29.974151191570741</v>
          </cell>
          <cell r="AV85">
            <v>33.341907203961476</v>
          </cell>
          <cell r="AW85">
            <v>37.677697842467474</v>
          </cell>
          <cell r="AX85">
            <v>45.392194336223397</v>
          </cell>
          <cell r="AY85">
            <v>46.894219410646052</v>
          </cell>
          <cell r="AZ85">
            <v>44.710598785224448</v>
          </cell>
        </row>
        <row r="86">
          <cell r="A86" t="str">
            <v>P EL/USD-91</v>
          </cell>
          <cell r="C86" t="str">
            <v>EL/USD-91</v>
          </cell>
          <cell r="AS86">
            <v>5.0320105000000002</v>
          </cell>
          <cell r="AT86">
            <v>2.5460932024379312</v>
          </cell>
          <cell r="AU86">
            <v>2.2459457674896459</v>
          </cell>
          <cell r="AV86">
            <v>2.4982897726167654</v>
          </cell>
          <cell r="AW86">
            <v>2.8231680509385302</v>
          </cell>
          <cell r="AX86">
            <v>3.4012107997633008</v>
          </cell>
          <cell r="AY86">
            <v>3.5137566676013052</v>
          </cell>
          <cell r="AZ86">
            <v>3.3501392403679384</v>
          </cell>
        </row>
        <row r="89">
          <cell r="A89" t="str">
            <v>Para ingresar un nuevo bono insertar una fila sobre la línea</v>
          </cell>
        </row>
      </sheetData>
      <sheetData sheetId="5"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0</v>
          </cell>
          <cell r="Y6">
            <v>101.49999999999997</v>
          </cell>
          <cell r="Z6">
            <v>101.49999999999997</v>
          </cell>
          <cell r="AA6">
            <v>101.49999999999997</v>
          </cell>
          <cell r="AB6">
            <v>370.92599999999999</v>
          </cell>
          <cell r="AC6">
            <v>370.92599999999999</v>
          </cell>
          <cell r="AD6">
            <v>598.93077900000037</v>
          </cell>
          <cell r="AE6">
            <v>598.93077900000037</v>
          </cell>
          <cell r="AF6">
            <v>796.03900800000042</v>
          </cell>
          <cell r="AG6">
            <v>891.51491390000001</v>
          </cell>
          <cell r="AH6">
            <v>975.79459630174335</v>
          </cell>
          <cell r="AI6">
            <v>959.36161920000018</v>
          </cell>
          <cell r="AJ6">
            <v>1060.2133160500005</v>
          </cell>
          <cell r="AK6">
            <v>1237.1795402</v>
          </cell>
          <cell r="AL6">
            <v>1528.0070064999993</v>
          </cell>
          <cell r="AM6">
            <v>1699.8360297999991</v>
          </cell>
          <cell r="AN6">
            <v>1774.4522434499991</v>
          </cell>
          <cell r="AO6">
            <v>1993.3194394999994</v>
          </cell>
          <cell r="AP6">
            <v>2811.3333860000002</v>
          </cell>
          <cell r="AQ6">
            <v>3075.9952083398362</v>
          </cell>
          <cell r="AR6">
            <v>3236.1652083398362</v>
          </cell>
          <cell r="AS6">
            <v>810.23486688564572</v>
          </cell>
          <cell r="AT6">
            <v>919.84915938453196</v>
          </cell>
          <cell r="AU6">
            <v>918.53167310344816</v>
          </cell>
          <cell r="AV6">
            <v>718.85147167185642</v>
          </cell>
          <cell r="AW6">
            <v>723.81952005615221</v>
          </cell>
          <cell r="AX6">
            <v>723.21999799800506</v>
          </cell>
          <cell r="AY6">
            <v>730.6457525296446</v>
          </cell>
          <cell r="AZ6">
            <v>579.44014336289638</v>
          </cell>
        </row>
        <row r="7">
          <cell r="A7" t="str">
            <v>TENENCIAS TOTALES C/ PRESTAMOS GARANTIZADOS</v>
          </cell>
          <cell r="AS7">
            <v>2435.1400000000003</v>
          </cell>
        </row>
        <row r="8">
          <cell r="A8" t="str">
            <v>X</v>
          </cell>
        </row>
        <row r="9">
          <cell r="A9" t="str">
            <v>TITULOS GOBIERNO NACIONAL C/ PMOS GDOS</v>
          </cell>
          <cell r="T9">
            <v>0</v>
          </cell>
          <cell r="U9">
            <v>0</v>
          </cell>
          <cell r="V9">
            <v>0</v>
          </cell>
          <cell r="W9">
            <v>0</v>
          </cell>
          <cell r="X9">
            <v>0</v>
          </cell>
          <cell r="Y9">
            <v>101.49999999999997</v>
          </cell>
          <cell r="Z9">
            <v>101.49999999999997</v>
          </cell>
          <cell r="AA9">
            <v>101.49999999999997</v>
          </cell>
          <cell r="AB9">
            <v>370.92599999999999</v>
          </cell>
          <cell r="AC9">
            <v>370.92599999999999</v>
          </cell>
          <cell r="AD9">
            <v>598.93077900000037</v>
          </cell>
          <cell r="AE9">
            <v>598.93077900000037</v>
          </cell>
          <cell r="AF9">
            <v>796.03900800000042</v>
          </cell>
          <cell r="AG9">
            <v>891.51491390000001</v>
          </cell>
          <cell r="AH9">
            <v>975.79459630174335</v>
          </cell>
          <cell r="AI9">
            <v>959.36161920000018</v>
          </cell>
          <cell r="AJ9">
            <v>1060.2133160500005</v>
          </cell>
          <cell r="AK9">
            <v>1237.1795402</v>
          </cell>
          <cell r="AL9">
            <v>1528.0070064999993</v>
          </cell>
          <cell r="AM9">
            <v>1699.8360297999991</v>
          </cell>
          <cell r="AN9">
            <v>1774.4522434499991</v>
          </cell>
          <cell r="AO9">
            <v>1993.3194394999994</v>
          </cell>
          <cell r="AP9">
            <v>2811.3333860000002</v>
          </cell>
          <cell r="AQ9">
            <v>3075.9952083398362</v>
          </cell>
          <cell r="AR9">
            <v>3236.1652083398362</v>
          </cell>
          <cell r="AS9">
            <v>3245.374866885646</v>
          </cell>
          <cell r="AT9">
            <v>2147.7704054534979</v>
          </cell>
          <cell r="AU9">
            <v>2001.6988261277438</v>
          </cell>
          <cell r="AV9">
            <v>1950.4043539198508</v>
          </cell>
          <cell r="AW9">
            <v>2115.5238724948358</v>
          </cell>
          <cell r="AX9">
            <v>2399.8753682011529</v>
          </cell>
          <cell r="AY9">
            <v>2462.7815515606371</v>
          </cell>
          <cell r="AZ9">
            <v>2248.323678866408</v>
          </cell>
        </row>
        <row r="10">
          <cell r="A10" t="str">
            <v>x</v>
          </cell>
        </row>
        <row r="11">
          <cell r="A11" t="str">
            <v>BRADY</v>
          </cell>
          <cell r="C11" t="str">
            <v>BONOS BRADY</v>
          </cell>
          <cell r="T11">
            <v>0</v>
          </cell>
          <cell r="U11">
            <v>0</v>
          </cell>
          <cell r="V11">
            <v>0</v>
          </cell>
          <cell r="W11">
            <v>0</v>
          </cell>
          <cell r="X11">
            <v>0</v>
          </cell>
          <cell r="Y11">
            <v>88.9</v>
          </cell>
          <cell r="Z11">
            <v>88.9</v>
          </cell>
          <cell r="AA11">
            <v>88.9</v>
          </cell>
          <cell r="AB11">
            <v>154.25300000000001</v>
          </cell>
          <cell r="AC11">
            <v>154.25300000000001</v>
          </cell>
          <cell r="AD11">
            <v>206.53950699999999</v>
          </cell>
          <cell r="AE11">
            <v>206.53950699999999</v>
          </cell>
          <cell r="AF11">
            <v>154.01</v>
          </cell>
          <cell r="AG11">
            <v>140.88999999999999</v>
          </cell>
          <cell r="AH11">
            <v>127.77</v>
          </cell>
          <cell r="AI11">
            <v>95.129000000000005</v>
          </cell>
          <cell r="AJ11">
            <v>102.756</v>
          </cell>
          <cell r="AK11">
            <v>107.97</v>
          </cell>
          <cell r="AL11">
            <v>108.181408</v>
          </cell>
          <cell r="AM11">
            <v>80.553389999999993</v>
          </cell>
          <cell r="AN11">
            <v>87.906041999999999</v>
          </cell>
          <cell r="AO11">
            <v>109.959513</v>
          </cell>
          <cell r="AP11">
            <v>86.392200000000003</v>
          </cell>
          <cell r="AQ11">
            <v>96.56</v>
          </cell>
          <cell r="AR11">
            <v>96.56</v>
          </cell>
          <cell r="AS11">
            <v>40.185000000000002</v>
          </cell>
          <cell r="AT11">
            <v>46.750000000000007</v>
          </cell>
          <cell r="AU11">
            <v>46.750000000000007</v>
          </cell>
          <cell r="AV11">
            <v>43.035662000000002</v>
          </cell>
          <cell r="AW11">
            <v>28.245766000000003</v>
          </cell>
          <cell r="AX11">
            <v>27.266812573391839</v>
          </cell>
          <cell r="AY11">
            <v>27.266812573391839</v>
          </cell>
          <cell r="AZ11">
            <v>18.171019999999999</v>
          </cell>
          <cell r="BA11">
            <v>15.145580000000001</v>
          </cell>
        </row>
        <row r="12">
          <cell r="A12" t="str">
            <v>PAR</v>
          </cell>
          <cell r="B12" t="str">
            <v>PARD</v>
          </cell>
          <cell r="Y12">
            <v>38.1</v>
          </cell>
          <cell r="Z12">
            <v>38.1</v>
          </cell>
          <cell r="AA12">
            <v>38.1</v>
          </cell>
          <cell r="AB12">
            <v>67.885000000000005</v>
          </cell>
          <cell r="AC12">
            <v>67.885000000000005</v>
          </cell>
          <cell r="AD12">
            <v>129.00890699999999</v>
          </cell>
          <cell r="AE12">
            <v>129.00890699999999</v>
          </cell>
          <cell r="AF12">
            <v>88.95</v>
          </cell>
          <cell r="AG12">
            <v>62.4</v>
          </cell>
          <cell r="AH12">
            <v>35.85</v>
          </cell>
          <cell r="AI12">
            <v>36.450000000000003</v>
          </cell>
          <cell r="AJ12">
            <v>35.909999999999997</v>
          </cell>
          <cell r="AK12">
            <v>31.21</v>
          </cell>
          <cell r="AL12">
            <v>8.4931230000000006</v>
          </cell>
          <cell r="AM12">
            <v>8.5399999999999991</v>
          </cell>
          <cell r="AN12">
            <v>22.44</v>
          </cell>
          <cell r="AO12">
            <v>28.79</v>
          </cell>
          <cell r="AP12">
            <v>23.82</v>
          </cell>
          <cell r="AQ12">
            <v>23.32</v>
          </cell>
          <cell r="AR12">
            <v>23.32</v>
          </cell>
          <cell r="AS12">
            <v>29.885000000000002</v>
          </cell>
          <cell r="AT12">
            <v>36.450000000000003</v>
          </cell>
          <cell r="AU12">
            <v>36.450000000000003</v>
          </cell>
          <cell r="AV12">
            <v>27.630561999999998</v>
          </cell>
          <cell r="AW12">
            <v>19.146000000000001</v>
          </cell>
          <cell r="AX12">
            <v>19.146000000000001</v>
          </cell>
          <cell r="AY12">
            <v>19.146000000000001</v>
          </cell>
          <cell r="AZ12">
            <v>5.4459999999999997</v>
          </cell>
        </row>
        <row r="13">
          <cell r="A13" t="str">
            <v>DISD</v>
          </cell>
          <cell r="B13" t="str">
            <v>DISD</v>
          </cell>
          <cell r="Y13">
            <v>7.7</v>
          </cell>
          <cell r="Z13">
            <v>7.7</v>
          </cell>
          <cell r="AA13">
            <v>7.7</v>
          </cell>
          <cell r="AB13">
            <v>3.12</v>
          </cell>
          <cell r="AC13">
            <v>3.12</v>
          </cell>
          <cell r="AD13">
            <v>7.8209999999999997</v>
          </cell>
          <cell r="AE13">
            <v>7.8209999999999997</v>
          </cell>
          <cell r="AF13">
            <v>2.4</v>
          </cell>
          <cell r="AG13">
            <v>3.4</v>
          </cell>
          <cell r="AH13">
            <v>4.4000000000000004</v>
          </cell>
          <cell r="AI13">
            <v>2.6859999999999999</v>
          </cell>
          <cell r="AJ13">
            <v>2.8180000000000001</v>
          </cell>
          <cell r="AK13">
            <v>7.8179999999999996</v>
          </cell>
          <cell r="AL13">
            <v>3.7</v>
          </cell>
          <cell r="AM13">
            <v>3.7</v>
          </cell>
          <cell r="AN13">
            <v>3.7</v>
          </cell>
          <cell r="AO13">
            <v>3.7509999999999999</v>
          </cell>
          <cell r="AP13">
            <v>3.7</v>
          </cell>
          <cell r="AQ13">
            <v>3.7</v>
          </cell>
          <cell r="AR13">
            <v>3.7</v>
          </cell>
          <cell r="AS13">
            <v>3.7</v>
          </cell>
          <cell r="AT13">
            <v>3.7</v>
          </cell>
          <cell r="AU13">
            <v>3.7</v>
          </cell>
          <cell r="AV13">
            <v>3.7510000000000003</v>
          </cell>
          <cell r="AW13">
            <v>3.7510000000000003</v>
          </cell>
          <cell r="AX13">
            <v>3.7510000000000003</v>
          </cell>
          <cell r="AY13">
            <v>3.7510000000000003</v>
          </cell>
          <cell r="AZ13">
            <v>3.7510000000000003</v>
          </cell>
        </row>
        <row r="14">
          <cell r="A14" t="str">
            <v>FRB</v>
          </cell>
          <cell r="B14" t="str">
            <v>FRB</v>
          </cell>
          <cell r="Y14">
            <v>43.1</v>
          </cell>
          <cell r="Z14">
            <v>43.1</v>
          </cell>
          <cell r="AA14">
            <v>43.1</v>
          </cell>
          <cell r="AB14">
            <v>83.248000000000005</v>
          </cell>
          <cell r="AC14">
            <v>83.248000000000005</v>
          </cell>
          <cell r="AD14">
            <v>69.709599999999995</v>
          </cell>
          <cell r="AE14">
            <v>69.709599999999995</v>
          </cell>
          <cell r="AF14">
            <v>62.66</v>
          </cell>
          <cell r="AG14">
            <v>75.09</v>
          </cell>
          <cell r="AH14">
            <v>87.52</v>
          </cell>
          <cell r="AI14">
            <v>55.993000000000002</v>
          </cell>
          <cell r="AJ14">
            <v>64.028000000000006</v>
          </cell>
          <cell r="AK14">
            <v>68.941999999999993</v>
          </cell>
          <cell r="AL14">
            <v>95.988285000000005</v>
          </cell>
          <cell r="AM14">
            <v>68.313389999999998</v>
          </cell>
          <cell r="AN14">
            <v>61.766041999999999</v>
          </cell>
          <cell r="AO14">
            <v>77.418513000000004</v>
          </cell>
          <cell r="AP14">
            <v>58.872199999999999</v>
          </cell>
          <cell r="AQ14">
            <v>69.540000000000006</v>
          </cell>
          <cell r="AR14">
            <v>69.540000000000006</v>
          </cell>
          <cell r="AS14">
            <v>6.6</v>
          </cell>
          <cell r="AT14">
            <v>6.6</v>
          </cell>
          <cell r="AU14">
            <v>6.6</v>
          </cell>
          <cell r="AV14">
            <v>11.6541</v>
          </cell>
          <cell r="AW14">
            <v>5.3487660000000004</v>
          </cell>
          <cell r="AX14">
            <v>4.3698125733918349</v>
          </cell>
          <cell r="AY14">
            <v>4.3698125733918349</v>
          </cell>
          <cell r="AZ14">
            <v>8.9740199999999994</v>
          </cell>
        </row>
        <row r="15">
          <cell r="A15" t="str">
            <v>GLOB</v>
          </cell>
          <cell r="C15" t="str">
            <v>BONOS GLOBALES</v>
          </cell>
          <cell r="T15">
            <v>0</v>
          </cell>
          <cell r="U15">
            <v>0</v>
          </cell>
          <cell r="V15">
            <v>0</v>
          </cell>
          <cell r="W15">
            <v>0</v>
          </cell>
          <cell r="X15">
            <v>0</v>
          </cell>
          <cell r="Y15">
            <v>12.6</v>
          </cell>
          <cell r="Z15">
            <v>12.6</v>
          </cell>
          <cell r="AA15">
            <v>12.6</v>
          </cell>
          <cell r="AB15">
            <v>210.143</v>
          </cell>
          <cell r="AC15">
            <v>210.143</v>
          </cell>
          <cell r="AD15">
            <v>375.44381199999998</v>
          </cell>
          <cell r="AE15">
            <v>375.44381199999998</v>
          </cell>
          <cell r="AF15">
            <v>555.62</v>
          </cell>
          <cell r="AG15">
            <v>621.44550000000004</v>
          </cell>
          <cell r="AH15">
            <v>639.23799999999994</v>
          </cell>
          <cell r="AI15">
            <v>612.32899999999995</v>
          </cell>
          <cell r="AJ15">
            <v>708.49700957000005</v>
          </cell>
          <cell r="AK15">
            <v>902.7068660000001</v>
          </cell>
          <cell r="AL15">
            <v>1148.1299879999999</v>
          </cell>
          <cell r="AM15">
            <v>1340.8731660000001</v>
          </cell>
          <cell r="AN15">
            <v>1413.0664020000004</v>
          </cell>
          <cell r="AO15">
            <v>1637.5055430000002</v>
          </cell>
          <cell r="AP15">
            <v>2569.6570619999998</v>
          </cell>
          <cell r="AQ15">
            <v>2870.6800000000003</v>
          </cell>
          <cell r="AR15">
            <v>3036.8500000000004</v>
          </cell>
          <cell r="AS15">
            <v>669.15</v>
          </cell>
          <cell r="AT15">
            <v>811.51379310344839</v>
          </cell>
          <cell r="AU15">
            <v>811.51379310344839</v>
          </cell>
          <cell r="AV15">
            <v>609.94009659999995</v>
          </cell>
          <cell r="AW15">
            <v>643.80091735294127</v>
          </cell>
          <cell r="AX15">
            <v>644.26481465277789</v>
          </cell>
          <cell r="AY15">
            <v>651.20618717777779</v>
          </cell>
          <cell r="AZ15">
            <v>539.24003189022289</v>
          </cell>
          <cell r="BA15">
            <v>1538.1522064627461</v>
          </cell>
        </row>
        <row r="16">
          <cell r="A16" t="str">
            <v>BG01/03</v>
          </cell>
          <cell r="B16" t="str">
            <v>BG01/03</v>
          </cell>
          <cell r="C16" t="str">
            <v xml:space="preserve">    Bono Global I (8.375%)</v>
          </cell>
          <cell r="Y16">
            <v>9.4</v>
          </cell>
          <cell r="Z16">
            <v>9.4</v>
          </cell>
          <cell r="AA16">
            <v>9.4</v>
          </cell>
          <cell r="AB16">
            <v>2.9420000000000002</v>
          </cell>
          <cell r="AC16">
            <v>2.9420000000000002</v>
          </cell>
          <cell r="AD16">
            <v>2.294</v>
          </cell>
          <cell r="AE16">
            <v>2.294</v>
          </cell>
          <cell r="AF16">
            <v>2.0430000000000001</v>
          </cell>
          <cell r="AG16">
            <v>1.9430000000000001</v>
          </cell>
          <cell r="AH16">
            <v>1.843</v>
          </cell>
          <cell r="AI16">
            <v>1.8080000000000001</v>
          </cell>
          <cell r="AJ16">
            <v>5.58</v>
          </cell>
          <cell r="AK16">
            <v>5.58</v>
          </cell>
          <cell r="AL16">
            <v>5.434552</v>
          </cell>
          <cell r="AM16">
            <v>5.5170000000000003</v>
          </cell>
          <cell r="AN16">
            <v>5.2060000000000004</v>
          </cell>
          <cell r="AO16">
            <v>24.004000000000001</v>
          </cell>
          <cell r="AP16">
            <v>4.0999999999999996</v>
          </cell>
          <cell r="AQ16">
            <v>6.33</v>
          </cell>
          <cell r="AR16">
            <v>6.33</v>
          </cell>
          <cell r="AS16">
            <v>5.13</v>
          </cell>
          <cell r="AT16">
            <v>12</v>
          </cell>
          <cell r="AU16">
            <v>12</v>
          </cell>
          <cell r="AV16">
            <v>3.1840000000000002</v>
          </cell>
          <cell r="AW16">
            <v>3.4630000000000001</v>
          </cell>
          <cell r="AX16">
            <v>3.4630000000000001</v>
          </cell>
          <cell r="AY16">
            <v>3.4630000000000001</v>
          </cell>
          <cell r="AZ16">
            <v>6.29</v>
          </cell>
        </row>
        <row r="17">
          <cell r="A17" t="str">
            <v>BG02/99</v>
          </cell>
          <cell r="B17" t="str">
            <v>BG02/99</v>
          </cell>
          <cell r="C17" t="str">
            <v xml:space="preserve">    Bono Global II (10.95%)</v>
          </cell>
          <cell r="Y17">
            <v>0</v>
          </cell>
          <cell r="Z17">
            <v>0</v>
          </cell>
          <cell r="AA17">
            <v>0</v>
          </cell>
          <cell r="AB17">
            <v>0</v>
          </cell>
          <cell r="AC17">
            <v>0</v>
          </cell>
          <cell r="AD17">
            <v>1</v>
          </cell>
          <cell r="AE17">
            <v>1</v>
          </cell>
          <cell r="AF17">
            <v>1.35</v>
          </cell>
          <cell r="AG17">
            <v>1.6625000000000001</v>
          </cell>
          <cell r="AH17">
            <v>1.9750000000000001</v>
          </cell>
          <cell r="AI17">
            <v>1.71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t="str">
            <v>BG03/01</v>
          </cell>
          <cell r="B18" t="str">
            <v>BG03/01</v>
          </cell>
          <cell r="C18" t="str">
            <v xml:space="preserve">    Bono Global III</v>
          </cell>
          <cell r="Y18">
            <v>1.6</v>
          </cell>
          <cell r="Z18">
            <v>1.6</v>
          </cell>
          <cell r="AA18">
            <v>1.6</v>
          </cell>
          <cell r="AB18">
            <v>1.1850000000000001</v>
          </cell>
          <cell r="AC18">
            <v>1.1850000000000001</v>
          </cell>
          <cell r="AD18">
            <v>0.83499999999999996</v>
          </cell>
          <cell r="AE18">
            <v>0.83499999999999996</v>
          </cell>
          <cell r="AF18">
            <v>3.0209999999999999</v>
          </cell>
          <cell r="AG18">
            <v>9.5205000000000002</v>
          </cell>
          <cell r="AH18">
            <v>16.02</v>
          </cell>
          <cell r="AI18">
            <v>12.971</v>
          </cell>
          <cell r="AJ18">
            <v>8.2887459999999997</v>
          </cell>
          <cell r="AK18">
            <v>10.617746</v>
          </cell>
          <cell r="AL18">
            <v>14.837745999999999</v>
          </cell>
          <cell r="AM18">
            <v>17.837745999999999</v>
          </cell>
          <cell r="AN18">
            <v>21.014745999999999</v>
          </cell>
          <cell r="AO18">
            <v>0</v>
          </cell>
          <cell r="AP18">
            <v>0</v>
          </cell>
          <cell r="AQ18">
            <v>0</v>
          </cell>
          <cell r="AR18">
            <v>0</v>
          </cell>
          <cell r="AS18">
            <v>0</v>
          </cell>
          <cell r="AT18">
            <v>0</v>
          </cell>
          <cell r="AU18">
            <v>0</v>
          </cell>
          <cell r="AV18">
            <v>0</v>
          </cell>
          <cell r="AW18">
            <v>0</v>
          </cell>
          <cell r="AX18">
            <v>0</v>
          </cell>
          <cell r="AY18">
            <v>0</v>
          </cell>
          <cell r="AZ18">
            <v>0</v>
          </cell>
        </row>
        <row r="19">
          <cell r="A19" t="str">
            <v>BG04/06</v>
          </cell>
          <cell r="B19" t="str">
            <v>BG04/06</v>
          </cell>
          <cell r="C19" t="str">
            <v xml:space="preserve">    Bono Global IV</v>
          </cell>
          <cell r="Y19">
            <v>1.6</v>
          </cell>
          <cell r="Z19">
            <v>1.6</v>
          </cell>
          <cell r="AA19">
            <v>1.6</v>
          </cell>
          <cell r="AB19">
            <v>2.4449999999999998</v>
          </cell>
          <cell r="AC19">
            <v>2.4449999999999998</v>
          </cell>
          <cell r="AD19">
            <v>2.9159999999999999</v>
          </cell>
          <cell r="AE19">
            <v>2.9159999999999999</v>
          </cell>
          <cell r="AF19">
            <v>4.2759999999999998</v>
          </cell>
          <cell r="AG19">
            <v>6.0459999999999994</v>
          </cell>
          <cell r="AH19">
            <v>7.8159999999999998</v>
          </cell>
          <cell r="AI19">
            <v>3.6659999999999999</v>
          </cell>
          <cell r="AJ19">
            <v>4.8470000000000004</v>
          </cell>
          <cell r="AK19">
            <v>4.8470000000000004</v>
          </cell>
          <cell r="AL19">
            <v>4.9779999999999998</v>
          </cell>
          <cell r="AM19">
            <v>4.9779999999999998</v>
          </cell>
          <cell r="AN19">
            <v>7.1749999999999998</v>
          </cell>
          <cell r="AO19">
            <v>12.162000000000001</v>
          </cell>
          <cell r="AP19">
            <v>7.5590000000000002</v>
          </cell>
          <cell r="AQ19">
            <v>8.77</v>
          </cell>
          <cell r="AR19">
            <v>24.9</v>
          </cell>
          <cell r="AS19">
            <v>4.9000000000000004</v>
          </cell>
          <cell r="AT19">
            <v>4.9000000000000004</v>
          </cell>
          <cell r="AU19">
            <v>4.9000000000000004</v>
          </cell>
          <cell r="AV19">
            <v>2.2349999999999999</v>
          </cell>
          <cell r="AW19">
            <v>2.9899499999999999</v>
          </cell>
          <cell r="AX19">
            <v>2.9899499999999999</v>
          </cell>
          <cell r="AY19">
            <v>2.9899499999999999</v>
          </cell>
          <cell r="AZ19">
            <v>2.83995</v>
          </cell>
        </row>
        <row r="20">
          <cell r="A20" t="str">
            <v>BG05/17</v>
          </cell>
          <cell r="B20" t="str">
            <v>BG05/17</v>
          </cell>
          <cell r="C20" t="str">
            <v xml:space="preserve">    Bono GlobalI V Megabono</v>
          </cell>
          <cell r="Y20">
            <v>0</v>
          </cell>
          <cell r="Z20">
            <v>0</v>
          </cell>
          <cell r="AA20">
            <v>0</v>
          </cell>
          <cell r="AB20">
            <v>93.742000000000004</v>
          </cell>
          <cell r="AC20">
            <v>93.742000000000004</v>
          </cell>
          <cell r="AD20">
            <v>166.64500000000001</v>
          </cell>
          <cell r="AE20">
            <v>166.64500000000001</v>
          </cell>
          <cell r="AF20">
            <v>237.9</v>
          </cell>
          <cell r="AG20">
            <v>240.0395</v>
          </cell>
          <cell r="AH20">
            <v>242.179</v>
          </cell>
          <cell r="AI20">
            <v>237.59399999999999</v>
          </cell>
          <cell r="AJ20">
            <v>296.83387169999997</v>
          </cell>
          <cell r="AK20">
            <v>329.42</v>
          </cell>
          <cell r="AL20">
            <v>368.30670199999997</v>
          </cell>
          <cell r="AM20">
            <v>392.33300000000003</v>
          </cell>
          <cell r="AN20">
            <v>424.47562299999998</v>
          </cell>
          <cell r="AO20">
            <v>406.86099999999999</v>
          </cell>
          <cell r="AP20">
            <v>192.53899999999999</v>
          </cell>
          <cell r="AQ20">
            <v>221.07</v>
          </cell>
          <cell r="AR20">
            <v>256.17</v>
          </cell>
          <cell r="AS20">
            <v>185.97000000000003</v>
          </cell>
          <cell r="AT20">
            <v>186</v>
          </cell>
          <cell r="AU20">
            <v>186</v>
          </cell>
          <cell r="AV20">
            <v>133.284277</v>
          </cell>
          <cell r="AW20">
            <v>133.724727</v>
          </cell>
          <cell r="AX20">
            <v>133.724727</v>
          </cell>
          <cell r="AY20">
            <v>133.724727</v>
          </cell>
          <cell r="AZ20">
            <v>125.798727</v>
          </cell>
        </row>
        <row r="21">
          <cell r="A21" t="str">
            <v>BG06/27</v>
          </cell>
          <cell r="B21" t="str">
            <v>BG06/27</v>
          </cell>
          <cell r="C21" t="str">
            <v xml:space="preserve">    Bono Global VI (9.75%)</v>
          </cell>
          <cell r="Y21">
            <v>0</v>
          </cell>
          <cell r="Z21">
            <v>0</v>
          </cell>
          <cell r="AA21">
            <v>0</v>
          </cell>
          <cell r="AB21">
            <v>109.82899999999999</v>
          </cell>
          <cell r="AC21">
            <v>109.82899999999999</v>
          </cell>
          <cell r="AD21">
            <v>201.75381200000001</v>
          </cell>
          <cell r="AE21">
            <v>201.75381200000001</v>
          </cell>
          <cell r="AF21">
            <v>264.63</v>
          </cell>
          <cell r="AG21">
            <v>276.98099999999999</v>
          </cell>
          <cell r="AH21">
            <v>289.33199999999999</v>
          </cell>
          <cell r="AI21">
            <v>252.172</v>
          </cell>
          <cell r="AJ21">
            <v>252.32203387000001</v>
          </cell>
          <cell r="AK21">
            <v>260.822</v>
          </cell>
          <cell r="AL21">
            <v>297.48391800000002</v>
          </cell>
          <cell r="AM21">
            <v>304.88299999999998</v>
          </cell>
          <cell r="AN21">
            <v>326.14266300000003</v>
          </cell>
          <cell r="AO21">
            <v>380.45052099999998</v>
          </cell>
          <cell r="AP21">
            <v>234.274</v>
          </cell>
          <cell r="AQ21">
            <v>284.44</v>
          </cell>
          <cell r="AR21">
            <v>284.44</v>
          </cell>
          <cell r="AS21">
            <v>52.34</v>
          </cell>
          <cell r="AT21">
            <v>63.7</v>
          </cell>
          <cell r="AU21">
            <v>63.7</v>
          </cell>
          <cell r="AV21">
            <v>60.898637000000001</v>
          </cell>
          <cell r="AW21">
            <v>58.405636999999999</v>
          </cell>
          <cell r="AX21">
            <v>58.405636999999999</v>
          </cell>
          <cell r="AY21">
            <v>58.405636999999999</v>
          </cell>
          <cell r="AZ21">
            <v>48.274636999999998</v>
          </cell>
        </row>
        <row r="22">
          <cell r="A22" t="str">
            <v>BG07/05</v>
          </cell>
          <cell r="B22" t="str">
            <v>BG07/05</v>
          </cell>
          <cell r="C22" t="str">
            <v xml:space="preserve">    Bono Global VII (11%)</v>
          </cell>
          <cell r="Y22">
            <v>0</v>
          </cell>
          <cell r="Z22">
            <v>0</v>
          </cell>
          <cell r="AA22">
            <v>0</v>
          </cell>
          <cell r="AB22">
            <v>0</v>
          </cell>
          <cell r="AC22">
            <v>0</v>
          </cell>
          <cell r="AD22">
            <v>0</v>
          </cell>
          <cell r="AE22">
            <v>0</v>
          </cell>
          <cell r="AF22">
            <v>42.4</v>
          </cell>
          <cell r="AG22">
            <v>28.22</v>
          </cell>
          <cell r="AH22">
            <v>14.04</v>
          </cell>
          <cell r="AI22">
            <v>9.4489999999999998</v>
          </cell>
          <cell r="AJ22">
            <v>17.46</v>
          </cell>
          <cell r="AK22">
            <v>46.649120000000003</v>
          </cell>
          <cell r="AL22">
            <v>43.407069999999997</v>
          </cell>
          <cell r="AM22">
            <v>49.543370000000003</v>
          </cell>
          <cell r="AN22">
            <v>50.733370000000001</v>
          </cell>
          <cell r="AO22">
            <v>81.841369999999998</v>
          </cell>
          <cell r="AP22">
            <v>26.696000000000002</v>
          </cell>
          <cell r="AQ22">
            <v>10.23</v>
          </cell>
          <cell r="AR22">
            <v>6</v>
          </cell>
          <cell r="AS22">
            <v>5.8</v>
          </cell>
          <cell r="AT22">
            <v>5.8</v>
          </cell>
          <cell r="AU22">
            <v>5.8</v>
          </cell>
          <cell r="AV22">
            <v>6.9591380000000003</v>
          </cell>
          <cell r="AW22">
            <v>7.2730710000000016</v>
          </cell>
          <cell r="AX22">
            <v>7.2730710000000016</v>
          </cell>
          <cell r="AY22">
            <v>7.2730710000000016</v>
          </cell>
          <cell r="AZ22">
            <v>5.4780709999999999</v>
          </cell>
        </row>
        <row r="23">
          <cell r="A23" t="str">
            <v>BG08/19</v>
          </cell>
          <cell r="B23" t="str">
            <v>BG08/19</v>
          </cell>
          <cell r="C23" t="str">
            <v xml:space="preserve">    Bono Global VIII (12,125%)</v>
          </cell>
          <cell r="Y23">
            <v>0</v>
          </cell>
          <cell r="Z23">
            <v>0</v>
          </cell>
          <cell r="AA23">
            <v>0</v>
          </cell>
          <cell r="AB23">
            <v>0</v>
          </cell>
          <cell r="AC23">
            <v>0</v>
          </cell>
          <cell r="AD23">
            <v>0</v>
          </cell>
          <cell r="AE23">
            <v>0</v>
          </cell>
          <cell r="AF23">
            <v>0</v>
          </cell>
          <cell r="AG23">
            <v>57.033000000000001</v>
          </cell>
          <cell r="AH23">
            <v>57.033000000000001</v>
          </cell>
          <cell r="AI23">
            <v>91.572000000000003</v>
          </cell>
          <cell r="AJ23">
            <v>106.163358</v>
          </cell>
          <cell r="AK23">
            <v>116.831</v>
          </cell>
          <cell r="AL23">
            <v>147.18100000000001</v>
          </cell>
          <cell r="AM23">
            <v>148.03100000000001</v>
          </cell>
          <cell r="AN23">
            <v>150.30600000000001</v>
          </cell>
          <cell r="AO23">
            <v>145.10599999999999</v>
          </cell>
          <cell r="AP23">
            <v>30.060748</v>
          </cell>
          <cell r="AQ23">
            <v>26.96</v>
          </cell>
          <cell r="AR23">
            <v>20.96</v>
          </cell>
          <cell r="AS23">
            <v>14.56</v>
          </cell>
          <cell r="AT23">
            <v>15</v>
          </cell>
          <cell r="AU23">
            <v>15</v>
          </cell>
          <cell r="AV23">
            <v>17.838999999999999</v>
          </cell>
          <cell r="AW23">
            <v>17.652999999999999</v>
          </cell>
          <cell r="AX23">
            <v>17.652999999999999</v>
          </cell>
          <cell r="AY23">
            <v>17.652999999999999</v>
          </cell>
          <cell r="AZ23">
            <v>10.5</v>
          </cell>
        </row>
        <row r="24">
          <cell r="A24" t="str">
            <v>BG09/09</v>
          </cell>
          <cell r="B24" t="str">
            <v>BG09/09</v>
          </cell>
          <cell r="C24" t="str">
            <v xml:space="preserve">    Bono Global IX (11,75%)</v>
          </cell>
          <cell r="Y24">
            <v>0</v>
          </cell>
          <cell r="Z24">
            <v>0</v>
          </cell>
          <cell r="AA24">
            <v>0</v>
          </cell>
          <cell r="AB24">
            <v>0</v>
          </cell>
          <cell r="AC24">
            <v>0</v>
          </cell>
          <cell r="AD24">
            <v>0</v>
          </cell>
          <cell r="AE24">
            <v>0</v>
          </cell>
          <cell r="AG24">
            <v>0</v>
          </cell>
          <cell r="AH24">
            <v>9</v>
          </cell>
          <cell r="AI24">
            <v>1.387</v>
          </cell>
          <cell r="AJ24">
            <v>17.001999999999999</v>
          </cell>
          <cell r="AK24">
            <v>48.667999999999999</v>
          </cell>
          <cell r="AL24">
            <v>102.801</v>
          </cell>
          <cell r="AM24">
            <v>122.14100000000001</v>
          </cell>
          <cell r="AN24">
            <v>106.741</v>
          </cell>
          <cell r="AO24">
            <v>103.941</v>
          </cell>
          <cell r="AP24">
            <v>80.578000000000003</v>
          </cell>
          <cell r="AQ24">
            <v>90.83</v>
          </cell>
          <cell r="AR24">
            <v>65</v>
          </cell>
          <cell r="AS24">
            <v>34.4</v>
          </cell>
          <cell r="AT24">
            <v>33.200000000000003</v>
          </cell>
          <cell r="AU24">
            <v>33.200000000000003</v>
          </cell>
          <cell r="AV24">
            <v>19.407143000000001</v>
          </cell>
          <cell r="AW24">
            <v>7.445549999999999</v>
          </cell>
          <cell r="AX24">
            <v>7.445549999999999</v>
          </cell>
          <cell r="AY24">
            <v>7.445549999999999</v>
          </cell>
          <cell r="AZ24">
            <v>22.580116</v>
          </cell>
        </row>
        <row r="25">
          <cell r="A25" t="str">
            <v>BG10/20</v>
          </cell>
          <cell r="B25" t="str">
            <v>BG10/20</v>
          </cell>
          <cell r="C25" t="str">
            <v xml:space="preserve">    Bono Global X (12%)</v>
          </cell>
          <cell r="Y25">
            <v>0</v>
          </cell>
          <cell r="Z25">
            <v>0</v>
          </cell>
          <cell r="AA25">
            <v>0</v>
          </cell>
          <cell r="AB25">
            <v>0</v>
          </cell>
          <cell r="AC25">
            <v>0</v>
          </cell>
          <cell r="AD25">
            <v>0</v>
          </cell>
          <cell r="AE25">
            <v>0</v>
          </cell>
          <cell r="AJ25">
            <v>0</v>
          </cell>
          <cell r="AK25">
            <v>48.152000000000001</v>
          </cell>
          <cell r="AL25">
            <v>63.591999999999999</v>
          </cell>
          <cell r="AM25">
            <v>70.021000000000001</v>
          </cell>
          <cell r="AN25">
            <v>73.206999999999994</v>
          </cell>
          <cell r="AO25">
            <v>77.697000000000003</v>
          </cell>
          <cell r="AP25">
            <v>27.675000000000001</v>
          </cell>
          <cell r="AQ25">
            <v>28.13</v>
          </cell>
          <cell r="AR25">
            <v>24.13</v>
          </cell>
          <cell r="AS25">
            <v>17.63</v>
          </cell>
          <cell r="AT25">
            <v>18.8</v>
          </cell>
          <cell r="AU25">
            <v>18.8</v>
          </cell>
          <cell r="AV25">
            <v>3.6710000000000003</v>
          </cell>
          <cell r="AW25">
            <v>3.5060000000000002</v>
          </cell>
          <cell r="AX25">
            <v>3.5060000000000002</v>
          </cell>
          <cell r="AY25">
            <v>3.5060000000000002</v>
          </cell>
          <cell r="AZ25">
            <v>0</v>
          </cell>
        </row>
        <row r="26">
          <cell r="A26" t="str">
            <v>BG11/10</v>
          </cell>
          <cell r="B26" t="str">
            <v>BG11/10</v>
          </cell>
          <cell r="C26" t="str">
            <v xml:space="preserve">    Bono Global XI (11,375%)</v>
          </cell>
          <cell r="Y26">
            <v>0</v>
          </cell>
          <cell r="Z26">
            <v>0</v>
          </cell>
          <cell r="AA26">
            <v>0</v>
          </cell>
          <cell r="AB26">
            <v>0</v>
          </cell>
          <cell r="AC26">
            <v>0</v>
          </cell>
          <cell r="AD26">
            <v>0</v>
          </cell>
          <cell r="AE26">
            <v>0</v>
          </cell>
          <cell r="AJ26">
            <v>0</v>
          </cell>
          <cell r="AK26">
            <v>31.12</v>
          </cell>
          <cell r="AL26">
            <v>53.7</v>
          </cell>
          <cell r="AM26">
            <v>54.94</v>
          </cell>
          <cell r="AN26">
            <v>46.74</v>
          </cell>
          <cell r="AO26">
            <v>37.479999999999997</v>
          </cell>
          <cell r="AP26">
            <v>36.200000000000003</v>
          </cell>
          <cell r="AQ26">
            <v>37.51</v>
          </cell>
          <cell r="AR26">
            <v>42.51</v>
          </cell>
          <cell r="AS26">
            <v>13.809999999999999</v>
          </cell>
          <cell r="AT26">
            <v>11.1</v>
          </cell>
          <cell r="AU26">
            <v>11.1</v>
          </cell>
          <cell r="AV26">
            <v>14.361145</v>
          </cell>
          <cell r="AW26">
            <v>14.361145</v>
          </cell>
          <cell r="AX26">
            <v>14.361145</v>
          </cell>
          <cell r="AY26">
            <v>14.361145</v>
          </cell>
          <cell r="AZ26">
            <v>14.361145</v>
          </cell>
        </row>
        <row r="27">
          <cell r="A27" t="str">
            <v>BG12/15</v>
          </cell>
          <cell r="B27" t="str">
            <v>BG12/15</v>
          </cell>
          <cell r="C27" t="str">
            <v xml:space="preserve">    Bono Global XII (11,75%)</v>
          </cell>
          <cell r="Y27">
            <v>0</v>
          </cell>
          <cell r="Z27">
            <v>0</v>
          </cell>
          <cell r="AA27">
            <v>0</v>
          </cell>
          <cell r="AB27">
            <v>0</v>
          </cell>
          <cell r="AC27">
            <v>0</v>
          </cell>
          <cell r="AD27">
            <v>0</v>
          </cell>
          <cell r="AE27">
            <v>0</v>
          </cell>
          <cell r="AJ27">
            <v>0</v>
          </cell>
          <cell r="AK27">
            <v>0</v>
          </cell>
          <cell r="AL27">
            <v>46.408000000000001</v>
          </cell>
          <cell r="AM27">
            <v>84.468050000000005</v>
          </cell>
          <cell r="AN27">
            <v>93.944999999999993</v>
          </cell>
          <cell r="AO27">
            <v>132.97999999999999</v>
          </cell>
          <cell r="AP27">
            <v>122.376</v>
          </cell>
          <cell r="AQ27">
            <v>114.17</v>
          </cell>
          <cell r="AR27">
            <v>124.17</v>
          </cell>
          <cell r="AS27">
            <v>52.17</v>
          </cell>
          <cell r="AT27">
            <v>67.7</v>
          </cell>
          <cell r="AU27">
            <v>67.7</v>
          </cell>
          <cell r="AV27">
            <v>54.313147999999998</v>
          </cell>
          <cell r="AW27">
            <v>52.736148</v>
          </cell>
          <cell r="AX27">
            <v>52.736148</v>
          </cell>
          <cell r="AY27">
            <v>52.736148</v>
          </cell>
          <cell r="AZ27">
            <v>42.451148000000003</v>
          </cell>
        </row>
        <row r="28">
          <cell r="A28" t="str">
            <v>BG13/30</v>
          </cell>
          <cell r="B28" t="str">
            <v>BG13/30</v>
          </cell>
          <cell r="C28" t="str">
            <v xml:space="preserve">    Bono Global XIII (10,25%)</v>
          </cell>
          <cell r="Y28">
            <v>0</v>
          </cell>
          <cell r="Z28">
            <v>0</v>
          </cell>
          <cell r="AA28">
            <v>0</v>
          </cell>
          <cell r="AB28">
            <v>0</v>
          </cell>
          <cell r="AC28">
            <v>0</v>
          </cell>
          <cell r="AD28">
            <v>0</v>
          </cell>
          <cell r="AE28">
            <v>0</v>
          </cell>
          <cell r="AJ28">
            <v>0</v>
          </cell>
          <cell r="AK28">
            <v>0</v>
          </cell>
          <cell r="AL28">
            <v>0</v>
          </cell>
          <cell r="AM28">
            <v>86.18</v>
          </cell>
          <cell r="AN28">
            <v>107.38</v>
          </cell>
          <cell r="AO28">
            <v>100.926</v>
          </cell>
          <cell r="AP28">
            <v>56</v>
          </cell>
          <cell r="AQ28">
            <v>53.5</v>
          </cell>
          <cell r="AR28">
            <v>53.5</v>
          </cell>
          <cell r="AS28">
            <v>9.1000000000000014</v>
          </cell>
          <cell r="AT28">
            <v>11.8</v>
          </cell>
          <cell r="AU28">
            <v>11.8</v>
          </cell>
          <cell r="AV28">
            <v>10.379</v>
          </cell>
          <cell r="AW28">
            <v>9.8360000000000003</v>
          </cell>
          <cell r="AX28">
            <v>9.8360000000000003</v>
          </cell>
          <cell r="AY28">
            <v>9.8360000000000003</v>
          </cell>
          <cell r="AZ28">
            <v>9</v>
          </cell>
        </row>
        <row r="29">
          <cell r="A29" t="str">
            <v>BG14/31</v>
          </cell>
          <cell r="B29" t="str">
            <v>BG14/31</v>
          </cell>
          <cell r="AO29">
            <v>32.89</v>
          </cell>
          <cell r="AP29">
            <v>0</v>
          </cell>
          <cell r="AQ29">
            <v>0</v>
          </cell>
          <cell r="AR29">
            <v>0</v>
          </cell>
          <cell r="AS29">
            <v>0</v>
          </cell>
          <cell r="AT29">
            <v>0</v>
          </cell>
          <cell r="AU29">
            <v>0</v>
          </cell>
          <cell r="AV29">
            <v>0</v>
          </cell>
          <cell r="AW29">
            <v>0</v>
          </cell>
          <cell r="AX29">
            <v>0</v>
          </cell>
          <cell r="AY29">
            <v>0</v>
          </cell>
          <cell r="AZ29">
            <v>0</v>
          </cell>
        </row>
        <row r="30">
          <cell r="A30" t="str">
            <v>BG15/12</v>
          </cell>
          <cell r="B30" t="str">
            <v>BG15/12</v>
          </cell>
          <cell r="C30" t="str">
            <v xml:space="preserve">    Bono Global XV (12,375%)</v>
          </cell>
          <cell r="AO30">
            <v>101.166652</v>
          </cell>
          <cell r="AP30">
            <v>75.071672000000007</v>
          </cell>
          <cell r="AQ30">
            <v>89.21</v>
          </cell>
          <cell r="AR30">
            <v>89.21</v>
          </cell>
          <cell r="AS30">
            <v>55.41</v>
          </cell>
          <cell r="AT30">
            <v>56</v>
          </cell>
          <cell r="AU30">
            <v>56</v>
          </cell>
          <cell r="AV30">
            <v>40.558121999999997</v>
          </cell>
          <cell r="AW30">
            <v>34.250121999999998</v>
          </cell>
          <cell r="AX30">
            <v>34.250121999999998</v>
          </cell>
          <cell r="AY30">
            <v>34.250121999999998</v>
          </cell>
          <cell r="AZ30">
            <v>12.654121999999999</v>
          </cell>
        </row>
        <row r="31">
          <cell r="A31" t="str">
            <v>BG16/08$</v>
          </cell>
          <cell r="B31" t="str">
            <v>BG16/08$</v>
          </cell>
          <cell r="C31" t="str">
            <v xml:space="preserve">    Bono Global XVI (10,00%-12,00%)</v>
          </cell>
          <cell r="AP31">
            <v>25.463875000000002</v>
          </cell>
          <cell r="AQ31">
            <v>24.72</v>
          </cell>
          <cell r="AR31">
            <v>24.72</v>
          </cell>
          <cell r="AS31">
            <v>0.61999999999999744</v>
          </cell>
          <cell r="AT31">
            <v>0.41379310344827586</v>
          </cell>
          <cell r="AU31">
            <v>0.41379310344827586</v>
          </cell>
          <cell r="AV31">
            <v>2.4453376000000002</v>
          </cell>
          <cell r="AW31">
            <v>2.5692773529411763</v>
          </cell>
          <cell r="AX31">
            <v>3.0331746527777779</v>
          </cell>
          <cell r="AY31">
            <v>3.0331746527777779</v>
          </cell>
          <cell r="AZ31">
            <v>3.2346078902229842</v>
          </cell>
        </row>
        <row r="32">
          <cell r="A32" t="str">
            <v>BG17/08</v>
          </cell>
          <cell r="B32" t="str">
            <v>BG17/08</v>
          </cell>
          <cell r="C32" t="str">
            <v xml:space="preserve">    Bono Global XVII (7,00%-15,50%)</v>
          </cell>
          <cell r="AP32">
            <v>585.03255100000001</v>
          </cell>
          <cell r="AQ32">
            <v>657.86</v>
          </cell>
          <cell r="AR32">
            <v>707.86</v>
          </cell>
          <cell r="AS32">
            <v>102.65999999999997</v>
          </cell>
          <cell r="AT32">
            <v>132.80000000000001</v>
          </cell>
          <cell r="AU32">
            <v>132.80000000000001</v>
          </cell>
          <cell r="AV32">
            <v>134.02792700000001</v>
          </cell>
          <cell r="AW32">
            <v>181.42144200000001</v>
          </cell>
          <cell r="AX32">
            <v>181.42144200000001</v>
          </cell>
          <cell r="AY32">
            <v>181.42144200000001</v>
          </cell>
          <cell r="AZ32">
            <v>127.93207200000001</v>
          </cell>
        </row>
        <row r="33">
          <cell r="A33" t="str">
            <v>BG18/18</v>
          </cell>
          <cell r="B33" t="str">
            <v>BG18/18</v>
          </cell>
          <cell r="C33" t="str">
            <v xml:space="preserve">    Bono Global XVIII (12,25%)</v>
          </cell>
          <cell r="AP33">
            <v>405.88698799999997</v>
          </cell>
          <cell r="AQ33">
            <v>495.74</v>
          </cell>
          <cell r="AR33">
            <v>545.74</v>
          </cell>
          <cell r="AS33">
            <v>86.639999999999986</v>
          </cell>
          <cell r="AT33">
            <v>133.1</v>
          </cell>
          <cell r="AU33">
            <v>133.1</v>
          </cell>
          <cell r="AV33">
            <v>61.616723999999998</v>
          </cell>
          <cell r="AW33">
            <v>73.137315999999998</v>
          </cell>
          <cell r="AX33">
            <v>73.137315999999998</v>
          </cell>
          <cell r="AY33">
            <v>77.616976605000005</v>
          </cell>
          <cell r="AZ33">
            <v>85.524321</v>
          </cell>
        </row>
        <row r="34">
          <cell r="A34" t="str">
            <v>BG19/31</v>
          </cell>
          <cell r="B34" t="str">
            <v>BG19/31</v>
          </cell>
          <cell r="C34" t="str">
            <v xml:space="preserve">    Bono Global XIX (12,00%)</v>
          </cell>
          <cell r="AP34">
            <v>660.144228</v>
          </cell>
          <cell r="AQ34">
            <v>721.21</v>
          </cell>
          <cell r="AR34">
            <v>761.21</v>
          </cell>
          <cell r="AS34">
            <v>28.009999999999991</v>
          </cell>
          <cell r="AT34">
            <v>59.2</v>
          </cell>
          <cell r="AU34">
            <v>59.2</v>
          </cell>
          <cell r="AV34">
            <v>44.760497999999998</v>
          </cell>
          <cell r="AW34">
            <v>41.028532000000006</v>
          </cell>
          <cell r="AX34">
            <v>41.028532000000006</v>
          </cell>
          <cell r="AY34">
            <v>43.490243919999998</v>
          </cell>
          <cell r="AZ34">
            <v>22.321114999999999</v>
          </cell>
        </row>
        <row r="35">
          <cell r="C35" t="str">
            <v>EURONOTAS</v>
          </cell>
          <cell r="Y35">
            <v>0</v>
          </cell>
          <cell r="Z35">
            <v>0</v>
          </cell>
          <cell r="AA35">
            <v>0</v>
          </cell>
          <cell r="AB35">
            <v>6.53</v>
          </cell>
          <cell r="AC35">
            <v>6.53</v>
          </cell>
          <cell r="AD35">
            <v>16.94746</v>
          </cell>
          <cell r="AE35">
            <v>16.94746</v>
          </cell>
          <cell r="AF35">
            <v>86.409007999999986</v>
          </cell>
          <cell r="AG35">
            <v>129.17941389999999</v>
          </cell>
          <cell r="AH35">
            <v>208.7865963017432</v>
          </cell>
          <cell r="AI35">
            <v>251.90361920000001</v>
          </cell>
          <cell r="AJ35">
            <v>240.18870648000001</v>
          </cell>
          <cell r="AK35">
            <v>217.44167419999997</v>
          </cell>
          <cell r="AL35">
            <v>239.71397999999999</v>
          </cell>
          <cell r="AM35">
            <v>242.27451199999999</v>
          </cell>
          <cell r="AN35">
            <v>243.76698899999994</v>
          </cell>
          <cell r="AO35">
            <v>230.56722800000003</v>
          </cell>
          <cell r="AP35">
            <v>140.26377999999997</v>
          </cell>
          <cell r="AQ35">
            <v>93.345708999999999</v>
          </cell>
          <cell r="AR35">
            <v>87.345708999999999</v>
          </cell>
          <cell r="AS35">
            <v>85.101651022019496</v>
          </cell>
          <cell r="AT35">
            <v>45.406896551724138</v>
          </cell>
          <cell r="AU35">
            <v>43.7</v>
          </cell>
          <cell r="AV35">
            <v>37.022897508081293</v>
          </cell>
          <cell r="AW35">
            <v>30.851939058823532</v>
          </cell>
          <cell r="AX35">
            <v>30.288414000000003</v>
          </cell>
          <cell r="AY35">
            <v>30.288414000000003</v>
          </cell>
          <cell r="AZ35">
            <v>13.342235548885078</v>
          </cell>
          <cell r="BA35">
            <v>11.277416988003427</v>
          </cell>
        </row>
        <row r="36">
          <cell r="A36" t="str">
            <v>EL/ARP-61</v>
          </cell>
          <cell r="B36" t="str">
            <v>LEXP</v>
          </cell>
          <cell r="C36" t="str">
            <v xml:space="preserve">    Euronota LXI $-2007</v>
          </cell>
          <cell r="AB36">
            <v>0.32</v>
          </cell>
          <cell r="AC36">
            <v>0.32</v>
          </cell>
          <cell r="AD36">
            <v>1.3</v>
          </cell>
          <cell r="AE36">
            <v>1.3</v>
          </cell>
          <cell r="AF36">
            <v>22.4</v>
          </cell>
          <cell r="AG36">
            <v>32.28</v>
          </cell>
          <cell r="AH36">
            <v>42.16</v>
          </cell>
          <cell r="AI36">
            <v>42.9</v>
          </cell>
          <cell r="AJ36">
            <v>39.6</v>
          </cell>
          <cell r="AK36">
            <v>43.26</v>
          </cell>
          <cell r="AL36">
            <v>57.16</v>
          </cell>
          <cell r="AM36">
            <v>64.397000000000006</v>
          </cell>
          <cell r="AN36">
            <v>61.64</v>
          </cell>
          <cell r="AO36">
            <v>54.96</v>
          </cell>
          <cell r="AP36">
            <v>13.62</v>
          </cell>
          <cell r="AQ36">
            <v>14.03</v>
          </cell>
          <cell r="AR36">
            <v>8.0299999999999994</v>
          </cell>
          <cell r="AS36">
            <v>7.2299999999999995</v>
          </cell>
          <cell r="AT36">
            <v>2.6551724137931036</v>
          </cell>
          <cell r="AU36">
            <v>2.0263157894736845</v>
          </cell>
          <cell r="AV36">
            <v>0.38425786666666667</v>
          </cell>
          <cell r="AW36">
            <v>0.30294117647058827</v>
          </cell>
          <cell r="AX36">
            <v>0.3576388888888889</v>
          </cell>
          <cell r="AY36">
            <v>0.3576388888888889</v>
          </cell>
          <cell r="AZ36">
            <v>0.4943283018867925</v>
          </cell>
        </row>
        <row r="37">
          <cell r="A37" t="str">
            <v>EL/ARP-68</v>
          </cell>
          <cell r="B37" t="str">
            <v>LEXP2</v>
          </cell>
          <cell r="C37" t="str">
            <v xml:space="preserve">    Euronota LXVIII $-2002</v>
          </cell>
          <cell r="AB37">
            <v>6.21</v>
          </cell>
          <cell r="AC37">
            <v>6.21</v>
          </cell>
          <cell r="AD37">
            <v>10.7</v>
          </cell>
          <cell r="AE37">
            <v>10.7</v>
          </cell>
          <cell r="AF37">
            <v>9.6199999999999992</v>
          </cell>
          <cell r="AG37">
            <v>21.805</v>
          </cell>
          <cell r="AH37">
            <v>33.99</v>
          </cell>
          <cell r="AI37">
            <v>54.88</v>
          </cell>
          <cell r="AJ37">
            <v>63.5</v>
          </cell>
          <cell r="AK37">
            <v>73.828999999999994</v>
          </cell>
          <cell r="AL37">
            <v>74.459999999999994</v>
          </cell>
          <cell r="AM37">
            <v>52.73</v>
          </cell>
          <cell r="AN37">
            <v>54.46</v>
          </cell>
          <cell r="AO37">
            <v>34.450000000000003</v>
          </cell>
          <cell r="AP37">
            <v>14.36</v>
          </cell>
          <cell r="AQ37">
            <v>15.13</v>
          </cell>
          <cell r="AR37">
            <v>15.13</v>
          </cell>
          <cell r="AS37">
            <v>11.43</v>
          </cell>
          <cell r="AT37">
            <v>4.5517241379310347</v>
          </cell>
          <cell r="AU37">
            <v>3.4736842105263159</v>
          </cell>
          <cell r="AV37">
            <v>2.8319999999999999</v>
          </cell>
          <cell r="AW37">
            <v>3.164705882352941</v>
          </cell>
          <cell r="AX37">
            <v>3.7361111111111112</v>
          </cell>
          <cell r="AY37">
            <v>3.7361111111111112</v>
          </cell>
          <cell r="AZ37">
            <v>4.4814322469982848</v>
          </cell>
        </row>
        <row r="38">
          <cell r="A38" t="str">
            <v>EL/USD-50</v>
          </cell>
          <cell r="B38">
            <v>1</v>
          </cell>
          <cell r="C38" t="str">
            <v xml:space="preserve">    Euronota L (Libor + 270 p.b.)</v>
          </cell>
          <cell r="AD38">
            <v>4.9474600000000004</v>
          </cell>
          <cell r="AE38">
            <v>4.9474600000000004</v>
          </cell>
          <cell r="AF38">
            <v>4.5999999999999996</v>
          </cell>
          <cell r="AG38">
            <v>4.5999999999999996</v>
          </cell>
          <cell r="AH38">
            <v>4.5999999999999996</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t="str">
            <v>EL/USD-74</v>
          </cell>
          <cell r="B39">
            <v>2</v>
          </cell>
          <cell r="C39" t="str">
            <v xml:space="preserve">    Euronota LXXIV (Spread ajustable)</v>
          </cell>
          <cell r="AF39">
            <v>22.286999999999999</v>
          </cell>
          <cell r="AG39">
            <v>13.907</v>
          </cell>
          <cell r="AH39">
            <v>5.5269999999999992</v>
          </cell>
          <cell r="AI39">
            <v>25.374000000000002</v>
          </cell>
          <cell r="AJ39">
            <v>32.103000000000002</v>
          </cell>
          <cell r="AK39">
            <v>6.8</v>
          </cell>
          <cell r="AL39">
            <v>10.95</v>
          </cell>
          <cell r="AM39">
            <v>19.928000000000001</v>
          </cell>
          <cell r="AN39">
            <v>21.844000000000001</v>
          </cell>
          <cell r="AO39">
            <v>14.593999999999999</v>
          </cell>
          <cell r="AP39">
            <v>6.944</v>
          </cell>
          <cell r="AQ39">
            <v>0.52</v>
          </cell>
          <cell r="AR39">
            <v>0.52</v>
          </cell>
          <cell r="AS39">
            <v>0.52</v>
          </cell>
          <cell r="AT39">
            <v>1.7</v>
          </cell>
          <cell r="AU39">
            <v>1.7</v>
          </cell>
          <cell r="AV39">
            <v>0</v>
          </cell>
          <cell r="AW39">
            <v>0</v>
          </cell>
          <cell r="AX39">
            <v>0</v>
          </cell>
          <cell r="AY39">
            <v>0</v>
          </cell>
          <cell r="AZ39">
            <v>0</v>
          </cell>
        </row>
        <row r="40">
          <cell r="A40" t="str">
            <v>EL/USD-79</v>
          </cell>
          <cell r="B40">
            <v>3</v>
          </cell>
          <cell r="C40" t="str">
            <v xml:space="preserve">    Euronota LXXIX Dls. (Glob IV-25bp)</v>
          </cell>
          <cell r="AF40">
            <v>9.93</v>
          </cell>
          <cell r="AG40">
            <v>25.64</v>
          </cell>
          <cell r="AH40">
            <v>43.198999999999998</v>
          </cell>
          <cell r="AI40">
            <v>66.379000000000005</v>
          </cell>
          <cell r="AJ40">
            <v>56.850999999999999</v>
          </cell>
          <cell r="AK40">
            <v>48.686</v>
          </cell>
          <cell r="AL40">
            <v>47.594000000000001</v>
          </cell>
          <cell r="AM40">
            <v>53.543999999999997</v>
          </cell>
          <cell r="AN40">
            <v>52.552</v>
          </cell>
          <cell r="AO40">
            <v>52.851999999999997</v>
          </cell>
          <cell r="AP40">
            <v>0</v>
          </cell>
          <cell r="AQ40">
            <v>11.76</v>
          </cell>
          <cell r="AR40">
            <v>11.76</v>
          </cell>
          <cell r="AS40">
            <v>11.76</v>
          </cell>
          <cell r="AT40">
            <v>32.5</v>
          </cell>
          <cell r="AU40">
            <v>32.5</v>
          </cell>
          <cell r="AV40">
            <v>3.8490000000000002</v>
          </cell>
          <cell r="AW40">
            <v>5.7000000000000002E-2</v>
          </cell>
          <cell r="AX40">
            <v>5.7000000000000002E-2</v>
          </cell>
          <cell r="AY40">
            <v>5.7000000000000002E-2</v>
          </cell>
          <cell r="AZ40">
            <v>0</v>
          </cell>
        </row>
        <row r="41">
          <cell r="A41" t="str">
            <v>EL/USD-91</v>
          </cell>
          <cell r="B41">
            <v>6</v>
          </cell>
          <cell r="C41" t="str">
            <v xml:space="preserve">    Euronota XCI (Libor + 575 p.b.)</v>
          </cell>
          <cell r="AH41">
            <v>32.839680000000001</v>
          </cell>
          <cell r="AI41">
            <v>31.989000000000001</v>
          </cell>
          <cell r="AJ41">
            <v>29.569680000000002</v>
          </cell>
          <cell r="AK41">
            <v>25.779979999999998</v>
          </cell>
          <cell r="AL41">
            <v>25.779979999999998</v>
          </cell>
          <cell r="AM41">
            <v>25.779979999999998</v>
          </cell>
          <cell r="AN41">
            <v>25.779979999999998</v>
          </cell>
          <cell r="AO41">
            <v>15.346349999999999</v>
          </cell>
          <cell r="AP41">
            <v>0</v>
          </cell>
          <cell r="AQ41">
            <v>0</v>
          </cell>
          <cell r="AR41">
            <v>0</v>
          </cell>
          <cell r="AS41">
            <v>0</v>
          </cell>
          <cell r="AT41">
            <v>2.5</v>
          </cell>
          <cell r="AU41">
            <v>2.5</v>
          </cell>
          <cell r="AV41">
            <v>0</v>
          </cell>
          <cell r="AW41">
            <v>0</v>
          </cell>
          <cell r="AX41">
            <v>0</v>
          </cell>
          <cell r="AY41">
            <v>0</v>
          </cell>
          <cell r="AZ41">
            <v>0</v>
          </cell>
        </row>
        <row r="42">
          <cell r="A42" t="str">
            <v>EL/EUR-81</v>
          </cell>
          <cell r="B42">
            <v>4</v>
          </cell>
          <cell r="C42" t="str">
            <v xml:space="preserve">    Euronota LXXXI Euro (6 cup. Fijos)</v>
          </cell>
          <cell r="AF42">
            <v>17.572008</v>
          </cell>
          <cell r="AG42">
            <v>30.947413899999997</v>
          </cell>
          <cell r="AH42">
            <v>43.956043956043793</v>
          </cell>
          <cell r="AI42">
            <v>17.144371199999998</v>
          </cell>
          <cell r="AJ42">
            <v>16.133892060000001</v>
          </cell>
          <cell r="AK42">
            <v>15.341957399999998</v>
          </cell>
          <cell r="AL42">
            <v>20.042863999999998</v>
          </cell>
          <cell r="AM42">
            <v>22.440443999999999</v>
          </cell>
          <cell r="AN42">
            <v>23.816793000000001</v>
          </cell>
          <cell r="AO42">
            <v>26.961506000000004</v>
          </cell>
          <cell r="AP42">
            <v>88.293269999999993</v>
          </cell>
          <cell r="AQ42">
            <v>30.312714000000003</v>
          </cell>
          <cell r="AR42">
            <v>30.312714000000003</v>
          </cell>
          <cell r="AS42">
            <v>31.630174576717266</v>
          </cell>
          <cell r="AU42">
            <v>4.9407114624505946</v>
          </cell>
          <cell r="AV42">
            <v>23.554329622697264</v>
          </cell>
          <cell r="AW42">
            <v>21.085992000000001</v>
          </cell>
          <cell r="AX42">
            <v>20.168064000000001</v>
          </cell>
          <cell r="AY42">
            <v>20.168064000000001</v>
          </cell>
          <cell r="AZ42">
            <v>4.5050249999999998</v>
          </cell>
        </row>
        <row r="43">
          <cell r="A43" t="str">
            <v>EL/EUR-90</v>
          </cell>
          <cell r="B43">
            <v>5</v>
          </cell>
          <cell r="C43" t="str">
            <v xml:space="preserve">    Euronota XC Euro (9,5%)</v>
          </cell>
          <cell r="AH43">
            <v>2.5148723456994042</v>
          </cell>
          <cell r="AI43">
            <v>13.237248000000001</v>
          </cell>
          <cell r="AJ43">
            <v>2.4110423999999999</v>
          </cell>
          <cell r="AK43">
            <v>2.2926959999999998</v>
          </cell>
          <cell r="AL43">
            <v>2.2819199999999999</v>
          </cell>
          <cell r="AM43">
            <v>2.1153599999999999</v>
          </cell>
          <cell r="AN43">
            <v>2.24952</v>
          </cell>
          <cell r="AO43">
            <v>30.05574</v>
          </cell>
          <cell r="AP43">
            <v>15.77121</v>
          </cell>
          <cell r="AQ43">
            <v>20.217645000000001</v>
          </cell>
          <cell r="AR43">
            <v>20.217645000000001</v>
          </cell>
          <cell r="AS43">
            <v>21.096350557066415</v>
          </cell>
          <cell r="AU43">
            <v>6.0770750988142321</v>
          </cell>
          <cell r="AV43">
            <v>4.9256230913210501</v>
          </cell>
          <cell r="AW43">
            <v>4.8010000000000002</v>
          </cell>
          <cell r="AX43">
            <v>4.5919999999999996</v>
          </cell>
          <cell r="AY43">
            <v>4.5919999999999996</v>
          </cell>
          <cell r="AZ43">
            <v>2.5743</v>
          </cell>
        </row>
        <row r="44">
          <cell r="A44" t="str">
            <v>EL/EUR-92</v>
          </cell>
          <cell r="B44">
            <v>7</v>
          </cell>
          <cell r="C44" t="str">
            <v xml:space="preserve">    Euronota XCII Euro (15% y 8%)</v>
          </cell>
          <cell r="AJ44">
            <v>2.0092020000000002E-2</v>
          </cell>
          <cell r="AK44">
            <v>1.9105799999999999E-2</v>
          </cell>
          <cell r="AL44">
            <v>1.9016000000000002E-2</v>
          </cell>
          <cell r="AM44">
            <v>1.7628000000000001E-2</v>
          </cell>
          <cell r="AN44">
            <v>1.8746000000000002E-2</v>
          </cell>
          <cell r="AO44">
            <v>1.7732000000000001E-2</v>
          </cell>
          <cell r="AP44">
            <v>0</v>
          </cell>
          <cell r="AQ44">
            <v>0</v>
          </cell>
          <cell r="AR44">
            <v>0</v>
          </cell>
          <cell r="AS44">
            <v>0</v>
          </cell>
          <cell r="AT44">
            <v>0</v>
          </cell>
          <cell r="AU44">
            <v>0</v>
          </cell>
          <cell r="AV44">
            <v>0</v>
          </cell>
          <cell r="AW44">
            <v>0</v>
          </cell>
          <cell r="AX44">
            <v>0</v>
          </cell>
          <cell r="AY44">
            <v>0</v>
          </cell>
          <cell r="AZ44">
            <v>0</v>
          </cell>
        </row>
        <row r="45">
          <cell r="A45" t="str">
            <v>EL/EUR-108</v>
          </cell>
          <cell r="B45">
            <v>8</v>
          </cell>
          <cell r="C45" t="str">
            <v xml:space="preserve">    Euronota CVIII Euro (10,25%)</v>
          </cell>
          <cell r="AK45">
            <v>1.4329350000000001</v>
          </cell>
          <cell r="AL45">
            <v>1.4261999999999999</v>
          </cell>
          <cell r="AM45">
            <v>1.3220999999999998</v>
          </cell>
          <cell r="AN45">
            <v>1.40595</v>
          </cell>
          <cell r="AO45">
            <v>1.3299000000000001</v>
          </cell>
          <cell r="AP45">
            <v>1.2752999999999999</v>
          </cell>
          <cell r="AQ45">
            <v>1.3753500000000001</v>
          </cell>
          <cell r="AR45">
            <v>1.3753500000000001</v>
          </cell>
          <cell r="AS45">
            <v>1.4351258882358104</v>
          </cell>
          <cell r="AT45">
            <v>1.5</v>
          </cell>
          <cell r="AU45">
            <v>1.5</v>
          </cell>
          <cell r="AV45">
            <v>1.4776869273963151</v>
          </cell>
          <cell r="AW45">
            <v>1.4403000000000001</v>
          </cell>
          <cell r="AX45">
            <v>1.3775999999999999</v>
          </cell>
          <cell r="AY45">
            <v>1.3775999999999999</v>
          </cell>
          <cell r="AZ45">
            <v>1.28715</v>
          </cell>
        </row>
        <row r="47">
          <cell r="C47" t="str">
            <v>BONO CUPON CERO</v>
          </cell>
          <cell r="Y47">
            <v>0</v>
          </cell>
          <cell r="Z47">
            <v>0</v>
          </cell>
          <cell r="AA47">
            <v>0</v>
          </cell>
          <cell r="AB47">
            <v>0</v>
          </cell>
          <cell r="AC47">
            <v>0</v>
          </cell>
          <cell r="AD47">
            <v>0</v>
          </cell>
          <cell r="AE47">
            <v>0</v>
          </cell>
          <cell r="AF47">
            <v>0</v>
          </cell>
          <cell r="AG47">
            <v>0</v>
          </cell>
          <cell r="AH47">
            <v>0</v>
          </cell>
          <cell r="AI47">
            <v>0</v>
          </cell>
          <cell r="AJ47">
            <v>8.7715999999999994</v>
          </cell>
          <cell r="AK47">
            <v>9.0609999999999999</v>
          </cell>
          <cell r="AL47">
            <v>31.981630500000001</v>
          </cell>
          <cell r="AM47">
            <v>36.134961799999999</v>
          </cell>
          <cell r="AN47">
            <v>29.712810449999999</v>
          </cell>
          <cell r="AO47">
            <v>15.287155500000001</v>
          </cell>
          <cell r="AP47">
            <v>15.020344</v>
          </cell>
          <cell r="AQ47">
            <v>15.409499339835733</v>
          </cell>
          <cell r="AR47">
            <v>15.409499339835733</v>
          </cell>
          <cell r="AS47">
            <v>15.798215863626556</v>
          </cell>
          <cell r="AT47">
            <v>16.17846972936</v>
          </cell>
          <cell r="AU47">
            <v>16.567879999999999</v>
          </cell>
          <cell r="AV47">
            <v>28.852815563774502</v>
          </cell>
          <cell r="AW47">
            <v>20.92089764438758</v>
          </cell>
          <cell r="AX47">
            <v>21.399956771834184</v>
          </cell>
          <cell r="AY47">
            <v>21.884338778474657</v>
          </cell>
          <cell r="AZ47">
            <v>8.686855923786867</v>
          </cell>
          <cell r="BA47">
            <v>0</v>
          </cell>
        </row>
        <row r="48">
          <cell r="A48" t="str">
            <v>ZCBMA00</v>
          </cell>
          <cell r="B48">
            <v>1</v>
          </cell>
          <cell r="AL48">
            <v>3.9319999999999999</v>
          </cell>
          <cell r="AM48">
            <v>3.9904000000000002</v>
          </cell>
        </row>
        <row r="49">
          <cell r="A49" t="str">
            <v>ZCBMB01</v>
          </cell>
          <cell r="B49">
            <v>2</v>
          </cell>
          <cell r="AL49">
            <v>1.8784000000000001</v>
          </cell>
          <cell r="AM49">
            <v>1.9172</v>
          </cell>
          <cell r="AN49">
            <v>1.9558</v>
          </cell>
          <cell r="AO49">
            <v>1.9936</v>
          </cell>
          <cell r="AP49">
            <v>0</v>
          </cell>
          <cell r="AQ49">
            <v>0</v>
          </cell>
          <cell r="AR49">
            <v>0</v>
          </cell>
          <cell r="AS49">
            <v>0</v>
          </cell>
          <cell r="AT49">
            <v>0</v>
          </cell>
          <cell r="AU49">
            <v>0</v>
          </cell>
          <cell r="AV49">
            <v>0</v>
          </cell>
          <cell r="AW49">
            <v>0</v>
          </cell>
          <cell r="AX49">
            <v>0</v>
          </cell>
          <cell r="AY49">
            <v>0</v>
          </cell>
          <cell r="AZ49">
            <v>0</v>
          </cell>
        </row>
        <row r="50">
          <cell r="A50" t="str">
            <v>ZCBMC01</v>
          </cell>
          <cell r="B50">
            <v>3</v>
          </cell>
          <cell r="AL50">
            <v>6.8813355000000005</v>
          </cell>
          <cell r="AM50">
            <v>7.0420617999999999</v>
          </cell>
          <cell r="AN50">
            <v>3.4633969499999999</v>
          </cell>
          <cell r="AO50">
            <v>3.5390160000000002</v>
          </cell>
          <cell r="AP50">
            <v>0</v>
          </cell>
          <cell r="AQ50">
            <v>0</v>
          </cell>
          <cell r="AR50">
            <v>0</v>
          </cell>
          <cell r="AS50">
            <v>0</v>
          </cell>
          <cell r="AT50">
            <v>0</v>
          </cell>
          <cell r="AU50">
            <v>0</v>
          </cell>
          <cell r="AV50">
            <v>0</v>
          </cell>
          <cell r="AW50">
            <v>0</v>
          </cell>
          <cell r="AX50">
            <v>0</v>
          </cell>
          <cell r="AY50">
            <v>0</v>
          </cell>
          <cell r="AZ50">
            <v>0</v>
          </cell>
        </row>
        <row r="51">
          <cell r="A51" t="str">
            <v>ZCBMD02</v>
          </cell>
          <cell r="B51">
            <v>4</v>
          </cell>
          <cell r="AL51">
            <v>1.6165799999999999</v>
          </cell>
          <cell r="AM51">
            <v>4.9761600000000001</v>
          </cell>
          <cell r="AN51">
            <v>5.1025799999999997</v>
          </cell>
          <cell r="AO51">
            <v>1.742</v>
          </cell>
          <cell r="AP51">
            <v>1.7837799999999999</v>
          </cell>
          <cell r="AQ51">
            <v>1.82592</v>
          </cell>
          <cell r="AR51">
            <v>1.82592</v>
          </cell>
          <cell r="AS51">
            <v>1.8680718248175181</v>
          </cell>
          <cell r="AT51">
            <v>1.9092960000000001</v>
          </cell>
          <cell r="AU51">
            <v>1.948</v>
          </cell>
          <cell r="AV51">
            <v>11.159609555934503</v>
          </cell>
          <cell r="AW51">
            <v>0</v>
          </cell>
          <cell r="AX51">
            <v>0</v>
          </cell>
          <cell r="AY51">
            <v>0</v>
          </cell>
          <cell r="AZ51">
            <v>0</v>
          </cell>
        </row>
        <row r="52">
          <cell r="A52" t="str">
            <v>ZCBME03</v>
          </cell>
          <cell r="B52">
            <v>5</v>
          </cell>
          <cell r="AJ52">
            <v>2.7275999999999998</v>
          </cell>
          <cell r="AK52">
            <v>2.8111999999999999</v>
          </cell>
          <cell r="AL52">
            <v>11.217815</v>
          </cell>
          <cell r="AM52">
            <v>11.545640000000001</v>
          </cell>
          <cell r="AN52">
            <v>11.8734185</v>
          </cell>
          <cell r="AO52">
            <v>8.0125395000000008</v>
          </cell>
          <cell r="AP52">
            <v>13.236564</v>
          </cell>
          <cell r="AQ52">
            <v>13.583579339835733</v>
          </cell>
          <cell r="AR52">
            <v>13.583579339835733</v>
          </cell>
          <cell r="AS52">
            <v>13.930144038809038</v>
          </cell>
          <cell r="AT52">
            <v>14.26917372936</v>
          </cell>
          <cell r="AU52">
            <v>14.61988</v>
          </cell>
          <cell r="AV52">
            <v>8.8391351890400003</v>
          </cell>
          <cell r="AW52">
            <v>11.845345728131422</v>
          </cell>
          <cell r="AX52">
            <v>12.107737688090348</v>
          </cell>
          <cell r="AY52">
            <v>12.373045114271044</v>
          </cell>
          <cell r="AZ52">
            <v>3.9016303080082122</v>
          </cell>
          <cell r="BA52">
            <v>0.99655246406570841</v>
          </cell>
        </row>
        <row r="53">
          <cell r="A53" t="str">
            <v>ZCBMF04</v>
          </cell>
          <cell r="B53">
            <v>6</v>
          </cell>
          <cell r="AJ53">
            <v>6.0440000000000005</v>
          </cell>
          <cell r="AK53">
            <v>6.2497999999999996</v>
          </cell>
          <cell r="AL53">
            <v>6.4554999999999998</v>
          </cell>
          <cell r="AM53">
            <v>6.6635</v>
          </cell>
          <cell r="AN53">
            <v>7.3176150000000009</v>
          </cell>
          <cell r="AO53">
            <v>0</v>
          </cell>
          <cell r="AP53">
            <v>0</v>
          </cell>
          <cell r="AQ53">
            <v>0</v>
          </cell>
          <cell r="AR53">
            <v>0</v>
          </cell>
          <cell r="AV53">
            <v>8.8540708188000004</v>
          </cell>
          <cell r="AW53">
            <v>9.075551916256158</v>
          </cell>
          <cell r="AX53">
            <v>9.2922190837438379</v>
          </cell>
          <cell r="AY53">
            <v>9.5112936642036132</v>
          </cell>
          <cell r="AZ53">
            <v>4.7852256157786544</v>
          </cell>
          <cell r="BA53">
            <v>0.9138756486042694</v>
          </cell>
        </row>
        <row r="55">
          <cell r="C55" t="str">
            <v>PRÉSTAMOS GARANTIZADOS</v>
          </cell>
          <cell r="AS55">
            <v>2435.1400000000003</v>
          </cell>
          <cell r="AT55">
            <v>1227.9212460689657</v>
          </cell>
          <cell r="AU55">
            <v>1083.1671530242957</v>
          </cell>
          <cell r="AV55">
            <v>1231.5528822479944</v>
          </cell>
          <cell r="AW55">
            <v>1391.7043524386834</v>
          </cell>
          <cell r="AX55">
            <v>1676.6553702031479</v>
          </cell>
          <cell r="AY55">
            <v>1732.1357990309925</v>
          </cell>
          <cell r="AZ55">
            <v>1668.8835355035119</v>
          </cell>
        </row>
        <row r="57">
          <cell r="A57" t="str">
            <v>P FRB</v>
          </cell>
          <cell r="C57" t="str">
            <v>FRB</v>
          </cell>
          <cell r="AS57">
            <v>62.940000000000005</v>
          </cell>
          <cell r="AT57">
            <v>31.846337793103451</v>
          </cell>
          <cell r="AU57">
            <v>28.092116780320374</v>
          </cell>
          <cell r="AV57">
            <v>17.376780521739132</v>
          </cell>
          <cell r="AW57">
            <v>19.636461764705889</v>
          </cell>
          <cell r="AX57">
            <v>23.657020984299521</v>
          </cell>
          <cell r="AY57">
            <v>24.439830434782618</v>
          </cell>
          <cell r="AZ57">
            <v>23.54736311432621</v>
          </cell>
        </row>
        <row r="58">
          <cell r="A58" t="str">
            <v>P BG01/03</v>
          </cell>
          <cell r="C58" t="str">
            <v>BG01/03</v>
          </cell>
          <cell r="AS58">
            <v>1.2000000000000002</v>
          </cell>
          <cell r="AT58">
            <v>0.60717517241379315</v>
          </cell>
          <cell r="AU58">
            <v>0.53559803203661338</v>
          </cell>
          <cell r="AV58">
            <v>0.5957753321739131</v>
          </cell>
          <cell r="AW58">
            <v>0.673250117647059</v>
          </cell>
          <cell r="AX58">
            <v>0.81109786231884073</v>
          </cell>
          <cell r="AY58">
            <v>0.83793704347826115</v>
          </cell>
          <cell r="AZ58">
            <v>0.80733816391975566</v>
          </cell>
        </row>
        <row r="59">
          <cell r="A59" t="str">
            <v>P BG04/06</v>
          </cell>
          <cell r="C59" t="str">
            <v>BG04/06</v>
          </cell>
          <cell r="AS59">
            <v>20</v>
          </cell>
          <cell r="AT59">
            <v>10.119586206896553</v>
          </cell>
          <cell r="AU59">
            <v>8.9266338672768892</v>
          </cell>
          <cell r="AV59">
            <v>9.929588869565217</v>
          </cell>
          <cell r="AW59">
            <v>11.220835294117649</v>
          </cell>
          <cell r="AX59">
            <v>13.51829770531401</v>
          </cell>
          <cell r="AY59">
            <v>13.965617391304349</v>
          </cell>
          <cell r="AZ59">
            <v>13.455636065329259</v>
          </cell>
        </row>
        <row r="60">
          <cell r="A60" t="str">
            <v>P BG05/17</v>
          </cell>
          <cell r="C60" t="str">
            <v>BG05/17</v>
          </cell>
          <cell r="AS60">
            <v>70.199999999999989</v>
          </cell>
          <cell r="AT60">
            <v>35.51974758620689</v>
          </cell>
          <cell r="AU60">
            <v>31.332484874141873</v>
          </cell>
          <cell r="AV60">
            <v>63.549368765217388</v>
          </cell>
          <cell r="AW60">
            <v>71.813345882352948</v>
          </cell>
          <cell r="AX60">
            <v>86.517105314009669</v>
          </cell>
          <cell r="AY60">
            <v>89.379951304347841</v>
          </cell>
          <cell r="AZ60">
            <v>86.116070818107261</v>
          </cell>
        </row>
        <row r="61">
          <cell r="A61" t="str">
            <v>P BG06/27</v>
          </cell>
          <cell r="C61" t="str">
            <v>BG06/27</v>
          </cell>
          <cell r="AS61">
            <v>232.1</v>
          </cell>
          <cell r="AT61">
            <v>117.43779793103448</v>
          </cell>
          <cell r="AU61">
            <v>103.59358602974829</v>
          </cell>
          <cell r="AV61">
            <v>115.23287883130433</v>
          </cell>
          <cell r="AW61">
            <v>130.21779358823531</v>
          </cell>
          <cell r="AX61">
            <v>156.87984487016911</v>
          </cell>
          <cell r="AY61">
            <v>162.07098982608701</v>
          </cell>
          <cell r="AZ61">
            <v>156.15265653814609</v>
          </cell>
        </row>
        <row r="62">
          <cell r="A62" t="str">
            <v>P BG07/05</v>
          </cell>
          <cell r="C62" t="str">
            <v>BG07/05</v>
          </cell>
          <cell r="AS62">
            <v>0.20000000000000018</v>
          </cell>
          <cell r="AT62">
            <v>0.10119586206896562</v>
          </cell>
          <cell r="AU62">
            <v>8.9266338672768994E-2</v>
          </cell>
          <cell r="AV62">
            <v>9.9295888695652285E-2</v>
          </cell>
          <cell r="AW62">
            <v>0.11220835294117662</v>
          </cell>
          <cell r="AX62">
            <v>0.13518297705314028</v>
          </cell>
          <cell r="AY62">
            <v>0.13965617391304366</v>
          </cell>
          <cell r="AZ62">
            <v>0.13455636065329274</v>
          </cell>
        </row>
        <row r="63">
          <cell r="A63" t="str">
            <v>P BG08/19</v>
          </cell>
          <cell r="C63" t="str">
            <v>BG08/19</v>
          </cell>
          <cell r="AS63">
            <v>6.4</v>
          </cell>
          <cell r="AT63">
            <v>3.2382675862068959</v>
          </cell>
          <cell r="AU63">
            <v>2.8565228375286043</v>
          </cell>
          <cell r="AV63">
            <v>3.1774684382608691</v>
          </cell>
          <cell r="AW63">
            <v>3.5906672941176474</v>
          </cell>
          <cell r="AX63">
            <v>4.3258552657004836</v>
          </cell>
          <cell r="AY63">
            <v>4.4689975652173919</v>
          </cell>
          <cell r="AZ63">
            <v>4.3058035409053623</v>
          </cell>
        </row>
        <row r="64">
          <cell r="A64" t="str">
            <v>P BG09/09</v>
          </cell>
          <cell r="C64" t="str">
            <v>BG09/09</v>
          </cell>
          <cell r="AS64">
            <v>30.6</v>
          </cell>
          <cell r="AT64">
            <v>15.482966896551723</v>
          </cell>
          <cell r="AU64">
            <v>13.65774981693364</v>
          </cell>
          <cell r="AV64">
            <v>15.192270970434782</v>
          </cell>
          <cell r="AW64">
            <v>17.167878000000002</v>
          </cell>
          <cell r="AX64">
            <v>20.682995489130434</v>
          </cell>
          <cell r="AY64">
            <v>21.367394608695651</v>
          </cell>
          <cell r="AZ64">
            <v>20.58712317995376</v>
          </cell>
        </row>
        <row r="65">
          <cell r="A65" t="str">
            <v>P BG10/20</v>
          </cell>
          <cell r="C65" t="str">
            <v>BG10/20</v>
          </cell>
          <cell r="AS65">
            <v>6.5</v>
          </cell>
          <cell r="AT65">
            <v>3.2888655172413794</v>
          </cell>
          <cell r="AU65">
            <v>2.9011560068649893</v>
          </cell>
          <cell r="AV65">
            <v>3.2271163826086959</v>
          </cell>
          <cell r="AW65">
            <v>3.6467714705882361</v>
          </cell>
          <cell r="AX65">
            <v>4.3934467542270541</v>
          </cell>
          <cell r="AY65">
            <v>4.5388256521739141</v>
          </cell>
          <cell r="AZ65">
            <v>4.3730817212320101</v>
          </cell>
        </row>
        <row r="66">
          <cell r="A66" t="str">
            <v>P BG11/10</v>
          </cell>
          <cell r="C66" t="str">
            <v>BG11/10</v>
          </cell>
          <cell r="AS66">
            <v>28.7</v>
          </cell>
          <cell r="AT66">
            <v>14.521606206896553</v>
          </cell>
          <cell r="AU66">
            <v>12.809719599542337</v>
          </cell>
          <cell r="AV66">
            <v>14.248960027826088</v>
          </cell>
          <cell r="AW66">
            <v>16.101898647058828</v>
          </cell>
          <cell r="AX66">
            <v>19.398757207125609</v>
          </cell>
          <cell r="AY66">
            <v>20.040660956521748</v>
          </cell>
          <cell r="AZ66">
            <v>19.30883775374749</v>
          </cell>
        </row>
        <row r="67">
          <cell r="A67" t="str">
            <v>P BG12/15</v>
          </cell>
          <cell r="C67" t="str">
            <v>BG12/15</v>
          </cell>
          <cell r="AS67">
            <v>72</v>
          </cell>
          <cell r="AT67">
            <v>36.430510344827589</v>
          </cell>
          <cell r="AU67">
            <v>32.135881922196802</v>
          </cell>
          <cell r="AV67">
            <v>35.746519930434786</v>
          </cell>
          <cell r="AW67">
            <v>40.395007058823538</v>
          </cell>
          <cell r="AX67">
            <v>48.665871739130445</v>
          </cell>
          <cell r="AY67">
            <v>50.276222608695662</v>
          </cell>
          <cell r="AZ67">
            <v>48.440289835185332</v>
          </cell>
        </row>
        <row r="68">
          <cell r="A68" t="str">
            <v>P BG13/30</v>
          </cell>
          <cell r="C68" t="str">
            <v>BG13/30</v>
          </cell>
          <cell r="AS68">
            <v>44.4</v>
          </cell>
          <cell r="AT68">
            <v>22.465481379310344</v>
          </cell>
          <cell r="AU68">
            <v>19.817127185354689</v>
          </cell>
          <cell r="AV68">
            <v>22.043687290434775</v>
          </cell>
          <cell r="AW68">
            <v>24.91025435294117</v>
          </cell>
          <cell r="AX68">
            <v>30.01062090579709</v>
          </cell>
          <cell r="AY68">
            <v>31.003670608695643</v>
          </cell>
          <cell r="AZ68">
            <v>29.871512065030942</v>
          </cell>
        </row>
        <row r="69">
          <cell r="A69" t="str">
            <v>P BG14/31</v>
          </cell>
          <cell r="C69" t="str">
            <v>BG14/31</v>
          </cell>
          <cell r="AS69">
            <v>0</v>
          </cell>
          <cell r="AT69">
            <v>0</v>
          </cell>
          <cell r="AU69">
            <v>0</v>
          </cell>
          <cell r="AV69">
            <v>0</v>
          </cell>
          <cell r="AW69">
            <v>0</v>
          </cell>
          <cell r="AX69">
            <v>0</v>
          </cell>
          <cell r="AY69">
            <v>0</v>
          </cell>
          <cell r="AZ69">
            <v>0</v>
          </cell>
        </row>
        <row r="70">
          <cell r="A70" t="str">
            <v>P BG15/12</v>
          </cell>
          <cell r="C70" t="str">
            <v>BG15/12</v>
          </cell>
          <cell r="AS70">
            <v>33.799999999999997</v>
          </cell>
          <cell r="AT70">
            <v>17.10210068965517</v>
          </cell>
          <cell r="AU70">
            <v>15.08601123569794</v>
          </cell>
          <cell r="AV70">
            <v>16.781005189565214</v>
          </cell>
          <cell r="AW70">
            <v>18.963211647058824</v>
          </cell>
          <cell r="AX70">
            <v>22.845923121980675</v>
          </cell>
          <cell r="AY70">
            <v>23.601893391304351</v>
          </cell>
          <cell r="AZ70">
            <v>22.740024950406447</v>
          </cell>
        </row>
        <row r="71">
          <cell r="A71" t="str">
            <v>P BG16/08$</v>
          </cell>
          <cell r="C71" t="str">
            <v>BG16/08$</v>
          </cell>
          <cell r="AS71">
            <v>24.1</v>
          </cell>
          <cell r="AT71">
            <v>8.7100724137931049</v>
          </cell>
          <cell r="AU71">
            <v>7.6832812929061811</v>
          </cell>
          <cell r="AV71">
            <v>8.5465389913043488</v>
          </cell>
          <cell r="AW71">
            <v>9.6579332352941201</v>
          </cell>
          <cell r="AX71">
            <v>11.635391953502417</v>
          </cell>
          <cell r="AY71">
            <v>12.020406397515529</v>
          </cell>
          <cell r="AZ71">
            <v>11.581458184801255</v>
          </cell>
        </row>
        <row r="72">
          <cell r="A72" t="str">
            <v>P BG17/08</v>
          </cell>
          <cell r="C72" t="str">
            <v>BG17/08</v>
          </cell>
          <cell r="AS72">
            <v>605.20000000000005</v>
          </cell>
          <cell r="AT72">
            <v>306.21867862068967</v>
          </cell>
          <cell r="AU72">
            <v>270.11994082379869</v>
          </cell>
          <cell r="AV72">
            <v>300.46935919304349</v>
          </cell>
          <cell r="AW72">
            <v>339.54247600000008</v>
          </cell>
          <cell r="AX72">
            <v>409.06368856280199</v>
          </cell>
          <cell r="AY72">
            <v>422.59958226086968</v>
          </cell>
          <cell r="AZ72">
            <v>407.16754733686344</v>
          </cell>
        </row>
        <row r="73">
          <cell r="A73" t="str">
            <v>P BG18/18</v>
          </cell>
          <cell r="C73" t="str">
            <v>BG18/18</v>
          </cell>
          <cell r="AS73">
            <v>459.1</v>
          </cell>
          <cell r="AT73">
            <v>232.29510137931035</v>
          </cell>
          <cell r="AU73">
            <v>204.91088042334098</v>
          </cell>
          <cell r="AV73">
            <v>227.93371250086958</v>
          </cell>
          <cell r="AW73">
            <v>257.57427417647062</v>
          </cell>
          <cell r="AX73">
            <v>310.31252382548314</v>
          </cell>
          <cell r="AY73">
            <v>320.58074721739143</v>
          </cell>
          <cell r="AZ73">
            <v>308.87412587963325</v>
          </cell>
        </row>
        <row r="74">
          <cell r="A74" t="str">
            <v>P BG19/31</v>
          </cell>
          <cell r="C74" t="str">
            <v>BG19/31</v>
          </cell>
          <cell r="AS74">
            <v>733.2</v>
          </cell>
          <cell r="AT74">
            <v>370.98403034482766</v>
          </cell>
          <cell r="AU74">
            <v>327.25039757437082</v>
          </cell>
          <cell r="AV74">
            <v>364.01872795826097</v>
          </cell>
          <cell r="AW74">
            <v>411.35582188235315</v>
          </cell>
          <cell r="AX74">
            <v>495.58079387681181</v>
          </cell>
          <cell r="AY74">
            <v>511.97953356521771</v>
          </cell>
          <cell r="AZ74">
            <v>493.2836181549709</v>
          </cell>
        </row>
        <row r="75">
          <cell r="A75" t="str">
            <v>P EL/ARP-61</v>
          </cell>
          <cell r="C75" t="str">
            <v>EL/ARP-61</v>
          </cell>
          <cell r="AS75">
            <v>0.79999999999999982</v>
          </cell>
          <cell r="AT75">
            <v>0.27586206896551718</v>
          </cell>
          <cell r="AU75">
            <v>0.24334193485564046</v>
          </cell>
          <cell r="AV75">
            <v>0.27068270120259014</v>
          </cell>
          <cell r="AW75">
            <v>0.30588235294117649</v>
          </cell>
          <cell r="AX75">
            <v>0.36851166615273923</v>
          </cell>
          <cell r="AY75">
            <v>0.38070569578432673</v>
          </cell>
          <cell r="AZ75">
            <v>0.36680349654011368</v>
          </cell>
        </row>
        <row r="76">
          <cell r="A76" t="str">
            <v>P EL/ARP-68</v>
          </cell>
          <cell r="C76" t="str">
            <v>EL/ARP-68</v>
          </cell>
          <cell r="AS76">
            <v>3.7000000000000011</v>
          </cell>
          <cell r="AT76">
            <v>1.2758620689655176</v>
          </cell>
          <cell r="AU76">
            <v>1.1254564487073377</v>
          </cell>
          <cell r="AV76">
            <v>1.25190749306198</v>
          </cell>
          <cell r="AW76">
            <v>1.4147058823529417</v>
          </cell>
          <cell r="AX76">
            <v>1.7043664559564193</v>
          </cell>
          <cell r="AY76">
            <v>1.7607638430025114</v>
          </cell>
          <cell r="AZ76">
            <v>1.696466171498026</v>
          </cell>
        </row>
        <row r="77">
          <cell r="A77" t="str">
            <v>P EL/USD-74</v>
          </cell>
          <cell r="C77" t="str">
            <v>EL/USD-74</v>
          </cell>
          <cell r="AS77">
            <v>0</v>
          </cell>
          <cell r="AT77">
            <v>0</v>
          </cell>
          <cell r="AU77">
            <v>0</v>
          </cell>
          <cell r="AV77">
            <v>1.9724611950770088</v>
          </cell>
          <cell r="AW77">
            <v>2.2289605828329417</v>
          </cell>
          <cell r="AX77">
            <v>2.6853395440125611</v>
          </cell>
          <cell r="AY77">
            <v>2.7741972735721747</v>
          </cell>
          <cell r="AZ77">
            <v>2.6728921350701178</v>
          </cell>
        </row>
        <row r="78">
          <cell r="A78" t="str">
            <v>P EL/USD-79</v>
          </cell>
          <cell r="C78" t="str">
            <v>EL/USD-79</v>
          </cell>
          <cell r="AS78">
            <v>0</v>
          </cell>
          <cell r="AT78">
            <v>0</v>
          </cell>
          <cell r="AU78">
            <v>0</v>
          </cell>
          <cell r="AV78">
            <v>9.752252866587547</v>
          </cell>
          <cell r="AW78">
            <v>11.020438469307647</v>
          </cell>
          <cell r="AX78">
            <v>13.276869695190609</v>
          </cell>
          <cell r="AY78">
            <v>13.716200542346957</v>
          </cell>
          <cell r="AZ78">
            <v>13.215327151365919</v>
          </cell>
        </row>
        <row r="79">
          <cell r="A79" t="str">
            <v>P EL/USD-91</v>
          </cell>
          <cell r="C79" t="str">
            <v>EL/USD-91</v>
          </cell>
          <cell r="AS79">
            <v>0</v>
          </cell>
          <cell r="AT79">
            <v>0</v>
          </cell>
          <cell r="AU79">
            <v>0</v>
          </cell>
          <cell r="AV79">
            <v>0.13652291032653913</v>
          </cell>
          <cell r="AW79">
            <v>0.15427638654235296</v>
          </cell>
          <cell r="AX79">
            <v>0.18586442698013286</v>
          </cell>
          <cell r="AY79">
            <v>0.19201467007478265</v>
          </cell>
          <cell r="AZ79">
            <v>0.18500288582581853</v>
          </cell>
        </row>
        <row r="81">
          <cell r="A81" t="str">
            <v>TITULOS GOBIERNO PROVINCIAL</v>
          </cell>
        </row>
        <row r="83">
          <cell r="A83" t="str">
            <v>BPRV</v>
          </cell>
          <cell r="AJ83">
            <v>0</v>
          </cell>
          <cell r="AK83">
            <v>0</v>
          </cell>
          <cell r="AL83">
            <v>0</v>
          </cell>
          <cell r="AM83">
            <v>0</v>
          </cell>
          <cell r="AN83">
            <v>0</v>
          </cell>
          <cell r="AO83">
            <v>0</v>
          </cell>
          <cell r="AP83">
            <v>0</v>
          </cell>
          <cell r="AQ83">
            <v>0</v>
          </cell>
          <cell r="AR83">
            <v>0</v>
          </cell>
          <cell r="AS83">
            <v>0</v>
          </cell>
          <cell r="AT83">
            <v>0</v>
          </cell>
        </row>
        <row r="84">
          <cell r="A84" t="str">
            <v>GPTdF04-Albatros</v>
          </cell>
          <cell r="AJ84">
            <v>0</v>
          </cell>
          <cell r="AK84">
            <v>0</v>
          </cell>
          <cell r="AL84">
            <v>0</v>
          </cell>
          <cell r="AM84">
            <v>0</v>
          </cell>
          <cell r="AN84">
            <v>0</v>
          </cell>
          <cell r="AO84">
            <v>0</v>
          </cell>
          <cell r="AP84">
            <v>0</v>
          </cell>
          <cell r="AQ84">
            <v>0</v>
          </cell>
          <cell r="AR84">
            <v>0</v>
          </cell>
          <cell r="AS84">
            <v>0</v>
          </cell>
          <cell r="AT84">
            <v>0</v>
          </cell>
        </row>
        <row r="85">
          <cell r="A85" t="str">
            <v>GPM07-Aconcagua</v>
          </cell>
          <cell r="AJ85">
            <v>0</v>
          </cell>
          <cell r="AK85">
            <v>0</v>
          </cell>
          <cell r="AL85">
            <v>0</v>
          </cell>
          <cell r="AM85">
            <v>0</v>
          </cell>
          <cell r="AN85">
            <v>0</v>
          </cell>
          <cell r="AO85">
            <v>0</v>
          </cell>
          <cell r="AP85">
            <v>0</v>
          </cell>
          <cell r="AQ85">
            <v>0</v>
          </cell>
          <cell r="AR85">
            <v>0</v>
          </cell>
          <cell r="AS85">
            <v>0</v>
          </cell>
          <cell r="AT85">
            <v>0</v>
          </cell>
        </row>
        <row r="86">
          <cell r="A86" t="str">
            <v>GPM02</v>
          </cell>
          <cell r="AJ86">
            <v>0</v>
          </cell>
          <cell r="AK86">
            <v>0</v>
          </cell>
          <cell r="AL86">
            <v>0</v>
          </cell>
          <cell r="AM86">
            <v>0</v>
          </cell>
          <cell r="AN86">
            <v>0</v>
          </cell>
          <cell r="AO86">
            <v>0</v>
          </cell>
          <cell r="AP86">
            <v>0</v>
          </cell>
          <cell r="AQ86">
            <v>0</v>
          </cell>
          <cell r="AR86">
            <v>0</v>
          </cell>
          <cell r="AS86">
            <v>0</v>
          </cell>
          <cell r="AT86">
            <v>0</v>
          </cell>
        </row>
        <row r="97">
          <cell r="A97" t="str">
            <v>Para ingresar un nuevo bono insertar una fila sobre la línea</v>
          </cell>
        </row>
        <row r="100">
          <cell r="A100">
            <v>2099</v>
          </cell>
          <cell r="C100" t="str">
            <v xml:space="preserve">    Bocon Prov de Buenos Aires en pesos</v>
          </cell>
        </row>
        <row r="101">
          <cell r="A101">
            <v>2098</v>
          </cell>
          <cell r="C101" t="str">
            <v xml:space="preserve">    Bocon Prov de Buenos Aires en dólares</v>
          </cell>
        </row>
        <row r="102">
          <cell r="A102">
            <v>2177</v>
          </cell>
          <cell r="C102" t="str">
            <v xml:space="preserve">    Bono Estructurado en dólares - </v>
          </cell>
        </row>
        <row r="103">
          <cell r="A103" t="str">
            <v>BPBA1</v>
          </cell>
          <cell r="C103" t="str">
            <v xml:space="preserve">    Eurobono 97 en dólares</v>
          </cell>
        </row>
        <row r="104">
          <cell r="A104" t="str">
            <v>BPB2D</v>
          </cell>
          <cell r="C104" t="str">
            <v xml:space="preserve">    Eurobono 98 en dólares</v>
          </cell>
        </row>
        <row r="105">
          <cell r="A105" t="str">
            <v>BPB3C</v>
          </cell>
          <cell r="C105" t="str">
            <v xml:space="preserve">    Eurobono 98 en dólares</v>
          </cell>
        </row>
        <row r="106">
          <cell r="C106" t="str">
            <v xml:space="preserve">    Eurobono 98 en Marcos (150)</v>
          </cell>
        </row>
        <row r="107">
          <cell r="C107" t="str">
            <v xml:space="preserve">    Eurobono 01 en Marcos (250)</v>
          </cell>
        </row>
        <row r="108">
          <cell r="A108" t="str">
            <v>GPBX3-Francos Suizos</v>
          </cell>
          <cell r="C108" t="str">
            <v xml:space="preserve">    Eurobono 03 en Francos Suizos (150+50+75)</v>
          </cell>
        </row>
        <row r="109">
          <cell r="A109" t="str">
            <v>GPBX2-Euros</v>
          </cell>
          <cell r="B109">
            <v>7</v>
          </cell>
          <cell r="C109" t="str">
            <v xml:space="preserve">    Eurobono 02 en Euros (100)</v>
          </cell>
        </row>
        <row r="110">
          <cell r="A110" t="str">
            <v>PBAS2</v>
          </cell>
          <cell r="B110">
            <v>9</v>
          </cell>
          <cell r="C110" t="str">
            <v xml:space="preserve">    Eurobono 02 en Dólares</v>
          </cell>
          <cell r="AJ110">
            <v>9.68</v>
          </cell>
        </row>
        <row r="111">
          <cell r="A111" t="str">
            <v>GPBX4-Euros</v>
          </cell>
          <cell r="B111">
            <v>10</v>
          </cell>
          <cell r="C111" t="str">
            <v xml:space="preserve">    Eurobono 04 en Euros (175)</v>
          </cell>
        </row>
        <row r="112">
          <cell r="A112" t="str">
            <v>BGBX6-Euros</v>
          </cell>
          <cell r="B112" t="str">
            <v>para augusto son 11 y 15</v>
          </cell>
          <cell r="C112" t="str">
            <v xml:space="preserve">    Eurobono 06 en Euros (150+50)</v>
          </cell>
        </row>
        <row r="113">
          <cell r="A113" t="str">
            <v>BGBX1</v>
          </cell>
          <cell r="B113">
            <v>13</v>
          </cell>
          <cell r="C113" t="str">
            <v xml:space="preserve">    Eurobono 05 en Euros (300)</v>
          </cell>
        </row>
        <row r="114">
          <cell r="A114" t="str">
            <v>GPBX7</v>
          </cell>
          <cell r="B114">
            <v>14</v>
          </cell>
          <cell r="C114" t="str">
            <v xml:space="preserve">    Eurobono 10 en Dólares</v>
          </cell>
        </row>
        <row r="115">
          <cell r="A115" t="str">
            <v>GPBX3-Yenes</v>
          </cell>
          <cell r="B115">
            <v>16</v>
          </cell>
          <cell r="C115" t="str">
            <v xml:space="preserve">    Eurobono 03 en Yenes (3000)</v>
          </cell>
        </row>
        <row r="116">
          <cell r="A116" t="str">
            <v>GPBX4.1-Euros</v>
          </cell>
          <cell r="B116">
            <v>18</v>
          </cell>
          <cell r="C116" t="str">
            <v xml:space="preserve">    Eurobono 04 en Euros (100)</v>
          </cell>
        </row>
        <row r="117">
          <cell r="A117" t="str">
            <v>PX13D</v>
          </cell>
          <cell r="B117">
            <v>21</v>
          </cell>
          <cell r="C117" t="str">
            <v xml:space="preserve">    Eurobono 03 en Dólares</v>
          </cell>
        </row>
        <row r="118">
          <cell r="A118" t="str">
            <v>PX14D</v>
          </cell>
          <cell r="B118">
            <v>22</v>
          </cell>
          <cell r="C118" t="str">
            <v xml:space="preserve">    Eurobono 07 en Dólares</v>
          </cell>
        </row>
        <row r="119">
          <cell r="A119" t="str">
            <v>GPBX2.1-Euros</v>
          </cell>
          <cell r="B119">
            <v>23</v>
          </cell>
          <cell r="C119" t="str">
            <v xml:space="preserve">    Eurobono 02 en Euros (100)</v>
          </cell>
        </row>
        <row r="120">
          <cell r="A120" t="str">
            <v>GPBX3-Euros</v>
          </cell>
          <cell r="B120">
            <v>27</v>
          </cell>
          <cell r="C120" t="str">
            <v xml:space="preserve">    Eurobono 03 en Euros (300)</v>
          </cell>
        </row>
        <row r="121">
          <cell r="A121" t="str">
            <v>GPBX4.2-Euros</v>
          </cell>
          <cell r="B121">
            <v>28</v>
          </cell>
          <cell r="C121" t="str">
            <v xml:space="preserve">    Eurobono 04 en Euros (300)</v>
          </cell>
        </row>
        <row r="122">
          <cell r="A122" t="str">
            <v>PBAS3</v>
          </cell>
          <cell r="B122">
            <v>12</v>
          </cell>
          <cell r="C122" t="str">
            <v xml:space="preserve">    Euroletra 06/12/00 en dólares</v>
          </cell>
        </row>
        <row r="123">
          <cell r="B123">
            <v>12</v>
          </cell>
          <cell r="C123" t="str">
            <v xml:space="preserve">    Euroletra 19/06/00 en dólares</v>
          </cell>
        </row>
        <row r="124">
          <cell r="B124">
            <v>12</v>
          </cell>
          <cell r="C124" t="str">
            <v xml:space="preserve">    Euroletra 06/07/00 en Yenes (2500)</v>
          </cell>
        </row>
        <row r="125">
          <cell r="A125">
            <v>403</v>
          </cell>
          <cell r="B125">
            <v>12</v>
          </cell>
          <cell r="C125" t="str">
            <v xml:space="preserve">    Euroletra 05/01/01 en dólares</v>
          </cell>
        </row>
        <row r="126">
          <cell r="A126" t="str">
            <v>PBAS9</v>
          </cell>
          <cell r="B126">
            <v>17</v>
          </cell>
          <cell r="C126" t="str">
            <v xml:space="preserve">    Euroletra 30/03/01 en dólares</v>
          </cell>
        </row>
        <row r="127">
          <cell r="B127">
            <v>19</v>
          </cell>
          <cell r="C127" t="str">
            <v xml:space="preserve">    Euroletra 07/05/01 en dólares</v>
          </cell>
        </row>
        <row r="128">
          <cell r="B128">
            <v>20</v>
          </cell>
          <cell r="C128" t="str">
            <v xml:space="preserve">    Euroletra 15/03/01 en yenes</v>
          </cell>
        </row>
        <row r="129">
          <cell r="A129" t="str">
            <v>PX16P</v>
          </cell>
          <cell r="B129">
            <v>24</v>
          </cell>
          <cell r="C129" t="str">
            <v xml:space="preserve">    Euroletra 21/09/01 en pesos</v>
          </cell>
        </row>
        <row r="130">
          <cell r="B130">
            <v>25</v>
          </cell>
          <cell r="C130" t="str">
            <v xml:space="preserve">    Euroletra 01/11/01 en euro (75)</v>
          </cell>
        </row>
        <row r="131">
          <cell r="B131">
            <v>26</v>
          </cell>
          <cell r="C131" t="str">
            <v xml:space="preserve">    Euroletra 23/04/01 en dólares</v>
          </cell>
        </row>
        <row r="132">
          <cell r="A132" t="str">
            <v>PX21</v>
          </cell>
          <cell r="B132">
            <v>29</v>
          </cell>
          <cell r="C132" t="str">
            <v xml:space="preserve">    Euroletra 11/03/02 en dólares</v>
          </cell>
        </row>
        <row r="133">
          <cell r="A133" t="str">
            <v>GPBX6-u$s</v>
          </cell>
          <cell r="B133">
            <v>30</v>
          </cell>
          <cell r="C133" t="str">
            <v xml:space="preserve">    Eurobono 06 en Dólares</v>
          </cell>
        </row>
        <row r="134">
          <cell r="A134">
            <v>2442</v>
          </cell>
          <cell r="C134" t="str">
            <v xml:space="preserve">    Bonos  U$S V.2009 ES</v>
          </cell>
        </row>
      </sheetData>
      <sheetData sheetId="6" refreshError="1">
        <row r="4">
          <cell r="A4" t="str">
            <v>DNCI</v>
          </cell>
          <cell r="B4" t="str">
            <v>COD ISIN/MAE</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AP6">
            <v>217.8726373656001</v>
          </cell>
          <cell r="AQ6">
            <v>281.54207585956567</v>
          </cell>
          <cell r="AR6">
            <v>281.54207585956567</v>
          </cell>
          <cell r="AS6">
            <v>145.03458430170465</v>
          </cell>
          <cell r="AT6">
            <v>248.31763503035853</v>
          </cell>
          <cell r="AU6">
            <v>348.49338338500922</v>
          </cell>
          <cell r="AV6">
            <v>367.69050321904137</v>
          </cell>
          <cell r="AW6">
            <v>236.68643829754419</v>
          </cell>
          <cell r="AX6">
            <v>146.03587415262501</v>
          </cell>
          <cell r="AY6">
            <v>190.410398701535</v>
          </cell>
          <cell r="AZ6">
            <v>72.551636837226567</v>
          </cell>
        </row>
        <row r="7">
          <cell r="A7" t="str">
            <v>X</v>
          </cell>
        </row>
        <row r="8">
          <cell r="A8" t="str">
            <v>TITULOS GOBIERNO NACIONAL</v>
          </cell>
          <cell r="AP8">
            <v>217.8726373656001</v>
          </cell>
          <cell r="AQ8">
            <v>281.54207585956567</v>
          </cell>
          <cell r="AR8">
            <v>281.54207585956567</v>
          </cell>
          <cell r="AS8">
            <v>145.03458430170465</v>
          </cell>
          <cell r="AT8">
            <v>248.31763503035853</v>
          </cell>
          <cell r="AU8">
            <v>348.49338338500922</v>
          </cell>
          <cell r="AV8">
            <v>367.69050321904137</v>
          </cell>
          <cell r="AW8">
            <v>236.68643829754419</v>
          </cell>
          <cell r="AX8">
            <v>146.03587415262501</v>
          </cell>
          <cell r="AY8">
            <v>190.410398701535</v>
          </cell>
          <cell r="AZ8">
            <v>72.551636837226567</v>
          </cell>
        </row>
        <row r="9">
          <cell r="A9" t="str">
            <v>x</v>
          </cell>
        </row>
        <row r="10">
          <cell r="A10" t="str">
            <v>BRADY</v>
          </cell>
          <cell r="C10" t="str">
            <v>BONOS BRADY</v>
          </cell>
          <cell r="AP10">
            <v>62.198284999999998</v>
          </cell>
          <cell r="AQ10">
            <v>77.408969701936869</v>
          </cell>
          <cell r="AR10">
            <v>77.408969701936869</v>
          </cell>
          <cell r="AS10">
            <v>24.493741</v>
          </cell>
          <cell r="AT10">
            <v>18.907612371743177</v>
          </cell>
          <cell r="AU10">
            <v>14.63221022733044</v>
          </cell>
          <cell r="AV10">
            <v>49.490668344155871</v>
          </cell>
          <cell r="AW10">
            <v>38.949724775071317</v>
          </cell>
          <cell r="AX10">
            <v>9.2335294304624895</v>
          </cell>
          <cell r="AY10">
            <v>43.110792688857707</v>
          </cell>
          <cell r="AZ10">
            <v>10.689285</v>
          </cell>
        </row>
        <row r="11">
          <cell r="A11" t="str">
            <v>PAR</v>
          </cell>
          <cell r="B11" t="str">
            <v>XS0043119147</v>
          </cell>
          <cell r="AQ11">
            <v>4.5941259198691746</v>
          </cell>
          <cell r="AR11">
            <v>4.5941259198691746</v>
          </cell>
          <cell r="AS11">
            <v>0.74995000000000001</v>
          </cell>
          <cell r="AT11">
            <v>8.9520681660097363</v>
          </cell>
          <cell r="AU11">
            <v>3.0446464178066308</v>
          </cell>
          <cell r="AV11">
            <v>3.1921772727272701</v>
          </cell>
          <cell r="AW11">
            <v>2.7934322580645157</v>
          </cell>
          <cell r="AX11">
            <v>2.3936999999999999</v>
          </cell>
          <cell r="AY11">
            <v>13.449666555098485</v>
          </cell>
          <cell r="AZ11">
            <v>6.8098000000000001</v>
          </cell>
        </row>
        <row r="12">
          <cell r="A12" t="str">
            <v>DISD</v>
          </cell>
          <cell r="B12" t="str">
            <v>DISD</v>
          </cell>
          <cell r="AP12">
            <v>3.3118780000000001</v>
          </cell>
          <cell r="AQ12">
            <v>0.01</v>
          </cell>
          <cell r="AR12">
            <v>0.01</v>
          </cell>
          <cell r="AS12">
            <v>0.01</v>
          </cell>
          <cell r="AT12">
            <v>0</v>
          </cell>
          <cell r="AU12">
            <v>0</v>
          </cell>
          <cell r="AV12">
            <v>0</v>
          </cell>
          <cell r="AW12">
            <v>0</v>
          </cell>
          <cell r="AX12">
            <v>0</v>
          </cell>
          <cell r="AY12">
            <v>0</v>
          </cell>
          <cell r="AZ12">
            <v>2.9069000000000001E-2</v>
          </cell>
        </row>
        <row r="13">
          <cell r="A13" t="str">
            <v>FRB</v>
          </cell>
          <cell r="B13" t="str">
            <v>FRB</v>
          </cell>
          <cell r="AP13">
            <v>58.886406999999998</v>
          </cell>
          <cell r="AQ13">
            <v>72.804843782067692</v>
          </cell>
          <cell r="AR13">
            <v>72.804843782067692</v>
          </cell>
          <cell r="AS13">
            <v>23.733791</v>
          </cell>
          <cell r="AT13">
            <v>9.9555442057334407</v>
          </cell>
          <cell r="AU13">
            <v>11.587563809523809</v>
          </cell>
          <cell r="AV13">
            <v>46.2984910714286</v>
          </cell>
          <cell r="AW13">
            <v>36.156292517006804</v>
          </cell>
          <cell r="AX13">
            <v>6.8398294304624905</v>
          </cell>
          <cell r="AY13">
            <v>29.661126133759222</v>
          </cell>
          <cell r="AZ13">
            <v>3.8504160000000001</v>
          </cell>
        </row>
        <row r="14">
          <cell r="A14" t="str">
            <v>GLOB</v>
          </cell>
          <cell r="C14" t="str">
            <v>BONOS GLOBALES</v>
          </cell>
          <cell r="AP14">
            <v>137.69060399999998</v>
          </cell>
          <cell r="AQ14">
            <v>156.03224816414738</v>
          </cell>
          <cell r="AR14">
            <v>156.03224816414738</v>
          </cell>
          <cell r="AS14">
            <v>92.542647000000002</v>
          </cell>
          <cell r="AT14">
            <v>167.65580413304278</v>
          </cell>
          <cell r="AU14">
            <v>245.53783176566742</v>
          </cell>
          <cell r="AV14">
            <v>244.54113759582825</v>
          </cell>
          <cell r="AW14">
            <v>135.06476690622617</v>
          </cell>
          <cell r="AX14">
            <v>88.412021105486289</v>
          </cell>
          <cell r="AY14">
            <v>109.2458848843178</v>
          </cell>
          <cell r="AZ14">
            <v>45.746474000000006</v>
          </cell>
        </row>
        <row r="15">
          <cell r="A15" t="str">
            <v>BG01/03</v>
          </cell>
          <cell r="B15" t="str">
            <v>GD03</v>
          </cell>
          <cell r="C15" t="str">
            <v xml:space="preserve">    Bono Global I (8.375%)</v>
          </cell>
          <cell r="AP15">
            <v>13.164405</v>
          </cell>
          <cell r="AQ15">
            <v>12.18202479901894</v>
          </cell>
          <cell r="AR15">
            <v>12.18202479901894</v>
          </cell>
          <cell r="AS15">
            <v>7.6095360000000003</v>
          </cell>
          <cell r="AT15">
            <v>26.46417872340426</v>
          </cell>
          <cell r="AU15">
            <v>45.884269601401662</v>
          </cell>
          <cell r="AV15">
            <v>10.385784615384599</v>
          </cell>
          <cell r="AW15">
            <v>8.4074528735632192</v>
          </cell>
          <cell r="AX15">
            <v>2.2404169934640521</v>
          </cell>
          <cell r="AY15">
            <v>3.6423000000000001</v>
          </cell>
          <cell r="AZ15">
            <v>0.99211000000000005</v>
          </cell>
        </row>
        <row r="16">
          <cell r="A16" t="str">
            <v>BG02/99</v>
          </cell>
          <cell r="C16" t="str">
            <v xml:space="preserve">    Bono Global II (10.95%)</v>
          </cell>
          <cell r="AV16">
            <v>0</v>
          </cell>
          <cell r="AW16">
            <v>0</v>
          </cell>
          <cell r="AX16">
            <v>0</v>
          </cell>
          <cell r="AY16">
            <v>0</v>
          </cell>
          <cell r="AZ16">
            <v>0</v>
          </cell>
        </row>
        <row r="17">
          <cell r="A17" t="str">
            <v>BG03/01</v>
          </cell>
          <cell r="C17" t="str">
            <v xml:space="preserve">    Bono Global III</v>
          </cell>
          <cell r="AV17">
            <v>0</v>
          </cell>
          <cell r="AW17">
            <v>0</v>
          </cell>
          <cell r="AX17">
            <v>0</v>
          </cell>
          <cell r="AY17">
            <v>0</v>
          </cell>
          <cell r="AZ17">
            <v>0</v>
          </cell>
        </row>
        <row r="18">
          <cell r="A18" t="str">
            <v>BG04/06</v>
          </cell>
          <cell r="C18" t="str">
            <v xml:space="preserve">    Bono Global IV</v>
          </cell>
          <cell r="AP18">
            <v>0</v>
          </cell>
          <cell r="AQ18">
            <v>0</v>
          </cell>
          <cell r="AR18">
            <v>0</v>
          </cell>
          <cell r="AS18">
            <v>0</v>
          </cell>
          <cell r="AT18">
            <v>0</v>
          </cell>
          <cell r="AU18">
            <v>0</v>
          </cell>
          <cell r="AV18">
            <v>0</v>
          </cell>
          <cell r="AW18">
            <v>0</v>
          </cell>
          <cell r="AX18">
            <v>0</v>
          </cell>
          <cell r="AY18">
            <v>0</v>
          </cell>
          <cell r="AZ18">
            <v>0</v>
          </cell>
        </row>
        <row r="19">
          <cell r="A19" t="str">
            <v>BG05/17</v>
          </cell>
          <cell r="B19" t="str">
            <v>GE17</v>
          </cell>
          <cell r="C19" t="str">
            <v xml:space="preserve">    Bono GlobalI V Megabono</v>
          </cell>
          <cell r="AP19">
            <v>17.152754000000002</v>
          </cell>
          <cell r="AQ19">
            <v>17.739964374630109</v>
          </cell>
          <cell r="AR19">
            <v>17.739964374630109</v>
          </cell>
          <cell r="AS19">
            <v>7.8998619999999997</v>
          </cell>
          <cell r="AT19">
            <v>24.320558024691358</v>
          </cell>
          <cell r="AU19">
            <v>29.371451428571429</v>
          </cell>
          <cell r="AV19">
            <v>28.149777245509</v>
          </cell>
          <cell r="AW19">
            <v>15.625185314685316</v>
          </cell>
          <cell r="AX19">
            <v>9.8701688311688311</v>
          </cell>
          <cell r="AY19">
            <v>30.5242</v>
          </cell>
          <cell r="AZ19">
            <v>10.893579000000001</v>
          </cell>
        </row>
        <row r="20">
          <cell r="A20" t="str">
            <v>BG06/27</v>
          </cell>
          <cell r="B20" t="str">
            <v>GS27</v>
          </cell>
          <cell r="C20" t="str">
            <v xml:space="preserve">    Bono Global VI (9.75%)</v>
          </cell>
          <cell r="AP20">
            <v>7.2335820000000002</v>
          </cell>
          <cell r="AQ20">
            <v>6.2702418604651164</v>
          </cell>
          <cell r="AR20">
            <v>6.2702418604651164</v>
          </cell>
          <cell r="AS20">
            <v>0</v>
          </cell>
          <cell r="AT20">
            <v>0.55334666666666665</v>
          </cell>
          <cell r="AU20">
            <v>0</v>
          </cell>
          <cell r="AV20">
            <v>1.8070789473684199</v>
          </cell>
          <cell r="AW20">
            <v>0</v>
          </cell>
          <cell r="AZ20">
            <v>0.401696</v>
          </cell>
        </row>
        <row r="21">
          <cell r="A21" t="str">
            <v>BG07/05</v>
          </cell>
          <cell r="B21" t="str">
            <v>GD05</v>
          </cell>
          <cell r="C21" t="str">
            <v xml:space="preserve">    Bono Global VII (11%)</v>
          </cell>
          <cell r="AP21">
            <v>0.42497400000000002</v>
          </cell>
          <cell r="AQ21">
            <v>14.139646066803403</v>
          </cell>
          <cell r="AR21">
            <v>14.139646066803403</v>
          </cell>
          <cell r="AS21">
            <v>7.5768269999999998</v>
          </cell>
          <cell r="AT21">
            <v>10.594799999999999</v>
          </cell>
          <cell r="AU21">
            <v>32.610583079149272</v>
          </cell>
          <cell r="AV21">
            <v>25.776758974359002</v>
          </cell>
          <cell r="AW21">
            <v>22.520619512195122</v>
          </cell>
          <cell r="AX21">
            <v>1.969498947368421</v>
          </cell>
          <cell r="AY21">
            <v>5.4560242424242418</v>
          </cell>
          <cell r="AZ21">
            <v>3.639205</v>
          </cell>
        </row>
        <row r="22">
          <cell r="A22" t="str">
            <v>BG08/19</v>
          </cell>
          <cell r="B22" t="str">
            <v>GF19</v>
          </cell>
          <cell r="C22" t="str">
            <v xml:space="preserve">    Bono Global VIII (12,125%)</v>
          </cell>
          <cell r="AP22">
            <v>0</v>
          </cell>
          <cell r="AQ22">
            <v>0.20505554661085171</v>
          </cell>
          <cell r="AR22">
            <v>0.20505554661085171</v>
          </cell>
          <cell r="AS22">
            <v>0</v>
          </cell>
          <cell r="AT22">
            <v>1.1453935724266417</v>
          </cell>
          <cell r="AU22">
            <v>0</v>
          </cell>
          <cell r="AV22">
            <v>0</v>
          </cell>
          <cell r="AW22">
            <v>0</v>
          </cell>
        </row>
        <row r="23">
          <cell r="A23" t="str">
            <v>BG09/09</v>
          </cell>
          <cell r="B23" t="str">
            <v>GA09</v>
          </cell>
          <cell r="C23" t="str">
            <v xml:space="preserve">    Bono Global IX (11,75%)</v>
          </cell>
          <cell r="AP23">
            <v>5.1980230000000001</v>
          </cell>
          <cell r="AQ23">
            <v>2.4937446885891803</v>
          </cell>
          <cell r="AR23">
            <v>2.4937446885891803</v>
          </cell>
          <cell r="AS23">
            <v>2.406936</v>
          </cell>
          <cell r="AT23">
            <v>6.4896722068328714</v>
          </cell>
          <cell r="AU23">
            <v>6.4633096806893047</v>
          </cell>
          <cell r="AV23">
            <v>8.81233256351039</v>
          </cell>
          <cell r="AW23">
            <v>3.6257402061855672</v>
          </cell>
          <cell r="AX23">
            <v>1.37545125</v>
          </cell>
          <cell r="AY23">
            <v>6.8806272727272724</v>
          </cell>
          <cell r="AZ23">
            <v>6.5183179999999998</v>
          </cell>
        </row>
        <row r="24">
          <cell r="A24" t="str">
            <v>BG10/20</v>
          </cell>
          <cell r="B24" t="str">
            <v>GF20</v>
          </cell>
          <cell r="C24" t="str">
            <v xml:space="preserve">    Bono Global X (12%)</v>
          </cell>
          <cell r="AP24">
            <v>0.66761499999999996</v>
          </cell>
          <cell r="AQ24">
            <v>0.50373322213549987</v>
          </cell>
          <cell r="AR24">
            <v>0.50373322213549987</v>
          </cell>
          <cell r="AS24">
            <v>0.25027300000000002</v>
          </cell>
          <cell r="AT24">
            <v>0.53654497553631919</v>
          </cell>
          <cell r="AU24">
            <v>0</v>
          </cell>
          <cell r="AV24">
            <v>1.5873611111111099</v>
          </cell>
          <cell r="AW24">
            <v>0</v>
          </cell>
          <cell r="AZ24">
            <v>0.34498600000000001</v>
          </cell>
        </row>
        <row r="25">
          <cell r="A25" t="str">
            <v>BG11/10</v>
          </cell>
          <cell r="B25" t="str">
            <v>GM10</v>
          </cell>
          <cell r="C25" t="str">
            <v xml:space="preserve">    Bono Global XI (11,375%)</v>
          </cell>
          <cell r="AP25">
            <v>0.216505</v>
          </cell>
          <cell r="AQ25">
            <v>0.47507360672975812</v>
          </cell>
          <cell r="AR25">
            <v>0.47507360672975812</v>
          </cell>
          <cell r="AS25">
            <v>0</v>
          </cell>
          <cell r="AT25">
            <v>0</v>
          </cell>
          <cell r="AU25">
            <v>0</v>
          </cell>
          <cell r="AV25">
            <v>0.65527082880139198</v>
          </cell>
          <cell r="AW25">
            <v>0</v>
          </cell>
          <cell r="AY25">
            <v>0.71789696969696959</v>
          </cell>
          <cell r="AZ25">
            <v>3.9884170000000001</v>
          </cell>
        </row>
        <row r="26">
          <cell r="A26" t="str">
            <v>BG12/15</v>
          </cell>
          <cell r="B26" t="str">
            <v>GJ15</v>
          </cell>
          <cell r="C26" t="str">
            <v xml:space="preserve">    Bono Global XII (11,75%)</v>
          </cell>
          <cell r="AP26">
            <v>17.415116999999999</v>
          </cell>
          <cell r="AQ26">
            <v>14.397562930494678</v>
          </cell>
          <cell r="AR26">
            <v>14.397562930494678</v>
          </cell>
          <cell r="AS26">
            <v>6.2530780000000004</v>
          </cell>
          <cell r="AT26">
            <v>17.440995744680851</v>
          </cell>
          <cell r="AU26">
            <v>18.650086956521744</v>
          </cell>
          <cell r="AV26">
            <v>27.9281088757396</v>
          </cell>
          <cell r="AW26">
            <v>5.6275047619047625</v>
          </cell>
          <cell r="AX26">
            <v>6.6911306122448986</v>
          </cell>
          <cell r="AY26">
            <v>6.8492382352941172</v>
          </cell>
          <cell r="AZ26">
            <v>2.008966</v>
          </cell>
        </row>
        <row r="27">
          <cell r="A27" t="str">
            <v>BG13/30</v>
          </cell>
          <cell r="B27" t="str">
            <v>GL30</v>
          </cell>
          <cell r="C27" t="str">
            <v xml:space="preserve">    Bono Global XIII (10,25%)</v>
          </cell>
          <cell r="AP27">
            <v>0.5</v>
          </cell>
          <cell r="AQ27">
            <v>0.1</v>
          </cell>
          <cell r="AR27">
            <v>0.1</v>
          </cell>
          <cell r="AS27">
            <v>0</v>
          </cell>
          <cell r="AT27">
            <v>0.54438944643749154</v>
          </cell>
          <cell r="AU27">
            <v>0</v>
          </cell>
          <cell r="AV27">
            <v>0.53958333333333297</v>
          </cell>
          <cell r="AW27">
            <v>0</v>
          </cell>
        </row>
        <row r="28">
          <cell r="A28" t="str">
            <v>BG14/31</v>
          </cell>
          <cell r="AP28">
            <v>0</v>
          </cell>
          <cell r="AQ28">
            <v>0</v>
          </cell>
          <cell r="AR28">
            <v>0</v>
          </cell>
          <cell r="AS28">
            <v>0</v>
          </cell>
          <cell r="AT28">
            <v>0</v>
          </cell>
          <cell r="AU28">
            <v>0</v>
          </cell>
          <cell r="AV28">
            <v>0</v>
          </cell>
          <cell r="AW28">
            <v>0</v>
          </cell>
        </row>
        <row r="29">
          <cell r="A29" t="str">
            <v>BG15/12</v>
          </cell>
          <cell r="B29" t="str">
            <v>GF12</v>
          </cell>
          <cell r="C29" t="str">
            <v xml:space="preserve">    Bono Global XV (12,375%)</v>
          </cell>
          <cell r="AP29">
            <v>10.467188999999999</v>
          </cell>
          <cell r="AQ29">
            <v>7.6341176674858851</v>
          </cell>
          <cell r="AR29">
            <v>7.6341176674858851</v>
          </cell>
          <cell r="AS29">
            <v>2.473903</v>
          </cell>
          <cell r="AT29">
            <v>1.3195222482435598</v>
          </cell>
          <cell r="AU29">
            <v>0</v>
          </cell>
          <cell r="AV29">
            <v>14.361575063588599</v>
          </cell>
          <cell r="AW29">
            <v>3.2110807647288339E-2</v>
          </cell>
          <cell r="AX29">
            <v>0.01</v>
          </cell>
          <cell r="AY29">
            <v>0</v>
          </cell>
          <cell r="AZ29">
            <v>0.42453099999999999</v>
          </cell>
        </row>
        <row r="30">
          <cell r="A30" t="str">
            <v>BG16/08$</v>
          </cell>
          <cell r="C30" t="str">
            <v xml:space="preserve">    Bono Global XVI (10,00%-12,00%)</v>
          </cell>
          <cell r="AV30">
            <v>0</v>
          </cell>
          <cell r="AW30">
            <v>0</v>
          </cell>
        </row>
        <row r="31">
          <cell r="A31" t="str">
            <v>BG17/08</v>
          </cell>
          <cell r="B31" t="str">
            <v>GD08</v>
          </cell>
          <cell r="C31" t="str">
            <v xml:space="preserve">    Bono Global XVII (7,00%-15,50%)</v>
          </cell>
          <cell r="AP31">
            <v>46.730733999999998</v>
          </cell>
          <cell r="AQ31">
            <v>55.769799620686449</v>
          </cell>
          <cell r="AR31">
            <v>55.769799620686449</v>
          </cell>
          <cell r="AS31">
            <v>33.784695999999997</v>
          </cell>
          <cell r="AT31">
            <v>37.035701195219119</v>
          </cell>
          <cell r="AU31">
            <v>47.847843613404564</v>
          </cell>
          <cell r="AV31">
            <v>68.172244389027398</v>
          </cell>
          <cell r="AW31">
            <v>32.959025663331886</v>
          </cell>
          <cell r="AX31">
            <v>27.700556561085971</v>
          </cell>
          <cell r="AY31">
            <v>27.358025806451614</v>
          </cell>
          <cell r="AZ31">
            <v>10.630868</v>
          </cell>
        </row>
        <row r="32">
          <cell r="A32" t="str">
            <v>BG18/18</v>
          </cell>
          <cell r="B32" t="str">
            <v>GJ18</v>
          </cell>
          <cell r="C32" t="str">
            <v xml:space="preserve">    Bono Global XVIII (12,25%)</v>
          </cell>
          <cell r="AP32">
            <v>11.351601</v>
          </cell>
          <cell r="AQ32">
            <v>18.024274889592888</v>
          </cell>
          <cell r="AR32">
            <v>18.024274889592888</v>
          </cell>
          <cell r="AS32">
            <v>17.199945</v>
          </cell>
          <cell r="AT32">
            <v>20.885757142857141</v>
          </cell>
          <cell r="AU32">
            <v>42.462362996480643</v>
          </cell>
          <cell r="AV32">
            <v>39.730079295154198</v>
          </cell>
          <cell r="AW32">
            <v>31.5168668971478</v>
          </cell>
          <cell r="AX32">
            <v>26.636669806877062</v>
          </cell>
          <cell r="AY32">
            <v>21.059799999999999</v>
          </cell>
          <cell r="AZ32" t="str">
            <v>averiguar si esta capitalizado</v>
          </cell>
          <cell r="BA32" t="str">
            <v>averiguar si esta capitalizado</v>
          </cell>
        </row>
        <row r="33">
          <cell r="A33" t="str">
            <v>BG19/31</v>
          </cell>
          <cell r="B33" t="str">
            <v>GJ31</v>
          </cell>
          <cell r="C33" t="str">
            <v xml:space="preserve">    Bono Global XIX (12,00%)</v>
          </cell>
          <cell r="AP33">
            <v>7.1681049999999997</v>
          </cell>
          <cell r="AQ33">
            <v>6.0970088909046218</v>
          </cell>
          <cell r="AR33">
            <v>6.0970088909046218</v>
          </cell>
          <cell r="AS33">
            <v>7.0875909999999998</v>
          </cell>
          <cell r="AT33">
            <v>20.324944186046512</v>
          </cell>
          <cell r="AU33">
            <v>22.247924409448817</v>
          </cell>
          <cell r="AV33">
            <v>16.6351823529412</v>
          </cell>
          <cell r="AW33">
            <v>14.750260869565199</v>
          </cell>
          <cell r="AX33">
            <v>11.918128103277061</v>
          </cell>
          <cell r="AY33">
            <v>6.7577723577235771</v>
          </cell>
          <cell r="AZ33" t="str">
            <v>averiguar si esta capitalizado</v>
          </cell>
          <cell r="BA33" t="str">
            <v>averiguar si esta capitalizado</v>
          </cell>
        </row>
        <row r="34">
          <cell r="C34" t="str">
            <v>EURONOTAS</v>
          </cell>
          <cell r="AP34">
            <v>16.1999683656</v>
          </cell>
          <cell r="AQ34">
            <v>14.239597183241182</v>
          </cell>
          <cell r="AR34">
            <v>14.239597183241182</v>
          </cell>
          <cell r="AS34">
            <v>11.543896301704601</v>
          </cell>
          <cell r="AT34">
            <v>2.0689655172413793E-2</v>
          </cell>
          <cell r="AU34">
            <v>16.661093392011235</v>
          </cell>
          <cell r="AV34">
            <v>27.176180821914329</v>
          </cell>
          <cell r="AW34">
            <v>17.688734346246651</v>
          </cell>
          <cell r="AX34">
            <v>8.0496709251311156</v>
          </cell>
          <cell r="AY34">
            <v>6.9982335164835181</v>
          </cell>
          <cell r="AZ34">
            <v>7.2609119999999994</v>
          </cell>
        </row>
        <row r="35">
          <cell r="A35" t="str">
            <v>EL/ARP-61</v>
          </cell>
          <cell r="B35" t="str">
            <v>SF07</v>
          </cell>
          <cell r="C35" t="str">
            <v xml:space="preserve">    Euronota LXI $-2007</v>
          </cell>
          <cell r="AP35">
            <v>0.25</v>
          </cell>
          <cell r="AQ35">
            <v>0.25</v>
          </cell>
          <cell r="AR35">
            <v>0.25</v>
          </cell>
          <cell r="AS35">
            <v>0.25</v>
          </cell>
          <cell r="AT35">
            <v>0</v>
          </cell>
          <cell r="AU35">
            <v>0</v>
          </cell>
          <cell r="AV35">
            <v>0</v>
          </cell>
          <cell r="AW35">
            <v>0</v>
          </cell>
          <cell r="AX35">
            <v>0</v>
          </cell>
          <cell r="AY35">
            <v>0</v>
          </cell>
          <cell r="AZ35">
            <v>0</v>
          </cell>
        </row>
        <row r="36">
          <cell r="A36" t="str">
            <v>EL/ARP-68</v>
          </cell>
          <cell r="B36" t="str">
            <v>SL02</v>
          </cell>
          <cell r="C36" t="str">
            <v xml:space="preserve">    Euronota LXVIII $-2002</v>
          </cell>
          <cell r="AP36">
            <v>9.5230040000000002</v>
          </cell>
          <cell r="AQ36">
            <v>9.0011904259203597</v>
          </cell>
          <cell r="AR36">
            <v>9.0011904259203597</v>
          </cell>
          <cell r="AS36">
            <v>6.6463210000000004</v>
          </cell>
          <cell r="AT36">
            <v>2.0689655172413793E-2</v>
          </cell>
          <cell r="AU36">
            <v>1.5416541353383448</v>
          </cell>
          <cell r="AV36">
            <v>0.58007843137254933</v>
          </cell>
          <cell r="AW36">
            <v>0.77415966386554702</v>
          </cell>
          <cell r="AX36">
            <v>1.9684829059829065</v>
          </cell>
          <cell r="AY36">
            <v>3.3022335164835184</v>
          </cell>
          <cell r="AZ36">
            <v>4.4037119999999996</v>
          </cell>
        </row>
        <row r="37">
          <cell r="A37" t="str">
            <v>EL/USD-50</v>
          </cell>
          <cell r="C37" t="str">
            <v xml:space="preserve">    Euronota L (Libor + 270 p.b.)</v>
          </cell>
          <cell r="AV37">
            <v>0</v>
          </cell>
          <cell r="AW37">
            <v>0</v>
          </cell>
        </row>
        <row r="38">
          <cell r="A38" t="str">
            <v>EL/USD-74</v>
          </cell>
          <cell r="B38" t="str">
            <v>SPANS</v>
          </cell>
          <cell r="C38" t="str">
            <v xml:space="preserve">    Euronota LXXIV (Spread ajustable)</v>
          </cell>
          <cell r="AP38">
            <v>3.7440000000000002</v>
          </cell>
          <cell r="AQ38">
            <v>3.7439997573208221</v>
          </cell>
          <cell r="AR38">
            <v>3.7439997573208221</v>
          </cell>
          <cell r="AS38">
            <v>3.7440000000000002</v>
          </cell>
          <cell r="AT38">
            <v>0</v>
          </cell>
          <cell r="AU38">
            <v>15.119439256672891</v>
          </cell>
          <cell r="AV38">
            <v>21.136228710462301</v>
          </cell>
          <cell r="AW38">
            <v>13.127901492522174</v>
          </cell>
          <cell r="AX38">
            <v>3.6970000000000001</v>
          </cell>
          <cell r="AY38">
            <v>3.6960000000000002</v>
          </cell>
          <cell r="AZ38">
            <v>2.8572000000000002</v>
          </cell>
        </row>
        <row r="39">
          <cell r="A39" t="str">
            <v>EL/USD-79</v>
          </cell>
          <cell r="B39" t="str">
            <v>RV05D</v>
          </cell>
          <cell r="C39" t="str">
            <v xml:space="preserve">    Euronota LXXIX Dls. (Glob IV-25bp)</v>
          </cell>
          <cell r="AP39">
            <v>0.3</v>
          </cell>
          <cell r="AQ39">
            <v>0.3</v>
          </cell>
          <cell r="AR39">
            <v>0.3</v>
          </cell>
          <cell r="AS39">
            <v>0</v>
          </cell>
          <cell r="AT39">
            <v>0</v>
          </cell>
          <cell r="AU39">
            <v>0</v>
          </cell>
          <cell r="AV39">
            <v>1.2210000000000001</v>
          </cell>
          <cell r="AW39">
            <v>0</v>
          </cell>
          <cell r="AX39">
            <v>1.5149999999999999</v>
          </cell>
          <cell r="AY39">
            <v>0</v>
          </cell>
          <cell r="AZ39">
            <v>0</v>
          </cell>
        </row>
        <row r="40">
          <cell r="A40" t="str">
            <v>EL/USD-91</v>
          </cell>
          <cell r="C40" t="str">
            <v xml:space="preserve">    Euronota XCI (Libor + 575 p.b.)</v>
          </cell>
          <cell r="AP40">
            <v>0</v>
          </cell>
          <cell r="AQ40">
            <v>0</v>
          </cell>
          <cell r="AR40">
            <v>0</v>
          </cell>
          <cell r="AS40">
            <v>0</v>
          </cell>
          <cell r="AT40">
            <v>0</v>
          </cell>
          <cell r="AU40">
            <v>0</v>
          </cell>
          <cell r="AV40">
            <v>0</v>
          </cell>
          <cell r="AW40">
            <v>0</v>
          </cell>
        </row>
        <row r="41">
          <cell r="A41" t="str">
            <v>EL/EUR-81</v>
          </cell>
          <cell r="C41" t="str">
            <v xml:space="preserve">    Euronota LXXXI Euro (6 cup. Fijos)</v>
          </cell>
          <cell r="AP41">
            <v>0</v>
          </cell>
          <cell r="AQ41">
            <v>0</v>
          </cell>
          <cell r="AR41">
            <v>0</v>
          </cell>
          <cell r="AS41">
            <v>0</v>
          </cell>
          <cell r="AT41">
            <v>0</v>
          </cell>
          <cell r="AU41">
            <v>0</v>
          </cell>
          <cell r="AV41">
            <v>0</v>
          </cell>
          <cell r="AW41">
            <v>0</v>
          </cell>
        </row>
        <row r="42">
          <cell r="A42" t="str">
            <v>EL/EUR-90</v>
          </cell>
          <cell r="C42" t="str">
            <v xml:space="preserve">    Euronota XC Euro (9,5%)</v>
          </cell>
          <cell r="AP42">
            <v>0</v>
          </cell>
          <cell r="AQ42">
            <v>0</v>
          </cell>
          <cell r="AR42">
            <v>0</v>
          </cell>
          <cell r="AS42">
            <v>0</v>
          </cell>
          <cell r="AT42">
            <v>0</v>
          </cell>
          <cell r="AU42">
            <v>0</v>
          </cell>
          <cell r="AV42">
            <v>0</v>
          </cell>
          <cell r="AW42">
            <v>0</v>
          </cell>
        </row>
        <row r="43">
          <cell r="A43" t="str">
            <v>EL/EUR-92</v>
          </cell>
          <cell r="B43" t="str">
            <v>DE0002923851</v>
          </cell>
          <cell r="C43" t="str">
            <v xml:space="preserve">    Euronota XCII Euro (15% y 8%)</v>
          </cell>
          <cell r="AP43">
            <v>0.15303599999999998</v>
          </cell>
          <cell r="AQ43">
            <v>0.16504199999999999</v>
          </cell>
          <cell r="AR43">
            <v>0.16504199999999999</v>
          </cell>
          <cell r="AS43">
            <v>0.15789585613919999</v>
          </cell>
          <cell r="AT43">
            <v>0</v>
          </cell>
          <cell r="AU43">
            <v>0</v>
          </cell>
          <cell r="AV43">
            <v>0.74366277175749096</v>
          </cell>
          <cell r="AW43">
            <v>0.66562328359132605</v>
          </cell>
          <cell r="AX43">
            <v>0</v>
          </cell>
          <cell r="AY43">
            <v>0</v>
          </cell>
          <cell r="AZ43">
            <v>0</v>
          </cell>
        </row>
        <row r="44">
          <cell r="A44" t="str">
            <v>EL/EUR-107</v>
          </cell>
          <cell r="B44" t="str">
            <v>XSO105694789</v>
          </cell>
          <cell r="C44" t="str">
            <v xml:space="preserve">    Euronota CVII Euro (10%)</v>
          </cell>
          <cell r="AP44">
            <v>2.2299283656000002</v>
          </cell>
          <cell r="AQ44">
            <v>0.77936499999999997</v>
          </cell>
          <cell r="AR44">
            <v>0.77936499999999997</v>
          </cell>
          <cell r="AS44">
            <v>0.74567944556540078</v>
          </cell>
          <cell r="AT44">
            <v>0</v>
          </cell>
          <cell r="AU44">
            <v>0</v>
          </cell>
          <cell r="AV44">
            <v>3.4952109083219853</v>
          </cell>
          <cell r="AW44">
            <v>3.1210499062676051</v>
          </cell>
          <cell r="AX44">
            <v>0.86918801914820942</v>
          </cell>
          <cell r="AY44">
            <v>0</v>
          </cell>
          <cell r="AZ44">
            <v>0</v>
          </cell>
        </row>
        <row r="45">
          <cell r="A45" t="str">
            <v>EL/EUR-108</v>
          </cell>
          <cell r="C45" t="str">
            <v xml:space="preserve">    Euronota CVIII Euro (10,25%)</v>
          </cell>
          <cell r="AP45">
            <v>0</v>
          </cell>
          <cell r="AQ45">
            <v>0</v>
          </cell>
          <cell r="AR45">
            <v>0</v>
          </cell>
          <cell r="AS45">
            <v>0</v>
          </cell>
          <cell r="AT45">
            <v>0</v>
          </cell>
          <cell r="AU45">
            <v>0</v>
          </cell>
          <cell r="AV45">
            <v>0</v>
          </cell>
          <cell r="AW45">
            <v>0</v>
          </cell>
        </row>
        <row r="47">
          <cell r="C47" t="str">
            <v>BONO CUPON CERO</v>
          </cell>
          <cell r="AP47">
            <v>1.7837799999999999</v>
          </cell>
          <cell r="AQ47">
            <v>33.861260810240005</v>
          </cell>
          <cell r="AR47">
            <v>33.861260810240005</v>
          </cell>
          <cell r="AS47">
            <v>16.4543</v>
          </cell>
          <cell r="AT47">
            <v>61.733528870400008</v>
          </cell>
          <cell r="AU47">
            <v>71.662247999999991</v>
          </cell>
          <cell r="AV47">
            <v>46.48251645714285</v>
          </cell>
          <cell r="AW47">
            <v>44.983212270000024</v>
          </cell>
          <cell r="AX47">
            <v>40.340652691545159</v>
          </cell>
          <cell r="AY47">
            <v>31.055487611875972</v>
          </cell>
          <cell r="AZ47">
            <v>8.8549658372265423</v>
          </cell>
        </row>
        <row r="48">
          <cell r="A48" t="str">
            <v>ZCBMA00</v>
          </cell>
          <cell r="AV48">
            <v>0</v>
          </cell>
          <cell r="AW48">
            <v>0</v>
          </cell>
          <cell r="AX48">
            <v>0</v>
          </cell>
          <cell r="AY48">
            <v>0</v>
          </cell>
          <cell r="AZ48">
            <v>0</v>
          </cell>
        </row>
        <row r="49">
          <cell r="A49" t="str">
            <v>ZCBMB01</v>
          </cell>
          <cell r="AV49">
            <v>0</v>
          </cell>
          <cell r="AW49">
            <v>0</v>
          </cell>
          <cell r="AX49">
            <v>0</v>
          </cell>
          <cell r="AY49">
            <v>0</v>
          </cell>
          <cell r="AZ49">
            <v>0</v>
          </cell>
        </row>
        <row r="50">
          <cell r="A50" t="str">
            <v>ZCBMC01</v>
          </cell>
          <cell r="AV50">
            <v>0</v>
          </cell>
          <cell r="AW50">
            <v>0</v>
          </cell>
          <cell r="AX50">
            <v>0</v>
          </cell>
          <cell r="AY50">
            <v>0</v>
          </cell>
          <cell r="AZ50">
            <v>0</v>
          </cell>
        </row>
        <row r="51">
          <cell r="A51" t="str">
            <v>ZCBMD02</v>
          </cell>
          <cell r="B51" t="str">
            <v>US040114BJ80</v>
          </cell>
          <cell r="AP51">
            <v>1.7837799999999999</v>
          </cell>
          <cell r="AQ51">
            <v>16.07042769984</v>
          </cell>
          <cell r="AR51">
            <v>16.07042769984</v>
          </cell>
          <cell r="AS51">
            <v>0</v>
          </cell>
          <cell r="AT51">
            <v>0</v>
          </cell>
          <cell r="AU51">
            <v>0</v>
          </cell>
          <cell r="AV51">
            <v>0</v>
          </cell>
          <cell r="AW51">
            <v>0</v>
          </cell>
          <cell r="AX51">
            <v>0</v>
          </cell>
          <cell r="AY51">
            <v>0</v>
          </cell>
          <cell r="AZ51">
            <v>0</v>
          </cell>
        </row>
        <row r="52">
          <cell r="A52" t="str">
            <v>ZCBME03</v>
          </cell>
          <cell r="B52" t="str">
            <v>US040114BK53</v>
          </cell>
          <cell r="AP52">
            <v>0</v>
          </cell>
          <cell r="AQ52">
            <v>16.263158710400003</v>
          </cell>
          <cell r="AR52">
            <v>16.263158710400003</v>
          </cell>
          <cell r="AS52">
            <v>14.883500000000002</v>
          </cell>
          <cell r="AT52">
            <v>57.092120870400009</v>
          </cell>
          <cell r="AU52">
            <v>64.970068799999993</v>
          </cell>
          <cell r="AV52">
            <v>41.418134057142851</v>
          </cell>
          <cell r="AW52">
            <v>40.343205360000027</v>
          </cell>
          <cell r="AX52">
            <v>36.642877156319578</v>
          </cell>
          <cell r="AY52">
            <v>27.135762927163327</v>
          </cell>
          <cell r="AZ52">
            <v>7.7057123765677584</v>
          </cell>
        </row>
        <row r="53">
          <cell r="A53" t="str">
            <v>ZCBMF04</v>
          </cell>
          <cell r="B53" t="str">
            <v>US040114BL37</v>
          </cell>
          <cell r="AP53">
            <v>0</v>
          </cell>
          <cell r="AQ53">
            <v>1.5276744</v>
          </cell>
          <cell r="AR53">
            <v>1.5276744</v>
          </cell>
          <cell r="AS53">
            <v>1.5708</v>
          </cell>
          <cell r="AT53">
            <v>4.6414080000000002</v>
          </cell>
          <cell r="AU53">
            <v>6.6921792000000009</v>
          </cell>
          <cell r="AV53">
            <v>5.0643824000000004</v>
          </cell>
          <cell r="AW53">
            <v>4.6400069099999994</v>
          </cell>
          <cell r="AX53">
            <v>3.6977755352255843</v>
          </cell>
          <cell r="AY53">
            <v>3.9197246847126443</v>
          </cell>
          <cell r="AZ53">
            <v>1.1492534606587845</v>
          </cell>
        </row>
        <row r="55">
          <cell r="A55" t="str">
            <v>TITULOS GOBIERNO PROVINCIAL</v>
          </cell>
        </row>
        <row r="57">
          <cell r="A57" t="str">
            <v>GPM02</v>
          </cell>
          <cell r="B57" t="str">
            <v>TMZA2</v>
          </cell>
          <cell r="AP57">
            <v>0</v>
          </cell>
          <cell r="AQ57">
            <v>0</v>
          </cell>
          <cell r="AR57">
            <v>0</v>
          </cell>
          <cell r="AS57">
            <v>0</v>
          </cell>
          <cell r="AT57">
            <v>0</v>
          </cell>
          <cell r="AU57">
            <v>0</v>
          </cell>
          <cell r="AV57">
            <v>0</v>
          </cell>
          <cell r="AW57">
            <v>0</v>
          </cell>
        </row>
        <row r="58">
          <cell r="A58" t="str">
            <v>GPM07-Aconcagua</v>
          </cell>
          <cell r="AP58">
            <v>0</v>
          </cell>
          <cell r="AQ58">
            <v>0</v>
          </cell>
          <cell r="AR58">
            <v>0</v>
          </cell>
          <cell r="AS58">
            <v>0</v>
          </cell>
          <cell r="AT58">
            <v>0</v>
          </cell>
          <cell r="AU58">
            <v>0</v>
          </cell>
          <cell r="AV58">
            <v>0</v>
          </cell>
          <cell r="AW58">
            <v>0</v>
          </cell>
        </row>
        <row r="61">
          <cell r="A61" t="str">
            <v>Para ingresar un nuevo bono insertar una fila sobre la línea</v>
          </cell>
        </row>
      </sheetData>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sheetName val="Datos"/>
      <sheetName val="Codigos"/>
      <sheetName val="BajaSiGADEProy"/>
      <sheetName val="BajaSiGADEProy.xls"/>
      <sheetName val="BajaSiGADEProy_xls"/>
    </sheetNames>
    <definedNames>
      <definedName name="SIGADERED"/>
    </defined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Fin."/>
      <sheetName val="pesos"/>
      <sheetName val="dolares"/>
      <sheetName val="RESUMEN "/>
      <sheetName val="dolares cosentino"/>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8"/>
      <sheetName val="1 TRIM. 08"/>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INSTRUMENTO"/>
      <sheetName val="CARTERA FONDO"/>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english"/>
      <sheetName val="Macro"/>
      <sheetName val="Parque Automo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E"/>
      <sheetName val="B"/>
      <sheetName val="transfer"/>
      <sheetName val="C"/>
      <sheetName val="SimInp1"/>
      <sheetName val="ModDef"/>
      <sheetName val="Model"/>
      <sheetName val="Parque Automotor"/>
      <sheetName val="country name lookup"/>
      <sheetName val="table1"/>
      <sheetName val="Cuadro5"/>
      <sheetName val="C Summary"/>
      <sheetName val="GR罠ICO DE FONDO POR AFILIADO"/>
      <sheetName val="fondo_promedio"/>
      <sheetName val="GRÁFICO_DE_FONDO_POR_AFILIADO"/>
      <sheetName val="Bench - 99"/>
      <sheetName val="CoefStocks"/>
      <sheetName val="SIGADE"/>
      <sheetName val="IN_Bond_instrument"/>
      <sheetName val="Table 1 (summary)"/>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Caja"/>
      <sheetName val="Capitalizacion"/>
      <sheetName val="Titulo x Pais"/>
      <sheetName val="% Residual"/>
      <sheetName val="Current"/>
      <sheetName val="Datos_Caja"/>
      <sheetName val="Titulo_x_Pais"/>
      <sheetName val="%_Residual"/>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 sheetId="5" refreshError="1"/>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Títulos"/>
      <sheetName val="Intereses"/>
      <sheetName val="I-02"/>
      <sheetName val=" II-02"/>
      <sheetName val=" III-02"/>
      <sheetName val="Resumen"/>
      <sheetName val="BOP"/>
      <sheetName val="Amort_Títulos"/>
      <sheetName val="_II-02"/>
      <sheetName val="_III-02"/>
    </sheetNames>
    <sheetDataSet>
      <sheetData sheetId="0" refreshError="1">
        <row r="1">
          <cell r="K1">
            <v>37346</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 val="2004_K"/>
      <sheetName val="2004_Int"/>
      <sheetName val="2005_K"/>
      <sheetName val="2005_Int"/>
      <sheetName val="Resto_K"/>
      <sheetName val="Resto_Int"/>
      <sheetName val="Amort_Títulos"/>
      <sheetName val="INT__2006"/>
      <sheetName val="INT__2007"/>
      <sheetName val="int__2008"/>
      <sheetName val="int__resto"/>
      <sheetName val="Perfil Final Sigade"/>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4.9989318521683403E-2"/>
    <pageSetUpPr fitToPage="1"/>
  </sheetPr>
  <dimension ref="A2:P61"/>
  <sheetViews>
    <sheetView showGridLines="0" tabSelected="1" zoomScale="85" zoomScaleNormal="85" zoomScaleSheetLayoutView="85" workbookViewId="0">
      <selection activeCell="B5" sqref="B5:C5"/>
    </sheetView>
  </sheetViews>
  <sheetFormatPr baseColWidth="10" defaultColWidth="9.109375" defaultRowHeight="15.6" x14ac:dyDescent="0.3"/>
  <cols>
    <col min="1" max="1" width="5.6640625" style="123" customWidth="1"/>
    <col min="2" max="2" width="15.6640625" style="123" customWidth="1"/>
    <col min="3" max="3" width="122.109375" style="123" customWidth="1"/>
    <col min="4" max="4" width="106.6640625" style="123" customWidth="1"/>
    <col min="5" max="5" width="19.33203125" style="123" bestFit="1" customWidth="1"/>
    <col min="6" max="6" width="10" style="286" bestFit="1" customWidth="1"/>
    <col min="7" max="9" width="12.33203125" style="286" bestFit="1" customWidth="1"/>
    <col min="10" max="11" width="14" style="286" bestFit="1" customWidth="1"/>
    <col min="12" max="16" width="9.109375" style="286" customWidth="1"/>
    <col min="17" max="16384" width="9.109375" style="123"/>
  </cols>
  <sheetData>
    <row r="2" spans="2:16" x14ac:dyDescent="0.3">
      <c r="B2" s="906" t="s">
        <v>703</v>
      </c>
      <c r="C2" s="907"/>
      <c r="F2" s="123"/>
      <c r="G2" s="123"/>
      <c r="H2" s="123"/>
      <c r="I2" s="123"/>
      <c r="J2" s="123"/>
      <c r="K2" s="123"/>
      <c r="L2" s="123"/>
      <c r="M2" s="123"/>
      <c r="N2" s="123"/>
      <c r="O2" s="123"/>
      <c r="P2" s="123"/>
    </row>
    <row r="3" spans="2:16" x14ac:dyDescent="0.3">
      <c r="B3" s="908" t="s">
        <v>299</v>
      </c>
      <c r="C3" s="907"/>
      <c r="F3" s="123"/>
      <c r="G3" s="123"/>
      <c r="H3" s="123"/>
      <c r="I3" s="123"/>
      <c r="J3" s="123"/>
      <c r="K3" s="123"/>
      <c r="L3" s="123"/>
      <c r="M3" s="123"/>
      <c r="N3" s="123"/>
      <c r="O3" s="123"/>
      <c r="P3" s="123"/>
    </row>
    <row r="4" spans="2:16" ht="30.75" customHeight="1" thickBot="1" x14ac:dyDescent="0.65">
      <c r="C4" s="285"/>
      <c r="F4" s="123"/>
      <c r="G4" s="123"/>
      <c r="H4" s="123"/>
      <c r="I4" s="123"/>
      <c r="J4" s="123"/>
      <c r="K4" s="123"/>
      <c r="L4" s="123"/>
      <c r="M4" s="123"/>
      <c r="N4" s="123"/>
      <c r="O4" s="123"/>
      <c r="P4" s="123"/>
    </row>
    <row r="5" spans="2:16" ht="27" customHeight="1" x14ac:dyDescent="0.3">
      <c r="B5" s="1228" t="s">
        <v>482</v>
      </c>
      <c r="C5" s="1229"/>
      <c r="F5" s="123"/>
      <c r="G5" s="123"/>
      <c r="H5" s="123"/>
      <c r="I5" s="123"/>
      <c r="J5" s="123"/>
      <c r="K5" s="123"/>
      <c r="L5" s="123"/>
      <c r="M5" s="123"/>
      <c r="N5" s="123"/>
      <c r="O5" s="123"/>
      <c r="P5" s="123"/>
    </row>
    <row r="6" spans="2:16" ht="8.1" customHeight="1" thickBot="1" x14ac:dyDescent="0.35">
      <c r="B6" s="1232"/>
      <c r="C6" s="1233"/>
      <c r="F6" s="123"/>
      <c r="G6" s="123"/>
      <c r="H6" s="123"/>
      <c r="I6" s="123"/>
      <c r="J6" s="123"/>
      <c r="K6" s="123"/>
      <c r="L6" s="123"/>
      <c r="M6" s="123"/>
      <c r="N6" s="123"/>
      <c r="O6" s="123"/>
      <c r="P6" s="123"/>
    </row>
    <row r="7" spans="2:16" ht="24.75" customHeight="1" thickBot="1" x14ac:dyDescent="0.35">
      <c r="F7" s="123"/>
      <c r="G7" s="123"/>
      <c r="H7" s="123"/>
      <c r="I7" s="123"/>
      <c r="J7" s="123"/>
      <c r="K7" s="123"/>
      <c r="L7" s="123"/>
      <c r="M7" s="123"/>
      <c r="N7" s="123"/>
      <c r="O7" s="123"/>
      <c r="P7" s="123"/>
    </row>
    <row r="8" spans="2:16" ht="25.5" customHeight="1" thickBot="1" x14ac:dyDescent="0.35">
      <c r="B8" s="1230" t="s">
        <v>164</v>
      </c>
      <c r="C8" s="1231"/>
      <c r="F8" s="123"/>
      <c r="G8" s="123"/>
      <c r="H8" s="123"/>
      <c r="I8" s="123"/>
      <c r="J8" s="123"/>
      <c r="K8" s="123"/>
      <c r="L8" s="123"/>
      <c r="M8" s="123"/>
      <c r="N8" s="123"/>
      <c r="O8" s="123"/>
      <c r="P8" s="123"/>
    </row>
    <row r="9" spans="2:16" ht="16.2" thickBot="1" x14ac:dyDescent="0.35">
      <c r="F9" s="123"/>
      <c r="G9" s="123"/>
      <c r="H9" s="123"/>
      <c r="I9" s="123"/>
      <c r="J9" s="123"/>
      <c r="K9" s="123"/>
      <c r="L9" s="123"/>
      <c r="M9" s="123"/>
      <c r="N9" s="123"/>
      <c r="O9" s="123"/>
      <c r="P9" s="123"/>
    </row>
    <row r="10" spans="2:16" ht="24" customHeight="1" thickBot="1" x14ac:dyDescent="0.35">
      <c r="B10" s="287" t="s">
        <v>165</v>
      </c>
      <c r="C10" s="288" t="s">
        <v>166</v>
      </c>
      <c r="F10" s="123"/>
      <c r="G10" s="123"/>
      <c r="H10" s="123"/>
      <c r="I10" s="123"/>
      <c r="J10" s="123"/>
      <c r="K10" s="123"/>
      <c r="L10" s="123"/>
      <c r="M10" s="123"/>
      <c r="N10" s="123"/>
      <c r="O10" s="123"/>
      <c r="P10" s="123"/>
    </row>
    <row r="11" spans="2:16" ht="27" customHeight="1" x14ac:dyDescent="0.3">
      <c r="B11" s="1226" t="s">
        <v>843</v>
      </c>
      <c r="C11" s="1227"/>
      <c r="F11" s="123"/>
      <c r="G11" s="123"/>
      <c r="H11" s="123"/>
      <c r="I11" s="123"/>
      <c r="J11" s="123"/>
      <c r="K11" s="123"/>
      <c r="L11" s="123"/>
      <c r="M11" s="123"/>
      <c r="N11" s="123"/>
      <c r="O11" s="123"/>
      <c r="P11" s="123"/>
    </row>
    <row r="12" spans="2:16" x14ac:dyDescent="0.3">
      <c r="B12" s="909" t="s">
        <v>167</v>
      </c>
      <c r="C12" s="289" t="s">
        <v>610</v>
      </c>
      <c r="F12" s="123"/>
      <c r="G12" s="123"/>
      <c r="H12" s="123"/>
      <c r="I12" s="123"/>
      <c r="J12" s="123"/>
      <c r="K12" s="123"/>
      <c r="L12" s="123"/>
      <c r="M12" s="123"/>
      <c r="N12" s="123"/>
      <c r="O12" s="123"/>
      <c r="P12" s="123"/>
    </row>
    <row r="13" spans="2:16" x14ac:dyDescent="0.3">
      <c r="B13" s="909" t="s">
        <v>221</v>
      </c>
      <c r="C13" s="289" t="s">
        <v>644</v>
      </c>
      <c r="F13" s="123"/>
      <c r="G13" s="123"/>
      <c r="H13" s="123"/>
      <c r="I13" s="123"/>
      <c r="J13" s="123"/>
      <c r="K13" s="123"/>
      <c r="L13" s="123"/>
      <c r="M13" s="123"/>
      <c r="N13" s="123"/>
      <c r="O13" s="123"/>
      <c r="P13" s="123"/>
    </row>
    <row r="14" spans="2:16" x14ac:dyDescent="0.3">
      <c r="B14" s="909" t="s">
        <v>256</v>
      </c>
      <c r="C14" s="289" t="s">
        <v>645</v>
      </c>
      <c r="F14" s="123"/>
      <c r="G14" s="123"/>
      <c r="H14" s="123"/>
      <c r="I14" s="123"/>
      <c r="J14" s="123"/>
      <c r="K14" s="123"/>
      <c r="L14" s="123"/>
      <c r="M14" s="123"/>
      <c r="N14" s="123"/>
      <c r="O14" s="123"/>
      <c r="P14" s="123"/>
    </row>
    <row r="15" spans="2:16" x14ac:dyDescent="0.3">
      <c r="B15" s="909" t="s">
        <v>112</v>
      </c>
      <c r="C15" s="289" t="s">
        <v>646</v>
      </c>
      <c r="E15" s="290"/>
      <c r="F15" s="123"/>
      <c r="G15" s="123"/>
      <c r="H15" s="123"/>
      <c r="I15" s="123"/>
      <c r="J15" s="123"/>
      <c r="K15" s="123"/>
      <c r="L15" s="123"/>
      <c r="M15" s="123"/>
      <c r="N15" s="123"/>
      <c r="O15" s="123"/>
      <c r="P15" s="123"/>
    </row>
    <row r="16" spans="2:16" x14ac:dyDescent="0.3">
      <c r="B16" s="909" t="s">
        <v>113</v>
      </c>
      <c r="C16" s="289" t="s">
        <v>647</v>
      </c>
      <c r="E16" s="290"/>
      <c r="F16" s="123"/>
      <c r="G16" s="123"/>
      <c r="H16" s="123"/>
      <c r="I16" s="123"/>
      <c r="J16" s="123"/>
      <c r="K16" s="123"/>
      <c r="L16" s="123"/>
      <c r="M16" s="123"/>
      <c r="N16" s="123"/>
      <c r="O16" s="123"/>
      <c r="P16" s="123"/>
    </row>
    <row r="17" spans="1:16" x14ac:dyDescent="0.3">
      <c r="B17" s="909" t="s">
        <v>114</v>
      </c>
      <c r="C17" s="289" t="s">
        <v>648</v>
      </c>
      <c r="E17" s="290"/>
      <c r="F17" s="123"/>
      <c r="G17" s="123"/>
      <c r="H17" s="123"/>
      <c r="I17" s="123"/>
      <c r="J17" s="123"/>
      <c r="K17" s="123"/>
      <c r="L17" s="123"/>
      <c r="M17" s="123"/>
      <c r="N17" s="123"/>
      <c r="O17" s="123"/>
      <c r="P17" s="123"/>
    </row>
    <row r="18" spans="1:16" x14ac:dyDescent="0.3">
      <c r="B18" s="909" t="s">
        <v>115</v>
      </c>
      <c r="C18" s="289" t="s">
        <v>611</v>
      </c>
      <c r="E18" s="290"/>
      <c r="F18" s="123"/>
      <c r="G18" s="123"/>
      <c r="H18" s="123"/>
      <c r="I18" s="123"/>
      <c r="J18" s="123"/>
      <c r="K18" s="123"/>
      <c r="L18" s="123"/>
      <c r="M18" s="123"/>
      <c r="N18" s="123"/>
      <c r="O18" s="123"/>
      <c r="P18" s="123"/>
    </row>
    <row r="19" spans="1:16" x14ac:dyDescent="0.3">
      <c r="B19" s="909" t="s">
        <v>116</v>
      </c>
      <c r="C19" s="289" t="s">
        <v>612</v>
      </c>
      <c r="E19" s="290"/>
      <c r="F19" s="123"/>
      <c r="G19" s="123"/>
      <c r="H19" s="123"/>
      <c r="I19" s="123"/>
      <c r="J19" s="123"/>
      <c r="K19" s="123"/>
      <c r="L19" s="123"/>
      <c r="M19" s="123"/>
      <c r="N19" s="123"/>
      <c r="O19" s="123"/>
      <c r="P19" s="123"/>
    </row>
    <row r="20" spans="1:16" x14ac:dyDescent="0.3">
      <c r="B20" s="909" t="s">
        <v>117</v>
      </c>
      <c r="C20" s="289" t="s">
        <v>613</v>
      </c>
      <c r="E20" s="290"/>
      <c r="F20" s="123"/>
      <c r="G20" s="123"/>
      <c r="H20" s="123"/>
      <c r="I20" s="123"/>
      <c r="J20" s="123"/>
      <c r="K20" s="123"/>
      <c r="L20" s="123"/>
      <c r="M20" s="123"/>
      <c r="N20" s="123"/>
      <c r="O20" s="123"/>
      <c r="P20" s="123"/>
    </row>
    <row r="21" spans="1:16" ht="16.2" thickBot="1" x14ac:dyDescent="0.35">
      <c r="B21" s="910" t="s">
        <v>118</v>
      </c>
      <c r="C21" s="291" t="s">
        <v>650</v>
      </c>
      <c r="E21" s="290"/>
      <c r="F21" s="123"/>
      <c r="G21" s="123"/>
      <c r="H21" s="123"/>
      <c r="I21" s="123"/>
      <c r="J21" s="123"/>
      <c r="K21" s="123"/>
      <c r="L21" s="123"/>
      <c r="M21" s="123"/>
      <c r="N21" s="123"/>
      <c r="O21" s="123"/>
      <c r="P21" s="123"/>
    </row>
    <row r="22" spans="1:16" ht="16.2" thickBot="1" x14ac:dyDescent="0.35">
      <c r="A22" s="286"/>
      <c r="B22" s="286"/>
      <c r="C22" s="286"/>
      <c r="D22" s="286"/>
      <c r="E22" s="286"/>
      <c r="F22" s="123"/>
      <c r="G22" s="123"/>
      <c r="H22" s="123"/>
      <c r="I22" s="123"/>
      <c r="J22" s="123"/>
      <c r="K22" s="123"/>
      <c r="L22" s="123"/>
      <c r="M22" s="123"/>
      <c r="N22" s="123"/>
      <c r="O22" s="123"/>
      <c r="P22" s="123"/>
    </row>
    <row r="23" spans="1:16" ht="27" customHeight="1" x14ac:dyDescent="0.3">
      <c r="B23" s="1226" t="s">
        <v>86</v>
      </c>
      <c r="C23" s="1227"/>
      <c r="F23" s="123"/>
      <c r="G23" s="123"/>
      <c r="H23" s="123"/>
      <c r="I23" s="123"/>
      <c r="J23" s="123"/>
      <c r="K23" s="123"/>
      <c r="L23" s="123"/>
      <c r="M23" s="123"/>
      <c r="N23" s="123"/>
      <c r="O23" s="123"/>
      <c r="P23" s="123"/>
    </row>
    <row r="24" spans="1:16" ht="15.75" customHeight="1" x14ac:dyDescent="0.3">
      <c r="B24" s="911" t="s">
        <v>156</v>
      </c>
      <c r="C24" s="289" t="s">
        <v>844</v>
      </c>
      <c r="F24" s="123"/>
      <c r="G24" s="123"/>
      <c r="H24" s="123"/>
      <c r="I24" s="123"/>
      <c r="J24" s="123"/>
      <c r="K24" s="123"/>
      <c r="L24" s="123"/>
      <c r="M24" s="123"/>
      <c r="N24" s="123"/>
      <c r="O24" s="123"/>
      <c r="P24" s="123"/>
    </row>
    <row r="25" spans="1:16" x14ac:dyDescent="0.3">
      <c r="B25" s="911" t="s">
        <v>157</v>
      </c>
      <c r="C25" s="289" t="s">
        <v>845</v>
      </c>
      <c r="F25" s="123"/>
      <c r="G25" s="123"/>
      <c r="H25" s="123"/>
      <c r="I25" s="123"/>
      <c r="J25" s="123"/>
      <c r="K25" s="123"/>
      <c r="L25" s="123"/>
      <c r="M25" s="123"/>
      <c r="N25" s="123"/>
      <c r="O25" s="123"/>
      <c r="P25" s="123"/>
    </row>
    <row r="26" spans="1:16" ht="16.2" thickBot="1" x14ac:dyDescent="0.35">
      <c r="B26" s="1186" t="s">
        <v>75</v>
      </c>
      <c r="C26" s="294" t="s">
        <v>614</v>
      </c>
      <c r="F26" s="123"/>
      <c r="G26" s="123"/>
      <c r="H26" s="123"/>
      <c r="I26" s="123"/>
      <c r="J26" s="123"/>
      <c r="K26" s="123"/>
      <c r="L26" s="123"/>
      <c r="M26" s="123"/>
      <c r="N26" s="123"/>
      <c r="O26" s="123"/>
      <c r="P26" s="123"/>
    </row>
    <row r="27" spans="1:16" ht="16.2" thickBot="1" x14ac:dyDescent="0.35">
      <c r="A27" s="286"/>
      <c r="B27" s="286"/>
      <c r="C27" s="286"/>
      <c r="D27" s="286"/>
      <c r="E27" s="286"/>
      <c r="F27" s="123"/>
      <c r="G27" s="123"/>
      <c r="H27" s="123"/>
      <c r="I27" s="123"/>
      <c r="J27" s="123"/>
      <c r="K27" s="123"/>
      <c r="L27" s="123"/>
      <c r="M27" s="123"/>
      <c r="N27" s="123"/>
      <c r="O27" s="123"/>
      <c r="P27" s="123"/>
    </row>
    <row r="28" spans="1:16" ht="27.75" customHeight="1" x14ac:dyDescent="0.3">
      <c r="B28" s="1224" t="s">
        <v>847</v>
      </c>
      <c r="C28" s="1225"/>
      <c r="D28" s="292"/>
      <c r="F28" s="123"/>
      <c r="G28" s="123"/>
      <c r="H28" s="123"/>
      <c r="I28" s="123"/>
      <c r="J28" s="123"/>
      <c r="K28" s="123"/>
      <c r="L28" s="123"/>
      <c r="M28" s="123"/>
      <c r="N28" s="123"/>
      <c r="O28" s="123"/>
      <c r="P28" s="123"/>
    </row>
    <row r="29" spans="1:16" x14ac:dyDescent="0.3">
      <c r="B29" s="909" t="s">
        <v>119</v>
      </c>
      <c r="C29" s="289" t="s">
        <v>846</v>
      </c>
      <c r="D29" s="293"/>
      <c r="F29" s="123"/>
      <c r="G29" s="123"/>
      <c r="H29" s="123"/>
      <c r="I29" s="123"/>
      <c r="J29" s="123"/>
      <c r="K29" s="123"/>
      <c r="L29" s="123"/>
      <c r="M29" s="123"/>
      <c r="N29" s="123"/>
      <c r="O29" s="123"/>
      <c r="P29" s="123"/>
    </row>
    <row r="30" spans="1:16" x14ac:dyDescent="0.3">
      <c r="B30" s="909" t="s">
        <v>120</v>
      </c>
      <c r="C30" s="289" t="s">
        <v>701</v>
      </c>
      <c r="F30" s="123"/>
      <c r="G30" s="123"/>
      <c r="H30" s="123"/>
      <c r="I30" s="123"/>
      <c r="J30" s="123"/>
      <c r="K30" s="123"/>
      <c r="L30" s="123"/>
      <c r="M30" s="123"/>
      <c r="N30" s="123"/>
      <c r="O30" s="123"/>
      <c r="P30" s="123"/>
    </row>
    <row r="31" spans="1:16" x14ac:dyDescent="0.3">
      <c r="B31" s="909" t="s">
        <v>121</v>
      </c>
      <c r="C31" s="289" t="s">
        <v>702</v>
      </c>
      <c r="F31" s="123"/>
      <c r="G31" s="123"/>
      <c r="H31" s="123"/>
      <c r="I31" s="123"/>
      <c r="J31" s="123"/>
      <c r="K31" s="123"/>
      <c r="L31" s="123"/>
      <c r="M31" s="123"/>
      <c r="N31" s="123"/>
      <c r="O31" s="123"/>
      <c r="P31" s="123"/>
    </row>
    <row r="32" spans="1:16" x14ac:dyDescent="0.3">
      <c r="B32" s="909" t="s">
        <v>122</v>
      </c>
      <c r="C32" s="289" t="s">
        <v>824</v>
      </c>
      <c r="F32" s="123"/>
      <c r="G32" s="123"/>
      <c r="H32" s="123"/>
      <c r="I32" s="123"/>
      <c r="J32" s="123"/>
      <c r="K32" s="123"/>
      <c r="L32" s="123"/>
      <c r="M32" s="123"/>
      <c r="N32" s="123"/>
      <c r="O32" s="123"/>
      <c r="P32" s="123"/>
    </row>
    <row r="33" spans="1:16" x14ac:dyDescent="0.3">
      <c r="B33" s="909" t="s">
        <v>123</v>
      </c>
      <c r="C33" s="289" t="s">
        <v>825</v>
      </c>
      <c r="F33" s="123"/>
      <c r="G33" s="123"/>
      <c r="H33" s="123"/>
      <c r="I33" s="123"/>
      <c r="J33" s="123"/>
      <c r="K33" s="123"/>
      <c r="L33" s="123"/>
      <c r="M33" s="123"/>
      <c r="N33" s="123"/>
      <c r="O33" s="123"/>
      <c r="P33" s="123"/>
    </row>
    <row r="34" spans="1:16" ht="17.25" customHeight="1" x14ac:dyDescent="0.3">
      <c r="B34" s="909" t="s">
        <v>124</v>
      </c>
      <c r="C34" s="289" t="s">
        <v>652</v>
      </c>
      <c r="F34" s="123"/>
      <c r="G34" s="123"/>
      <c r="H34" s="123"/>
      <c r="I34" s="123"/>
      <c r="J34" s="123"/>
      <c r="K34" s="123"/>
      <c r="L34" s="123"/>
      <c r="M34" s="123"/>
      <c r="N34" s="123"/>
      <c r="O34" s="123"/>
      <c r="P34" s="123"/>
    </row>
    <row r="35" spans="1:16" x14ac:dyDescent="0.3">
      <c r="B35" s="909" t="s">
        <v>125</v>
      </c>
      <c r="C35" s="289" t="s">
        <v>653</v>
      </c>
      <c r="F35" s="123"/>
      <c r="G35" s="123"/>
      <c r="H35" s="123"/>
      <c r="I35" s="123"/>
      <c r="J35" s="123"/>
      <c r="K35" s="123"/>
      <c r="L35" s="123"/>
      <c r="M35" s="123"/>
      <c r="N35" s="123"/>
      <c r="O35" s="123"/>
      <c r="P35" s="123"/>
    </row>
    <row r="36" spans="1:16" ht="16.2" thickBot="1" x14ac:dyDescent="0.35">
      <c r="B36" s="910" t="s">
        <v>126</v>
      </c>
      <c r="C36" s="294" t="s">
        <v>654</v>
      </c>
      <c r="F36" s="123"/>
      <c r="G36" s="123"/>
      <c r="H36" s="123"/>
      <c r="I36" s="123"/>
      <c r="J36" s="123"/>
      <c r="K36" s="123"/>
      <c r="L36" s="123"/>
      <c r="M36" s="123"/>
      <c r="N36" s="123"/>
      <c r="O36" s="123"/>
      <c r="P36" s="123"/>
    </row>
    <row r="37" spans="1:16" ht="16.2" thickBot="1" x14ac:dyDescent="0.35">
      <c r="A37" s="286"/>
      <c r="B37" s="286"/>
      <c r="C37" s="286"/>
      <c r="D37" s="286"/>
      <c r="E37" s="286"/>
      <c r="F37" s="123"/>
      <c r="G37" s="123"/>
      <c r="H37" s="123"/>
      <c r="I37" s="123"/>
      <c r="J37" s="123"/>
      <c r="K37" s="123"/>
      <c r="L37" s="123"/>
      <c r="M37" s="123"/>
      <c r="N37" s="123"/>
      <c r="O37" s="123"/>
      <c r="P37" s="123"/>
    </row>
    <row r="38" spans="1:16" ht="27.75" customHeight="1" x14ac:dyDescent="0.3">
      <c r="B38" s="1226" t="s">
        <v>110</v>
      </c>
      <c r="C38" s="1227"/>
      <c r="F38" s="123"/>
      <c r="G38" s="123"/>
      <c r="H38" s="123"/>
      <c r="I38" s="123"/>
      <c r="J38" s="123"/>
      <c r="K38" s="123"/>
      <c r="L38" s="123"/>
      <c r="M38" s="123"/>
      <c r="N38" s="123"/>
      <c r="O38" s="123"/>
      <c r="P38" s="123"/>
    </row>
    <row r="39" spans="1:16" x14ac:dyDescent="0.3">
      <c r="B39" s="909" t="s">
        <v>127</v>
      </c>
      <c r="C39" s="289" t="s">
        <v>111</v>
      </c>
      <c r="F39" s="123"/>
      <c r="G39" s="123"/>
      <c r="H39" s="123"/>
      <c r="I39" s="123"/>
      <c r="J39" s="123"/>
      <c r="K39" s="123"/>
      <c r="L39" s="123"/>
      <c r="M39" s="123"/>
      <c r="N39" s="123"/>
      <c r="O39" s="123"/>
      <c r="P39" s="123"/>
    </row>
    <row r="40" spans="1:16" x14ac:dyDescent="0.3">
      <c r="B40" s="909" t="s">
        <v>128</v>
      </c>
      <c r="C40" s="289" t="s">
        <v>615</v>
      </c>
      <c r="F40" s="123"/>
      <c r="G40" s="123"/>
      <c r="H40" s="123"/>
      <c r="I40" s="123"/>
      <c r="J40" s="123"/>
      <c r="K40" s="123"/>
      <c r="L40" s="123"/>
      <c r="M40" s="123"/>
      <c r="N40" s="123"/>
      <c r="O40" s="123"/>
      <c r="P40" s="123"/>
    </row>
    <row r="41" spans="1:16" x14ac:dyDescent="0.3">
      <c r="B41" s="909" t="s">
        <v>129</v>
      </c>
      <c r="C41" s="289" t="s">
        <v>252</v>
      </c>
      <c r="F41" s="123"/>
      <c r="G41" s="123"/>
      <c r="H41" s="123"/>
      <c r="I41" s="123"/>
      <c r="J41" s="123"/>
      <c r="K41" s="123"/>
      <c r="L41" s="123"/>
      <c r="M41" s="123"/>
      <c r="N41" s="123"/>
      <c r="O41" s="123"/>
      <c r="P41" s="123"/>
    </row>
    <row r="42" spans="1:16" x14ac:dyDescent="0.3">
      <c r="B42" s="909" t="s">
        <v>130</v>
      </c>
      <c r="C42" s="289" t="s">
        <v>616</v>
      </c>
      <c r="F42" s="123"/>
      <c r="G42" s="123"/>
      <c r="H42" s="123"/>
      <c r="I42" s="123"/>
      <c r="J42" s="123"/>
      <c r="K42" s="123"/>
      <c r="L42" s="123"/>
      <c r="M42" s="123"/>
      <c r="N42" s="123"/>
      <c r="O42" s="123"/>
      <c r="P42" s="123"/>
    </row>
    <row r="43" spans="1:16" x14ac:dyDescent="0.3">
      <c r="B43" s="909" t="s">
        <v>131</v>
      </c>
      <c r="C43" s="1084" t="s">
        <v>655</v>
      </c>
      <c r="F43" s="123"/>
      <c r="G43" s="123"/>
      <c r="H43" s="123"/>
      <c r="I43" s="123"/>
      <c r="J43" s="123"/>
      <c r="K43" s="123"/>
      <c r="L43" s="123"/>
      <c r="M43" s="123"/>
      <c r="N43" s="123"/>
      <c r="O43" s="123"/>
      <c r="P43" s="123"/>
    </row>
    <row r="44" spans="1:16" x14ac:dyDescent="0.3">
      <c r="B44" s="909" t="s">
        <v>76</v>
      </c>
      <c r="C44" s="1084" t="s">
        <v>656</v>
      </c>
      <c r="F44" s="123"/>
      <c r="G44" s="123"/>
      <c r="H44" s="123"/>
      <c r="I44" s="123"/>
      <c r="J44" s="123"/>
      <c r="K44" s="123"/>
      <c r="L44" s="123"/>
      <c r="M44" s="123"/>
      <c r="N44" s="123"/>
      <c r="O44" s="123"/>
      <c r="P44" s="123"/>
    </row>
    <row r="45" spans="1:16" ht="16.2" thickBot="1" x14ac:dyDescent="0.35">
      <c r="B45" s="910" t="s">
        <v>77</v>
      </c>
      <c r="C45" s="1085" t="s">
        <v>657</v>
      </c>
      <c r="F45" s="123"/>
      <c r="G45" s="123"/>
      <c r="H45" s="123"/>
      <c r="I45" s="123"/>
      <c r="J45" s="123"/>
      <c r="K45" s="123"/>
      <c r="L45" s="123"/>
      <c r="M45" s="123"/>
      <c r="N45" s="123"/>
      <c r="O45" s="123"/>
      <c r="P45" s="123"/>
    </row>
    <row r="48" spans="1:16" ht="18" customHeight="1" x14ac:dyDescent="0.3">
      <c r="F48" s="123"/>
      <c r="G48" s="123"/>
      <c r="H48" s="123"/>
      <c r="I48" s="123"/>
      <c r="J48" s="123"/>
      <c r="K48" s="123"/>
      <c r="L48" s="123"/>
      <c r="M48" s="123"/>
      <c r="N48" s="123"/>
      <c r="O48" s="123"/>
      <c r="P48" s="123"/>
    </row>
    <row r="61" spans="6:16" ht="30" customHeight="1" x14ac:dyDescent="0.3">
      <c r="F61" s="123"/>
      <c r="G61" s="123"/>
      <c r="H61" s="123"/>
      <c r="I61" s="123"/>
      <c r="J61" s="123"/>
      <c r="K61" s="123"/>
      <c r="L61" s="123"/>
      <c r="M61" s="123"/>
      <c r="N61" s="123"/>
      <c r="O61" s="123"/>
      <c r="P61" s="123"/>
    </row>
  </sheetData>
  <mergeCells count="7">
    <mergeCell ref="B28:C28"/>
    <mergeCell ref="B38:C38"/>
    <mergeCell ref="B5:C5"/>
    <mergeCell ref="B8:C8"/>
    <mergeCell ref="B11:C11"/>
    <mergeCell ref="B23:C23"/>
    <mergeCell ref="B6:C6"/>
  </mergeCells>
  <phoneticPr fontId="19" type="noConversion"/>
  <hyperlinks>
    <hyperlink ref="B39" location="A.4.1!A1" display="A.4.1"/>
    <hyperlink ref="B29" location="A.3.1!A1" display="A.3.1"/>
    <hyperlink ref="B30:B36" location="A.16.1!A1" display="A.16.1!A1"/>
    <hyperlink ref="B40" location="A.4.2!A1" display="A.4.2"/>
    <hyperlink ref="B41" location="A.4.3!A1" display="A.4.3"/>
    <hyperlink ref="B24" location="A.2.1!A1" display="A.2.1"/>
    <hyperlink ref="B30" location="A.3.2!A1" display="A.3.2"/>
    <hyperlink ref="B31" location="A.3.3!A1" display="A.3.3"/>
    <hyperlink ref="B32" location="A.3.4!A1" display="A.3.4"/>
    <hyperlink ref="B33" location="A.3.5!A1" display="A.3.5"/>
    <hyperlink ref="B34" location="A.3.6!A1" display="A.3.6"/>
    <hyperlink ref="B35" location="A.3.7!A1" display="A.3.7"/>
    <hyperlink ref="B36" location="A.3.8!A1" display="A.3.8"/>
    <hyperlink ref="B42" location="A.4.4!A1" display="A.4.4"/>
    <hyperlink ref="B43" location="A.4.5!A1" display="A.4.5"/>
    <hyperlink ref="B44" location="A.4.6!A1" display="A.4.6"/>
    <hyperlink ref="B45" location="A.4.7!A1" display="A.4.7"/>
    <hyperlink ref="B12" location="A.1.1!A1" display="A.1.1"/>
    <hyperlink ref="B13" location="A.1.2!A1" display="A.1.2"/>
    <hyperlink ref="B14" location="A.1.3!A1" display="A.1.3"/>
    <hyperlink ref="B15" location="A.1.4!A1" display="A.1.4"/>
    <hyperlink ref="B16" location="A.1.5!A1" display="A.1.5"/>
    <hyperlink ref="B17" location="A.1.6!A1" display="A.1.6"/>
    <hyperlink ref="B18" location="A.1.7!A1" display="A.1.7"/>
    <hyperlink ref="B19" location="A.1.8!A1" display="A.1.8"/>
    <hyperlink ref="B20" location="A.1.9!A1" display="A.1.9"/>
    <hyperlink ref="B21" location="A.1.10!A1" display="A.1.10"/>
    <hyperlink ref="B25" location="A.2.2!A1" display="A.2.2"/>
    <hyperlink ref="B26" location="A.2.3!A1" display="A.2.3"/>
  </hyperlinks>
  <printOptions horizontalCentered="1"/>
  <pageMargins left="0.39370078740157483" right="0.39370078740157483" top="0.19685039370078741" bottom="0.19685039370078741" header="0.15748031496062992" footer="0"/>
  <pageSetup paperSize="9" scale="76" orientation="portrait" horizontalDpi="4294967294" verticalDpi="4294967294" r:id="rId1"/>
  <headerFooter differentFirst="1" scaleWithDoc="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286"/>
  <sheetViews>
    <sheetView showGridLines="0" showRuler="0" zoomScale="70" zoomScaleNormal="70" zoomScaleSheetLayoutView="85" workbookViewId="0"/>
  </sheetViews>
  <sheetFormatPr baseColWidth="10" defaultColWidth="11.44140625" defaultRowHeight="13.8" x14ac:dyDescent="0.3"/>
  <cols>
    <col min="1" max="1" width="6.88671875" style="1" customWidth="1"/>
    <col min="2" max="2" width="12.6640625" style="1" customWidth="1"/>
    <col min="3" max="3" width="61.33203125" style="1" customWidth="1"/>
    <col min="4" max="4" width="17.5546875" style="1" customWidth="1"/>
    <col min="5" max="5" width="12.6640625" style="1" bestFit="1" customWidth="1"/>
    <col min="6" max="6" width="22.5546875" style="1" bestFit="1" customWidth="1"/>
    <col min="7" max="8" width="19.44140625" style="1" bestFit="1" customWidth="1"/>
    <col min="9" max="9" width="15.33203125" style="1" bestFit="1" customWidth="1"/>
    <col min="10" max="11" width="14.109375" style="1" bestFit="1" customWidth="1"/>
    <col min="12" max="14" width="13.109375" style="1" bestFit="1" customWidth="1"/>
    <col min="15" max="16384" width="11.44140625" style="1"/>
  </cols>
  <sheetData>
    <row r="1" spans="1:14" ht="14.4" x14ac:dyDescent="0.3">
      <c r="A1" s="666" t="s">
        <v>216</v>
      </c>
      <c r="B1" s="172"/>
    </row>
    <row r="2" spans="1:14" s="172" customFormat="1" ht="15" customHeight="1" x14ac:dyDescent="0.3">
      <c r="B2" s="351" t="s">
        <v>703</v>
      </c>
      <c r="C2" s="5"/>
      <c r="D2" s="5"/>
      <c r="E2" s="5"/>
      <c r="F2" s="5"/>
      <c r="G2" s="5"/>
      <c r="H2" s="171"/>
      <c r="I2" s="1"/>
      <c r="J2" s="1"/>
      <c r="K2" s="1"/>
      <c r="L2" s="1"/>
      <c r="M2" s="1"/>
      <c r="N2" s="1"/>
    </row>
    <row r="3" spans="1:14" s="172" customFormat="1" ht="15" customHeight="1" x14ac:dyDescent="0.3">
      <c r="B3" s="351" t="s">
        <v>299</v>
      </c>
      <c r="C3" s="5"/>
      <c r="D3" s="5"/>
      <c r="E3" s="5"/>
      <c r="F3" s="5"/>
      <c r="G3" s="5"/>
      <c r="H3" s="173"/>
      <c r="I3" s="1"/>
      <c r="J3" s="1"/>
      <c r="K3" s="1"/>
      <c r="L3" s="1"/>
      <c r="M3" s="1"/>
      <c r="N3" s="1"/>
    </row>
    <row r="4" spans="1:14" s="180" customFormat="1" x14ac:dyDescent="0.3">
      <c r="B4" s="35"/>
      <c r="C4" s="35"/>
      <c r="D4" s="35"/>
      <c r="E4" s="35"/>
      <c r="F4" s="35"/>
      <c r="G4" s="35"/>
      <c r="H4" s="405"/>
      <c r="I4" s="1"/>
      <c r="J4" s="1"/>
      <c r="K4" s="1"/>
      <c r="L4" s="1"/>
      <c r="M4" s="1"/>
      <c r="N4" s="1"/>
    </row>
    <row r="5" spans="1:14" s="180" customFormat="1" x14ac:dyDescent="0.3">
      <c r="B5" s="35"/>
      <c r="C5" s="35"/>
      <c r="D5" s="35"/>
      <c r="E5" s="35"/>
      <c r="F5" s="35"/>
      <c r="G5" s="35"/>
      <c r="H5" s="405"/>
      <c r="I5" s="1"/>
      <c r="J5" s="1"/>
      <c r="K5" s="1"/>
      <c r="L5" s="1"/>
      <c r="M5" s="1"/>
      <c r="N5" s="1"/>
    </row>
    <row r="6" spans="1:14" ht="17.399999999999999" x14ac:dyDescent="0.3">
      <c r="B6" s="1295" t="s">
        <v>517</v>
      </c>
      <c r="C6" s="1295"/>
      <c r="D6" s="1295"/>
      <c r="E6" s="1295"/>
      <c r="F6" s="1295"/>
      <c r="G6" s="1295"/>
      <c r="H6" s="1295"/>
    </row>
    <row r="7" spans="1:14" ht="17.399999999999999" x14ac:dyDescent="0.3">
      <c r="B7" s="1295" t="s">
        <v>518</v>
      </c>
      <c r="C7" s="1295"/>
      <c r="D7" s="1295"/>
      <c r="E7" s="1295"/>
      <c r="F7" s="1295"/>
      <c r="G7" s="1295"/>
      <c r="H7" s="1295"/>
    </row>
    <row r="8" spans="1:14" ht="14.4" x14ac:dyDescent="0.3">
      <c r="B8" s="1264" t="s">
        <v>886</v>
      </c>
      <c r="C8" s="1264"/>
      <c r="D8" s="1264"/>
      <c r="E8" s="1264"/>
      <c r="F8" s="1264"/>
      <c r="G8" s="1264"/>
      <c r="H8" s="1264"/>
    </row>
    <row r="9" spans="1:14" s="180" customFormat="1" x14ac:dyDescent="0.3">
      <c r="B9" s="406"/>
      <c r="C9" s="406"/>
      <c r="D9" s="406"/>
      <c r="E9" s="406"/>
      <c r="F9" s="406"/>
      <c r="G9" s="406"/>
      <c r="H9" s="406"/>
      <c r="I9" s="1"/>
      <c r="J9" s="1"/>
      <c r="K9" s="1"/>
      <c r="L9" s="1"/>
      <c r="M9" s="1"/>
      <c r="N9" s="1"/>
    </row>
    <row r="10" spans="1:14" s="180" customFormat="1" x14ac:dyDescent="0.3">
      <c r="B10" s="174"/>
      <c r="C10" s="35"/>
      <c r="D10" s="35"/>
      <c r="E10" s="35"/>
      <c r="F10" s="35"/>
      <c r="G10" s="35"/>
      <c r="H10" s="405"/>
      <c r="I10" s="1"/>
      <c r="J10" s="1"/>
      <c r="K10" s="1"/>
      <c r="L10" s="1"/>
      <c r="M10" s="1"/>
      <c r="N10" s="1"/>
    </row>
    <row r="11" spans="1:14" ht="14.4" thickBot="1" x14ac:dyDescent="0.35">
      <c r="B11" s="5"/>
      <c r="C11" s="5"/>
      <c r="D11" s="175"/>
      <c r="E11" s="5"/>
      <c r="F11" s="5"/>
      <c r="G11" s="5"/>
      <c r="H11" s="581" t="s">
        <v>289</v>
      </c>
    </row>
    <row r="12" spans="1:14" s="117" customFormat="1" ht="14.4" thickTop="1" x14ac:dyDescent="0.3">
      <c r="B12" s="1265" t="s">
        <v>290</v>
      </c>
      <c r="C12" s="1268" t="s">
        <v>285</v>
      </c>
      <c r="D12" s="1283" t="s">
        <v>228</v>
      </c>
      <c r="E12" s="1271" t="s">
        <v>286</v>
      </c>
      <c r="F12" s="1274" t="s">
        <v>291</v>
      </c>
      <c r="G12" s="1274" t="s">
        <v>322</v>
      </c>
      <c r="H12" s="1274" t="s">
        <v>323</v>
      </c>
      <c r="I12" s="1"/>
      <c r="J12" s="1"/>
      <c r="K12" s="1"/>
      <c r="L12" s="1"/>
      <c r="M12" s="1"/>
      <c r="N12" s="1"/>
    </row>
    <row r="13" spans="1:14" s="117" customFormat="1" x14ac:dyDescent="0.3">
      <c r="B13" s="1266"/>
      <c r="C13" s="1269"/>
      <c r="D13" s="1284"/>
      <c r="E13" s="1272"/>
      <c r="F13" s="1275"/>
      <c r="G13" s="1275"/>
      <c r="H13" s="1275"/>
      <c r="I13" s="1"/>
      <c r="J13" s="1"/>
      <c r="K13" s="1"/>
      <c r="L13" s="1"/>
      <c r="M13" s="1"/>
      <c r="N13" s="1"/>
    </row>
    <row r="14" spans="1:14" s="117" customFormat="1" x14ac:dyDescent="0.3">
      <c r="B14" s="1266"/>
      <c r="C14" s="1269"/>
      <c r="D14" s="1284"/>
      <c r="E14" s="1272"/>
      <c r="F14" s="1275"/>
      <c r="G14" s="1275"/>
      <c r="H14" s="1275"/>
      <c r="I14" s="1"/>
      <c r="J14" s="1"/>
      <c r="K14" s="1"/>
      <c r="L14" s="1"/>
      <c r="M14" s="1"/>
      <c r="N14" s="1"/>
    </row>
    <row r="15" spans="1:14" s="117" customFormat="1" ht="13.5" customHeight="1" x14ac:dyDescent="0.3">
      <c r="B15" s="1266"/>
      <c r="C15" s="1269"/>
      <c r="D15" s="1284"/>
      <c r="E15" s="1272"/>
      <c r="F15" s="1275"/>
      <c r="G15" s="1275"/>
      <c r="H15" s="1275"/>
      <c r="I15" s="1"/>
      <c r="J15" s="1"/>
      <c r="K15" s="708"/>
      <c r="L15" s="1"/>
      <c r="M15" s="1"/>
      <c r="N15" s="1"/>
    </row>
    <row r="16" spans="1:14" s="117" customFormat="1" x14ac:dyDescent="0.3">
      <c r="B16" s="1267"/>
      <c r="C16" s="1270"/>
      <c r="D16" s="1285"/>
      <c r="E16" s="1273"/>
      <c r="F16" s="1276"/>
      <c r="G16" s="1276"/>
      <c r="H16" s="1276"/>
      <c r="I16" s="1"/>
      <c r="J16" s="1"/>
      <c r="K16" s="708"/>
      <c r="L16" s="1"/>
      <c r="M16" s="1"/>
      <c r="N16" s="1"/>
    </row>
    <row r="17" spans="2:14" s="117" customFormat="1" ht="14.4" x14ac:dyDescent="0.3">
      <c r="B17" s="1189"/>
      <c r="C17" s="789"/>
      <c r="D17" s="790"/>
      <c r="E17" s="791"/>
      <c r="F17" s="792"/>
      <c r="G17" s="792"/>
      <c r="H17" s="1190"/>
      <c r="I17" s="1"/>
      <c r="J17" s="1"/>
      <c r="K17" s="1"/>
      <c r="L17" s="1"/>
      <c r="M17" s="1"/>
      <c r="N17" s="1"/>
    </row>
    <row r="18" spans="2:14" s="481" customFormat="1" ht="15.6" x14ac:dyDescent="0.3">
      <c r="B18" s="1189"/>
      <c r="C18" s="776" t="s">
        <v>300</v>
      </c>
      <c r="D18" s="790"/>
      <c r="E18" s="791"/>
      <c r="F18" s="778">
        <f>+F20+F44+F56</f>
        <v>112689405.24190751</v>
      </c>
      <c r="G18" s="778">
        <f>+G20+G44+G56</f>
        <v>112681561.50415811</v>
      </c>
      <c r="H18" s="1191">
        <f>+H20+H44+H56</f>
        <v>112714343.20982838</v>
      </c>
      <c r="I18" s="708"/>
      <c r="J18" s="708"/>
      <c r="K18" s="1"/>
      <c r="L18" s="1"/>
      <c r="M18" s="1"/>
      <c r="N18" s="1"/>
    </row>
    <row r="19" spans="2:14" s="117" customFormat="1" ht="14.4" x14ac:dyDescent="0.3">
      <c r="B19" s="1189"/>
      <c r="C19" s="789"/>
      <c r="D19" s="790"/>
      <c r="E19" s="791"/>
      <c r="F19" s="792"/>
      <c r="G19" s="792"/>
      <c r="H19" s="1190"/>
      <c r="I19" s="708"/>
      <c r="J19" s="1"/>
      <c r="K19" s="1"/>
      <c r="L19" s="1"/>
      <c r="M19" s="1"/>
      <c r="N19" s="1"/>
    </row>
    <row r="20" spans="2:14" s="404" customFormat="1" ht="14.4" x14ac:dyDescent="0.3">
      <c r="B20" s="1192"/>
      <c r="C20" s="793" t="s">
        <v>683</v>
      </c>
      <c r="D20" s="794"/>
      <c r="E20" s="795"/>
      <c r="F20" s="796">
        <f>SUM(F21:F42)</f>
        <v>111697711.00512242</v>
      </c>
      <c r="G20" s="796">
        <f>SUM(G21:G42)</f>
        <v>111689867.26737303</v>
      </c>
      <c r="H20" s="1193">
        <f>SUM(H21:H42)</f>
        <v>111689867.26738241</v>
      </c>
      <c r="I20" s="708"/>
      <c r="J20" s="708"/>
      <c r="K20" s="1"/>
      <c r="L20" s="1"/>
      <c r="M20" s="1"/>
      <c r="N20" s="1"/>
    </row>
    <row r="21" spans="2:14" s="117" customFormat="1" ht="14.4" x14ac:dyDescent="0.3">
      <c r="B21" s="1194">
        <v>41766</v>
      </c>
      <c r="C21" s="667" t="s">
        <v>563</v>
      </c>
      <c r="D21" s="797">
        <v>8.7499999999999994E-2</v>
      </c>
      <c r="E21" s="791">
        <v>2024</v>
      </c>
      <c r="F21" s="782">
        <v>47081.258999999998</v>
      </c>
      <c r="G21" s="782">
        <v>39237.521250600003</v>
      </c>
      <c r="H21" s="1195">
        <v>39237.521260000001</v>
      </c>
      <c r="I21" s="708"/>
      <c r="J21" s="86"/>
      <c r="K21" s="1"/>
      <c r="L21" s="1"/>
      <c r="M21" s="1"/>
      <c r="N21" s="1"/>
    </row>
    <row r="22" spans="2:14" s="117" customFormat="1" ht="14.4" x14ac:dyDescent="0.3">
      <c r="B22" s="1194">
        <v>42285</v>
      </c>
      <c r="C22" s="1196" t="s">
        <v>758</v>
      </c>
      <c r="D22" s="797">
        <v>0.08</v>
      </c>
      <c r="E22" s="791">
        <v>2021</v>
      </c>
      <c r="F22" s="782">
        <v>10632.606</v>
      </c>
      <c r="G22" s="782">
        <v>10632.606</v>
      </c>
      <c r="H22" s="1195">
        <v>10632.606</v>
      </c>
      <c r="I22" s="708"/>
      <c r="J22" s="86"/>
      <c r="K22" s="1"/>
      <c r="L22" s="1"/>
      <c r="M22" s="1"/>
      <c r="N22" s="1"/>
    </row>
    <row r="23" spans="2:14" s="117" customFormat="1" ht="14.4" x14ac:dyDescent="0.3">
      <c r="B23" s="1194">
        <v>42587</v>
      </c>
      <c r="C23" s="667" t="s">
        <v>759</v>
      </c>
      <c r="D23" s="797">
        <v>0.01</v>
      </c>
      <c r="E23" s="791">
        <v>2023</v>
      </c>
      <c r="F23" s="782">
        <v>34246.817999999999</v>
      </c>
      <c r="G23" s="782">
        <v>34246.817999999999</v>
      </c>
      <c r="H23" s="1195">
        <v>34246.817999999999</v>
      </c>
      <c r="I23" s="708"/>
      <c r="J23" s="86"/>
      <c r="K23" s="1"/>
      <c r="L23" s="1"/>
      <c r="M23" s="1"/>
      <c r="N23" s="1"/>
    </row>
    <row r="24" spans="2:14" s="117" customFormat="1" ht="14.4" x14ac:dyDescent="0.3">
      <c r="B24" s="1194">
        <v>42843</v>
      </c>
      <c r="C24" s="667" t="s">
        <v>499</v>
      </c>
      <c r="D24" s="797">
        <v>5.7500000000000002E-2</v>
      </c>
      <c r="E24" s="791">
        <v>2025</v>
      </c>
      <c r="F24" s="782">
        <v>2253.6010000000001</v>
      </c>
      <c r="G24" s="782">
        <v>2253.6010000000001</v>
      </c>
      <c r="H24" s="1195">
        <v>2253.6010000000001</v>
      </c>
      <c r="I24" s="708"/>
      <c r="J24" s="86"/>
      <c r="K24" s="1"/>
      <c r="L24" s="1"/>
      <c r="M24" s="1"/>
      <c r="N24" s="1"/>
    </row>
    <row r="25" spans="2:14" s="117" customFormat="1" ht="14.4" x14ac:dyDescent="0.3">
      <c r="B25" s="1194">
        <v>42843</v>
      </c>
      <c r="C25" s="667" t="s">
        <v>500</v>
      </c>
      <c r="D25" s="797">
        <v>7.6249999999999998E-2</v>
      </c>
      <c r="E25" s="791">
        <v>2037</v>
      </c>
      <c r="F25" s="782">
        <v>5469.9390000000003</v>
      </c>
      <c r="G25" s="782">
        <v>5469.9390000000003</v>
      </c>
      <c r="H25" s="1195">
        <v>5469.9390000000003</v>
      </c>
      <c r="I25" s="708"/>
      <c r="J25" s="86"/>
      <c r="K25" s="1"/>
      <c r="L25" s="1"/>
      <c r="M25" s="1"/>
      <c r="N25" s="1"/>
    </row>
    <row r="26" spans="2:14" s="117" customFormat="1" ht="14.4" x14ac:dyDescent="0.3">
      <c r="B26" s="1194">
        <v>44078</v>
      </c>
      <c r="C26" s="667" t="s">
        <v>791</v>
      </c>
      <c r="D26" s="797">
        <v>1.25E-3</v>
      </c>
      <c r="E26" s="791">
        <v>2030</v>
      </c>
      <c r="F26" s="782">
        <v>16090612.052999999</v>
      </c>
      <c r="G26" s="782">
        <v>16090612.052999999</v>
      </c>
      <c r="H26" s="1195">
        <v>16090612.052999999</v>
      </c>
      <c r="I26" s="708"/>
      <c r="J26" s="86"/>
      <c r="K26" s="1"/>
      <c r="L26" s="1"/>
      <c r="M26" s="1"/>
      <c r="N26" s="1"/>
    </row>
    <row r="27" spans="2:14" s="117" customFormat="1" ht="14.4" x14ac:dyDescent="0.3">
      <c r="B27" s="1194">
        <v>44078</v>
      </c>
      <c r="C27" s="667" t="s">
        <v>792</v>
      </c>
      <c r="D27" s="797">
        <v>1.25E-3</v>
      </c>
      <c r="E27" s="791">
        <v>2035</v>
      </c>
      <c r="F27" s="782">
        <v>20501717.796999998</v>
      </c>
      <c r="G27" s="782">
        <v>20501717.796999998</v>
      </c>
      <c r="H27" s="1195">
        <v>20501717.796999998</v>
      </c>
      <c r="I27" s="708"/>
      <c r="J27" s="86"/>
      <c r="K27" s="1"/>
      <c r="L27" s="1"/>
      <c r="M27" s="1"/>
      <c r="N27" s="1"/>
    </row>
    <row r="28" spans="2:14" s="117" customFormat="1" ht="14.4" x14ac:dyDescent="0.3">
      <c r="B28" s="1194">
        <v>44078</v>
      </c>
      <c r="C28" s="667" t="s">
        <v>793</v>
      </c>
      <c r="D28" s="797">
        <v>1.25E-3</v>
      </c>
      <c r="E28" s="791">
        <v>2038</v>
      </c>
      <c r="F28" s="782">
        <v>11405065.267000001</v>
      </c>
      <c r="G28" s="782">
        <v>11405065.267000001</v>
      </c>
      <c r="H28" s="1195">
        <v>11405065.267000001</v>
      </c>
      <c r="I28" s="708"/>
      <c r="J28" s="86"/>
      <c r="K28" s="1"/>
      <c r="L28" s="1"/>
      <c r="M28" s="1"/>
      <c r="N28" s="1"/>
    </row>
    <row r="29" spans="2:14" s="117" customFormat="1" ht="14.4" x14ac:dyDescent="0.3">
      <c r="B29" s="1194">
        <v>44078</v>
      </c>
      <c r="C29" s="667" t="s">
        <v>794</v>
      </c>
      <c r="D29" s="797">
        <v>1.25E-3</v>
      </c>
      <c r="E29" s="791">
        <v>2041</v>
      </c>
      <c r="F29" s="782">
        <v>10482111.278999999</v>
      </c>
      <c r="G29" s="782">
        <v>10482111.278999999</v>
      </c>
      <c r="H29" s="1195">
        <v>10482111.278999999</v>
      </c>
      <c r="I29" s="708"/>
      <c r="J29" s="86"/>
      <c r="K29" s="1"/>
      <c r="L29" s="1"/>
      <c r="M29" s="1"/>
      <c r="N29" s="1"/>
    </row>
    <row r="30" spans="2:14" s="117" customFormat="1" ht="14.4" x14ac:dyDescent="0.3">
      <c r="B30" s="1194">
        <v>44078</v>
      </c>
      <c r="C30" s="667" t="s">
        <v>795</v>
      </c>
      <c r="D30" s="797">
        <v>0.01</v>
      </c>
      <c r="E30" s="791">
        <v>2029</v>
      </c>
      <c r="F30" s="782">
        <v>2635028.71</v>
      </c>
      <c r="G30" s="782">
        <v>2635028.71</v>
      </c>
      <c r="H30" s="1195">
        <v>2635028.71</v>
      </c>
      <c r="I30" s="708"/>
      <c r="J30" s="86"/>
      <c r="K30" s="1"/>
      <c r="L30" s="1"/>
      <c r="M30" s="1"/>
      <c r="N30" s="1"/>
    </row>
    <row r="31" spans="2:14" s="117" customFormat="1" ht="14.4" x14ac:dyDescent="0.3">
      <c r="B31" s="1194">
        <v>44078</v>
      </c>
      <c r="C31" s="667" t="s">
        <v>796</v>
      </c>
      <c r="D31" s="797">
        <v>1.25E-3</v>
      </c>
      <c r="E31" s="791">
        <v>2046</v>
      </c>
      <c r="F31" s="782">
        <v>2091997.1240000001</v>
      </c>
      <c r="G31" s="782">
        <v>2091997.1240000001</v>
      </c>
      <c r="H31" s="1195">
        <v>2091997.1240000001</v>
      </c>
      <c r="I31" s="708"/>
      <c r="J31" s="86"/>
      <c r="K31" s="1"/>
      <c r="L31" s="1"/>
      <c r="M31" s="1"/>
      <c r="N31" s="1"/>
    </row>
    <row r="32" spans="2:14" s="117" customFormat="1" ht="14.4" x14ac:dyDescent="0.3">
      <c r="B32" s="1194">
        <v>44078</v>
      </c>
      <c r="C32" s="799" t="s">
        <v>797</v>
      </c>
      <c r="D32" s="797">
        <v>1.25E-3</v>
      </c>
      <c r="E32" s="791">
        <v>2030</v>
      </c>
      <c r="F32" s="782">
        <v>13508942.594000001</v>
      </c>
      <c r="G32" s="782">
        <v>13508942.594000001</v>
      </c>
      <c r="H32" s="1195">
        <v>13508942.594000001</v>
      </c>
      <c r="I32" s="708"/>
      <c r="J32" s="86"/>
      <c r="K32" s="1"/>
      <c r="L32" s="1"/>
      <c r="M32" s="1"/>
      <c r="N32" s="1"/>
    </row>
    <row r="33" spans="2:14" s="117" customFormat="1" ht="14.4" x14ac:dyDescent="0.3">
      <c r="B33" s="1194">
        <v>44078</v>
      </c>
      <c r="C33" s="667" t="s">
        <v>798</v>
      </c>
      <c r="D33" s="797">
        <v>1.25E-3</v>
      </c>
      <c r="E33" s="791">
        <v>2035</v>
      </c>
      <c r="F33" s="782">
        <v>19069516.651000001</v>
      </c>
      <c r="G33" s="782">
        <v>19069516.651000001</v>
      </c>
      <c r="H33" s="1195">
        <v>19069516.651000001</v>
      </c>
      <c r="J33" s="86"/>
      <c r="L33" s="1"/>
      <c r="M33" s="1"/>
      <c r="N33" s="1"/>
    </row>
    <row r="34" spans="2:14" s="117" customFormat="1" ht="14.4" x14ac:dyDescent="0.3">
      <c r="B34" s="1194">
        <v>44078</v>
      </c>
      <c r="C34" s="667" t="s">
        <v>799</v>
      </c>
      <c r="D34" s="797">
        <v>1.25E-3</v>
      </c>
      <c r="E34" s="791">
        <v>2038</v>
      </c>
      <c r="F34" s="782">
        <v>7215063.8689999999</v>
      </c>
      <c r="G34" s="782">
        <v>7215063.8689999999</v>
      </c>
      <c r="H34" s="1195">
        <v>7215063.8689999999</v>
      </c>
      <c r="J34" s="86"/>
      <c r="L34" s="1"/>
      <c r="M34" s="1"/>
      <c r="N34" s="1"/>
    </row>
    <row r="35" spans="2:14" s="117" customFormat="1" ht="14.4" x14ac:dyDescent="0.3">
      <c r="B35" s="1194">
        <v>44078</v>
      </c>
      <c r="C35" s="667" t="s">
        <v>800</v>
      </c>
      <c r="D35" s="797">
        <v>1.25E-3</v>
      </c>
      <c r="E35" s="791">
        <v>2041</v>
      </c>
      <c r="F35" s="782">
        <v>1496153.4750000001</v>
      </c>
      <c r="G35" s="782">
        <v>1496153.4750000001</v>
      </c>
      <c r="H35" s="1195">
        <v>1496153.4750000001</v>
      </c>
      <c r="J35" s="86"/>
      <c r="L35" s="1"/>
      <c r="M35" s="1"/>
      <c r="N35" s="1"/>
    </row>
    <row r="36" spans="2:14" s="117" customFormat="1" ht="14.4" x14ac:dyDescent="0.3">
      <c r="B36" s="1194">
        <v>44078</v>
      </c>
      <c r="C36" s="667" t="s">
        <v>801</v>
      </c>
      <c r="D36" s="797">
        <v>0.01</v>
      </c>
      <c r="E36" s="791">
        <v>2029</v>
      </c>
      <c r="F36" s="782">
        <v>2194065.335</v>
      </c>
      <c r="G36" s="782">
        <v>2194065.335</v>
      </c>
      <c r="H36" s="1195">
        <v>2194065.335</v>
      </c>
      <c r="J36" s="86"/>
      <c r="L36" s="1"/>
      <c r="M36" s="1"/>
      <c r="N36" s="1"/>
    </row>
    <row r="37" spans="2:14" s="117" customFormat="1" ht="14.4" x14ac:dyDescent="0.3">
      <c r="B37" s="1194">
        <v>44078</v>
      </c>
      <c r="C37" s="667" t="s">
        <v>802</v>
      </c>
      <c r="D37" s="797">
        <v>1.25E-3</v>
      </c>
      <c r="E37" s="791">
        <v>2030</v>
      </c>
      <c r="F37" s="782">
        <v>1366941.2876744459</v>
      </c>
      <c r="G37" s="782">
        <v>1366941.2876744459</v>
      </c>
      <c r="H37" s="1195">
        <v>1366941.2876744459</v>
      </c>
      <c r="J37" s="86"/>
      <c r="L37" s="1"/>
      <c r="M37" s="1"/>
      <c r="N37" s="1"/>
    </row>
    <row r="38" spans="2:14" s="117" customFormat="1" ht="14.4" x14ac:dyDescent="0.3">
      <c r="B38" s="1194">
        <v>44078</v>
      </c>
      <c r="C38" s="1196" t="s">
        <v>803</v>
      </c>
      <c r="D38" s="797">
        <v>1.25E-3</v>
      </c>
      <c r="E38" s="791">
        <v>2035</v>
      </c>
      <c r="F38" s="782">
        <v>350410.76814823505</v>
      </c>
      <c r="G38" s="782">
        <v>350410.76814823505</v>
      </c>
      <c r="H38" s="1195">
        <v>350410.76814823505</v>
      </c>
      <c r="J38" s="86"/>
      <c r="L38" s="1"/>
      <c r="M38" s="1"/>
      <c r="N38" s="1"/>
    </row>
    <row r="39" spans="2:14" s="117" customFormat="1" ht="14.4" x14ac:dyDescent="0.3">
      <c r="B39" s="1194">
        <v>44078</v>
      </c>
      <c r="C39" s="799" t="s">
        <v>804</v>
      </c>
      <c r="D39" s="797">
        <v>1.25E-3</v>
      </c>
      <c r="E39" s="791">
        <v>2038</v>
      </c>
      <c r="F39" s="782">
        <v>949146.01266565023</v>
      </c>
      <c r="G39" s="782">
        <v>949146.01266565023</v>
      </c>
      <c r="H39" s="1195">
        <v>949146.01266565023</v>
      </c>
      <c r="J39" s="86"/>
      <c r="L39" s="1"/>
      <c r="M39" s="1"/>
      <c r="N39" s="1"/>
    </row>
    <row r="40" spans="2:14" s="117" customFormat="1" ht="14.4" x14ac:dyDescent="0.3">
      <c r="B40" s="1194">
        <v>44078</v>
      </c>
      <c r="C40" s="667" t="s">
        <v>805</v>
      </c>
      <c r="D40" s="797">
        <v>1.25E-3</v>
      </c>
      <c r="E40" s="791">
        <v>2041</v>
      </c>
      <c r="F40" s="782">
        <v>1844261.6875806262</v>
      </c>
      <c r="G40" s="782">
        <v>1844261.6875806262</v>
      </c>
      <c r="H40" s="1195">
        <v>1844261.6875806262</v>
      </c>
      <c r="J40" s="86"/>
      <c r="L40" s="1"/>
      <c r="M40" s="1"/>
      <c r="N40" s="1"/>
    </row>
    <row r="41" spans="2:14" s="117" customFormat="1" ht="14.4" x14ac:dyDescent="0.3">
      <c r="B41" s="1194">
        <v>44078</v>
      </c>
      <c r="C41" s="667" t="s">
        <v>806</v>
      </c>
      <c r="D41" s="797">
        <v>5.0000000000000001E-3</v>
      </c>
      <c r="E41" s="791">
        <v>2029</v>
      </c>
      <c r="F41" s="782">
        <v>106004.1468277237</v>
      </c>
      <c r="G41" s="782">
        <v>106004.1468277237</v>
      </c>
      <c r="H41" s="1195">
        <v>106004.1468277237</v>
      </c>
      <c r="J41" s="86"/>
      <c r="L41" s="1"/>
      <c r="M41" s="1"/>
      <c r="N41" s="1"/>
    </row>
    <row r="42" spans="2:14" s="117" customFormat="1" ht="14.4" x14ac:dyDescent="0.3">
      <c r="B42" s="1194">
        <v>44078</v>
      </c>
      <c r="C42" s="1196" t="s">
        <v>807</v>
      </c>
      <c r="D42" s="797">
        <v>1.25E-3</v>
      </c>
      <c r="E42" s="791">
        <v>2046</v>
      </c>
      <c r="F42" s="782">
        <v>290988.7252257535</v>
      </c>
      <c r="G42" s="782">
        <v>290988.7252257535</v>
      </c>
      <c r="H42" s="1195">
        <v>290988.7252257535</v>
      </c>
      <c r="J42" s="86"/>
      <c r="L42" s="1"/>
      <c r="M42" s="1"/>
      <c r="N42" s="1"/>
    </row>
    <row r="43" spans="2:14" s="117" customFormat="1" ht="14.4" x14ac:dyDescent="0.3">
      <c r="B43" s="1197"/>
      <c r="C43" s="667"/>
      <c r="D43" s="800"/>
      <c r="E43" s="791"/>
      <c r="F43" s="782"/>
      <c r="G43" s="782"/>
      <c r="H43" s="1195"/>
      <c r="L43" s="1"/>
      <c r="M43" s="1"/>
      <c r="N43" s="1"/>
    </row>
    <row r="44" spans="2:14" s="350" customFormat="1" ht="14.4" x14ac:dyDescent="0.3">
      <c r="B44" s="1192"/>
      <c r="C44" s="801" t="s">
        <v>370</v>
      </c>
      <c r="D44" s="794"/>
      <c r="E44" s="795"/>
      <c r="F44" s="796">
        <f>SUM(F45:F54)</f>
        <v>991694.23678508529</v>
      </c>
      <c r="G44" s="796">
        <f>SUM(G45:G54)</f>
        <v>991694.23678508529</v>
      </c>
      <c r="H44" s="1193">
        <f>SUM(H45:H54)</f>
        <v>1011060.7925459617</v>
      </c>
      <c r="L44" s="1"/>
      <c r="M44" s="1"/>
      <c r="N44" s="1"/>
    </row>
    <row r="45" spans="2:14" s="117" customFormat="1" ht="14.4" x14ac:dyDescent="0.3">
      <c r="B45" s="1197">
        <v>37986</v>
      </c>
      <c r="C45" s="784" t="s">
        <v>570</v>
      </c>
      <c r="D45" s="802">
        <v>3.7499999999999999E-2</v>
      </c>
      <c r="E45" s="791">
        <v>2038</v>
      </c>
      <c r="F45" s="782">
        <v>33194.000999999997</v>
      </c>
      <c r="G45" s="782">
        <v>33194.000999999997</v>
      </c>
      <c r="H45" s="1195">
        <v>33194.000999999997</v>
      </c>
      <c r="L45" s="1"/>
      <c r="M45" s="1"/>
      <c r="N45" s="1"/>
    </row>
    <row r="46" spans="2:14" s="117" customFormat="1" ht="14.4" x14ac:dyDescent="0.3">
      <c r="B46" s="1197">
        <v>37986</v>
      </c>
      <c r="C46" s="784" t="s">
        <v>571</v>
      </c>
      <c r="D46" s="802">
        <v>3.7499999999999999E-2</v>
      </c>
      <c r="E46" s="791">
        <v>2038</v>
      </c>
      <c r="F46" s="782">
        <v>35819.560000000005</v>
      </c>
      <c r="G46" s="782">
        <v>35819.560000000005</v>
      </c>
      <c r="H46" s="1195">
        <v>35819.56</v>
      </c>
      <c r="I46" s="708"/>
      <c r="K46" s="1"/>
      <c r="L46" s="1"/>
      <c r="M46" s="1"/>
      <c r="N46" s="1"/>
    </row>
    <row r="47" spans="2:14" s="117" customFormat="1" ht="14.4" x14ac:dyDescent="0.3">
      <c r="B47" s="1197">
        <v>37986</v>
      </c>
      <c r="C47" s="784" t="s">
        <v>572</v>
      </c>
      <c r="D47" s="802">
        <v>3.7499999999999999E-2</v>
      </c>
      <c r="E47" s="791">
        <v>2038</v>
      </c>
      <c r="F47" s="782">
        <v>6253.0460000000003</v>
      </c>
      <c r="G47" s="782">
        <v>6253.0460000000003</v>
      </c>
      <c r="H47" s="1195">
        <v>6253.0460000000003</v>
      </c>
      <c r="I47" s="708"/>
      <c r="K47" s="1"/>
      <c r="L47" s="1"/>
      <c r="M47" s="1"/>
      <c r="N47" s="1"/>
    </row>
    <row r="48" spans="2:14" s="117" customFormat="1" ht="14.4" x14ac:dyDescent="0.3">
      <c r="B48" s="1197">
        <v>37986</v>
      </c>
      <c r="C48" s="784" t="s">
        <v>573</v>
      </c>
      <c r="D48" s="802">
        <v>3.3799999999999997E-2</v>
      </c>
      <c r="E48" s="791">
        <v>2038</v>
      </c>
      <c r="F48" s="782">
        <v>666335.40987451631</v>
      </c>
      <c r="G48" s="782">
        <v>666335.40987451631</v>
      </c>
      <c r="H48" s="1195">
        <v>666335.40987451631</v>
      </c>
      <c r="I48" s="708"/>
      <c r="K48" s="1"/>
      <c r="L48" s="1"/>
      <c r="M48" s="1"/>
      <c r="N48" s="1"/>
    </row>
    <row r="49" spans="2:14" s="117" customFormat="1" ht="14.4" x14ac:dyDescent="0.3">
      <c r="B49" s="1197">
        <v>37986</v>
      </c>
      <c r="C49" s="784" t="s">
        <v>574</v>
      </c>
      <c r="D49" s="802">
        <v>6.7000000000000002E-3</v>
      </c>
      <c r="E49" s="791">
        <v>2038</v>
      </c>
      <c r="F49" s="782">
        <v>155958.83468834689</v>
      </c>
      <c r="G49" s="782">
        <v>155958.83468834689</v>
      </c>
      <c r="H49" s="1195">
        <v>155958.83468834689</v>
      </c>
      <c r="I49" s="708"/>
      <c r="K49" s="1"/>
      <c r="L49" s="1"/>
      <c r="M49" s="1"/>
      <c r="N49" s="1"/>
    </row>
    <row r="50" spans="2:14" s="117" customFormat="1" ht="14.4" x14ac:dyDescent="0.3">
      <c r="B50" s="1197">
        <v>37986</v>
      </c>
      <c r="C50" s="784" t="s">
        <v>575</v>
      </c>
      <c r="D50" s="802">
        <v>6.7000000000000002E-3</v>
      </c>
      <c r="E50" s="791">
        <v>2038</v>
      </c>
      <c r="F50" s="782">
        <v>7713.4869015356826</v>
      </c>
      <c r="G50" s="782">
        <v>7713.4869015356826</v>
      </c>
      <c r="H50" s="1195">
        <v>7713.4869015356826</v>
      </c>
      <c r="I50" s="708"/>
      <c r="K50" s="1"/>
      <c r="L50" s="1"/>
      <c r="M50" s="1"/>
      <c r="N50" s="1"/>
    </row>
    <row r="51" spans="2:14" s="117" customFormat="1" ht="14.4" x14ac:dyDescent="0.3">
      <c r="B51" s="1197">
        <v>37986</v>
      </c>
      <c r="C51" s="784" t="s">
        <v>673</v>
      </c>
      <c r="D51" s="802">
        <v>8.2799999999999999E-2</v>
      </c>
      <c r="E51" s="791">
        <v>2033</v>
      </c>
      <c r="F51" s="782">
        <v>9099.75</v>
      </c>
      <c r="G51" s="782">
        <v>9099.75</v>
      </c>
      <c r="H51" s="1195">
        <v>12758.19529</v>
      </c>
      <c r="I51" s="708"/>
      <c r="K51" s="1"/>
      <c r="L51" s="1"/>
      <c r="M51" s="1"/>
      <c r="N51" s="1"/>
    </row>
    <row r="52" spans="2:14" s="117" customFormat="1" ht="14.4" x14ac:dyDescent="0.3">
      <c r="B52" s="1197">
        <v>37986</v>
      </c>
      <c r="C52" s="784" t="s">
        <v>674</v>
      </c>
      <c r="D52" s="802">
        <v>8.2799999999999999E-2</v>
      </c>
      <c r="E52" s="791">
        <v>2033</v>
      </c>
      <c r="F52" s="782">
        <v>3051.413</v>
      </c>
      <c r="G52" s="782">
        <v>3051.413</v>
      </c>
      <c r="H52" s="1195">
        <v>4278.1969800000006</v>
      </c>
      <c r="I52" s="708"/>
      <c r="K52" s="1"/>
      <c r="L52" s="1"/>
      <c r="M52" s="1"/>
      <c r="N52" s="1"/>
    </row>
    <row r="53" spans="2:14" s="117" customFormat="1" ht="14.4" x14ac:dyDescent="0.3">
      <c r="B53" s="1197">
        <v>37986</v>
      </c>
      <c r="C53" s="784" t="s">
        <v>576</v>
      </c>
      <c r="D53" s="803">
        <v>4.3299999999999998E-2</v>
      </c>
      <c r="E53" s="791">
        <v>2033</v>
      </c>
      <c r="F53" s="782">
        <v>51242.89972899729</v>
      </c>
      <c r="G53" s="782">
        <v>51242.89972899729</v>
      </c>
      <c r="H53" s="1195">
        <v>61234.522154110207</v>
      </c>
      <c r="I53" s="708"/>
      <c r="K53" s="1"/>
      <c r="L53" s="1"/>
      <c r="M53" s="1"/>
      <c r="N53" s="1"/>
    </row>
    <row r="54" spans="2:14" s="117" customFormat="1" ht="14.4" x14ac:dyDescent="0.3">
      <c r="B54" s="1197">
        <v>37986</v>
      </c>
      <c r="C54" s="784" t="s">
        <v>577</v>
      </c>
      <c r="D54" s="803">
        <v>4.3299999999999998E-2</v>
      </c>
      <c r="E54" s="791">
        <v>2033</v>
      </c>
      <c r="F54" s="782">
        <v>23025.835591689251</v>
      </c>
      <c r="G54" s="782">
        <v>23025.835591689251</v>
      </c>
      <c r="H54" s="1195">
        <v>27515.539657452573</v>
      </c>
      <c r="I54" s="708"/>
      <c r="K54" s="1"/>
      <c r="L54" s="1"/>
      <c r="M54" s="1"/>
      <c r="N54" s="1"/>
    </row>
    <row r="55" spans="2:14" s="117" customFormat="1" ht="14.4" x14ac:dyDescent="0.3">
      <c r="B55" s="1197"/>
      <c r="C55" s="804"/>
      <c r="D55" s="790"/>
      <c r="E55" s="791"/>
      <c r="F55" s="779"/>
      <c r="G55" s="779"/>
      <c r="H55" s="1198"/>
      <c r="I55" s="708"/>
      <c r="J55" s="1"/>
      <c r="K55" s="1"/>
      <c r="L55" s="1"/>
      <c r="M55" s="1"/>
      <c r="N55" s="1"/>
    </row>
    <row r="56" spans="2:14" s="404" customFormat="1" ht="14.4" x14ac:dyDescent="0.3">
      <c r="B56" s="1192"/>
      <c r="C56" s="801" t="s">
        <v>220</v>
      </c>
      <c r="D56" s="794"/>
      <c r="E56" s="795"/>
      <c r="F56" s="796"/>
      <c r="G56" s="796"/>
      <c r="H56" s="1193">
        <v>13415.149899999999</v>
      </c>
      <c r="I56" s="708"/>
      <c r="J56" s="708"/>
      <c r="K56" s="1"/>
      <c r="L56" s="1"/>
      <c r="M56" s="1"/>
      <c r="N56" s="1"/>
    </row>
    <row r="57" spans="2:14" s="117" customFormat="1" ht="14.4" x14ac:dyDescent="0.3">
      <c r="B57" s="1192"/>
      <c r="C57" s="801"/>
      <c r="D57" s="794"/>
      <c r="E57" s="795"/>
      <c r="F57" s="796"/>
      <c r="G57" s="796"/>
      <c r="H57" s="1193"/>
      <c r="I57" s="708"/>
      <c r="J57" s="1"/>
      <c r="K57" s="1"/>
      <c r="L57" s="1"/>
      <c r="M57" s="1"/>
      <c r="N57" s="1"/>
    </row>
    <row r="58" spans="2:14" s="482" customFormat="1" ht="15.6" x14ac:dyDescent="0.3">
      <c r="B58" s="1192"/>
      <c r="C58" s="776" t="s">
        <v>217</v>
      </c>
      <c r="D58" s="790"/>
      <c r="E58" s="791"/>
      <c r="F58" s="778">
        <f>SUM(F59:F76)</f>
        <v>9492431.9840099998</v>
      </c>
      <c r="G58" s="778">
        <f>SUM(G59:G76)</f>
        <v>9046616.1206100006</v>
      </c>
      <c r="H58" s="1191">
        <f>SUM(H59:H76)</f>
        <v>9046616.1202600002</v>
      </c>
      <c r="L58" s="1"/>
      <c r="M58" s="1"/>
      <c r="N58" s="1"/>
    </row>
    <row r="59" spans="2:14" s="117" customFormat="1" ht="14.4" x14ac:dyDescent="0.3">
      <c r="B59" s="1194">
        <v>43630</v>
      </c>
      <c r="C59" s="1196" t="s">
        <v>760</v>
      </c>
      <c r="D59" s="800" t="s">
        <v>49</v>
      </c>
      <c r="E59" s="791">
        <v>2021</v>
      </c>
      <c r="F59" s="782">
        <v>5.5359999999999996</v>
      </c>
      <c r="G59" s="782">
        <v>5.5359999999999996</v>
      </c>
      <c r="H59" s="1195">
        <v>5.5359999999999996</v>
      </c>
      <c r="I59" s="1143"/>
      <c r="J59" s="1143"/>
      <c r="K59" s="1143"/>
      <c r="L59" s="86"/>
      <c r="M59" s="1"/>
      <c r="N59" s="1"/>
    </row>
    <row r="60" spans="2:14" s="117" customFormat="1" ht="14.4" x14ac:dyDescent="0.3">
      <c r="B60" s="1194">
        <v>43644</v>
      </c>
      <c r="C60" s="1056" t="s">
        <v>761</v>
      </c>
      <c r="D60" s="800" t="s">
        <v>49</v>
      </c>
      <c r="E60" s="791">
        <v>2021</v>
      </c>
      <c r="F60" s="782">
        <v>15.803000000000001</v>
      </c>
      <c r="G60" s="782">
        <v>15.803000000000001</v>
      </c>
      <c r="H60" s="1195">
        <v>15.803000000000001</v>
      </c>
      <c r="I60" s="1143"/>
      <c r="J60" s="1143"/>
      <c r="K60" s="1143"/>
      <c r="L60" s="86"/>
      <c r="M60" s="1"/>
      <c r="N60" s="1"/>
    </row>
    <row r="61" spans="2:14" s="117" customFormat="1" ht="14.4" x14ac:dyDescent="0.3">
      <c r="B61" s="1194">
        <v>43665</v>
      </c>
      <c r="C61" s="784" t="s">
        <v>762</v>
      </c>
      <c r="D61" s="800" t="s">
        <v>49</v>
      </c>
      <c r="E61" s="791">
        <v>2021</v>
      </c>
      <c r="F61" s="782">
        <v>11.736000000000001</v>
      </c>
      <c r="G61" s="782">
        <v>11.736000000000001</v>
      </c>
      <c r="H61" s="1195">
        <v>11.736000000000001</v>
      </c>
      <c r="I61" s="1143"/>
      <c r="J61" s="1143"/>
      <c r="K61" s="1143"/>
      <c r="L61" s="86"/>
      <c r="M61" s="1"/>
      <c r="N61" s="1"/>
    </row>
    <row r="62" spans="2:14" s="117" customFormat="1" ht="14.4" x14ac:dyDescent="0.3">
      <c r="B62" s="1194">
        <v>43672</v>
      </c>
      <c r="C62" s="784" t="s">
        <v>763</v>
      </c>
      <c r="D62" s="800" t="s">
        <v>49</v>
      </c>
      <c r="E62" s="791">
        <v>2021</v>
      </c>
      <c r="F62" s="782">
        <v>19.489000000000001</v>
      </c>
      <c r="G62" s="782">
        <v>19.489000000000001</v>
      </c>
      <c r="H62" s="1195">
        <v>19.489000000000001</v>
      </c>
      <c r="I62" s="1143"/>
      <c r="J62" s="1143"/>
      <c r="K62" s="1143"/>
      <c r="L62" s="86"/>
      <c r="M62" s="1"/>
      <c r="N62" s="1"/>
    </row>
    <row r="63" spans="2:14" s="117" customFormat="1" ht="14.4" x14ac:dyDescent="0.3">
      <c r="B63" s="1194">
        <v>43693</v>
      </c>
      <c r="C63" s="667" t="s">
        <v>764</v>
      </c>
      <c r="D63" s="800" t="s">
        <v>49</v>
      </c>
      <c r="E63" s="791">
        <v>2024</v>
      </c>
      <c r="F63" s="782">
        <v>1023362.922</v>
      </c>
      <c r="G63" s="782">
        <v>872089.59400000004</v>
      </c>
      <c r="H63" s="1195">
        <v>872089.59400000004</v>
      </c>
      <c r="I63" s="1143"/>
      <c r="J63" s="1143"/>
      <c r="K63" s="1143"/>
      <c r="L63" s="86"/>
      <c r="M63" s="1"/>
      <c r="N63" s="1"/>
    </row>
    <row r="64" spans="2:14" s="117" customFormat="1" ht="14.4" x14ac:dyDescent="0.3">
      <c r="B64" s="1194">
        <v>43922</v>
      </c>
      <c r="C64" s="667" t="s">
        <v>765</v>
      </c>
      <c r="D64" s="800" t="s">
        <v>49</v>
      </c>
      <c r="E64" s="791">
        <v>2021</v>
      </c>
      <c r="F64" s="782">
        <v>59276.194000000003</v>
      </c>
      <c r="G64" s="782">
        <v>59276.194000000003</v>
      </c>
      <c r="H64" s="1195">
        <v>59276.194000000003</v>
      </c>
      <c r="L64" s="86"/>
      <c r="M64" s="1"/>
      <c r="N64" s="1"/>
    </row>
    <row r="65" spans="2:14" s="117" customFormat="1" ht="14.4" x14ac:dyDescent="0.3">
      <c r="B65" s="1194">
        <v>44267</v>
      </c>
      <c r="C65" s="667" t="s">
        <v>890</v>
      </c>
      <c r="D65" s="800" t="s">
        <v>49</v>
      </c>
      <c r="E65" s="791">
        <v>2021</v>
      </c>
      <c r="F65" s="782">
        <v>211061.35214999999</v>
      </c>
      <c r="G65" s="782">
        <v>211061.35214999999</v>
      </c>
      <c r="H65" s="1195">
        <v>211061.35214999999</v>
      </c>
      <c r="L65" s="86"/>
      <c r="M65" s="1"/>
      <c r="N65" s="1"/>
    </row>
    <row r="66" spans="2:14" s="117" customFormat="1" ht="14.4" x14ac:dyDescent="0.3">
      <c r="B66" s="1194">
        <v>43490</v>
      </c>
      <c r="C66" s="1196" t="s">
        <v>766</v>
      </c>
      <c r="D66" s="800" t="s">
        <v>49</v>
      </c>
      <c r="E66" s="791">
        <v>2021</v>
      </c>
      <c r="F66" s="782">
        <v>1093.03</v>
      </c>
      <c r="G66" s="782">
        <v>655.81799999999998</v>
      </c>
      <c r="H66" s="1195">
        <v>655.81785000000002</v>
      </c>
      <c r="I66" s="1143"/>
      <c r="J66" s="1143"/>
      <c r="K66" s="1143"/>
      <c r="L66" s="86"/>
      <c r="M66" s="1"/>
      <c r="N66" s="1"/>
    </row>
    <row r="67" spans="2:14" s="117" customFormat="1" ht="14.4" x14ac:dyDescent="0.3">
      <c r="B67" s="1194">
        <v>43504</v>
      </c>
      <c r="C67" s="1196" t="s">
        <v>767</v>
      </c>
      <c r="D67" s="800" t="s">
        <v>49</v>
      </c>
      <c r="E67" s="791">
        <v>2021</v>
      </c>
      <c r="F67" s="782">
        <v>2127.165</v>
      </c>
      <c r="G67" s="782">
        <v>1276.299</v>
      </c>
      <c r="H67" s="1195">
        <v>1276.299</v>
      </c>
      <c r="I67" s="1143"/>
      <c r="J67" s="1143"/>
      <c r="K67" s="1143"/>
      <c r="L67" s="86"/>
      <c r="M67" s="1"/>
      <c r="N67" s="1"/>
    </row>
    <row r="68" spans="2:14" s="117" customFormat="1" ht="14.4" x14ac:dyDescent="0.3">
      <c r="B68" s="1194">
        <v>43518</v>
      </c>
      <c r="C68" s="1196" t="s">
        <v>768</v>
      </c>
      <c r="D68" s="800" t="s">
        <v>49</v>
      </c>
      <c r="E68" s="791">
        <v>2021</v>
      </c>
      <c r="F68" s="782">
        <v>1810.777</v>
      </c>
      <c r="G68" s="782">
        <v>1539.1604499999999</v>
      </c>
      <c r="H68" s="1195">
        <v>1539.1604</v>
      </c>
      <c r="I68" s="1143"/>
      <c r="J68" s="1143"/>
      <c r="K68" s="1143"/>
      <c r="L68" s="86"/>
      <c r="M68" s="1"/>
      <c r="N68" s="1"/>
    </row>
    <row r="69" spans="2:14" s="117" customFormat="1" ht="14.4" x14ac:dyDescent="0.3">
      <c r="B69" s="1194">
        <v>43539</v>
      </c>
      <c r="C69" s="1196" t="s">
        <v>769</v>
      </c>
      <c r="D69" s="800" t="s">
        <v>49</v>
      </c>
      <c r="E69" s="791">
        <v>2021</v>
      </c>
      <c r="F69" s="782">
        <v>5789.6729999999998</v>
      </c>
      <c r="G69" s="782">
        <v>4921.2220499999994</v>
      </c>
      <c r="H69" s="1195">
        <v>4921.2220499999994</v>
      </c>
      <c r="I69" s="1143"/>
      <c r="J69" s="1143"/>
      <c r="K69" s="1143"/>
      <c r="L69" s="86"/>
      <c r="M69" s="1"/>
      <c r="N69" s="1"/>
    </row>
    <row r="70" spans="2:14" s="117" customFormat="1" ht="14.4" x14ac:dyDescent="0.3">
      <c r="B70" s="1194">
        <v>43553</v>
      </c>
      <c r="C70" s="667" t="s">
        <v>770</v>
      </c>
      <c r="D70" s="800" t="s">
        <v>49</v>
      </c>
      <c r="E70" s="791">
        <v>2021</v>
      </c>
      <c r="F70" s="782">
        <v>5798.8869999999997</v>
      </c>
      <c r="G70" s="782">
        <v>4929.0539500000004</v>
      </c>
      <c r="H70" s="1195">
        <v>4929.0539000000008</v>
      </c>
      <c r="I70" s="1143"/>
      <c r="J70" s="1143"/>
      <c r="K70" s="1143"/>
      <c r="L70" s="86"/>
      <c r="M70" s="1"/>
      <c r="N70" s="1"/>
    </row>
    <row r="71" spans="2:14" s="117" customFormat="1" ht="14.4" x14ac:dyDescent="0.3">
      <c r="B71" s="1194">
        <v>43567</v>
      </c>
      <c r="C71" s="1106" t="s">
        <v>771</v>
      </c>
      <c r="D71" s="800" t="s">
        <v>49</v>
      </c>
      <c r="E71" s="791">
        <v>2021</v>
      </c>
      <c r="F71" s="782">
        <v>6105.6660000000002</v>
      </c>
      <c r="G71" s="782">
        <v>5189.8161</v>
      </c>
      <c r="H71" s="1195">
        <v>5189.8160499999994</v>
      </c>
      <c r="I71" s="1143"/>
      <c r="J71" s="1143"/>
      <c r="K71" s="1143"/>
      <c r="L71" s="86"/>
      <c r="M71" s="1"/>
      <c r="N71" s="1"/>
    </row>
    <row r="72" spans="2:14" s="117" customFormat="1" ht="14.4" x14ac:dyDescent="0.3">
      <c r="B72" s="1194">
        <v>43581</v>
      </c>
      <c r="C72" s="784" t="s">
        <v>772</v>
      </c>
      <c r="D72" s="800" t="s">
        <v>49</v>
      </c>
      <c r="E72" s="791">
        <v>2021</v>
      </c>
      <c r="F72" s="782">
        <v>150.21299999999999</v>
      </c>
      <c r="G72" s="782">
        <v>127.68105</v>
      </c>
      <c r="H72" s="1195">
        <v>127.681</v>
      </c>
      <c r="I72" s="1143"/>
      <c r="J72" s="1143"/>
      <c r="K72" s="1143"/>
      <c r="L72" s="86"/>
      <c r="M72" s="1"/>
      <c r="N72" s="1"/>
    </row>
    <row r="73" spans="2:14" s="117" customFormat="1" ht="14.4" x14ac:dyDescent="0.3">
      <c r="B73" s="1194">
        <v>43609</v>
      </c>
      <c r="C73" s="784" t="s">
        <v>773</v>
      </c>
      <c r="D73" s="800" t="s">
        <v>49</v>
      </c>
      <c r="E73" s="791">
        <v>2021</v>
      </c>
      <c r="F73" s="782">
        <v>10372.325000000001</v>
      </c>
      <c r="G73" s="782">
        <v>10372.325000000001</v>
      </c>
      <c r="H73" s="1195">
        <v>10372.325000000001</v>
      </c>
      <c r="I73" s="1143"/>
      <c r="J73" s="1143"/>
      <c r="K73" s="1143"/>
      <c r="L73" s="86"/>
      <c r="M73" s="1"/>
      <c r="N73" s="1"/>
    </row>
    <row r="74" spans="2:14" s="117" customFormat="1" ht="14.4" x14ac:dyDescent="0.3">
      <c r="B74" s="1194">
        <v>44113</v>
      </c>
      <c r="C74" s="1056" t="s">
        <v>891</v>
      </c>
      <c r="D74" s="800" t="s">
        <v>49</v>
      </c>
      <c r="E74" s="791">
        <v>2021</v>
      </c>
      <c r="F74" s="782">
        <v>794655.71586</v>
      </c>
      <c r="G74" s="782">
        <v>794655.71586</v>
      </c>
      <c r="H74" s="1195">
        <v>794655.71585999988</v>
      </c>
      <c r="I74" s="1105"/>
      <c r="J74" s="708"/>
      <c r="K74" s="1"/>
      <c r="L74" s="1"/>
      <c r="M74" s="1"/>
      <c r="N74" s="1"/>
    </row>
    <row r="75" spans="2:14" s="117" customFormat="1" ht="14.4" x14ac:dyDescent="0.3">
      <c r="B75" s="1194">
        <v>42978</v>
      </c>
      <c r="C75" s="784" t="s">
        <v>578</v>
      </c>
      <c r="D75" s="800" t="s">
        <v>49</v>
      </c>
      <c r="E75" s="791">
        <v>2042</v>
      </c>
      <c r="F75" s="782">
        <v>4461199</v>
      </c>
      <c r="G75" s="782">
        <v>4208712</v>
      </c>
      <c r="H75" s="1195">
        <v>4208712</v>
      </c>
      <c r="I75" s="708"/>
      <c r="J75" s="708"/>
      <c r="K75" s="1"/>
      <c r="L75" s="1"/>
      <c r="M75" s="1"/>
      <c r="N75" s="1"/>
    </row>
    <row r="76" spans="2:14" s="117" customFormat="1" ht="14.4" x14ac:dyDescent="0.3">
      <c r="B76" s="1194">
        <v>43455</v>
      </c>
      <c r="C76" s="784" t="s">
        <v>578</v>
      </c>
      <c r="D76" s="800" t="s">
        <v>49</v>
      </c>
      <c r="E76" s="791">
        <v>2041</v>
      </c>
      <c r="F76" s="782">
        <v>2909576.5</v>
      </c>
      <c r="G76" s="782">
        <v>2871757.3250000002</v>
      </c>
      <c r="H76" s="1195">
        <v>2871757.3250000002</v>
      </c>
      <c r="I76" s="708"/>
      <c r="J76" s="708"/>
      <c r="K76" s="1"/>
      <c r="L76" s="1"/>
      <c r="M76" s="1"/>
      <c r="N76" s="1"/>
    </row>
    <row r="77" spans="2:14" s="117" customFormat="1" ht="14.4" x14ac:dyDescent="0.3">
      <c r="B77" s="1194"/>
      <c r="C77" s="784"/>
      <c r="D77" s="800"/>
      <c r="E77" s="791"/>
      <c r="F77" s="782"/>
      <c r="G77" s="782"/>
      <c r="H77" s="1195"/>
      <c r="I77" s="708"/>
      <c r="J77" s="708"/>
      <c r="K77" s="1"/>
      <c r="L77" s="1"/>
      <c r="M77" s="1"/>
      <c r="N77" s="1"/>
    </row>
    <row r="78" spans="2:14" s="117" customFormat="1" ht="14.4" x14ac:dyDescent="0.3">
      <c r="B78" s="1192"/>
      <c r="C78" s="776" t="s">
        <v>109</v>
      </c>
      <c r="D78" s="790"/>
      <c r="E78" s="791"/>
      <c r="F78" s="778">
        <f>SUM(F79:F89)</f>
        <v>53378478.737519994</v>
      </c>
      <c r="G78" s="778">
        <f>SUM(G79:G89)</f>
        <v>53378478.737519994</v>
      </c>
      <c r="H78" s="1191">
        <f>SUM(H79:H89)</f>
        <v>53378478.737519994</v>
      </c>
      <c r="I78" s="708"/>
      <c r="J78" s="1"/>
      <c r="K78" s="1"/>
      <c r="L78" s="1"/>
      <c r="M78" s="1"/>
      <c r="N78" s="1"/>
    </row>
    <row r="79" spans="2:14" s="176" customFormat="1" ht="14.4" x14ac:dyDescent="0.3">
      <c r="B79" s="1197">
        <v>41019</v>
      </c>
      <c r="C79" s="784" t="s">
        <v>774</v>
      </c>
      <c r="D79" s="790" t="s">
        <v>580</v>
      </c>
      <c r="E79" s="791">
        <v>2022</v>
      </c>
      <c r="F79" s="782">
        <v>5674000</v>
      </c>
      <c r="G79" s="782">
        <v>5674000</v>
      </c>
      <c r="H79" s="1195">
        <v>5674000</v>
      </c>
      <c r="I79" s="708"/>
      <c r="J79" s="708"/>
      <c r="K79" s="1"/>
      <c r="L79" s="1"/>
      <c r="M79" s="1"/>
      <c r="N79" s="1"/>
    </row>
    <row r="80" spans="2:14" s="117" customFormat="1" ht="14.4" x14ac:dyDescent="0.3">
      <c r="B80" s="1197">
        <v>41290</v>
      </c>
      <c r="C80" s="784" t="s">
        <v>775</v>
      </c>
      <c r="D80" s="790" t="s">
        <v>580</v>
      </c>
      <c r="E80" s="791">
        <v>2023</v>
      </c>
      <c r="F80" s="782">
        <v>7132655.0123900007</v>
      </c>
      <c r="G80" s="782">
        <v>7132655.0123900007</v>
      </c>
      <c r="H80" s="1195">
        <v>7132655.0123900007</v>
      </c>
      <c r="I80" s="708"/>
      <c r="J80" s="708"/>
      <c r="K80" s="1"/>
      <c r="L80" s="1"/>
      <c r="M80" s="1"/>
      <c r="N80" s="1"/>
    </row>
    <row r="81" spans="2:14" s="176" customFormat="1" ht="14.4" x14ac:dyDescent="0.3">
      <c r="B81" s="1197">
        <v>41669</v>
      </c>
      <c r="C81" s="784" t="s">
        <v>776</v>
      </c>
      <c r="D81" s="790" t="s">
        <v>580</v>
      </c>
      <c r="E81" s="791">
        <v>2024</v>
      </c>
      <c r="F81" s="782">
        <v>7896764.892</v>
      </c>
      <c r="G81" s="782">
        <v>7896764.892</v>
      </c>
      <c r="H81" s="1195">
        <v>7896764.892</v>
      </c>
      <c r="I81" s="708"/>
      <c r="J81" s="708"/>
      <c r="K81" s="1"/>
      <c r="L81" s="1"/>
      <c r="M81" s="1"/>
      <c r="N81" s="1"/>
    </row>
    <row r="82" spans="2:14" s="117" customFormat="1" ht="14.4" x14ac:dyDescent="0.3">
      <c r="B82" s="1197">
        <v>42156</v>
      </c>
      <c r="C82" s="784" t="s">
        <v>777</v>
      </c>
      <c r="D82" s="790" t="s">
        <v>580</v>
      </c>
      <c r="E82" s="791">
        <v>2025</v>
      </c>
      <c r="F82" s="782">
        <v>10562539.717</v>
      </c>
      <c r="G82" s="782">
        <v>10562539.717</v>
      </c>
      <c r="H82" s="1195">
        <v>10562539.717</v>
      </c>
      <c r="I82" s="708"/>
      <c r="J82" s="708"/>
      <c r="K82" s="1"/>
      <c r="L82" s="1"/>
      <c r="M82" s="1"/>
      <c r="N82" s="1"/>
    </row>
    <row r="83" spans="2:14" s="117" customFormat="1" ht="14.4" x14ac:dyDescent="0.3">
      <c r="B83" s="1197">
        <v>41088</v>
      </c>
      <c r="C83" s="784" t="s">
        <v>582</v>
      </c>
      <c r="D83" s="790" t="s">
        <v>580</v>
      </c>
      <c r="E83" s="791">
        <v>2022</v>
      </c>
      <c r="F83" s="782">
        <v>2083648.0260000001</v>
      </c>
      <c r="G83" s="782">
        <v>2083648.0260000001</v>
      </c>
      <c r="H83" s="1195">
        <v>2083648.0260000001</v>
      </c>
      <c r="I83" s="708"/>
      <c r="J83" s="708"/>
      <c r="K83" s="1"/>
      <c r="L83" s="1"/>
      <c r="M83" s="1"/>
      <c r="N83" s="1"/>
    </row>
    <row r="84" spans="2:14" s="117" customFormat="1" ht="14.4" x14ac:dyDescent="0.3">
      <c r="B84" s="1197">
        <v>41502</v>
      </c>
      <c r="C84" s="784" t="s">
        <v>778</v>
      </c>
      <c r="D84" s="790" t="s">
        <v>580</v>
      </c>
      <c r="E84" s="791">
        <v>2023</v>
      </c>
      <c r="F84" s="782">
        <v>2292296.7674499997</v>
      </c>
      <c r="G84" s="782">
        <v>2292296.7674499997</v>
      </c>
      <c r="H84" s="1195">
        <v>2292296.7674499997</v>
      </c>
      <c r="I84" s="708"/>
      <c r="J84" s="708"/>
      <c r="K84" s="1"/>
      <c r="L84" s="1"/>
      <c r="M84" s="1"/>
      <c r="N84" s="1"/>
    </row>
    <row r="85" spans="2:14" s="117" customFormat="1" ht="14.4" x14ac:dyDescent="0.3">
      <c r="B85" s="1197">
        <v>41876</v>
      </c>
      <c r="C85" s="784" t="s">
        <v>583</v>
      </c>
      <c r="D85" s="790" t="s">
        <v>580</v>
      </c>
      <c r="E85" s="791">
        <v>2024</v>
      </c>
      <c r="F85" s="782">
        <v>3043000</v>
      </c>
      <c r="G85" s="782">
        <v>3043000</v>
      </c>
      <c r="H85" s="1195">
        <v>3043000</v>
      </c>
      <c r="I85" s="708"/>
      <c r="J85" s="708"/>
      <c r="K85" s="1"/>
      <c r="L85" s="1"/>
      <c r="M85" s="1"/>
      <c r="N85" s="1"/>
    </row>
    <row r="86" spans="2:14" s="117" customFormat="1" ht="14.4" x14ac:dyDescent="0.3">
      <c r="B86" s="1197">
        <v>42489</v>
      </c>
      <c r="C86" s="784" t="s">
        <v>779</v>
      </c>
      <c r="D86" s="790" t="s">
        <v>580</v>
      </c>
      <c r="E86" s="791">
        <v>2026</v>
      </c>
      <c r="F86" s="782">
        <v>376299.92599999998</v>
      </c>
      <c r="G86" s="782">
        <v>376299.92599999998</v>
      </c>
      <c r="H86" s="1195">
        <v>376299.92599999998</v>
      </c>
      <c r="I86" s="708"/>
      <c r="J86" s="708"/>
      <c r="K86" s="1"/>
      <c r="L86" s="1"/>
      <c r="M86" s="1"/>
      <c r="N86" s="1"/>
    </row>
    <row r="87" spans="2:14" s="117" customFormat="1" ht="14.4" x14ac:dyDescent="0.3">
      <c r="B87" s="1197">
        <v>43829</v>
      </c>
      <c r="C87" s="784" t="s">
        <v>782</v>
      </c>
      <c r="D87" s="790" t="s">
        <v>580</v>
      </c>
      <c r="E87" s="791">
        <v>2029</v>
      </c>
      <c r="F87" s="782">
        <v>4571000</v>
      </c>
      <c r="G87" s="782">
        <v>4571000</v>
      </c>
      <c r="H87" s="1195">
        <v>4571000</v>
      </c>
      <c r="I87" s="708"/>
      <c r="J87" s="708"/>
      <c r="K87" s="1"/>
      <c r="L87" s="1"/>
      <c r="M87" s="1"/>
      <c r="N87" s="1"/>
    </row>
    <row r="88" spans="2:14" s="117" customFormat="1" ht="14.4" x14ac:dyDescent="0.3">
      <c r="B88" s="1197">
        <v>43941</v>
      </c>
      <c r="C88" s="784" t="s">
        <v>783</v>
      </c>
      <c r="D88" s="790" t="s">
        <v>580</v>
      </c>
      <c r="E88" s="791">
        <v>2030</v>
      </c>
      <c r="F88" s="782">
        <v>118678.58368000001</v>
      </c>
      <c r="G88" s="782">
        <v>118678.58368000001</v>
      </c>
      <c r="H88" s="1195">
        <v>118678.58368000001</v>
      </c>
      <c r="I88" s="708"/>
      <c r="J88" s="708"/>
      <c r="K88" s="1"/>
      <c r="L88" s="1"/>
      <c r="M88" s="1"/>
      <c r="N88" s="1"/>
    </row>
    <row r="89" spans="2:14" s="117" customFormat="1" ht="14.4" x14ac:dyDescent="0.3">
      <c r="B89" s="1197">
        <v>44203</v>
      </c>
      <c r="C89" s="784" t="s">
        <v>892</v>
      </c>
      <c r="D89" s="790" t="s">
        <v>580</v>
      </c>
      <c r="E89" s="791">
        <v>2031</v>
      </c>
      <c r="F89" s="782">
        <v>9627595.8129999992</v>
      </c>
      <c r="G89" s="782">
        <v>9627595.8129999992</v>
      </c>
      <c r="H89" s="1195">
        <v>9627595.8129999992</v>
      </c>
      <c r="I89" s="708"/>
      <c r="J89" s="708"/>
      <c r="K89" s="1"/>
      <c r="L89" s="1"/>
      <c r="M89" s="1"/>
      <c r="N89" s="1"/>
    </row>
    <row r="90" spans="2:14" s="117" customFormat="1" ht="14.4" x14ac:dyDescent="0.3">
      <c r="B90" s="1197"/>
      <c r="C90" s="784"/>
      <c r="D90" s="790"/>
      <c r="E90" s="791"/>
      <c r="F90" s="782"/>
      <c r="G90" s="782"/>
      <c r="H90" s="1195"/>
      <c r="I90" s="708"/>
      <c r="J90" s="1"/>
      <c r="K90" s="1"/>
      <c r="L90" s="1"/>
      <c r="M90" s="1"/>
      <c r="N90" s="1"/>
    </row>
    <row r="91" spans="2:14" s="482" customFormat="1" ht="15.6" x14ac:dyDescent="0.3">
      <c r="B91" s="1192"/>
      <c r="C91" s="776" t="s">
        <v>339</v>
      </c>
      <c r="D91" s="790"/>
      <c r="E91" s="791"/>
      <c r="F91" s="778">
        <f>+F92</f>
        <v>1181.19651</v>
      </c>
      <c r="G91" s="778">
        <f>+G92</f>
        <v>1181.19651</v>
      </c>
      <c r="H91" s="1191">
        <f>+H92</f>
        <v>1181.19651</v>
      </c>
      <c r="I91" s="708"/>
      <c r="J91" s="708"/>
      <c r="K91" s="1"/>
      <c r="L91" s="1"/>
      <c r="M91" s="1"/>
      <c r="N91" s="1"/>
    </row>
    <row r="92" spans="2:14" s="176" customFormat="1" ht="14.4" x14ac:dyDescent="0.3">
      <c r="B92" s="1194">
        <v>40947</v>
      </c>
      <c r="C92" s="809" t="s">
        <v>579</v>
      </c>
      <c r="D92" s="810" t="s">
        <v>49</v>
      </c>
      <c r="E92" s="791">
        <v>2021</v>
      </c>
      <c r="F92" s="779">
        <v>1181.19651</v>
      </c>
      <c r="G92" s="779">
        <v>1181.19651</v>
      </c>
      <c r="H92" s="1195">
        <v>1181.19651</v>
      </c>
      <c r="I92" s="708"/>
      <c r="J92" s="1"/>
      <c r="K92" s="1"/>
      <c r="L92" s="1"/>
      <c r="M92" s="1"/>
      <c r="N92" s="1"/>
    </row>
    <row r="93" spans="2:14" s="482" customFormat="1" ht="15.6" x14ac:dyDescent="0.3">
      <c r="B93" s="1194"/>
      <c r="C93" s="807"/>
      <c r="D93" s="805"/>
      <c r="E93" s="806"/>
      <c r="F93" s="808"/>
      <c r="G93" s="808"/>
      <c r="H93" s="1199"/>
      <c r="I93" s="708"/>
      <c r="J93" s="708"/>
      <c r="K93" s="1"/>
      <c r="L93" s="1"/>
      <c r="M93" s="1"/>
      <c r="N93" s="1"/>
    </row>
    <row r="94" spans="2:14" s="176" customFormat="1" ht="16.2" thickBot="1" x14ac:dyDescent="0.35">
      <c r="B94" s="1292" t="s">
        <v>275</v>
      </c>
      <c r="C94" s="1293"/>
      <c r="D94" s="1293"/>
      <c r="E94" s="1294"/>
      <c r="F94" s="1200">
        <f>+F91+F78+F58+F18</f>
        <v>175561497.15994751</v>
      </c>
      <c r="G94" s="1200">
        <f>+G91+G78+G58+G18</f>
        <v>175107837.5587981</v>
      </c>
      <c r="H94" s="1201">
        <f>+H91+H78+H58+H18</f>
        <v>175140619.26411837</v>
      </c>
      <c r="I94" s="708"/>
      <c r="J94" s="1"/>
      <c r="K94" s="1"/>
      <c r="L94" s="1"/>
      <c r="M94" s="1"/>
      <c r="N94" s="1"/>
    </row>
    <row r="95" spans="2:14" s="117" customFormat="1" ht="15" thickTop="1" x14ac:dyDescent="0.3">
      <c r="B95" s="667"/>
      <c r="C95" s="172"/>
      <c r="D95" s="811"/>
      <c r="E95" s="812"/>
      <c r="F95" s="785"/>
      <c r="G95" s="785"/>
      <c r="H95" s="785"/>
      <c r="I95" s="1"/>
      <c r="J95" s="1"/>
      <c r="K95" s="1"/>
      <c r="L95" s="1"/>
      <c r="M95" s="1"/>
      <c r="N95" s="1"/>
    </row>
    <row r="96" spans="2:14" s="176" customFormat="1" x14ac:dyDescent="0.3">
      <c r="B96" s="786" t="s">
        <v>918</v>
      </c>
      <c r="C96" s="1"/>
      <c r="D96" s="813"/>
      <c r="E96" s="814"/>
      <c r="F96" s="787"/>
      <c r="G96" s="787"/>
      <c r="H96" s="787"/>
      <c r="I96" s="1"/>
      <c r="J96" s="1"/>
      <c r="K96" s="1"/>
      <c r="L96" s="1"/>
      <c r="M96" s="1"/>
      <c r="N96" s="1"/>
    </row>
    <row r="97" spans="2:14" s="117" customFormat="1" x14ac:dyDescent="0.3">
      <c r="B97" s="786" t="s">
        <v>874</v>
      </c>
      <c r="C97" s="1"/>
      <c r="D97" s="813"/>
      <c r="E97" s="815"/>
      <c r="F97" s="1"/>
      <c r="G97" s="1"/>
      <c r="H97" s="708"/>
      <c r="I97" s="1"/>
      <c r="J97" s="1"/>
      <c r="K97" s="1"/>
      <c r="L97" s="1"/>
      <c r="M97" s="1"/>
      <c r="N97" s="1"/>
    </row>
    <row r="98" spans="2:14" s="117" customFormat="1" ht="14.4" x14ac:dyDescent="0.3">
      <c r="B98" s="172"/>
      <c r="C98" s="172"/>
      <c r="D98" s="172"/>
      <c r="E98" s="816"/>
      <c r="F98" s="944"/>
      <c r="G98" s="944"/>
      <c r="H98" s="944"/>
      <c r="I98" s="1"/>
      <c r="J98" s="1"/>
      <c r="K98" s="1"/>
      <c r="L98" s="1"/>
      <c r="M98" s="1"/>
      <c r="N98" s="1"/>
    </row>
    <row r="99" spans="2:14" s="117" customFormat="1" ht="14.4" x14ac:dyDescent="0.3">
      <c r="B99" s="817"/>
      <c r="C99" s="172"/>
      <c r="D99" s="811"/>
      <c r="E99" s="812"/>
      <c r="F99" s="944"/>
      <c r="G99" s="944"/>
      <c r="H99" s="944"/>
      <c r="I99" s="1"/>
      <c r="J99" s="1"/>
      <c r="K99" s="1"/>
      <c r="L99" s="1"/>
      <c r="M99" s="1"/>
      <c r="N99" s="1"/>
    </row>
    <row r="100" spans="2:14" s="117" customFormat="1" ht="14.4" x14ac:dyDescent="0.3">
      <c r="B100" s="817"/>
      <c r="C100" s="172"/>
      <c r="D100" s="811"/>
      <c r="E100" s="816"/>
      <c r="F100" s="944"/>
      <c r="G100" s="944"/>
      <c r="H100" s="944"/>
      <c r="I100" s="1"/>
      <c r="J100" s="1"/>
      <c r="K100" s="1"/>
      <c r="L100" s="1"/>
      <c r="M100" s="1"/>
      <c r="N100" s="1"/>
    </row>
    <row r="101" spans="2:14" s="117" customFormat="1" ht="14.4" x14ac:dyDescent="0.3">
      <c r="B101" s="172"/>
      <c r="C101" s="172"/>
      <c r="D101" s="172"/>
      <c r="E101" s="816"/>
      <c r="F101" s="944"/>
      <c r="G101" s="944"/>
      <c r="H101" s="944"/>
      <c r="I101" s="1"/>
      <c r="J101" s="1"/>
      <c r="K101" s="1"/>
      <c r="L101" s="1"/>
      <c r="M101" s="1"/>
      <c r="N101" s="1"/>
    </row>
    <row r="102" spans="2:14" s="117" customFormat="1" ht="14.4" x14ac:dyDescent="0.3">
      <c r="B102" s="667"/>
      <c r="C102" s="172"/>
      <c r="D102" s="172"/>
      <c r="E102" s="812"/>
      <c r="F102" s="788"/>
      <c r="G102" s="788"/>
      <c r="H102" s="788"/>
    </row>
    <row r="103" spans="2:14" s="117" customFormat="1" ht="14.4" x14ac:dyDescent="0.3">
      <c r="B103" s="1107"/>
      <c r="C103" s="1107"/>
      <c r="D103" s="1107"/>
      <c r="E103" s="1107"/>
      <c r="F103" s="788"/>
      <c r="G103" s="788"/>
      <c r="H103" s="788"/>
    </row>
    <row r="104" spans="2:14" s="117" customFormat="1" ht="14.4" x14ac:dyDescent="0.3">
      <c r="B104" s="1107"/>
      <c r="C104" s="1107"/>
      <c r="D104" s="1107"/>
      <c r="E104" s="1107"/>
      <c r="F104" s="788"/>
      <c r="G104" s="788"/>
      <c r="H104" s="788"/>
    </row>
    <row r="105" spans="2:14" s="117" customFormat="1" x14ac:dyDescent="0.3">
      <c r="F105" s="942"/>
      <c r="G105" s="942"/>
      <c r="H105" s="942"/>
    </row>
    <row r="106" spans="2:14" s="117" customFormat="1" x14ac:dyDescent="0.3">
      <c r="F106" s="943"/>
      <c r="G106" s="943"/>
      <c r="H106" s="943"/>
    </row>
    <row r="107" spans="2:14" s="117" customFormat="1" x14ac:dyDescent="0.3">
      <c r="C107" s="5"/>
      <c r="D107" s="5"/>
      <c r="E107" s="177"/>
    </row>
    <row r="108" spans="2:14" s="117" customFormat="1" x14ac:dyDescent="0.3">
      <c r="C108" s="5"/>
      <c r="D108" s="5"/>
      <c r="E108" s="177"/>
    </row>
    <row r="109" spans="2:14" s="117" customFormat="1" x14ac:dyDescent="0.3"/>
    <row r="110" spans="2:14" s="117" customFormat="1" x14ac:dyDescent="0.3"/>
    <row r="111" spans="2:14" s="117" customFormat="1" x14ac:dyDescent="0.3"/>
    <row r="112" spans="2:14" s="117" customFormat="1" x14ac:dyDescent="0.3"/>
    <row r="113" s="117" customFormat="1" x14ac:dyDescent="0.3"/>
    <row r="114" s="117" customFormat="1" x14ac:dyDescent="0.3"/>
    <row r="115" s="117" customFormat="1" x14ac:dyDescent="0.3"/>
    <row r="116" s="117" customFormat="1" x14ac:dyDescent="0.3"/>
    <row r="117" s="117" customFormat="1" x14ac:dyDescent="0.3"/>
    <row r="118" s="117" customFormat="1" x14ac:dyDescent="0.3"/>
    <row r="119" s="117" customFormat="1" x14ac:dyDescent="0.3"/>
    <row r="120" s="117" customFormat="1" x14ac:dyDescent="0.3"/>
    <row r="121" s="117" customFormat="1" x14ac:dyDescent="0.3"/>
    <row r="122" s="117" customFormat="1" x14ac:dyDescent="0.3"/>
    <row r="123" s="117" customFormat="1" x14ac:dyDescent="0.3"/>
    <row r="124" s="117" customFormat="1" x14ac:dyDescent="0.3"/>
    <row r="125" s="117" customFormat="1" x14ac:dyDescent="0.3"/>
    <row r="126" s="117" customFormat="1" x14ac:dyDescent="0.3"/>
    <row r="127" s="117" customFormat="1" x14ac:dyDescent="0.3"/>
    <row r="128" s="117" customFormat="1" x14ac:dyDescent="0.3"/>
    <row r="129" s="117" customFormat="1" x14ac:dyDescent="0.3"/>
    <row r="130" s="117" customFormat="1" x14ac:dyDescent="0.3"/>
    <row r="131" s="117" customFormat="1" x14ac:dyDescent="0.3"/>
    <row r="132" s="117" customFormat="1" x14ac:dyDescent="0.3"/>
    <row r="133" s="117" customFormat="1" x14ac:dyDescent="0.3"/>
    <row r="134" s="117" customFormat="1" x14ac:dyDescent="0.3"/>
    <row r="135" s="117" customFormat="1" x14ac:dyDescent="0.3"/>
    <row r="136" s="117" customFormat="1" x14ac:dyDescent="0.3"/>
    <row r="137" s="117" customFormat="1" x14ac:dyDescent="0.3"/>
    <row r="138" s="117" customFormat="1" x14ac:dyDescent="0.3"/>
    <row r="139" s="117" customFormat="1" x14ac:dyDescent="0.3"/>
    <row r="140" s="117" customFormat="1" x14ac:dyDescent="0.3"/>
    <row r="141" s="117" customFormat="1" x14ac:dyDescent="0.3"/>
    <row r="142" s="117" customFormat="1" x14ac:dyDescent="0.3"/>
    <row r="143" s="117" customFormat="1" x14ac:dyDescent="0.3"/>
    <row r="144" s="117" customFormat="1" x14ac:dyDescent="0.3"/>
    <row r="145" s="117" customFormat="1" x14ac:dyDescent="0.3"/>
    <row r="146" s="117" customFormat="1" x14ac:dyDescent="0.3"/>
    <row r="147" s="117" customFormat="1" x14ac:dyDescent="0.3"/>
    <row r="148" s="117" customFormat="1" x14ac:dyDescent="0.3"/>
    <row r="149" s="117" customFormat="1" x14ac:dyDescent="0.3"/>
    <row r="150" s="117" customFormat="1" x14ac:dyDescent="0.3"/>
    <row r="151" s="117" customFormat="1" x14ac:dyDescent="0.3"/>
    <row r="152" s="117" customFormat="1" x14ac:dyDescent="0.3"/>
    <row r="153" s="117" customFormat="1" x14ac:dyDescent="0.3"/>
    <row r="154" s="117" customFormat="1" x14ac:dyDescent="0.3"/>
    <row r="155" s="117" customFormat="1" x14ac:dyDescent="0.3"/>
    <row r="156" s="117" customFormat="1" x14ac:dyDescent="0.3"/>
    <row r="157" s="117" customFormat="1" x14ac:dyDescent="0.3"/>
    <row r="158" s="117" customFormat="1" x14ac:dyDescent="0.3"/>
    <row r="159" s="117" customFormat="1" x14ac:dyDescent="0.3"/>
    <row r="160" s="117" customFormat="1" x14ac:dyDescent="0.3"/>
    <row r="161" s="117" customFormat="1" x14ac:dyDescent="0.3"/>
    <row r="162" s="117" customFormat="1" x14ac:dyDescent="0.3"/>
    <row r="163" s="117" customFormat="1" x14ac:dyDescent="0.3"/>
    <row r="164" s="117" customFormat="1" x14ac:dyDescent="0.3"/>
    <row r="165" s="117" customFormat="1" x14ac:dyDescent="0.3"/>
    <row r="166" s="117" customFormat="1" x14ac:dyDescent="0.3"/>
    <row r="167" s="117" customFormat="1" x14ac:dyDescent="0.3"/>
    <row r="168" s="117" customFormat="1" x14ac:dyDescent="0.3"/>
    <row r="169" s="117" customFormat="1" x14ac:dyDescent="0.3"/>
    <row r="170" s="117" customFormat="1" x14ac:dyDescent="0.3"/>
    <row r="171" s="117" customFormat="1" x14ac:dyDescent="0.3"/>
    <row r="172" s="117" customFormat="1" x14ac:dyDescent="0.3"/>
    <row r="173" s="117" customFormat="1" x14ac:dyDescent="0.3"/>
    <row r="174" s="117" customFormat="1" x14ac:dyDescent="0.3"/>
    <row r="175" s="117" customFormat="1" x14ac:dyDescent="0.3"/>
    <row r="176" s="117" customFormat="1" x14ac:dyDescent="0.3"/>
    <row r="177" s="117" customFormat="1" x14ac:dyDescent="0.3"/>
    <row r="178" s="117" customFormat="1" x14ac:dyDescent="0.3"/>
    <row r="179" s="117" customFormat="1" x14ac:dyDescent="0.3"/>
    <row r="180" s="117" customFormat="1" x14ac:dyDescent="0.3"/>
    <row r="181" s="117" customFormat="1" x14ac:dyDescent="0.3"/>
    <row r="182" s="117" customFormat="1" x14ac:dyDescent="0.3"/>
    <row r="183" s="117" customFormat="1" x14ac:dyDescent="0.3"/>
    <row r="184" s="117" customFormat="1" x14ac:dyDescent="0.3"/>
    <row r="185" s="117" customFormat="1" x14ac:dyDescent="0.3"/>
    <row r="186" s="117" customFormat="1" x14ac:dyDescent="0.3"/>
    <row r="187" s="117" customFormat="1" x14ac:dyDescent="0.3"/>
    <row r="188" s="117" customFormat="1" x14ac:dyDescent="0.3"/>
    <row r="189" s="117" customFormat="1" x14ac:dyDescent="0.3"/>
    <row r="190" s="117" customFormat="1" x14ac:dyDescent="0.3"/>
    <row r="191" s="117" customFormat="1" x14ac:dyDescent="0.3"/>
    <row r="192" s="117" customFormat="1" x14ac:dyDescent="0.3"/>
    <row r="193" s="117" customFormat="1" x14ac:dyDescent="0.3"/>
    <row r="194" s="117" customFormat="1" x14ac:dyDescent="0.3"/>
    <row r="195" s="117" customFormat="1" x14ac:dyDescent="0.3"/>
    <row r="196" s="117" customFormat="1" x14ac:dyDescent="0.3"/>
    <row r="197" s="117" customFormat="1" x14ac:dyDescent="0.3"/>
    <row r="198" s="117" customFormat="1" x14ac:dyDescent="0.3"/>
    <row r="199" s="117" customFormat="1" x14ac:dyDescent="0.3"/>
    <row r="200" s="117" customFormat="1" x14ac:dyDescent="0.3"/>
    <row r="201" s="117" customFormat="1" x14ac:dyDescent="0.3"/>
    <row r="202" s="117" customFormat="1" x14ac:dyDescent="0.3"/>
    <row r="203" s="117" customFormat="1" x14ac:dyDescent="0.3"/>
    <row r="204" s="117" customFormat="1" x14ac:dyDescent="0.3"/>
    <row r="205" s="117" customFormat="1" x14ac:dyDescent="0.3"/>
    <row r="206" s="117" customFormat="1" x14ac:dyDescent="0.3"/>
    <row r="207" s="117" customFormat="1" x14ac:dyDescent="0.3"/>
    <row r="208" s="117" customFormat="1" x14ac:dyDescent="0.3"/>
    <row r="209" s="117" customFormat="1" x14ac:dyDescent="0.3"/>
    <row r="210" s="117" customFormat="1" x14ac:dyDescent="0.3"/>
    <row r="211" s="117" customFormat="1" x14ac:dyDescent="0.3"/>
    <row r="212" s="117" customFormat="1" x14ac:dyDescent="0.3"/>
    <row r="213" s="117" customFormat="1" x14ac:dyDescent="0.3"/>
    <row r="214" s="117" customFormat="1" x14ac:dyDescent="0.3"/>
    <row r="215" s="117" customFormat="1" x14ac:dyDescent="0.3"/>
    <row r="216" s="117" customFormat="1" x14ac:dyDescent="0.3"/>
    <row r="217" s="117" customFormat="1" x14ac:dyDescent="0.3"/>
    <row r="218" s="117" customFormat="1" x14ac:dyDescent="0.3"/>
    <row r="219" s="117" customFormat="1" x14ac:dyDescent="0.3"/>
    <row r="220" s="117" customFormat="1" x14ac:dyDescent="0.3"/>
    <row r="221" s="117" customFormat="1" x14ac:dyDescent="0.3"/>
    <row r="222" s="117" customFormat="1" x14ac:dyDescent="0.3"/>
    <row r="223" s="117" customFormat="1" x14ac:dyDescent="0.3"/>
    <row r="224" s="117" customFormat="1" x14ac:dyDescent="0.3"/>
    <row r="225" s="117" customFormat="1" x14ac:dyDescent="0.3"/>
    <row r="226" s="117" customFormat="1" x14ac:dyDescent="0.3"/>
    <row r="227" s="117" customFormat="1" x14ac:dyDescent="0.3"/>
    <row r="228" s="117" customFormat="1" x14ac:dyDescent="0.3"/>
    <row r="229" s="117" customFormat="1" x14ac:dyDescent="0.3"/>
    <row r="230" s="117" customFormat="1" x14ac:dyDescent="0.3"/>
    <row r="231" s="117" customFormat="1" x14ac:dyDescent="0.3"/>
    <row r="232" s="117" customFormat="1" x14ac:dyDescent="0.3"/>
    <row r="233" s="117" customFormat="1" x14ac:dyDescent="0.3"/>
    <row r="234" s="117" customFormat="1" x14ac:dyDescent="0.3"/>
    <row r="235" s="117" customFormat="1" x14ac:dyDescent="0.3"/>
    <row r="236" s="117" customFormat="1" x14ac:dyDescent="0.3"/>
    <row r="237" s="117" customFormat="1" x14ac:dyDescent="0.3"/>
    <row r="238" s="117" customFormat="1" x14ac:dyDescent="0.3"/>
    <row r="239" s="117" customFormat="1" x14ac:dyDescent="0.3"/>
    <row r="240" s="117" customFormat="1" x14ac:dyDescent="0.3"/>
    <row r="241" s="117" customFormat="1" x14ac:dyDescent="0.3"/>
    <row r="242" s="117" customFormat="1" x14ac:dyDescent="0.3"/>
    <row r="243" s="117" customFormat="1" x14ac:dyDescent="0.3"/>
    <row r="244" s="117" customFormat="1" x14ac:dyDescent="0.3"/>
    <row r="245" s="117" customFormat="1" x14ac:dyDescent="0.3"/>
    <row r="246" s="117" customFormat="1" x14ac:dyDescent="0.3"/>
    <row r="247" s="117" customFormat="1" x14ac:dyDescent="0.3"/>
    <row r="248" s="117" customFormat="1" x14ac:dyDescent="0.3"/>
    <row r="249" s="117" customFormat="1" x14ac:dyDescent="0.3"/>
    <row r="250" s="117" customFormat="1" x14ac:dyDescent="0.3"/>
    <row r="251" s="117" customFormat="1" x14ac:dyDescent="0.3"/>
    <row r="252" s="117" customFormat="1" x14ac:dyDescent="0.3"/>
    <row r="253" s="117" customFormat="1" x14ac:dyDescent="0.3"/>
    <row r="254" s="117" customFormat="1" x14ac:dyDescent="0.3"/>
    <row r="255" s="117" customFormat="1" x14ac:dyDescent="0.3"/>
    <row r="256" s="117" customFormat="1" x14ac:dyDescent="0.3"/>
    <row r="257" s="117" customFormat="1" x14ac:dyDescent="0.3"/>
    <row r="258" s="117" customFormat="1" x14ac:dyDescent="0.3"/>
    <row r="259" s="117" customFormat="1" x14ac:dyDescent="0.3"/>
    <row r="260" s="117" customFormat="1" x14ac:dyDescent="0.3"/>
    <row r="261" s="117" customFormat="1" x14ac:dyDescent="0.3"/>
    <row r="262" s="117" customFormat="1" x14ac:dyDescent="0.3"/>
    <row r="263" s="117" customFormat="1" x14ac:dyDescent="0.3"/>
    <row r="264" s="117" customFormat="1" x14ac:dyDescent="0.3"/>
    <row r="265" s="117" customFormat="1" x14ac:dyDescent="0.3"/>
    <row r="266" s="117" customFormat="1" x14ac:dyDescent="0.3"/>
    <row r="267" s="117" customFormat="1" x14ac:dyDescent="0.3"/>
    <row r="268" s="117" customFormat="1" x14ac:dyDescent="0.3"/>
    <row r="269" s="117" customFormat="1" x14ac:dyDescent="0.3"/>
    <row r="270" s="117" customFormat="1" x14ac:dyDescent="0.3"/>
    <row r="271" s="117" customFormat="1" x14ac:dyDescent="0.3"/>
    <row r="272" s="117" customFormat="1" x14ac:dyDescent="0.3"/>
    <row r="273" spans="1:8" s="117" customFormat="1" x14ac:dyDescent="0.3"/>
    <row r="274" spans="1:8" s="117" customFormat="1" x14ac:dyDescent="0.3"/>
    <row r="275" spans="1:8" s="117" customFormat="1" x14ac:dyDescent="0.3"/>
    <row r="276" spans="1:8" s="117" customFormat="1" x14ac:dyDescent="0.3"/>
    <row r="277" spans="1:8" s="117" customFormat="1" x14ac:dyDescent="0.3"/>
    <row r="278" spans="1:8" s="117" customFormat="1" x14ac:dyDescent="0.3">
      <c r="B278" s="1"/>
      <c r="C278" s="1"/>
      <c r="D278" s="1"/>
      <c r="E278" s="1"/>
      <c r="F278" s="1"/>
      <c r="G278" s="1"/>
      <c r="H278" s="1"/>
    </row>
    <row r="279" spans="1:8" s="117" customFormat="1" x14ac:dyDescent="0.3">
      <c r="B279" s="1"/>
      <c r="C279" s="1"/>
      <c r="D279" s="1"/>
      <c r="E279" s="1"/>
      <c r="F279" s="1"/>
      <c r="G279" s="1"/>
      <c r="H279" s="1"/>
    </row>
    <row r="280" spans="1:8" s="117" customFormat="1" x14ac:dyDescent="0.3">
      <c r="B280" s="1"/>
      <c r="C280" s="1"/>
      <c r="D280" s="1"/>
      <c r="E280" s="1"/>
      <c r="F280" s="1"/>
      <c r="G280" s="1"/>
      <c r="H280" s="1"/>
    </row>
    <row r="281" spans="1:8" s="117" customFormat="1" x14ac:dyDescent="0.3">
      <c r="B281" s="1"/>
      <c r="C281" s="1"/>
      <c r="D281" s="1"/>
      <c r="E281" s="1"/>
      <c r="F281" s="1"/>
      <c r="G281" s="1"/>
      <c r="H281" s="1"/>
    </row>
    <row r="282" spans="1:8" s="117" customFormat="1" x14ac:dyDescent="0.3">
      <c r="B282" s="1"/>
      <c r="C282" s="1"/>
      <c r="D282" s="1"/>
      <c r="E282" s="1"/>
      <c r="F282" s="1"/>
      <c r="G282" s="1"/>
      <c r="H282" s="1"/>
    </row>
    <row r="283" spans="1:8" s="117" customFormat="1" x14ac:dyDescent="0.3">
      <c r="B283" s="1"/>
      <c r="C283" s="1"/>
      <c r="D283" s="1"/>
      <c r="E283" s="1"/>
      <c r="F283" s="1"/>
      <c r="G283" s="1"/>
      <c r="H283" s="1"/>
    </row>
    <row r="284" spans="1:8" s="117" customFormat="1" x14ac:dyDescent="0.3">
      <c r="B284" s="1"/>
      <c r="C284" s="1"/>
      <c r="D284" s="1"/>
      <c r="E284" s="1"/>
      <c r="F284" s="1"/>
      <c r="G284" s="1"/>
      <c r="H284" s="1"/>
    </row>
    <row r="285" spans="1:8" s="117" customFormat="1" x14ac:dyDescent="0.3">
      <c r="B285" s="1"/>
      <c r="C285" s="1"/>
      <c r="D285" s="1"/>
      <c r="E285" s="1"/>
      <c r="F285" s="1"/>
      <c r="G285" s="1"/>
      <c r="H285" s="1"/>
    </row>
    <row r="286" spans="1:8" s="117" customFormat="1" x14ac:dyDescent="0.3">
      <c r="A286" s="1"/>
      <c r="B286" s="1"/>
      <c r="C286" s="1"/>
      <c r="D286" s="1"/>
      <c r="E286" s="1"/>
      <c r="F286" s="1"/>
      <c r="G286" s="1"/>
      <c r="H286" s="1"/>
    </row>
  </sheetData>
  <mergeCells count="11">
    <mergeCell ref="B94:E94"/>
    <mergeCell ref="B6:H6"/>
    <mergeCell ref="B7:H7"/>
    <mergeCell ref="B8:H8"/>
    <mergeCell ref="B12:B16"/>
    <mergeCell ref="C12:C16"/>
    <mergeCell ref="D12:D16"/>
    <mergeCell ref="E12:E16"/>
    <mergeCell ref="F12:F16"/>
    <mergeCell ref="G12:G16"/>
    <mergeCell ref="H12:H1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8" orientation="portrait" horizontalDpi="4294967293" verticalDpi="4294967293" r:id="rId1"/>
  <headerFooter scaleWithDoc="0">
    <oddFooter>&amp;R&amp;A</oddFooter>
  </headerFooter>
  <rowBreaks count="1" manualBreakCount="1">
    <brk id="19" min="1" max="7" man="1"/>
  </rowBreaks>
  <colBreaks count="1" manualBreakCount="1">
    <brk id="5" min="1" max="9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autoPageBreaks="0"/>
  </sheetPr>
  <dimension ref="A1:L188"/>
  <sheetViews>
    <sheetView showGridLines="0" showRuler="0" zoomScale="85" zoomScaleNormal="85" zoomScaleSheetLayoutView="85" zoomScalePageLayoutView="70" workbookViewId="0"/>
  </sheetViews>
  <sheetFormatPr baseColWidth="10" defaultColWidth="11.44140625" defaultRowHeight="13.8" x14ac:dyDescent="0.3"/>
  <cols>
    <col min="1" max="1" width="7.109375" style="29" bestFit="1" customWidth="1"/>
    <col min="2" max="2" width="46" style="54" customWidth="1"/>
    <col min="3" max="3" width="23.5546875" style="54" bestFit="1" customWidth="1"/>
    <col min="4" max="6" width="17.6640625" style="29" customWidth="1"/>
    <col min="7" max="7" width="17.6640625" style="29" bestFit="1" customWidth="1"/>
    <col min="8" max="8" width="11.44140625" style="29"/>
    <col min="9" max="9" width="15.109375" style="1178" bestFit="1" customWidth="1"/>
    <col min="10" max="10" width="14" style="1178" bestFit="1" customWidth="1"/>
    <col min="11" max="12" width="15.109375" style="1178" bestFit="1" customWidth="1"/>
    <col min="13" max="16384" width="11.44140625" style="29"/>
  </cols>
  <sheetData>
    <row r="1" spans="1:12" ht="14.4" x14ac:dyDescent="0.3">
      <c r="A1" s="666" t="s">
        <v>216</v>
      </c>
      <c r="B1" s="127"/>
      <c r="C1" s="115"/>
      <c r="D1" s="131"/>
      <c r="E1" s="131"/>
      <c r="F1" s="131"/>
      <c r="G1" s="131"/>
    </row>
    <row r="2" spans="1:12" ht="15" customHeight="1" x14ac:dyDescent="0.3">
      <c r="A2" s="377"/>
      <c r="B2" s="351" t="s">
        <v>703</v>
      </c>
      <c r="C2" s="161"/>
      <c r="D2" s="5"/>
      <c r="E2" s="162"/>
      <c r="F2" s="162"/>
      <c r="G2" s="5"/>
    </row>
    <row r="3" spans="1:12" ht="15" customHeight="1" x14ac:dyDescent="0.3">
      <c r="A3" s="377"/>
      <c r="B3" s="351" t="s">
        <v>299</v>
      </c>
      <c r="C3" s="161"/>
      <c r="D3" s="5"/>
      <c r="E3" s="5"/>
      <c r="F3" s="5"/>
      <c r="G3" s="5"/>
    </row>
    <row r="4" spans="1:12" s="390" customFormat="1" ht="12" x14ac:dyDescent="0.25">
      <c r="B4" s="35"/>
      <c r="C4" s="35"/>
      <c r="D4" s="35"/>
      <c r="E4" s="35"/>
      <c r="F4" s="35"/>
      <c r="G4" s="35"/>
      <c r="I4" s="1179"/>
      <c r="J4" s="1179"/>
      <c r="K4" s="1179"/>
      <c r="L4" s="1179"/>
    </row>
    <row r="5" spans="1:12" s="390" customFormat="1" ht="12" x14ac:dyDescent="0.25">
      <c r="B5" s="35"/>
      <c r="C5" s="35"/>
      <c r="D5" s="35"/>
      <c r="E5" s="35"/>
      <c r="F5" s="35"/>
      <c r="G5" s="35"/>
      <c r="I5" s="1179"/>
      <c r="J5" s="1179"/>
      <c r="K5" s="1179"/>
      <c r="L5" s="1179"/>
    </row>
    <row r="6" spans="1:12" ht="17.399999999999999" x14ac:dyDescent="0.3">
      <c r="B6" s="1296" t="s">
        <v>649</v>
      </c>
      <c r="C6" s="1296"/>
      <c r="D6" s="1296"/>
      <c r="E6" s="1296"/>
      <c r="F6" s="1296"/>
      <c r="G6" s="1296"/>
    </row>
    <row r="7" spans="1:12" ht="14.4" x14ac:dyDescent="0.3">
      <c r="B7" s="1264" t="s">
        <v>886</v>
      </c>
      <c r="C7" s="1264"/>
      <c r="D7" s="1264"/>
      <c r="E7" s="1264"/>
      <c r="F7" s="1264"/>
      <c r="G7" s="1264"/>
    </row>
    <row r="8" spans="1:12" s="390" customFormat="1" ht="12" x14ac:dyDescent="0.25">
      <c r="B8" s="406"/>
      <c r="C8" s="406"/>
      <c r="D8" s="406"/>
      <c r="E8" s="406"/>
      <c r="F8" s="406"/>
      <c r="G8" s="406"/>
      <c r="I8" s="1179"/>
      <c r="J8" s="1179"/>
      <c r="K8" s="1179"/>
      <c r="L8" s="1179"/>
    </row>
    <row r="9" spans="1:12" s="390" customFormat="1" ht="12" x14ac:dyDescent="0.25">
      <c r="B9" s="35"/>
      <c r="C9" s="35"/>
      <c r="D9" s="35"/>
      <c r="E9" s="35"/>
      <c r="F9" s="35"/>
      <c r="G9" s="35"/>
      <c r="I9" s="1179"/>
      <c r="J9" s="1179"/>
      <c r="K9" s="1179"/>
      <c r="L9" s="1179"/>
    </row>
    <row r="10" spans="1:12" ht="14.4" thickBot="1" x14ac:dyDescent="0.35">
      <c r="B10" s="5"/>
      <c r="C10" s="5"/>
      <c r="D10" s="5"/>
      <c r="E10" s="5"/>
      <c r="F10" s="5"/>
      <c r="G10" s="583" t="s">
        <v>289</v>
      </c>
    </row>
    <row r="11" spans="1:12" ht="13.5" customHeight="1" thickTop="1" x14ac:dyDescent="0.3">
      <c r="B11" s="1297" t="s">
        <v>285</v>
      </c>
      <c r="C11" s="1300" t="s">
        <v>168</v>
      </c>
      <c r="D11" s="1303" t="s">
        <v>280</v>
      </c>
      <c r="E11" s="1306" t="s">
        <v>328</v>
      </c>
      <c r="F11" s="1309" t="s">
        <v>522</v>
      </c>
      <c r="G11" s="1312" t="s">
        <v>287</v>
      </c>
    </row>
    <row r="12" spans="1:12" ht="12.75" customHeight="1" x14ac:dyDescent="0.3">
      <c r="B12" s="1298"/>
      <c r="C12" s="1301"/>
      <c r="D12" s="1304"/>
      <c r="E12" s="1307"/>
      <c r="F12" s="1310"/>
      <c r="G12" s="1313"/>
    </row>
    <row r="13" spans="1:12" ht="12.75" customHeight="1" x14ac:dyDescent="0.3">
      <c r="B13" s="1298"/>
      <c r="C13" s="1301"/>
      <c r="D13" s="1304"/>
      <c r="E13" s="1307"/>
      <c r="F13" s="1310"/>
      <c r="G13" s="1313"/>
    </row>
    <row r="14" spans="1:12" ht="12.75" customHeight="1" x14ac:dyDescent="0.3">
      <c r="B14" s="1298"/>
      <c r="C14" s="1301"/>
      <c r="D14" s="1304"/>
      <c r="E14" s="1307"/>
      <c r="F14" s="1310"/>
      <c r="G14" s="1313"/>
    </row>
    <row r="15" spans="1:12" ht="13.5" customHeight="1" thickBot="1" x14ac:dyDescent="0.35">
      <c r="B15" s="1299"/>
      <c r="C15" s="1302"/>
      <c r="D15" s="1305"/>
      <c r="E15" s="1308"/>
      <c r="F15" s="1311"/>
      <c r="G15" s="1314"/>
    </row>
    <row r="16" spans="1:12" ht="16.2" thickTop="1" x14ac:dyDescent="0.3">
      <c r="B16" s="163"/>
      <c r="C16" s="164"/>
      <c r="D16" s="1130"/>
      <c r="E16" s="165"/>
      <c r="F16" s="1131"/>
      <c r="G16" s="166"/>
    </row>
    <row r="17" spans="2:12" s="376" customFormat="1" ht="15.6" x14ac:dyDescent="0.3">
      <c r="B17" s="584" t="s">
        <v>169</v>
      </c>
      <c r="C17" s="585"/>
      <c r="D17" s="1132">
        <f>SUM(D19:D31)</f>
        <v>302.98242920041304</v>
      </c>
      <c r="E17" s="586">
        <f>SUM(E19:E31)</f>
        <v>28.886852027565759</v>
      </c>
      <c r="F17" s="1133">
        <f>SUM(F19:F31)</f>
        <v>12.052418940526865</v>
      </c>
      <c r="G17" s="587">
        <f>SUM(G19:G31)</f>
        <v>343.92170016850577</v>
      </c>
      <c r="H17" s="1158"/>
      <c r="I17" s="1180"/>
      <c r="J17" s="1180"/>
      <c r="K17" s="1180"/>
      <c r="L17" s="1180"/>
    </row>
    <row r="18" spans="2:12" ht="15.6" x14ac:dyDescent="0.3">
      <c r="B18" s="588"/>
      <c r="C18" s="589"/>
      <c r="D18" s="1134"/>
      <c r="E18" s="590"/>
      <c r="F18" s="1135"/>
      <c r="G18" s="591"/>
      <c r="H18" s="1158"/>
      <c r="I18" s="1180"/>
      <c r="J18" s="1180"/>
      <c r="K18" s="1180"/>
      <c r="L18" s="1180"/>
    </row>
    <row r="19" spans="2:12" ht="15.6" x14ac:dyDescent="0.3">
      <c r="B19" s="592" t="s">
        <v>692</v>
      </c>
      <c r="C19" s="593" t="s">
        <v>231</v>
      </c>
      <c r="D19" s="1136">
        <v>5.4315962385171499</v>
      </c>
      <c r="E19" s="594">
        <v>4.7588592501484853E-2</v>
      </c>
      <c r="F19" s="1137">
        <v>0.54256610663424376</v>
      </c>
      <c r="G19" s="595">
        <f>+F19+E19+D19</f>
        <v>6.0217509376528788</v>
      </c>
      <c r="H19" s="1158"/>
      <c r="I19" s="1180"/>
      <c r="J19" s="1180"/>
      <c r="K19" s="1180"/>
      <c r="L19" s="1180"/>
    </row>
    <row r="20" spans="2:12" ht="15.6" x14ac:dyDescent="0.3">
      <c r="B20" s="592" t="s">
        <v>693</v>
      </c>
      <c r="C20" s="593" t="s">
        <v>231</v>
      </c>
      <c r="D20" s="1136">
        <v>97.057025058433425</v>
      </c>
      <c r="E20" s="594">
        <v>6.4337053679499121</v>
      </c>
      <c r="F20" s="1137">
        <v>3.1510007254348782</v>
      </c>
      <c r="G20" s="595">
        <f t="shared" ref="G20:G31" si="0">+F20+E20+D20</f>
        <v>106.64173115181822</v>
      </c>
      <c r="H20" s="1158"/>
      <c r="I20" s="1180"/>
      <c r="J20" s="1180"/>
      <c r="K20" s="1180"/>
      <c r="L20" s="1180"/>
    </row>
    <row r="21" spans="2:12" ht="15.6" x14ac:dyDescent="0.3">
      <c r="B21" s="592" t="s">
        <v>694</v>
      </c>
      <c r="C21" s="593" t="s">
        <v>231</v>
      </c>
      <c r="D21" s="1136">
        <v>1.5548856878838941</v>
      </c>
      <c r="E21" s="594">
        <v>0.15733906391182004</v>
      </c>
      <c r="F21" s="1137">
        <v>2.2035073175748574E-2</v>
      </c>
      <c r="G21" s="595">
        <f t="shared" si="0"/>
        <v>1.7342598249714627</v>
      </c>
      <c r="H21" s="1158"/>
      <c r="I21" s="1180"/>
      <c r="J21" s="1180"/>
      <c r="K21" s="1180"/>
      <c r="L21" s="1180"/>
    </row>
    <row r="22" spans="2:12" ht="15.6" x14ac:dyDescent="0.3">
      <c r="B22" s="592" t="s">
        <v>695</v>
      </c>
      <c r="C22" s="593" t="s">
        <v>231</v>
      </c>
      <c r="D22" s="1136">
        <v>65.461115942816761</v>
      </c>
      <c r="E22" s="594">
        <v>4.9823929559466595</v>
      </c>
      <c r="F22" s="1137">
        <v>2.1924021736940436</v>
      </c>
      <c r="G22" s="595">
        <f t="shared" si="0"/>
        <v>72.635911072457461</v>
      </c>
      <c r="H22" s="1158"/>
      <c r="I22" s="1180"/>
      <c r="J22" s="1180"/>
      <c r="K22" s="1180"/>
      <c r="L22" s="1180"/>
    </row>
    <row r="23" spans="2:12" ht="15.6" x14ac:dyDescent="0.3">
      <c r="B23" s="592" t="s">
        <v>696</v>
      </c>
      <c r="C23" s="593" t="s">
        <v>231</v>
      </c>
      <c r="D23" s="1136">
        <v>67.101099527096807</v>
      </c>
      <c r="E23" s="594">
        <v>7.0607851604567058</v>
      </c>
      <c r="F23" s="1137">
        <v>2.2146032180832731</v>
      </c>
      <c r="G23" s="595">
        <f t="shared" si="0"/>
        <v>76.376487905636793</v>
      </c>
      <c r="H23" s="1158"/>
      <c r="I23" s="1180"/>
      <c r="J23" s="1180"/>
      <c r="K23" s="1180"/>
      <c r="L23" s="1180"/>
    </row>
    <row r="24" spans="2:12" ht="15.6" x14ac:dyDescent="0.3">
      <c r="B24" s="592" t="s">
        <v>171</v>
      </c>
      <c r="C24" s="593" t="s">
        <v>231</v>
      </c>
      <c r="D24" s="1136">
        <v>3.478828069793988</v>
      </c>
      <c r="E24" s="594">
        <v>2.2481926280251003</v>
      </c>
      <c r="F24" s="1137">
        <v>3.7583422417906305</v>
      </c>
      <c r="G24" s="595">
        <f t="shared" si="0"/>
        <v>9.4853629396097183</v>
      </c>
      <c r="H24" s="1158"/>
      <c r="I24" s="1180"/>
      <c r="J24" s="1180"/>
      <c r="K24" s="1180"/>
      <c r="L24" s="1180"/>
    </row>
    <row r="25" spans="2:12" ht="15.6" x14ac:dyDescent="0.3">
      <c r="B25" s="592" t="s">
        <v>172</v>
      </c>
      <c r="C25" s="593" t="s">
        <v>231</v>
      </c>
      <c r="D25" s="1136">
        <v>0.14217535467739303</v>
      </c>
      <c r="E25" s="594">
        <v>1.1001327209146454E-2</v>
      </c>
      <c r="F25" s="1137">
        <v>0.17146940171404754</v>
      </c>
      <c r="G25" s="595">
        <f t="shared" si="0"/>
        <v>0.324646083600587</v>
      </c>
      <c r="H25" s="1158"/>
      <c r="I25" s="1180"/>
      <c r="J25" s="1180"/>
      <c r="K25" s="1180"/>
      <c r="L25" s="1180"/>
    </row>
    <row r="26" spans="2:12" ht="15.6" x14ac:dyDescent="0.3">
      <c r="B26" s="592" t="s">
        <v>173</v>
      </c>
      <c r="C26" s="593" t="s">
        <v>231</v>
      </c>
      <c r="D26" s="1136">
        <v>2.7206935913464163E-2</v>
      </c>
      <c r="E26" s="594">
        <v>5.0060335924335484E-3</v>
      </c>
      <c r="F26" s="1137">
        <v>0</v>
      </c>
      <c r="G26" s="595">
        <f t="shared" si="0"/>
        <v>3.2212969505897714E-2</v>
      </c>
      <c r="H26" s="1158"/>
      <c r="I26" s="1180"/>
      <c r="J26" s="1180"/>
      <c r="K26" s="1180"/>
      <c r="L26" s="1180"/>
    </row>
    <row r="27" spans="2:12" ht="15.6" x14ac:dyDescent="0.3">
      <c r="B27" s="592" t="s">
        <v>174</v>
      </c>
      <c r="C27" s="593" t="s">
        <v>231</v>
      </c>
      <c r="D27" s="1136">
        <v>11.761045822688464</v>
      </c>
      <c r="E27" s="594">
        <v>0.54562852639017234</v>
      </c>
      <c r="F27" s="1137">
        <v>0</v>
      </c>
      <c r="G27" s="595">
        <f t="shared" si="0"/>
        <v>12.306674349078637</v>
      </c>
      <c r="H27" s="1158"/>
      <c r="I27" s="1180"/>
      <c r="J27" s="1180"/>
      <c r="K27" s="1180"/>
      <c r="L27" s="1180"/>
    </row>
    <row r="28" spans="2:12" ht="15.6" x14ac:dyDescent="0.3">
      <c r="B28" s="592" t="s">
        <v>53</v>
      </c>
      <c r="C28" s="593" t="s">
        <v>231</v>
      </c>
      <c r="D28" s="1136">
        <v>1.6767506658694344</v>
      </c>
      <c r="E28" s="594">
        <v>0.13409371093113009</v>
      </c>
      <c r="F28" s="1137">
        <v>0</v>
      </c>
      <c r="G28" s="595">
        <f t="shared" si="0"/>
        <v>1.8108443768005644</v>
      </c>
      <c r="H28" s="1158"/>
      <c r="I28" s="1180"/>
      <c r="J28" s="1180"/>
      <c r="K28" s="1180"/>
      <c r="L28" s="1180"/>
    </row>
    <row r="29" spans="2:12" ht="15.6" x14ac:dyDescent="0.3">
      <c r="B29" s="592" t="s">
        <v>175</v>
      </c>
      <c r="C29" s="593" t="s">
        <v>231</v>
      </c>
      <c r="D29" s="1136">
        <v>2.1271692123715802</v>
      </c>
      <c r="E29" s="594">
        <v>0.17011447518617165</v>
      </c>
      <c r="F29" s="1137">
        <v>0</v>
      </c>
      <c r="G29" s="595">
        <f t="shared" si="0"/>
        <v>2.2972836875577518</v>
      </c>
      <c r="H29" s="1158"/>
      <c r="I29" s="1180"/>
      <c r="J29" s="1180"/>
      <c r="K29" s="1180"/>
      <c r="L29" s="1180"/>
    </row>
    <row r="30" spans="2:12" ht="15.6" x14ac:dyDescent="0.3">
      <c r="B30" s="592" t="s">
        <v>176</v>
      </c>
      <c r="C30" s="593" t="s">
        <v>231</v>
      </c>
      <c r="D30" s="1136">
        <v>0.19831026797847462</v>
      </c>
      <c r="E30" s="594">
        <v>1.585986845681361E-2</v>
      </c>
      <c r="F30" s="1137">
        <v>0</v>
      </c>
      <c r="G30" s="595">
        <f t="shared" si="0"/>
        <v>0.21417013643528823</v>
      </c>
      <c r="H30" s="1158"/>
      <c r="I30" s="1180"/>
      <c r="J30" s="1180"/>
      <c r="K30" s="1180"/>
      <c r="L30" s="1180"/>
    </row>
    <row r="31" spans="2:12" ht="15.6" x14ac:dyDescent="0.3">
      <c r="B31" s="592" t="s">
        <v>298</v>
      </c>
      <c r="C31" s="593" t="s">
        <v>231</v>
      </c>
      <c r="D31" s="1136">
        <v>46.965220416372212</v>
      </c>
      <c r="E31" s="594">
        <v>7.075144317008208</v>
      </c>
      <c r="F31" s="1137">
        <v>0</v>
      </c>
      <c r="G31" s="595">
        <f t="shared" si="0"/>
        <v>54.040364733380422</v>
      </c>
      <c r="H31" s="1158"/>
      <c r="I31" s="1180"/>
      <c r="J31" s="1180"/>
      <c r="K31" s="1180"/>
      <c r="L31" s="1180"/>
    </row>
    <row r="32" spans="2:12" ht="15.6" x14ac:dyDescent="0.3">
      <c r="B32" s="588"/>
      <c r="C32" s="593"/>
      <c r="D32" s="1136"/>
      <c r="E32" s="594"/>
      <c r="F32" s="609"/>
      <c r="G32" s="595"/>
      <c r="H32" s="1158"/>
      <c r="I32" s="1180"/>
      <c r="J32" s="1180"/>
      <c r="K32" s="1180"/>
      <c r="L32" s="1180"/>
    </row>
    <row r="33" spans="1:12" ht="15.6" x14ac:dyDescent="0.3">
      <c r="B33" s="584" t="s">
        <v>177</v>
      </c>
      <c r="C33" s="585"/>
      <c r="D33" s="1132">
        <f>+SUM(D35:D58)</f>
        <v>41989.573288034284</v>
      </c>
      <c r="E33" s="586">
        <f t="shared" ref="E33:G33" si="1">+SUM(E35:E58)</f>
        <v>1418.5159328074405</v>
      </c>
      <c r="F33" s="1133">
        <f t="shared" si="1"/>
        <v>6412.3515761685549</v>
      </c>
      <c r="G33" s="587">
        <f t="shared" si="1"/>
        <v>49820.440797010298</v>
      </c>
      <c r="H33" s="1158"/>
      <c r="I33" s="1180"/>
      <c r="J33" s="1180"/>
      <c r="K33" s="1180"/>
      <c r="L33" s="1180"/>
    </row>
    <row r="34" spans="1:12" s="376" customFormat="1" ht="15.6" x14ac:dyDescent="0.3">
      <c r="A34" s="29"/>
      <c r="B34" s="588"/>
      <c r="C34" s="589"/>
      <c r="D34" s="1136"/>
      <c r="E34" s="594"/>
      <c r="F34" s="609"/>
      <c r="G34" s="595"/>
      <c r="H34" s="1158"/>
      <c r="I34" s="1180"/>
      <c r="J34" s="1180"/>
      <c r="K34" s="1180"/>
      <c r="L34" s="1180"/>
    </row>
    <row r="35" spans="1:12" ht="15.6" x14ac:dyDescent="0.3">
      <c r="B35" s="592" t="s">
        <v>404</v>
      </c>
      <c r="C35" s="593" t="s">
        <v>232</v>
      </c>
      <c r="D35" s="1136">
        <v>4171.7234630204257</v>
      </c>
      <c r="E35" s="594">
        <v>0</v>
      </c>
      <c r="F35" s="1137">
        <v>0</v>
      </c>
      <c r="G35" s="595">
        <f t="shared" ref="G35:G58" si="2">+F35+E35+D35</f>
        <v>4171.7234630204257</v>
      </c>
      <c r="H35" s="1158"/>
      <c r="I35" s="1180"/>
      <c r="J35" s="1180"/>
      <c r="K35" s="1180"/>
      <c r="L35" s="1180"/>
    </row>
    <row r="36" spans="1:12" ht="15.6" x14ac:dyDescent="0.3">
      <c r="B36" s="592" t="s">
        <v>405</v>
      </c>
      <c r="C36" s="593" t="s">
        <v>232</v>
      </c>
      <c r="D36" s="1136">
        <v>1522.9622718128192</v>
      </c>
      <c r="E36" s="594">
        <v>0</v>
      </c>
      <c r="F36" s="1137">
        <v>0</v>
      </c>
      <c r="G36" s="595">
        <f t="shared" si="2"/>
        <v>1522.9622718128192</v>
      </c>
      <c r="H36" s="1158"/>
      <c r="I36" s="1180"/>
      <c r="J36" s="1180"/>
      <c r="K36" s="1180"/>
      <c r="L36" s="1180"/>
    </row>
    <row r="37" spans="1:12" ht="15.6" x14ac:dyDescent="0.3">
      <c r="B37" s="592" t="s">
        <v>406</v>
      </c>
      <c r="C37" s="593" t="s">
        <v>232</v>
      </c>
      <c r="D37" s="1136">
        <v>1545.5827859527524</v>
      </c>
      <c r="E37" s="594">
        <v>0</v>
      </c>
      <c r="F37" s="1137">
        <v>0</v>
      </c>
      <c r="G37" s="595">
        <f t="shared" si="2"/>
        <v>1545.5827859527524</v>
      </c>
      <c r="H37" s="1158"/>
      <c r="I37" s="1180"/>
      <c r="J37" s="1180"/>
      <c r="K37" s="1180"/>
      <c r="L37" s="1180"/>
    </row>
    <row r="38" spans="1:12" ht="15.6" x14ac:dyDescent="0.3">
      <c r="B38" s="592" t="s">
        <v>407</v>
      </c>
      <c r="C38" s="593" t="s">
        <v>232</v>
      </c>
      <c r="D38" s="1136">
        <v>347.08957925833164</v>
      </c>
      <c r="E38" s="594">
        <v>0</v>
      </c>
      <c r="F38" s="1137">
        <v>0</v>
      </c>
      <c r="G38" s="595">
        <f t="shared" si="2"/>
        <v>347.08957925833164</v>
      </c>
      <c r="H38" s="1158"/>
      <c r="I38" s="1180"/>
      <c r="J38" s="1180"/>
      <c r="K38" s="1180"/>
      <c r="L38" s="1180"/>
    </row>
    <row r="39" spans="1:12" ht="15.6" x14ac:dyDescent="0.3">
      <c r="B39" s="592" t="s">
        <v>408</v>
      </c>
      <c r="C39" s="593" t="s">
        <v>232</v>
      </c>
      <c r="D39" s="1136">
        <v>379.14917063704877</v>
      </c>
      <c r="E39" s="594">
        <v>0</v>
      </c>
      <c r="F39" s="1137">
        <v>0</v>
      </c>
      <c r="G39" s="595">
        <f t="shared" si="2"/>
        <v>379.14917063704877</v>
      </c>
      <c r="H39" s="1158"/>
      <c r="I39" s="1180"/>
      <c r="J39" s="1180"/>
      <c r="K39" s="1180"/>
      <c r="L39" s="1180"/>
    </row>
    <row r="40" spans="1:12" ht="15.6" x14ac:dyDescent="0.3">
      <c r="B40" s="592" t="s">
        <v>409</v>
      </c>
      <c r="C40" s="593" t="s">
        <v>232</v>
      </c>
      <c r="D40" s="1136">
        <v>3132.3217729861099</v>
      </c>
      <c r="E40" s="594">
        <v>24.033071114422366</v>
      </c>
      <c r="F40" s="1137">
        <v>832.8637057182824</v>
      </c>
      <c r="G40" s="595">
        <f t="shared" si="2"/>
        <v>3989.2185498188146</v>
      </c>
      <c r="H40" s="1158"/>
      <c r="I40" s="1180"/>
      <c r="J40" s="1180"/>
      <c r="K40" s="1180"/>
      <c r="L40" s="1180"/>
    </row>
    <row r="41" spans="1:12" ht="15.6" x14ac:dyDescent="0.3">
      <c r="B41" s="592" t="s">
        <v>410</v>
      </c>
      <c r="C41" s="593" t="s">
        <v>232</v>
      </c>
      <c r="D41" s="1136">
        <v>2.7891765887469506</v>
      </c>
      <c r="E41" s="594">
        <v>0.81386063726569058</v>
      </c>
      <c r="F41" s="1137">
        <v>0</v>
      </c>
      <c r="G41" s="595">
        <f t="shared" si="2"/>
        <v>3.6030372260126411</v>
      </c>
      <c r="H41" s="1158"/>
      <c r="I41" s="1180"/>
      <c r="J41" s="1180"/>
      <c r="K41" s="1180"/>
      <c r="L41" s="1180"/>
    </row>
    <row r="42" spans="1:12" ht="15.6" x14ac:dyDescent="0.3">
      <c r="B42" s="592" t="s">
        <v>411</v>
      </c>
      <c r="C42" s="593" t="s">
        <v>232</v>
      </c>
      <c r="D42" s="1136">
        <v>989.86861626115558</v>
      </c>
      <c r="E42" s="594">
        <v>17.21590540442341</v>
      </c>
      <c r="F42" s="1137">
        <v>227.64097316033082</v>
      </c>
      <c r="G42" s="595">
        <f t="shared" si="2"/>
        <v>1234.7254948259099</v>
      </c>
      <c r="H42" s="1158"/>
      <c r="I42" s="1180"/>
      <c r="J42" s="1180"/>
      <c r="K42" s="1180"/>
      <c r="L42" s="1180"/>
    </row>
    <row r="43" spans="1:12" ht="15.6" x14ac:dyDescent="0.3">
      <c r="B43" s="592" t="s">
        <v>412</v>
      </c>
      <c r="C43" s="593" t="s">
        <v>232</v>
      </c>
      <c r="D43" s="1136">
        <v>5623.8186901924073</v>
      </c>
      <c r="E43" s="594">
        <v>300.68142346953016</v>
      </c>
      <c r="F43" s="1137">
        <v>1019.4733547832126</v>
      </c>
      <c r="G43" s="595">
        <f t="shared" si="2"/>
        <v>6943.9734684451505</v>
      </c>
      <c r="H43" s="1158"/>
      <c r="I43" s="1180"/>
      <c r="J43" s="1180"/>
      <c r="K43" s="1180"/>
      <c r="L43" s="1180"/>
    </row>
    <row r="44" spans="1:12" ht="15.6" x14ac:dyDescent="0.3">
      <c r="B44" s="592" t="s">
        <v>413</v>
      </c>
      <c r="C44" s="593" t="s">
        <v>232</v>
      </c>
      <c r="D44" s="1136">
        <v>2060.8698902965625</v>
      </c>
      <c r="E44" s="594">
        <v>208.75605721069934</v>
      </c>
      <c r="F44" s="1137">
        <v>219.13916500153451</v>
      </c>
      <c r="G44" s="595">
        <f t="shared" si="2"/>
        <v>2488.7651125087964</v>
      </c>
      <c r="H44" s="1158"/>
      <c r="I44" s="1180"/>
      <c r="J44" s="1180"/>
      <c r="K44" s="1180"/>
      <c r="L44" s="1180"/>
    </row>
    <row r="45" spans="1:12" ht="15.6" x14ac:dyDescent="0.3">
      <c r="B45" s="592" t="s">
        <v>414</v>
      </c>
      <c r="C45" s="593" t="s">
        <v>232</v>
      </c>
      <c r="D45" s="1136">
        <v>5134.5750642442435</v>
      </c>
      <c r="E45" s="594">
        <v>305.99602319268087</v>
      </c>
      <c r="F45" s="1137">
        <v>875.32150920842651</v>
      </c>
      <c r="G45" s="595">
        <f t="shared" si="2"/>
        <v>6315.8925966453507</v>
      </c>
      <c r="H45" s="1158"/>
      <c r="I45" s="1180"/>
      <c r="J45" s="1180"/>
      <c r="K45" s="1180"/>
      <c r="L45" s="1180"/>
    </row>
    <row r="46" spans="1:12" ht="15.6" x14ac:dyDescent="0.3">
      <c r="B46" s="592" t="s">
        <v>415</v>
      </c>
      <c r="C46" s="593" t="s">
        <v>232</v>
      </c>
      <c r="D46" s="1136">
        <v>100.77609835181356</v>
      </c>
      <c r="E46" s="594">
        <v>10.003822536064089</v>
      </c>
      <c r="F46" s="1137">
        <v>0.62705127863350663</v>
      </c>
      <c r="G46" s="595">
        <f t="shared" si="2"/>
        <v>111.40697216651115</v>
      </c>
      <c r="H46" s="1158"/>
      <c r="I46" s="1180"/>
      <c r="J46" s="1180"/>
      <c r="K46" s="1180"/>
      <c r="L46" s="1180"/>
    </row>
    <row r="47" spans="1:12" ht="15.6" x14ac:dyDescent="0.3">
      <c r="B47" s="592" t="s">
        <v>416</v>
      </c>
      <c r="C47" s="593" t="s">
        <v>232</v>
      </c>
      <c r="D47" s="1136">
        <v>1616.4972333902672</v>
      </c>
      <c r="E47" s="594">
        <v>109.17704097510028</v>
      </c>
      <c r="F47" s="1137">
        <v>291.59813982323323</v>
      </c>
      <c r="G47" s="595">
        <f t="shared" si="2"/>
        <v>2017.2724141886006</v>
      </c>
      <c r="H47" s="1158"/>
      <c r="I47" s="1180"/>
      <c r="J47" s="1180"/>
      <c r="K47" s="1180"/>
      <c r="L47" s="1180"/>
    </row>
    <row r="48" spans="1:12" ht="15.6" x14ac:dyDescent="0.3">
      <c r="B48" s="592" t="s">
        <v>417</v>
      </c>
      <c r="C48" s="593" t="s">
        <v>232</v>
      </c>
      <c r="D48" s="1136">
        <v>214.05895901077818</v>
      </c>
      <c r="E48" s="594">
        <v>8.7541963061583825</v>
      </c>
      <c r="F48" s="1137">
        <v>27.018997492916004</v>
      </c>
      <c r="G48" s="595">
        <f t="shared" si="2"/>
        <v>249.83215280985257</v>
      </c>
      <c r="H48" s="1158"/>
      <c r="I48" s="1180"/>
      <c r="J48" s="1180"/>
      <c r="K48" s="1180"/>
      <c r="L48" s="1180"/>
    </row>
    <row r="49" spans="1:12" ht="15.6" x14ac:dyDescent="0.3">
      <c r="B49" s="592" t="s">
        <v>418</v>
      </c>
      <c r="C49" s="593" t="s">
        <v>232</v>
      </c>
      <c r="D49" s="1136">
        <v>17.640774712722063</v>
      </c>
      <c r="E49" s="594">
        <v>23.460791112205573</v>
      </c>
      <c r="F49" s="1137">
        <v>42.078163062817765</v>
      </c>
      <c r="G49" s="595">
        <f t="shared" si="2"/>
        <v>83.179728887745398</v>
      </c>
      <c r="H49" s="1158"/>
      <c r="I49" s="1180"/>
      <c r="J49" s="1180"/>
      <c r="K49" s="1180"/>
      <c r="L49" s="1180"/>
    </row>
    <row r="50" spans="1:12" ht="15.6" x14ac:dyDescent="0.3">
      <c r="B50" s="592" t="s">
        <v>419</v>
      </c>
      <c r="C50" s="593" t="s">
        <v>232</v>
      </c>
      <c r="D50" s="1136">
        <v>2205.4217987148054</v>
      </c>
      <c r="E50" s="594">
        <v>176.37953371943971</v>
      </c>
      <c r="F50" s="1137">
        <v>423.31804874250201</v>
      </c>
      <c r="G50" s="595">
        <f t="shared" si="2"/>
        <v>2805.1193811767471</v>
      </c>
      <c r="H50" s="1158"/>
      <c r="I50" s="1180"/>
      <c r="J50" s="1180"/>
      <c r="K50" s="1180"/>
      <c r="L50" s="1180"/>
    </row>
    <row r="51" spans="1:12" ht="15.6" x14ac:dyDescent="0.3">
      <c r="B51" s="592" t="s">
        <v>420</v>
      </c>
      <c r="C51" s="593" t="s">
        <v>232</v>
      </c>
      <c r="D51" s="1136">
        <v>3751.357061596977</v>
      </c>
      <c r="E51" s="594">
        <v>125.56699479873073</v>
      </c>
      <c r="F51" s="1137">
        <v>928.44038325577731</v>
      </c>
      <c r="G51" s="595">
        <f t="shared" si="2"/>
        <v>4805.3644396514846</v>
      </c>
      <c r="H51" s="1158"/>
      <c r="I51" s="1180"/>
      <c r="J51" s="1180"/>
      <c r="K51" s="1180"/>
      <c r="L51" s="1180"/>
    </row>
    <row r="52" spans="1:12" ht="15.6" x14ac:dyDescent="0.3">
      <c r="B52" s="592" t="s">
        <v>421</v>
      </c>
      <c r="C52" s="593" t="s">
        <v>232</v>
      </c>
      <c r="D52" s="1136">
        <v>4883.6375291772711</v>
      </c>
      <c r="E52" s="594">
        <v>44.056446353891197</v>
      </c>
      <c r="F52" s="1137">
        <v>456.45807265760004</v>
      </c>
      <c r="G52" s="595">
        <f t="shared" si="2"/>
        <v>5384.1520481887619</v>
      </c>
      <c r="H52" s="1158"/>
      <c r="I52" s="1180"/>
      <c r="J52" s="1180"/>
      <c r="K52" s="1180"/>
      <c r="L52" s="1180"/>
    </row>
    <row r="53" spans="1:12" ht="15.6" x14ac:dyDescent="0.3">
      <c r="B53" s="592" t="s">
        <v>422</v>
      </c>
      <c r="C53" s="593" t="s">
        <v>232</v>
      </c>
      <c r="D53" s="1136">
        <v>213.11651999243639</v>
      </c>
      <c r="E53" s="594">
        <v>5.4514432506556467</v>
      </c>
      <c r="F53" s="1137">
        <v>52.485350953878196</v>
      </c>
      <c r="G53" s="595">
        <f t="shared" si="2"/>
        <v>271.05331419697023</v>
      </c>
      <c r="H53" s="1158"/>
      <c r="I53" s="1180"/>
      <c r="J53" s="1180"/>
      <c r="K53" s="1180"/>
      <c r="L53" s="1180"/>
    </row>
    <row r="54" spans="1:12" ht="15.6" x14ac:dyDescent="0.3">
      <c r="B54" s="592" t="s">
        <v>423</v>
      </c>
      <c r="C54" s="593" t="s">
        <v>232</v>
      </c>
      <c r="D54" s="1136">
        <v>985.58889574298587</v>
      </c>
      <c r="E54" s="594">
        <v>49.069221323284054</v>
      </c>
      <c r="F54" s="1137">
        <v>162.79306625409578</v>
      </c>
      <c r="G54" s="595">
        <f t="shared" si="2"/>
        <v>1197.4511833203658</v>
      </c>
      <c r="H54" s="1158"/>
      <c r="I54" s="1180"/>
      <c r="J54" s="1180"/>
      <c r="K54" s="1180"/>
      <c r="L54" s="1180"/>
    </row>
    <row r="55" spans="1:12" ht="15.6" x14ac:dyDescent="0.3">
      <c r="B55" s="592" t="s">
        <v>424</v>
      </c>
      <c r="C55" s="593" t="s">
        <v>232</v>
      </c>
      <c r="D55" s="1136">
        <v>145.27847438134887</v>
      </c>
      <c r="E55" s="594">
        <v>1.0169500085797636</v>
      </c>
      <c r="F55" s="1137">
        <v>40.670012362428032</v>
      </c>
      <c r="G55" s="595">
        <f t="shared" si="2"/>
        <v>186.96543675235665</v>
      </c>
      <c r="H55" s="1158"/>
      <c r="I55" s="1180"/>
      <c r="J55" s="1180"/>
      <c r="K55" s="1180"/>
      <c r="L55" s="1180"/>
    </row>
    <row r="56" spans="1:12" ht="15.6" x14ac:dyDescent="0.3">
      <c r="B56" s="592" t="s">
        <v>425</v>
      </c>
      <c r="C56" s="593" t="s">
        <v>232</v>
      </c>
      <c r="D56" s="1136">
        <v>433.97843129353339</v>
      </c>
      <c r="E56" s="594">
        <v>6.081893837516696</v>
      </c>
      <c r="F56" s="1137">
        <v>109.95705568774238</v>
      </c>
      <c r="G56" s="595">
        <f t="shared" si="2"/>
        <v>550.0173808187925</v>
      </c>
      <c r="H56" s="1158"/>
      <c r="I56" s="1180"/>
      <c r="J56" s="1180"/>
      <c r="K56" s="1180"/>
      <c r="L56" s="1180"/>
    </row>
    <row r="57" spans="1:12" ht="15.6" x14ac:dyDescent="0.3">
      <c r="B57" s="592" t="s">
        <v>426</v>
      </c>
      <c r="C57" s="593" t="s">
        <v>232</v>
      </c>
      <c r="D57" s="1136">
        <v>2468.0732306872042</v>
      </c>
      <c r="E57" s="594">
        <v>-8.4729042798439154E-7</v>
      </c>
      <c r="F57" s="1137">
        <v>691.88319566931307</v>
      </c>
      <c r="G57" s="595">
        <f t="shared" si="2"/>
        <v>3159.9564255092268</v>
      </c>
      <c r="H57" s="1158"/>
      <c r="I57" s="1180"/>
      <c r="J57" s="1180"/>
      <c r="K57" s="1180"/>
      <c r="L57" s="1180"/>
    </row>
    <row r="58" spans="1:12" ht="15.6" x14ac:dyDescent="0.3">
      <c r="B58" s="592" t="s">
        <v>427</v>
      </c>
      <c r="C58" s="593" t="s">
        <v>232</v>
      </c>
      <c r="D58" s="1136">
        <v>43.397799731553611</v>
      </c>
      <c r="E58" s="594">
        <v>2.0012584040832353</v>
      </c>
      <c r="F58" s="1137">
        <v>10.585331055831148</v>
      </c>
      <c r="G58" s="595">
        <f t="shared" si="2"/>
        <v>55.984389191467997</v>
      </c>
      <c r="H58" s="1158"/>
      <c r="I58" s="1180"/>
      <c r="J58" s="1180"/>
      <c r="K58" s="1180"/>
      <c r="L58" s="1180"/>
    </row>
    <row r="59" spans="1:12" ht="15.6" x14ac:dyDescent="0.3">
      <c r="B59" s="592"/>
      <c r="C59" s="593"/>
      <c r="D59" s="1138"/>
      <c r="E59" s="596"/>
      <c r="F59" s="1139"/>
      <c r="G59" s="597"/>
      <c r="H59" s="1158"/>
      <c r="I59" s="1180"/>
      <c r="J59" s="1180"/>
      <c r="K59" s="1180"/>
      <c r="L59" s="1180"/>
    </row>
    <row r="60" spans="1:12" ht="15.6" x14ac:dyDescent="0.3">
      <c r="B60" s="598" t="s">
        <v>178</v>
      </c>
      <c r="C60" s="599"/>
      <c r="D60" s="1138">
        <f>+SUM(D62:D81)+SUM(D102:D176)</f>
        <v>1022729.9430092162</v>
      </c>
      <c r="E60" s="596">
        <f>+SUM(E62:E81)+SUM(E102:E176)</f>
        <v>869836.04666715872</v>
      </c>
      <c r="F60" s="1139">
        <f>+SUM(F62:F81)+SUM(F102:F176)</f>
        <v>518522.48982365662</v>
      </c>
      <c r="G60" s="597">
        <f>+SUM(G62:G81)+SUM(G102:G176)</f>
        <v>2411088.4795000316</v>
      </c>
      <c r="H60" s="1158"/>
      <c r="I60" s="1180"/>
      <c r="J60" s="1180"/>
      <c r="K60" s="1180"/>
      <c r="L60" s="1180"/>
    </row>
    <row r="61" spans="1:12" s="376" customFormat="1" ht="15.6" x14ac:dyDescent="0.3">
      <c r="A61" s="29"/>
      <c r="B61" s="588"/>
      <c r="C61" s="593"/>
      <c r="D61" s="1136"/>
      <c r="E61" s="594"/>
      <c r="F61" s="609"/>
      <c r="G61" s="595"/>
      <c r="H61" s="1158"/>
      <c r="I61" s="1180"/>
      <c r="J61" s="1180"/>
      <c r="K61" s="1180"/>
      <c r="L61" s="1180"/>
    </row>
    <row r="62" spans="1:12" ht="15.6" x14ac:dyDescent="0.3">
      <c r="B62" s="592" t="s">
        <v>179</v>
      </c>
      <c r="C62" s="593" t="s">
        <v>28</v>
      </c>
      <c r="D62" s="1136">
        <v>7944.6682213271151</v>
      </c>
      <c r="E62" s="594">
        <v>1112.2535509857962</v>
      </c>
      <c r="F62" s="1137">
        <v>6891.3376298494804</v>
      </c>
      <c r="G62" s="595">
        <f t="shared" ref="G62:G81" si="3">+F62+E62+D62</f>
        <v>15948.259402162392</v>
      </c>
      <c r="H62" s="1158"/>
      <c r="I62" s="1180"/>
      <c r="J62" s="1180"/>
      <c r="K62" s="1180"/>
      <c r="L62" s="1180"/>
    </row>
    <row r="63" spans="1:12" ht="15.6" x14ac:dyDescent="0.3">
      <c r="B63" s="592" t="s">
        <v>428</v>
      </c>
      <c r="C63" s="593" t="s">
        <v>180</v>
      </c>
      <c r="D63" s="1136">
        <v>293.81144599507445</v>
      </c>
      <c r="E63" s="594">
        <v>94.987201329238673</v>
      </c>
      <c r="F63" s="1137">
        <v>33.698215921974246</v>
      </c>
      <c r="G63" s="595">
        <f t="shared" si="3"/>
        <v>422.49686324628738</v>
      </c>
      <c r="H63" s="1158"/>
      <c r="I63" s="1180"/>
      <c r="J63" s="1180"/>
      <c r="K63" s="1180"/>
      <c r="L63" s="1180"/>
    </row>
    <row r="64" spans="1:12" ht="15.6" x14ac:dyDescent="0.3">
      <c r="B64" s="592" t="s">
        <v>181</v>
      </c>
      <c r="C64" s="593" t="s">
        <v>180</v>
      </c>
      <c r="D64" s="1136">
        <v>3939.4718670106718</v>
      </c>
      <c r="E64" s="594">
        <v>3006.2109763154494</v>
      </c>
      <c r="F64" s="1137">
        <v>1121.2678327668552</v>
      </c>
      <c r="G64" s="595">
        <f t="shared" si="3"/>
        <v>8066.9506760929762</v>
      </c>
      <c r="H64" s="1158"/>
      <c r="I64" s="1180"/>
      <c r="J64" s="1180"/>
      <c r="K64" s="1180"/>
      <c r="L64" s="1180"/>
    </row>
    <row r="65" spans="2:12" ht="15.6" x14ac:dyDescent="0.3">
      <c r="B65" s="592" t="s">
        <v>182</v>
      </c>
      <c r="C65" s="593" t="s">
        <v>180</v>
      </c>
      <c r="D65" s="1136">
        <v>4397.0857276885181</v>
      </c>
      <c r="E65" s="594">
        <v>769.49000503303193</v>
      </c>
      <c r="F65" s="1137">
        <v>5085.0464321664513</v>
      </c>
      <c r="G65" s="595">
        <f t="shared" si="3"/>
        <v>10251.622164888002</v>
      </c>
      <c r="H65" s="1158"/>
      <c r="I65" s="1180"/>
      <c r="J65" s="1180"/>
      <c r="K65" s="1180"/>
      <c r="L65" s="1180"/>
    </row>
    <row r="66" spans="2:12" ht="15.6" x14ac:dyDescent="0.3">
      <c r="B66" s="592" t="s">
        <v>136</v>
      </c>
      <c r="C66" s="593" t="s">
        <v>180</v>
      </c>
      <c r="D66" s="1136">
        <v>28032.61021461241</v>
      </c>
      <c r="E66" s="594">
        <v>5886.8481270826214</v>
      </c>
      <c r="F66" s="1137">
        <v>23732.719284991526</v>
      </c>
      <c r="G66" s="595">
        <f t="shared" si="3"/>
        <v>57652.177626686556</v>
      </c>
      <c r="H66" s="1158"/>
      <c r="I66" s="1180"/>
      <c r="J66" s="1180"/>
      <c r="K66" s="1180"/>
      <c r="L66" s="1180"/>
    </row>
    <row r="67" spans="2:12" ht="15.6" x14ac:dyDescent="0.3">
      <c r="B67" s="592" t="s">
        <v>137</v>
      </c>
      <c r="C67" s="593" t="s">
        <v>180</v>
      </c>
      <c r="D67" s="1136">
        <v>951.78901137563025</v>
      </c>
      <c r="E67" s="594">
        <v>609.14497268641344</v>
      </c>
      <c r="F67" s="1137">
        <v>493.44972597756401</v>
      </c>
      <c r="G67" s="595">
        <f t="shared" si="3"/>
        <v>2054.3837100396076</v>
      </c>
      <c r="H67" s="1158"/>
      <c r="I67" s="1180"/>
      <c r="J67" s="1180"/>
      <c r="K67" s="1180"/>
      <c r="L67" s="1180"/>
    </row>
    <row r="68" spans="2:12" ht="15.6" x14ac:dyDescent="0.3">
      <c r="B68" s="592" t="s">
        <v>138</v>
      </c>
      <c r="C68" s="593" t="s">
        <v>180</v>
      </c>
      <c r="D68" s="1136">
        <v>2715.4657323795004</v>
      </c>
      <c r="E68" s="594">
        <v>1520.6608148390617</v>
      </c>
      <c r="F68" s="1137">
        <v>1771.6905324677298</v>
      </c>
      <c r="G68" s="595">
        <f t="shared" si="3"/>
        <v>6007.8170796862923</v>
      </c>
      <c r="H68" s="1158"/>
      <c r="I68" s="1180"/>
      <c r="J68" s="1180"/>
      <c r="K68" s="1180"/>
      <c r="L68" s="1180"/>
    </row>
    <row r="69" spans="2:12" ht="15.6" x14ac:dyDescent="0.3">
      <c r="B69" s="592" t="s">
        <v>429</v>
      </c>
      <c r="C69" s="593" t="s">
        <v>180</v>
      </c>
      <c r="D69" s="1136">
        <v>1387.1161956139322</v>
      </c>
      <c r="E69" s="594">
        <v>1068.0794671322888</v>
      </c>
      <c r="F69" s="1137">
        <v>723.72787498718378</v>
      </c>
      <c r="G69" s="595">
        <f t="shared" si="3"/>
        <v>3178.9235377334048</v>
      </c>
      <c r="H69" s="1158"/>
      <c r="I69" s="1180"/>
      <c r="J69" s="1180"/>
      <c r="K69" s="1180"/>
      <c r="L69" s="1180"/>
    </row>
    <row r="70" spans="2:12" ht="15.6" x14ac:dyDescent="0.3">
      <c r="B70" s="592" t="s">
        <v>139</v>
      </c>
      <c r="C70" s="593" t="s">
        <v>180</v>
      </c>
      <c r="D70" s="1136">
        <v>313.59874516242525</v>
      </c>
      <c r="E70" s="594">
        <v>98.783604225914615</v>
      </c>
      <c r="F70" s="1137">
        <v>265.00073962303571</v>
      </c>
      <c r="G70" s="595">
        <f t="shared" si="3"/>
        <v>677.38308901137566</v>
      </c>
      <c r="H70" s="1158"/>
      <c r="I70" s="1180"/>
      <c r="J70" s="1180"/>
      <c r="K70" s="1180"/>
      <c r="L70" s="1180"/>
    </row>
    <row r="71" spans="2:12" ht="15.6" x14ac:dyDescent="0.3">
      <c r="B71" s="592" t="s">
        <v>140</v>
      </c>
      <c r="C71" s="593" t="s">
        <v>180</v>
      </c>
      <c r="D71" s="1136">
        <v>178.68531722762989</v>
      </c>
      <c r="E71" s="594">
        <v>112.5717476237228</v>
      </c>
      <c r="F71" s="1137">
        <v>119.4064653789852</v>
      </c>
      <c r="G71" s="595">
        <f t="shared" si="3"/>
        <v>410.66353023033787</v>
      </c>
      <c r="H71" s="1158"/>
      <c r="I71" s="1180"/>
      <c r="J71" s="1180"/>
      <c r="K71" s="1180"/>
      <c r="L71" s="1180"/>
    </row>
    <row r="72" spans="2:12" ht="15.6" x14ac:dyDescent="0.3">
      <c r="B72" s="592" t="s">
        <v>142</v>
      </c>
      <c r="C72" s="593" t="s">
        <v>180</v>
      </c>
      <c r="D72" s="1136">
        <v>2042.3361088307729</v>
      </c>
      <c r="E72" s="594">
        <v>367.62049372581225</v>
      </c>
      <c r="F72" s="1137">
        <v>2361.4511267441408</v>
      </c>
      <c r="G72" s="595">
        <f t="shared" si="3"/>
        <v>4771.4077293007258</v>
      </c>
      <c r="H72" s="1158"/>
      <c r="I72" s="1180"/>
      <c r="J72" s="1180"/>
      <c r="K72" s="1180"/>
      <c r="L72" s="1180"/>
    </row>
    <row r="73" spans="2:12" ht="15.6" x14ac:dyDescent="0.3">
      <c r="B73" s="592" t="s">
        <v>183</v>
      </c>
      <c r="C73" s="593" t="s">
        <v>180</v>
      </c>
      <c r="D73" s="1136">
        <v>959.30573472499111</v>
      </c>
      <c r="E73" s="594">
        <v>575.58344083499469</v>
      </c>
      <c r="F73" s="1137">
        <v>827.40119620030487</v>
      </c>
      <c r="G73" s="595">
        <f t="shared" si="3"/>
        <v>2362.2903717602908</v>
      </c>
      <c r="H73" s="1158"/>
      <c r="I73" s="1180"/>
      <c r="J73" s="1180"/>
      <c r="K73" s="1180"/>
      <c r="L73" s="1180"/>
    </row>
    <row r="74" spans="2:12" ht="15.6" x14ac:dyDescent="0.3">
      <c r="B74" s="592" t="s">
        <v>184</v>
      </c>
      <c r="C74" s="593" t="s">
        <v>180</v>
      </c>
      <c r="D74" s="1136">
        <v>1447.1499003166412</v>
      </c>
      <c r="E74" s="594">
        <v>303.90146757844479</v>
      </c>
      <c r="F74" s="1137">
        <v>1225.1731850858359</v>
      </c>
      <c r="G74" s="595">
        <f t="shared" si="3"/>
        <v>2976.2245529809215</v>
      </c>
      <c r="H74" s="1158"/>
      <c r="I74" s="1180"/>
      <c r="J74" s="1180"/>
      <c r="K74" s="1180"/>
      <c r="L74" s="1180"/>
    </row>
    <row r="75" spans="2:12" ht="15.6" x14ac:dyDescent="0.3">
      <c r="B75" s="592" t="s">
        <v>185</v>
      </c>
      <c r="C75" s="593" t="s">
        <v>180</v>
      </c>
      <c r="D75" s="1136">
        <v>2217.661545678433</v>
      </c>
      <c r="E75" s="594">
        <v>997.94769555529501</v>
      </c>
      <c r="F75" s="1137">
        <v>1993.6777295649115</v>
      </c>
      <c r="G75" s="595">
        <f t="shared" si="3"/>
        <v>5209.2869707986392</v>
      </c>
      <c r="H75" s="1158"/>
      <c r="I75" s="1180"/>
      <c r="J75" s="1180"/>
      <c r="K75" s="1180"/>
      <c r="L75" s="1180"/>
    </row>
    <row r="76" spans="2:12" ht="15.6" x14ac:dyDescent="0.3">
      <c r="B76" s="592" t="s">
        <v>186</v>
      </c>
      <c r="C76" s="593" t="s">
        <v>180</v>
      </c>
      <c r="D76" s="1136">
        <v>2255.7757710800984</v>
      </c>
      <c r="E76" s="594">
        <v>676.73273132403006</v>
      </c>
      <c r="F76" s="1137">
        <v>2565.9449396036111</v>
      </c>
      <c r="G76" s="595">
        <f t="shared" si="3"/>
        <v>5498.4534420077398</v>
      </c>
      <c r="H76" s="1158"/>
      <c r="I76" s="1180"/>
      <c r="J76" s="1180"/>
      <c r="K76" s="1180"/>
      <c r="L76" s="1180"/>
    </row>
    <row r="77" spans="2:12" ht="15.6" x14ac:dyDescent="0.3">
      <c r="B77" s="592" t="s">
        <v>187</v>
      </c>
      <c r="C77" s="593" t="s">
        <v>180</v>
      </c>
      <c r="D77" s="1136">
        <v>9082.9130995660835</v>
      </c>
      <c r="E77" s="594">
        <v>1771.1680602791143</v>
      </c>
      <c r="F77" s="1137">
        <v>10986.161848445792</v>
      </c>
      <c r="G77" s="595">
        <f t="shared" si="3"/>
        <v>21840.243008290992</v>
      </c>
      <c r="H77" s="1158"/>
      <c r="I77" s="1180"/>
      <c r="J77" s="1180"/>
      <c r="K77" s="1180"/>
      <c r="L77" s="1180"/>
    </row>
    <row r="78" spans="2:12" ht="15.6" x14ac:dyDescent="0.3">
      <c r="B78" s="592" t="s">
        <v>188</v>
      </c>
      <c r="C78" s="593" t="s">
        <v>180</v>
      </c>
      <c r="D78" s="1136">
        <v>4309.8393338806145</v>
      </c>
      <c r="E78" s="594">
        <v>1723.9357335522459</v>
      </c>
      <c r="F78" s="1137">
        <v>4865.9857258302527</v>
      </c>
      <c r="G78" s="595">
        <f t="shared" si="3"/>
        <v>10899.760793263113</v>
      </c>
      <c r="H78" s="1158"/>
      <c r="I78" s="1180"/>
      <c r="J78" s="1180"/>
      <c r="K78" s="1180"/>
      <c r="L78" s="1180"/>
    </row>
    <row r="79" spans="2:12" ht="15.6" x14ac:dyDescent="0.3">
      <c r="B79" s="592" t="s">
        <v>430</v>
      </c>
      <c r="C79" s="593" t="s">
        <v>180</v>
      </c>
      <c r="D79" s="1136">
        <v>589.89093467808141</v>
      </c>
      <c r="E79" s="594">
        <v>152.6578744641206</v>
      </c>
      <c r="F79" s="1137">
        <v>501.30630858661544</v>
      </c>
      <c r="G79" s="595">
        <f t="shared" si="3"/>
        <v>1243.8551177288173</v>
      </c>
      <c r="H79" s="1158"/>
      <c r="I79" s="1180"/>
      <c r="J79" s="1180"/>
      <c r="K79" s="1180"/>
      <c r="L79" s="1180"/>
    </row>
    <row r="80" spans="2:12" ht="15.6" x14ac:dyDescent="0.3">
      <c r="B80" s="592" t="s">
        <v>189</v>
      </c>
      <c r="C80" s="593" t="s">
        <v>180</v>
      </c>
      <c r="D80" s="1136">
        <v>983.93338806145186</v>
      </c>
      <c r="E80" s="594">
        <v>605.11903626389358</v>
      </c>
      <c r="F80" s="1137">
        <v>932.33154306270819</v>
      </c>
      <c r="G80" s="595">
        <f t="shared" si="3"/>
        <v>2521.3839673880534</v>
      </c>
      <c r="H80" s="1158"/>
      <c r="I80" s="1180"/>
      <c r="J80" s="1180"/>
      <c r="K80" s="1180"/>
      <c r="L80" s="1180"/>
    </row>
    <row r="81" spans="1:12" ht="15.6" x14ac:dyDescent="0.3">
      <c r="B81" s="592" t="s">
        <v>190</v>
      </c>
      <c r="C81" s="593" t="s">
        <v>180</v>
      </c>
      <c r="D81" s="1136">
        <v>6972.3630819749033</v>
      </c>
      <c r="E81" s="594">
        <v>1699.5135036331603</v>
      </c>
      <c r="F81" s="1137">
        <v>6543.5149982396906</v>
      </c>
      <c r="G81" s="595">
        <f t="shared" si="3"/>
        <v>15215.391583847753</v>
      </c>
      <c r="H81" s="1158"/>
      <c r="I81" s="1180"/>
      <c r="J81" s="1180"/>
      <c r="K81" s="1180"/>
      <c r="L81" s="1180"/>
    </row>
    <row r="82" spans="1:12" ht="16.2" thickBot="1" x14ac:dyDescent="0.35">
      <c r="B82" s="600"/>
      <c r="C82" s="601"/>
      <c r="D82" s="602"/>
      <c r="E82" s="1140"/>
      <c r="F82" s="603"/>
      <c r="G82" s="604"/>
      <c r="H82" s="1158"/>
      <c r="I82" s="1180"/>
      <c r="J82" s="1180"/>
      <c r="K82" s="1180"/>
      <c r="L82" s="1180"/>
    </row>
    <row r="83" spans="1:12" ht="16.2" thickTop="1" x14ac:dyDescent="0.3">
      <c r="B83" s="582"/>
      <c r="C83" s="582"/>
      <c r="D83" s="605"/>
      <c r="E83" s="605"/>
      <c r="F83" s="605"/>
      <c r="G83" s="605"/>
      <c r="H83" s="1158"/>
      <c r="I83" s="1180"/>
      <c r="J83" s="1180"/>
      <c r="K83" s="1180"/>
      <c r="L83" s="1180"/>
    </row>
    <row r="84" spans="1:12" ht="15.6" x14ac:dyDescent="0.3">
      <c r="B84" s="582"/>
      <c r="C84" s="582"/>
      <c r="D84" s="605"/>
      <c r="E84" s="605"/>
      <c r="F84" s="605"/>
      <c r="G84" s="605"/>
      <c r="H84" s="1158"/>
      <c r="I84" s="1180"/>
      <c r="J84" s="1180"/>
      <c r="K84" s="1180"/>
      <c r="L84" s="1180"/>
    </row>
    <row r="85" spans="1:12" ht="15.6" x14ac:dyDescent="0.3">
      <c r="B85" s="351" t="s">
        <v>477</v>
      </c>
      <c r="C85" s="606"/>
      <c r="D85" s="863"/>
      <c r="E85" s="863"/>
      <c r="F85" s="863"/>
      <c r="G85" s="863"/>
      <c r="H85" s="1158"/>
      <c r="I85" s="1180"/>
      <c r="J85" s="1180"/>
      <c r="K85" s="1180"/>
      <c r="L85" s="1180"/>
    </row>
    <row r="86" spans="1:12" ht="15.6" x14ac:dyDescent="0.3">
      <c r="B86" s="251" t="s">
        <v>299</v>
      </c>
      <c r="C86" s="606"/>
      <c r="D86" s="863"/>
      <c r="E86" s="863"/>
      <c r="F86" s="863"/>
      <c r="G86" s="863"/>
      <c r="H86" s="1158"/>
      <c r="I86" s="1180"/>
      <c r="J86" s="1180"/>
      <c r="K86" s="1180"/>
      <c r="L86" s="1180"/>
    </row>
    <row r="87" spans="1:12" ht="15.6" x14ac:dyDescent="0.3">
      <c r="B87" s="382"/>
      <c r="C87" s="382"/>
      <c r="D87" s="382"/>
      <c r="E87" s="382"/>
      <c r="F87" s="382"/>
      <c r="G87" s="382"/>
      <c r="H87" s="1158"/>
      <c r="I87" s="1180"/>
      <c r="J87" s="1180"/>
      <c r="K87" s="1180"/>
      <c r="L87" s="1180"/>
    </row>
    <row r="88" spans="1:12" s="390" customFormat="1" ht="15.6" x14ac:dyDescent="0.3">
      <c r="A88" s="29"/>
      <c r="B88" s="382"/>
      <c r="C88" s="382"/>
      <c r="D88" s="382"/>
      <c r="E88" s="382"/>
      <c r="F88" s="382"/>
      <c r="G88" s="382"/>
      <c r="H88" s="1158"/>
      <c r="I88" s="1180"/>
      <c r="J88" s="1180"/>
      <c r="K88" s="1180"/>
      <c r="L88" s="1180"/>
    </row>
    <row r="89" spans="1:12" s="390" customFormat="1" ht="17.399999999999999" x14ac:dyDescent="0.3">
      <c r="A89" s="29"/>
      <c r="B89" s="1318" t="str">
        <f>+B6</f>
        <v>DEUDA ELEGIBLE PENDIENTE DE REESTRUCTURACIÓN</v>
      </c>
      <c r="C89" s="1318"/>
      <c r="D89" s="1318"/>
      <c r="E89" s="1318"/>
      <c r="F89" s="1318"/>
      <c r="G89" s="1318"/>
      <c r="H89" s="1158"/>
      <c r="I89" s="1180"/>
      <c r="J89" s="1180"/>
      <c r="K89" s="1180"/>
      <c r="L89" s="1180"/>
    </row>
    <row r="90" spans="1:12" ht="15.6" x14ac:dyDescent="0.3">
      <c r="B90" s="1319" t="str">
        <f>+B7</f>
        <v>DATOS AL 31/03/2021</v>
      </c>
      <c r="C90" s="1319"/>
      <c r="D90" s="1319"/>
      <c r="E90" s="1319"/>
      <c r="F90" s="1319"/>
      <c r="G90" s="1319"/>
      <c r="H90" s="1158"/>
      <c r="I90" s="1180"/>
      <c r="J90" s="1180"/>
      <c r="K90" s="1180"/>
      <c r="L90" s="1180"/>
    </row>
    <row r="91" spans="1:12" ht="15.6" x14ac:dyDescent="0.3">
      <c r="B91" s="607"/>
      <c r="C91" s="607"/>
      <c r="D91" s="607"/>
      <c r="E91" s="607"/>
      <c r="F91" s="607"/>
      <c r="G91" s="607"/>
      <c r="H91" s="1158"/>
      <c r="I91" s="1180"/>
      <c r="J91" s="1180"/>
      <c r="K91" s="1180"/>
      <c r="L91" s="1180"/>
    </row>
    <row r="92" spans="1:12" s="390" customFormat="1" ht="15.6" x14ac:dyDescent="0.3">
      <c r="A92" s="29"/>
      <c r="B92" s="382"/>
      <c r="C92" s="382"/>
      <c r="D92" s="382"/>
      <c r="E92" s="382"/>
      <c r="F92" s="382"/>
      <c r="G92" s="382"/>
      <c r="H92" s="1158"/>
      <c r="I92" s="1180"/>
      <c r="J92" s="1180"/>
      <c r="K92" s="1180"/>
      <c r="L92" s="1180"/>
    </row>
    <row r="93" spans="1:12" s="390" customFormat="1" ht="16.2" thickBot="1" x14ac:dyDescent="0.35">
      <c r="A93" s="29"/>
      <c r="B93" s="863"/>
      <c r="C93" s="863"/>
      <c r="D93" s="863"/>
      <c r="E93" s="863"/>
      <c r="F93" s="863"/>
      <c r="G93" s="583" t="s">
        <v>289</v>
      </c>
      <c r="H93" s="1158"/>
      <c r="I93" s="1180"/>
      <c r="J93" s="1180"/>
      <c r="K93" s="1180"/>
      <c r="L93" s="1180"/>
    </row>
    <row r="94" spans="1:12" ht="16.2" thickTop="1" x14ac:dyDescent="0.3">
      <c r="B94" s="1320" t="s">
        <v>285</v>
      </c>
      <c r="C94" s="1323" t="s">
        <v>168</v>
      </c>
      <c r="D94" s="1326" t="s">
        <v>280</v>
      </c>
      <c r="E94" s="1329" t="s">
        <v>328</v>
      </c>
      <c r="F94" s="1309" t="s">
        <v>522</v>
      </c>
      <c r="G94" s="1274" t="s">
        <v>287</v>
      </c>
      <c r="H94" s="1158"/>
      <c r="I94" s="1180"/>
      <c r="J94" s="1180"/>
      <c r="K94" s="1180"/>
      <c r="L94" s="1180"/>
    </row>
    <row r="95" spans="1:12" ht="13.5" customHeight="1" x14ac:dyDescent="0.3">
      <c r="B95" s="1321"/>
      <c r="C95" s="1324"/>
      <c r="D95" s="1327"/>
      <c r="E95" s="1330"/>
      <c r="F95" s="1310"/>
      <c r="G95" s="1275"/>
      <c r="H95" s="1158"/>
      <c r="I95" s="1180"/>
      <c r="J95" s="1180"/>
      <c r="K95" s="1180"/>
      <c r="L95" s="1180"/>
    </row>
    <row r="96" spans="1:12" ht="13.5" customHeight="1" x14ac:dyDescent="0.3">
      <c r="B96" s="1321"/>
      <c r="C96" s="1324"/>
      <c r="D96" s="1327"/>
      <c r="E96" s="1330"/>
      <c r="F96" s="1310"/>
      <c r="G96" s="1275"/>
      <c r="H96" s="1158"/>
      <c r="I96" s="1180"/>
      <c r="J96" s="1180"/>
      <c r="K96" s="1180"/>
      <c r="L96" s="1180"/>
    </row>
    <row r="97" spans="1:12" ht="12.75" customHeight="1" x14ac:dyDescent="0.3">
      <c r="B97" s="1321"/>
      <c r="C97" s="1324"/>
      <c r="D97" s="1327"/>
      <c r="E97" s="1330"/>
      <c r="F97" s="1310"/>
      <c r="G97" s="1275"/>
      <c r="H97" s="1158"/>
      <c r="I97" s="1180"/>
      <c r="J97" s="1180"/>
      <c r="K97" s="1180"/>
      <c r="L97" s="1180"/>
    </row>
    <row r="98" spans="1:12" ht="12.75" customHeight="1" thickBot="1" x14ac:dyDescent="0.35">
      <c r="B98" s="1322"/>
      <c r="C98" s="1325"/>
      <c r="D98" s="1328"/>
      <c r="E98" s="1331"/>
      <c r="F98" s="1311"/>
      <c r="G98" s="1332"/>
      <c r="H98" s="1158"/>
      <c r="I98" s="1180"/>
      <c r="J98" s="1180"/>
      <c r="K98" s="1180"/>
      <c r="L98" s="1180"/>
    </row>
    <row r="99" spans="1:12" ht="13.5" customHeight="1" thickTop="1" x14ac:dyDescent="0.3">
      <c r="B99" s="588"/>
      <c r="C99" s="589"/>
      <c r="D99" s="1136"/>
      <c r="E99" s="608"/>
      <c r="F99" s="609"/>
      <c r="G99" s="609"/>
      <c r="H99" s="1158"/>
      <c r="I99" s="1180"/>
      <c r="J99" s="1180"/>
      <c r="K99" s="1180"/>
      <c r="L99" s="1180"/>
    </row>
    <row r="100" spans="1:12" ht="14.25" customHeight="1" x14ac:dyDescent="0.3">
      <c r="B100" s="610" t="s">
        <v>293</v>
      </c>
      <c r="C100" s="611"/>
      <c r="D100" s="1141"/>
      <c r="E100" s="612"/>
      <c r="F100" s="613"/>
      <c r="G100" s="613"/>
      <c r="H100" s="1158"/>
      <c r="I100" s="1180"/>
      <c r="J100" s="1180"/>
      <c r="K100" s="1180"/>
      <c r="L100" s="1180"/>
    </row>
    <row r="101" spans="1:12" s="377" customFormat="1" ht="15.6" x14ac:dyDescent="0.3">
      <c r="A101" s="29"/>
      <c r="B101" s="588"/>
      <c r="C101" s="589"/>
      <c r="D101" s="1136"/>
      <c r="E101" s="594"/>
      <c r="F101" s="609"/>
      <c r="G101" s="609"/>
      <c r="H101" s="1158"/>
      <c r="I101" s="1180"/>
      <c r="J101" s="1180"/>
      <c r="K101" s="1180"/>
      <c r="L101" s="1180"/>
    </row>
    <row r="102" spans="1:12" ht="15.6" x14ac:dyDescent="0.3">
      <c r="B102" s="592" t="s">
        <v>697</v>
      </c>
      <c r="C102" s="593" t="s">
        <v>669</v>
      </c>
      <c r="D102" s="1136">
        <v>1.0000000000000001E-5</v>
      </c>
      <c r="E102" s="594">
        <v>1.2644600000000001</v>
      </c>
      <c r="F102" s="1137">
        <v>0</v>
      </c>
      <c r="G102" s="595">
        <f t="shared" ref="G102:G165" si="4">+F102+E102+D102</f>
        <v>1.2644700000000002</v>
      </c>
      <c r="H102" s="1158"/>
      <c r="I102" s="1180"/>
      <c r="J102" s="1180"/>
      <c r="K102" s="1180"/>
      <c r="L102" s="1180"/>
    </row>
    <row r="103" spans="1:12" ht="15.6" x14ac:dyDescent="0.3">
      <c r="B103" s="592" t="s">
        <v>468</v>
      </c>
      <c r="C103" s="593" t="s">
        <v>669</v>
      </c>
      <c r="D103" s="1136">
        <v>1.0000000000000001E-5</v>
      </c>
      <c r="E103" s="594">
        <v>1.87</v>
      </c>
      <c r="F103" s="1137">
        <v>0</v>
      </c>
      <c r="G103" s="595">
        <f t="shared" si="4"/>
        <v>1.8700100000000002</v>
      </c>
      <c r="H103" s="1158"/>
      <c r="I103" s="1180"/>
      <c r="J103" s="1180"/>
      <c r="K103" s="1180"/>
      <c r="L103" s="1180"/>
    </row>
    <row r="104" spans="1:12" ht="15.6" x14ac:dyDescent="0.3">
      <c r="B104" s="592" t="s">
        <v>465</v>
      </c>
      <c r="C104" s="593" t="s">
        <v>669</v>
      </c>
      <c r="D104" s="1136">
        <v>1.0000000000000001E-5</v>
      </c>
      <c r="E104" s="594">
        <v>14.02309</v>
      </c>
      <c r="F104" s="1137">
        <v>0</v>
      </c>
      <c r="G104" s="595">
        <f t="shared" si="4"/>
        <v>14.023099999999999</v>
      </c>
      <c r="H104" s="1158"/>
      <c r="I104" s="1180"/>
      <c r="J104" s="1180"/>
      <c r="K104" s="1180"/>
      <c r="L104" s="1180"/>
    </row>
    <row r="105" spans="1:12" ht="15.6" x14ac:dyDescent="0.3">
      <c r="B105" s="592" t="s">
        <v>462</v>
      </c>
      <c r="C105" s="593" t="s">
        <v>669</v>
      </c>
      <c r="D105" s="1136">
        <v>1.0000000000000001E-5</v>
      </c>
      <c r="E105" s="594">
        <v>15.681520000000001</v>
      </c>
      <c r="F105" s="1137">
        <v>0</v>
      </c>
      <c r="G105" s="595">
        <f t="shared" si="4"/>
        <v>15.68153</v>
      </c>
      <c r="H105" s="1158"/>
      <c r="I105" s="1180"/>
      <c r="J105" s="1180"/>
      <c r="K105" s="1180"/>
      <c r="L105" s="1180"/>
    </row>
    <row r="106" spans="1:12" ht="15.6" x14ac:dyDescent="0.3">
      <c r="B106" s="592" t="s">
        <v>700</v>
      </c>
      <c r="C106" s="593" t="s">
        <v>669</v>
      </c>
      <c r="D106" s="1136">
        <v>1.0000000000000001E-5</v>
      </c>
      <c r="E106" s="594">
        <v>25.049659999999999</v>
      </c>
      <c r="F106" s="1137">
        <v>0</v>
      </c>
      <c r="G106" s="595">
        <f t="shared" si="4"/>
        <v>25.049669999999999</v>
      </c>
      <c r="H106" s="1158"/>
      <c r="I106" s="1180"/>
      <c r="J106" s="1180"/>
      <c r="K106" s="1180"/>
      <c r="L106" s="1180"/>
    </row>
    <row r="107" spans="1:12" ht="15.6" x14ac:dyDescent="0.3">
      <c r="B107" s="592" t="s">
        <v>698</v>
      </c>
      <c r="C107" s="593" t="s">
        <v>669</v>
      </c>
      <c r="D107" s="1136">
        <v>1.0000000000000001E-5</v>
      </c>
      <c r="E107" s="594">
        <v>27.7379</v>
      </c>
      <c r="F107" s="1137">
        <v>0</v>
      </c>
      <c r="G107" s="595">
        <f t="shared" si="4"/>
        <v>27.737909999999999</v>
      </c>
      <c r="H107" s="1158"/>
      <c r="I107" s="1180"/>
      <c r="J107" s="1180"/>
      <c r="K107" s="1180"/>
      <c r="L107" s="1180"/>
    </row>
    <row r="108" spans="1:12" ht="15.6" x14ac:dyDescent="0.3">
      <c r="B108" s="592" t="s">
        <v>467</v>
      </c>
      <c r="C108" s="593" t="s">
        <v>669</v>
      </c>
      <c r="D108" s="1136">
        <v>1.0000000000000001E-5</v>
      </c>
      <c r="E108" s="594">
        <v>41.03004</v>
      </c>
      <c r="F108" s="1137">
        <v>0</v>
      </c>
      <c r="G108" s="595">
        <f t="shared" si="4"/>
        <v>41.030050000000003</v>
      </c>
      <c r="H108" s="1158"/>
      <c r="I108" s="1180"/>
      <c r="J108" s="1180"/>
      <c r="K108" s="1180"/>
      <c r="L108" s="1180"/>
    </row>
    <row r="109" spans="1:12" ht="15.6" x14ac:dyDescent="0.3">
      <c r="B109" s="592" t="s">
        <v>461</v>
      </c>
      <c r="C109" s="593" t="s">
        <v>669</v>
      </c>
      <c r="D109" s="1136">
        <v>1.0000000000000001E-5</v>
      </c>
      <c r="E109" s="594">
        <v>501.22017</v>
      </c>
      <c r="F109" s="1137">
        <v>0</v>
      </c>
      <c r="G109" s="595">
        <f t="shared" si="4"/>
        <v>501.22017999999997</v>
      </c>
      <c r="H109" s="1158"/>
      <c r="I109" s="1180"/>
      <c r="J109" s="1180"/>
      <c r="K109" s="1180"/>
      <c r="L109" s="1180"/>
    </row>
    <row r="110" spans="1:12" ht="15.6" x14ac:dyDescent="0.3">
      <c r="B110" s="592" t="s">
        <v>460</v>
      </c>
      <c r="C110" s="593" t="s">
        <v>669</v>
      </c>
      <c r="D110" s="1136">
        <v>7.0000000000000001E-3</v>
      </c>
      <c r="E110" s="594">
        <v>242.21740944241481</v>
      </c>
      <c r="F110" s="1137">
        <v>1.0390557585205478E-2</v>
      </c>
      <c r="G110" s="595">
        <f t="shared" si="4"/>
        <v>242.23480000000001</v>
      </c>
      <c r="H110" s="1158"/>
      <c r="I110" s="1180"/>
      <c r="J110" s="1180"/>
      <c r="K110" s="1180"/>
      <c r="L110" s="1180"/>
    </row>
    <row r="111" spans="1:12" ht="15.6" x14ac:dyDescent="0.3">
      <c r="B111" s="592" t="s">
        <v>472</v>
      </c>
      <c r="C111" s="593" t="s">
        <v>669</v>
      </c>
      <c r="D111" s="1136">
        <v>0.35599999999999998</v>
      </c>
      <c r="E111" s="594">
        <v>0.27767533336639405</v>
      </c>
      <c r="F111" s="1137">
        <v>0.32443466663360598</v>
      </c>
      <c r="G111" s="595">
        <f t="shared" si="4"/>
        <v>0.95811000000000002</v>
      </c>
      <c r="H111" s="1158"/>
      <c r="I111" s="1180"/>
      <c r="J111" s="1180"/>
      <c r="K111" s="1180"/>
      <c r="L111" s="1180"/>
    </row>
    <row r="112" spans="1:12" ht="15.6" x14ac:dyDescent="0.3">
      <c r="B112" s="592" t="s">
        <v>452</v>
      </c>
      <c r="C112" s="593" t="s">
        <v>669</v>
      </c>
      <c r="D112" s="1136">
        <v>2</v>
      </c>
      <c r="E112" s="594">
        <v>2.1488100000000001</v>
      </c>
      <c r="F112" s="1137">
        <v>0</v>
      </c>
      <c r="G112" s="595">
        <f t="shared" si="4"/>
        <v>4.1488100000000001</v>
      </c>
      <c r="H112" s="1158"/>
      <c r="I112" s="1180"/>
      <c r="J112" s="1180"/>
      <c r="K112" s="1180"/>
      <c r="L112" s="1180"/>
    </row>
    <row r="113" spans="2:12" ht="15.6" x14ac:dyDescent="0.3">
      <c r="B113" s="592" t="s">
        <v>457</v>
      </c>
      <c r="C113" s="593" t="s">
        <v>669</v>
      </c>
      <c r="D113" s="1136">
        <v>63</v>
      </c>
      <c r="E113" s="594">
        <v>0</v>
      </c>
      <c r="F113" s="1137">
        <v>0</v>
      </c>
      <c r="G113" s="595">
        <f t="shared" si="4"/>
        <v>63</v>
      </c>
      <c r="H113" s="1158"/>
      <c r="I113" s="1180"/>
      <c r="J113" s="1180"/>
      <c r="K113" s="1180"/>
      <c r="L113" s="1180"/>
    </row>
    <row r="114" spans="2:12" ht="15.6" x14ac:dyDescent="0.3">
      <c r="B114" s="592" t="s">
        <v>134</v>
      </c>
      <c r="C114" s="593" t="s">
        <v>215</v>
      </c>
      <c r="D114" s="1136">
        <v>180.66847335140017</v>
      </c>
      <c r="E114" s="594">
        <v>43.360433604336009</v>
      </c>
      <c r="F114" s="1137">
        <v>120.14453477868115</v>
      </c>
      <c r="G114" s="595">
        <f t="shared" si="4"/>
        <v>344.17344173441734</v>
      </c>
      <c r="H114" s="1158"/>
      <c r="I114" s="1180"/>
      <c r="J114" s="1180"/>
      <c r="K114" s="1180"/>
      <c r="L114" s="1180"/>
    </row>
    <row r="115" spans="2:12" ht="15.6" x14ac:dyDescent="0.3">
      <c r="B115" s="592" t="s">
        <v>442</v>
      </c>
      <c r="C115" s="593" t="s">
        <v>215</v>
      </c>
      <c r="D115" s="1136">
        <v>180.66847335140017</v>
      </c>
      <c r="E115" s="594">
        <v>50.587172578540603</v>
      </c>
      <c r="F115" s="1137">
        <v>42.349192010438621</v>
      </c>
      <c r="G115" s="595">
        <f t="shared" si="4"/>
        <v>273.60483794037941</v>
      </c>
      <c r="H115" s="1158"/>
      <c r="I115" s="1180"/>
      <c r="J115" s="1180"/>
      <c r="K115" s="1180"/>
      <c r="L115" s="1180"/>
    </row>
    <row r="116" spans="2:12" ht="15.6" x14ac:dyDescent="0.3">
      <c r="B116" s="592" t="s">
        <v>437</v>
      </c>
      <c r="C116" s="593" t="s">
        <v>180</v>
      </c>
      <c r="D116" s="1136">
        <v>206.0218834291075</v>
      </c>
      <c r="E116" s="594">
        <v>250.23808690750133</v>
      </c>
      <c r="F116" s="1137">
        <v>0</v>
      </c>
      <c r="G116" s="595">
        <f t="shared" si="4"/>
        <v>456.25997033660883</v>
      </c>
      <c r="H116" s="1158"/>
      <c r="I116" s="1180"/>
      <c r="J116" s="1180"/>
      <c r="K116" s="1180"/>
      <c r="L116" s="1180"/>
    </row>
    <row r="117" spans="2:12" ht="15.6" x14ac:dyDescent="0.3">
      <c r="B117" s="592" t="s">
        <v>455</v>
      </c>
      <c r="C117" s="593" t="s">
        <v>669</v>
      </c>
      <c r="D117" s="1136">
        <v>226.792</v>
      </c>
      <c r="E117" s="594">
        <v>42.171479441395526</v>
      </c>
      <c r="F117" s="1137">
        <v>210.70126055860447</v>
      </c>
      <c r="G117" s="595">
        <f t="shared" si="4"/>
        <v>479.66473999999999</v>
      </c>
      <c r="H117" s="1158"/>
      <c r="I117" s="1180"/>
      <c r="J117" s="1180"/>
      <c r="K117" s="1180"/>
      <c r="L117" s="1180"/>
    </row>
    <row r="118" spans="2:12" ht="15.6" x14ac:dyDescent="0.3">
      <c r="B118" s="592" t="s">
        <v>451</v>
      </c>
      <c r="C118" s="593" t="s">
        <v>669</v>
      </c>
      <c r="D118" s="1136">
        <v>314</v>
      </c>
      <c r="E118" s="594">
        <v>807.95402726027373</v>
      </c>
      <c r="F118" s="1137">
        <v>3503.3066027397263</v>
      </c>
      <c r="G118" s="595">
        <f t="shared" si="4"/>
        <v>4625.2606299999998</v>
      </c>
      <c r="H118" s="1158"/>
      <c r="I118" s="1180"/>
      <c r="J118" s="1180"/>
      <c r="K118" s="1180"/>
      <c r="L118" s="1180"/>
    </row>
    <row r="119" spans="2:12" ht="15.6" x14ac:dyDescent="0.3">
      <c r="B119" s="592" t="s">
        <v>458</v>
      </c>
      <c r="C119" s="593" t="s">
        <v>669</v>
      </c>
      <c r="D119" s="1136">
        <v>376</v>
      </c>
      <c r="E119" s="594">
        <v>558.83000000000004</v>
      </c>
      <c r="F119" s="1137">
        <v>0</v>
      </c>
      <c r="G119" s="595">
        <f t="shared" si="4"/>
        <v>934.83</v>
      </c>
      <c r="H119" s="1158"/>
      <c r="I119" s="1180"/>
      <c r="J119" s="1180"/>
      <c r="K119" s="1180"/>
      <c r="L119" s="1180"/>
    </row>
    <row r="120" spans="2:12" ht="15.6" x14ac:dyDescent="0.3">
      <c r="B120" s="592" t="s">
        <v>450</v>
      </c>
      <c r="C120" s="593" t="s">
        <v>669</v>
      </c>
      <c r="D120" s="1136">
        <v>458.30852000000004</v>
      </c>
      <c r="E120" s="594">
        <v>63.603018088888376</v>
      </c>
      <c r="F120" s="1137">
        <v>1227.7576019111118</v>
      </c>
      <c r="G120" s="595">
        <f t="shared" si="4"/>
        <v>1749.6691400000002</v>
      </c>
      <c r="H120" s="1158"/>
      <c r="I120" s="1180"/>
      <c r="J120" s="1180"/>
      <c r="K120" s="1180"/>
      <c r="L120" s="1180"/>
    </row>
    <row r="121" spans="2:12" ht="15.6" x14ac:dyDescent="0.3">
      <c r="B121" s="592" t="s">
        <v>141</v>
      </c>
      <c r="C121" s="593" t="s">
        <v>215</v>
      </c>
      <c r="D121" s="1136">
        <v>813.00813008130069</v>
      </c>
      <c r="E121" s="594">
        <v>87.804878048780424</v>
      </c>
      <c r="F121" s="1137">
        <v>542.07317073170736</v>
      </c>
      <c r="G121" s="595">
        <f t="shared" si="4"/>
        <v>1442.8861788617885</v>
      </c>
      <c r="H121" s="1158"/>
      <c r="I121" s="1180"/>
      <c r="J121" s="1180"/>
      <c r="K121" s="1180"/>
      <c r="L121" s="1180"/>
    </row>
    <row r="122" spans="2:12" ht="15.6" x14ac:dyDescent="0.3">
      <c r="B122" s="592" t="s">
        <v>207</v>
      </c>
      <c r="C122" s="593" t="s">
        <v>180</v>
      </c>
      <c r="D122" s="1136">
        <v>887.18189281107061</v>
      </c>
      <c r="E122" s="594">
        <v>252.84684042844302</v>
      </c>
      <c r="F122" s="1137">
        <v>1023.3273513310988</v>
      </c>
      <c r="G122" s="595">
        <f t="shared" si="4"/>
        <v>2163.3560845706124</v>
      </c>
      <c r="H122" s="1158"/>
      <c r="I122" s="1180"/>
      <c r="J122" s="1180"/>
      <c r="K122" s="1180"/>
      <c r="L122" s="1180"/>
    </row>
    <row r="123" spans="2:12" ht="15.6" x14ac:dyDescent="0.3">
      <c r="B123" s="592" t="s">
        <v>209</v>
      </c>
      <c r="C123" s="593" t="s">
        <v>180</v>
      </c>
      <c r="D123" s="1136">
        <v>1233.9627066963762</v>
      </c>
      <c r="E123" s="594">
        <v>888.4531488213911</v>
      </c>
      <c r="F123" s="1137">
        <v>766.90782221179768</v>
      </c>
      <c r="G123" s="595">
        <f t="shared" si="4"/>
        <v>2889.3236777295651</v>
      </c>
      <c r="H123" s="1158"/>
      <c r="I123" s="1180"/>
      <c r="J123" s="1180"/>
      <c r="K123" s="1180"/>
      <c r="L123" s="1180"/>
    </row>
    <row r="124" spans="2:12" ht="15.6" x14ac:dyDescent="0.3">
      <c r="B124" s="592" t="s">
        <v>193</v>
      </c>
      <c r="C124" s="593" t="s">
        <v>180</v>
      </c>
      <c r="D124" s="1136">
        <v>1303.8108948047379</v>
      </c>
      <c r="E124" s="594">
        <v>782.28654162620671</v>
      </c>
      <c r="F124" s="1137">
        <v>1212.9063039948528</v>
      </c>
      <c r="G124" s="595">
        <f t="shared" si="4"/>
        <v>3299.0037404257973</v>
      </c>
      <c r="H124" s="1158"/>
      <c r="I124" s="1180"/>
      <c r="J124" s="1180"/>
      <c r="K124" s="1180"/>
      <c r="L124" s="1180"/>
    </row>
    <row r="125" spans="2:12" ht="15.6" x14ac:dyDescent="0.3">
      <c r="B125" s="592" t="s">
        <v>213</v>
      </c>
      <c r="C125" s="593" t="s">
        <v>214</v>
      </c>
      <c r="D125" s="1136">
        <v>1394.4349369335107</v>
      </c>
      <c r="E125" s="594">
        <v>836.66096216010646</v>
      </c>
      <c r="F125" s="1137">
        <v>1230.5888318438233</v>
      </c>
      <c r="G125" s="595">
        <f t="shared" si="4"/>
        <v>3461.6847309374407</v>
      </c>
      <c r="H125" s="1158"/>
      <c r="I125" s="1180"/>
      <c r="J125" s="1180"/>
      <c r="K125" s="1180"/>
      <c r="L125" s="1180"/>
    </row>
    <row r="126" spans="2:12" ht="15.6" x14ac:dyDescent="0.3">
      <c r="B126" s="592" t="s">
        <v>202</v>
      </c>
      <c r="C126" s="593" t="s">
        <v>180</v>
      </c>
      <c r="D126" s="1136">
        <v>1494.2238888237362</v>
      </c>
      <c r="E126" s="594">
        <v>836.76538223421005</v>
      </c>
      <c r="F126" s="1137">
        <v>974.89807501922019</v>
      </c>
      <c r="G126" s="595">
        <f t="shared" si="4"/>
        <v>3305.8873460771665</v>
      </c>
      <c r="H126" s="1158"/>
      <c r="I126" s="1180"/>
      <c r="J126" s="1180"/>
      <c r="K126" s="1180"/>
      <c r="L126" s="1180"/>
    </row>
    <row r="127" spans="2:12" ht="15.6" x14ac:dyDescent="0.3">
      <c r="B127" s="592" t="s">
        <v>206</v>
      </c>
      <c r="C127" s="593" t="s">
        <v>180</v>
      </c>
      <c r="D127" s="1136">
        <v>1567.4803096047847</v>
      </c>
      <c r="E127" s="594">
        <v>1003.1874007126504</v>
      </c>
      <c r="F127" s="1137">
        <v>812.30312942113972</v>
      </c>
      <c r="G127" s="595">
        <f t="shared" si="4"/>
        <v>3382.9708397385748</v>
      </c>
      <c r="H127" s="1158"/>
      <c r="I127" s="1180"/>
      <c r="J127" s="1180"/>
      <c r="K127" s="1180"/>
      <c r="L127" s="1180"/>
    </row>
    <row r="128" spans="2:12" ht="15.6" x14ac:dyDescent="0.3">
      <c r="B128" s="592" t="s">
        <v>194</v>
      </c>
      <c r="C128" s="593" t="s">
        <v>180</v>
      </c>
      <c r="D128" s="1136">
        <v>1670.4446346898085</v>
      </c>
      <c r="E128" s="594">
        <v>184.95819166964233</v>
      </c>
      <c r="F128" s="1137">
        <v>658.89015405164832</v>
      </c>
      <c r="G128" s="595">
        <f t="shared" si="4"/>
        <v>2514.2929804110991</v>
      </c>
      <c r="H128" s="1158"/>
      <c r="I128" s="1180"/>
      <c r="J128" s="1180"/>
      <c r="K128" s="1180"/>
      <c r="L128" s="1180"/>
    </row>
    <row r="129" spans="2:12" ht="15.6" x14ac:dyDescent="0.3">
      <c r="B129" s="592" t="s">
        <v>196</v>
      </c>
      <c r="C129" s="593" t="s">
        <v>180</v>
      </c>
      <c r="D129" s="1136">
        <v>2056.2579805324262</v>
      </c>
      <c r="E129" s="594">
        <v>431.81417941216517</v>
      </c>
      <c r="F129" s="1137">
        <v>1742.0503372634648</v>
      </c>
      <c r="G129" s="595">
        <f t="shared" si="4"/>
        <v>4230.1224972080563</v>
      </c>
      <c r="H129" s="1158"/>
      <c r="I129" s="1180"/>
      <c r="J129" s="1180"/>
      <c r="K129" s="1180"/>
      <c r="L129" s="1180"/>
    </row>
    <row r="130" spans="2:12" ht="15.6" x14ac:dyDescent="0.3">
      <c r="B130" s="592" t="s">
        <v>432</v>
      </c>
      <c r="C130" s="593" t="s">
        <v>180</v>
      </c>
      <c r="D130" s="1136">
        <v>2177.7882021813061</v>
      </c>
      <c r="E130" s="594">
        <v>1306.6729187026822</v>
      </c>
      <c r="F130" s="1137">
        <v>1997.5157356128238</v>
      </c>
      <c r="G130" s="595">
        <f t="shared" si="4"/>
        <v>5481.9768564968126</v>
      </c>
      <c r="H130" s="1158"/>
      <c r="I130" s="1180"/>
      <c r="J130" s="1180"/>
      <c r="K130" s="1180"/>
      <c r="L130" s="1180"/>
    </row>
    <row r="131" spans="2:12" ht="15.6" x14ac:dyDescent="0.3">
      <c r="B131" s="592" t="s">
        <v>208</v>
      </c>
      <c r="C131" s="593" t="s">
        <v>180</v>
      </c>
      <c r="D131" s="1136">
        <v>2216.4888002814591</v>
      </c>
      <c r="E131" s="594">
        <v>1241.2337297641177</v>
      </c>
      <c r="F131" s="1137">
        <v>1446.7295665044726</v>
      </c>
      <c r="G131" s="595">
        <f t="shared" si="4"/>
        <v>4904.4520965500487</v>
      </c>
      <c r="H131" s="1158"/>
      <c r="I131" s="1180"/>
      <c r="J131" s="1180"/>
      <c r="K131" s="1180"/>
      <c r="L131" s="1180"/>
    </row>
    <row r="132" spans="2:12" ht="15.6" x14ac:dyDescent="0.3">
      <c r="B132" s="592" t="s">
        <v>210</v>
      </c>
      <c r="C132" s="593" t="s">
        <v>180</v>
      </c>
      <c r="D132" s="1136">
        <v>2266.9168523513545</v>
      </c>
      <c r="E132" s="594">
        <v>161.51783183473609</v>
      </c>
      <c r="F132" s="1137">
        <v>2240.0088598504994</v>
      </c>
      <c r="G132" s="595">
        <f t="shared" si="4"/>
        <v>4668.4435440365905</v>
      </c>
      <c r="H132" s="1158"/>
      <c r="I132" s="1180"/>
      <c r="J132" s="1180"/>
      <c r="K132" s="1180"/>
      <c r="L132" s="1180"/>
    </row>
    <row r="133" spans="2:12" ht="15.6" x14ac:dyDescent="0.3">
      <c r="B133" s="592" t="s">
        <v>463</v>
      </c>
      <c r="C133" s="593" t="s">
        <v>669</v>
      </c>
      <c r="D133" s="1136">
        <v>2185.998</v>
      </c>
      <c r="E133" s="594">
        <v>3803.63652</v>
      </c>
      <c r="F133" s="1137">
        <v>0</v>
      </c>
      <c r="G133" s="595">
        <f t="shared" si="4"/>
        <v>5989.6345199999996</v>
      </c>
      <c r="H133" s="1158"/>
      <c r="I133" s="1180"/>
      <c r="J133" s="1180"/>
      <c r="K133" s="1180"/>
      <c r="L133" s="1180"/>
    </row>
    <row r="134" spans="2:12" ht="15.6" x14ac:dyDescent="0.3">
      <c r="B134" s="592" t="s">
        <v>433</v>
      </c>
      <c r="C134" s="593" t="s">
        <v>180</v>
      </c>
      <c r="D134" s="1136">
        <v>2337.2899847543094</v>
      </c>
      <c r="E134" s="594">
        <v>1069.3101799931071</v>
      </c>
      <c r="F134" s="1137">
        <v>1550.0046923503755</v>
      </c>
      <c r="G134" s="595">
        <f t="shared" si="4"/>
        <v>4956.6048570977919</v>
      </c>
      <c r="H134" s="1158"/>
      <c r="I134" s="1180"/>
      <c r="J134" s="1180"/>
      <c r="K134" s="1180"/>
      <c r="L134" s="1180"/>
    </row>
    <row r="135" spans="2:12" ht="15.6" x14ac:dyDescent="0.3">
      <c r="B135" s="592" t="s">
        <v>438</v>
      </c>
      <c r="C135" s="593" t="s">
        <v>180</v>
      </c>
      <c r="D135" s="1136">
        <v>2380.452679723232</v>
      </c>
      <c r="E135" s="594">
        <v>1821.0462948737988</v>
      </c>
      <c r="F135" s="1137">
        <v>1159.5118897453137</v>
      </c>
      <c r="G135" s="595">
        <f t="shared" si="4"/>
        <v>5361.0108643423446</v>
      </c>
      <c r="H135" s="1158"/>
      <c r="I135" s="1180"/>
      <c r="J135" s="1180"/>
      <c r="K135" s="1180"/>
      <c r="L135" s="1180"/>
    </row>
    <row r="136" spans="2:12" ht="15.6" x14ac:dyDescent="0.3">
      <c r="B136" s="592" t="s">
        <v>192</v>
      </c>
      <c r="C136" s="593" t="s">
        <v>180</v>
      </c>
      <c r="D136" s="1136">
        <v>2417.036847660373</v>
      </c>
      <c r="E136" s="594">
        <v>531.74811564874665</v>
      </c>
      <c r="F136" s="1137">
        <v>3316.040273651884</v>
      </c>
      <c r="G136" s="595">
        <f t="shared" si="4"/>
        <v>6264.8252369610036</v>
      </c>
      <c r="H136" s="1158"/>
      <c r="I136" s="1180"/>
      <c r="J136" s="1180"/>
      <c r="K136" s="1180"/>
      <c r="L136" s="1180"/>
    </row>
    <row r="137" spans="2:12" ht="15.6" x14ac:dyDescent="0.3">
      <c r="B137" s="592" t="s">
        <v>440</v>
      </c>
      <c r="C137" s="593" t="s">
        <v>180</v>
      </c>
      <c r="D137" s="1136">
        <v>2888.2467456315235</v>
      </c>
      <c r="E137" s="594">
        <v>606.53181494399041</v>
      </c>
      <c r="F137" s="1137">
        <v>2446.0680384009302</v>
      </c>
      <c r="G137" s="595">
        <f t="shared" si="4"/>
        <v>5940.8465989764445</v>
      </c>
      <c r="H137" s="1158"/>
      <c r="I137" s="1180"/>
      <c r="J137" s="1180"/>
      <c r="K137" s="1180"/>
      <c r="L137" s="1180"/>
    </row>
    <row r="138" spans="2:12" ht="15.6" x14ac:dyDescent="0.3">
      <c r="B138" s="592" t="s">
        <v>439</v>
      </c>
      <c r="C138" s="593" t="s">
        <v>180</v>
      </c>
      <c r="D138" s="1136">
        <v>2999.8956608420308</v>
      </c>
      <c r="E138" s="594">
        <v>585.01444606466566</v>
      </c>
      <c r="F138" s="1137">
        <v>1341.7758046978074</v>
      </c>
      <c r="G138" s="595">
        <f t="shared" si="4"/>
        <v>4926.6859116045034</v>
      </c>
      <c r="H138" s="1158"/>
      <c r="I138" s="1180"/>
      <c r="J138" s="1180"/>
      <c r="K138" s="1180"/>
      <c r="L138" s="1180"/>
    </row>
    <row r="139" spans="2:12" ht="15.6" x14ac:dyDescent="0.3">
      <c r="B139" s="592" t="s">
        <v>135</v>
      </c>
      <c r="C139" s="593" t="s">
        <v>215</v>
      </c>
      <c r="D139" s="1136">
        <v>2971.9963866305329</v>
      </c>
      <c r="E139" s="594">
        <v>148.59981932148943</v>
      </c>
      <c r="F139" s="1137">
        <v>1982.9820335240393</v>
      </c>
      <c r="G139" s="595">
        <f t="shared" si="4"/>
        <v>5103.5782394760618</v>
      </c>
      <c r="H139" s="1158"/>
      <c r="I139" s="1180"/>
      <c r="J139" s="1180"/>
      <c r="K139" s="1180"/>
      <c r="L139" s="1180"/>
    </row>
    <row r="140" spans="2:12" ht="15.6" x14ac:dyDescent="0.3">
      <c r="B140" s="592" t="s">
        <v>195</v>
      </c>
      <c r="C140" s="593" t="s">
        <v>180</v>
      </c>
      <c r="D140" s="1136">
        <v>3315.0472264571363</v>
      </c>
      <c r="E140" s="594">
        <v>696.15990354550308</v>
      </c>
      <c r="F140" s="1137">
        <v>2806.5558158479712</v>
      </c>
      <c r="G140" s="595">
        <f t="shared" si="4"/>
        <v>6817.7629458506108</v>
      </c>
      <c r="H140" s="1158"/>
      <c r="I140" s="1180"/>
      <c r="J140" s="1180"/>
      <c r="K140" s="1180"/>
      <c r="L140" s="1180"/>
    </row>
    <row r="141" spans="2:12" ht="15.6" x14ac:dyDescent="0.3">
      <c r="B141" s="592" t="s">
        <v>211</v>
      </c>
      <c r="C141" s="593" t="s">
        <v>180</v>
      </c>
      <c r="D141" s="1136">
        <v>3354.0518353465459</v>
      </c>
      <c r="E141" s="594">
        <v>509.96783571985577</v>
      </c>
      <c r="F141" s="1137">
        <v>2795.2461161931815</v>
      </c>
      <c r="G141" s="595">
        <f t="shared" si="4"/>
        <v>6659.2657872595828</v>
      </c>
      <c r="H141" s="1158"/>
      <c r="I141" s="1180"/>
      <c r="J141" s="1180"/>
      <c r="K141" s="1180"/>
      <c r="L141" s="1180"/>
    </row>
    <row r="142" spans="2:12" ht="15.6" x14ac:dyDescent="0.3">
      <c r="B142" s="592" t="s">
        <v>454</v>
      </c>
      <c r="C142" s="593" t="s">
        <v>669</v>
      </c>
      <c r="D142" s="1136">
        <v>3260.998</v>
      </c>
      <c r="E142" s="594">
        <v>5733.242072239239</v>
      </c>
      <c r="F142" s="1137">
        <v>0</v>
      </c>
      <c r="G142" s="595">
        <f t="shared" si="4"/>
        <v>8994.2400722392395</v>
      </c>
      <c r="H142" s="1158"/>
      <c r="I142" s="1180"/>
      <c r="J142" s="1180"/>
      <c r="K142" s="1180"/>
      <c r="L142" s="1180"/>
    </row>
    <row r="143" spans="2:12" ht="15.6" x14ac:dyDescent="0.3">
      <c r="B143" s="592" t="s">
        <v>436</v>
      </c>
      <c r="C143" s="593" t="s">
        <v>180</v>
      </c>
      <c r="D143" s="1136">
        <v>4237.1200774011968</v>
      </c>
      <c r="E143" s="594">
        <v>317.78400848113938</v>
      </c>
      <c r="F143" s="1137">
        <v>4421.6113474348504</v>
      </c>
      <c r="G143" s="595">
        <f t="shared" si="4"/>
        <v>8976.5154333171868</v>
      </c>
      <c r="H143" s="1158"/>
      <c r="I143" s="1180"/>
      <c r="J143" s="1180"/>
      <c r="K143" s="1180"/>
      <c r="L143" s="1180"/>
    </row>
    <row r="144" spans="2:12" ht="15.6" x14ac:dyDescent="0.3">
      <c r="B144" s="592" t="s">
        <v>191</v>
      </c>
      <c r="C144" s="593" t="s">
        <v>180</v>
      </c>
      <c r="D144" s="1136">
        <v>4386.4583089011376</v>
      </c>
      <c r="E144" s="594">
        <v>1579.1249958953917</v>
      </c>
      <c r="F144" s="1137">
        <v>4307.502059260788</v>
      </c>
      <c r="G144" s="595">
        <f t="shared" si="4"/>
        <v>10273.085364057317</v>
      </c>
      <c r="H144" s="1158"/>
      <c r="I144" s="1180"/>
      <c r="J144" s="1180"/>
      <c r="K144" s="1180"/>
      <c r="L144" s="1180"/>
    </row>
    <row r="145" spans="2:12" ht="15.6" x14ac:dyDescent="0.3">
      <c r="B145" s="592" t="s">
        <v>203</v>
      </c>
      <c r="C145" s="593" t="s">
        <v>180</v>
      </c>
      <c r="D145" s="1136">
        <v>4507.3519408936327</v>
      </c>
      <c r="E145" s="594">
        <v>2563.5564162633059</v>
      </c>
      <c r="F145" s="1137">
        <v>2932.8306165689587</v>
      </c>
      <c r="G145" s="595">
        <f t="shared" si="4"/>
        <v>10003.738973725896</v>
      </c>
      <c r="H145" s="1158"/>
      <c r="I145" s="1180"/>
      <c r="J145" s="1180"/>
      <c r="K145" s="1180"/>
      <c r="L145" s="1180"/>
    </row>
    <row r="146" spans="2:12" ht="15.6" x14ac:dyDescent="0.3">
      <c r="B146" s="592" t="s">
        <v>143</v>
      </c>
      <c r="C146" s="593" t="s">
        <v>215</v>
      </c>
      <c r="D146" s="1136">
        <v>4688.3468834688347</v>
      </c>
      <c r="E146" s="594">
        <v>600.6944443842217</v>
      </c>
      <c r="F146" s="1137">
        <v>2849.9614197530868</v>
      </c>
      <c r="G146" s="595">
        <f t="shared" si="4"/>
        <v>8139.0027476061432</v>
      </c>
      <c r="H146" s="1158"/>
      <c r="I146" s="1180"/>
      <c r="J146" s="1180"/>
      <c r="K146" s="1180"/>
      <c r="L146" s="1180"/>
    </row>
    <row r="147" spans="2:12" ht="15.6" x14ac:dyDescent="0.3">
      <c r="B147" s="592" t="s">
        <v>204</v>
      </c>
      <c r="C147" s="593" t="s">
        <v>180</v>
      </c>
      <c r="D147" s="1136">
        <v>6777.2956491145769</v>
      </c>
      <c r="E147" s="594">
        <v>542.18365583831701</v>
      </c>
      <c r="F147" s="1137">
        <v>7676.4168715664464</v>
      </c>
      <c r="G147" s="595">
        <f t="shared" si="4"/>
        <v>14995.896176519342</v>
      </c>
      <c r="H147" s="1158"/>
      <c r="I147" s="1180"/>
      <c r="J147" s="1180"/>
      <c r="K147" s="1180"/>
      <c r="L147" s="1180"/>
    </row>
    <row r="148" spans="2:12" ht="15.6" x14ac:dyDescent="0.3">
      <c r="B148" s="592" t="s">
        <v>473</v>
      </c>
      <c r="C148" s="593" t="s">
        <v>669</v>
      </c>
      <c r="D148" s="1136">
        <v>6777</v>
      </c>
      <c r="E148" s="594">
        <v>2144.3133982265272</v>
      </c>
      <c r="F148" s="1137">
        <v>5095.4061142104474</v>
      </c>
      <c r="G148" s="595">
        <f t="shared" si="4"/>
        <v>14016.719512436975</v>
      </c>
      <c r="H148" s="1158"/>
      <c r="I148" s="1180"/>
      <c r="J148" s="1180"/>
      <c r="K148" s="1180"/>
      <c r="L148" s="1180"/>
    </row>
    <row r="149" spans="2:12" ht="15.6" x14ac:dyDescent="0.3">
      <c r="B149" s="592" t="s">
        <v>444</v>
      </c>
      <c r="C149" s="593" t="s">
        <v>669</v>
      </c>
      <c r="D149" s="1136">
        <v>7217</v>
      </c>
      <c r="E149" s="594">
        <v>5629.2599983277778</v>
      </c>
      <c r="F149" s="1137">
        <v>6074.2259194064645</v>
      </c>
      <c r="G149" s="595">
        <f t="shared" si="4"/>
        <v>18920.485917734244</v>
      </c>
      <c r="H149" s="1158"/>
      <c r="I149" s="1180"/>
      <c r="J149" s="1180"/>
      <c r="K149" s="1180"/>
      <c r="L149" s="1180"/>
    </row>
    <row r="150" spans="2:12" ht="15.6" x14ac:dyDescent="0.3">
      <c r="B150" s="592" t="s">
        <v>200</v>
      </c>
      <c r="C150" s="593" t="s">
        <v>180</v>
      </c>
      <c r="D150" s="1136">
        <v>8301.6724522106251</v>
      </c>
      <c r="E150" s="594">
        <v>1494.3010270295897</v>
      </c>
      <c r="F150" s="1137">
        <v>9407.8703074059977</v>
      </c>
      <c r="G150" s="595">
        <f t="shared" si="4"/>
        <v>19203.843786646212</v>
      </c>
      <c r="H150" s="1158"/>
      <c r="I150" s="1180"/>
      <c r="J150" s="1180"/>
      <c r="K150" s="1180"/>
      <c r="L150" s="1180"/>
    </row>
    <row r="151" spans="2:12" ht="15.6" x14ac:dyDescent="0.3">
      <c r="B151" s="592" t="s">
        <v>443</v>
      </c>
      <c r="C151" s="593" t="s">
        <v>215</v>
      </c>
      <c r="D151" s="1136">
        <v>7994.5799457994581</v>
      </c>
      <c r="E151" s="594">
        <v>1550.9485095152061</v>
      </c>
      <c r="F151" s="1137">
        <v>4101.3971695272503</v>
      </c>
      <c r="G151" s="595">
        <f t="shared" si="4"/>
        <v>13646.925624841915</v>
      </c>
      <c r="H151" s="1158"/>
      <c r="I151" s="1180"/>
      <c r="J151" s="1180"/>
      <c r="K151" s="1180"/>
      <c r="L151" s="1180"/>
    </row>
    <row r="152" spans="2:12" ht="15.6" x14ac:dyDescent="0.3">
      <c r="B152" s="592" t="s">
        <v>466</v>
      </c>
      <c r="C152" s="593" t="s">
        <v>669</v>
      </c>
      <c r="D152" s="1136">
        <v>8194.0010000000002</v>
      </c>
      <c r="E152" s="594">
        <v>12997.734084983364</v>
      </c>
      <c r="F152" s="1137">
        <v>826.39914344670069</v>
      </c>
      <c r="G152" s="595">
        <f t="shared" si="4"/>
        <v>22018.134228430063</v>
      </c>
      <c r="H152" s="1158"/>
      <c r="I152" s="1180"/>
      <c r="J152" s="1180"/>
      <c r="K152" s="1180"/>
      <c r="L152" s="1180"/>
    </row>
    <row r="153" spans="2:12" ht="15.6" x14ac:dyDescent="0.3">
      <c r="B153" s="592" t="s">
        <v>441</v>
      </c>
      <c r="C153" s="593" t="s">
        <v>180</v>
      </c>
      <c r="D153" s="1136">
        <v>8671.2794652280991</v>
      </c>
      <c r="E153" s="594">
        <v>2211.176265587741</v>
      </c>
      <c r="F153" s="1137">
        <v>8703.4354617598201</v>
      </c>
      <c r="G153" s="595">
        <f t="shared" si="4"/>
        <v>19585.891192575662</v>
      </c>
      <c r="H153" s="1158"/>
      <c r="I153" s="1180"/>
      <c r="J153" s="1180"/>
      <c r="K153" s="1180"/>
      <c r="L153" s="1180"/>
    </row>
    <row r="154" spans="2:12" ht="15.6" x14ac:dyDescent="0.3">
      <c r="B154" s="592" t="s">
        <v>469</v>
      </c>
      <c r="C154" s="593" t="s">
        <v>669</v>
      </c>
      <c r="D154" s="1136">
        <v>8074.9934999999996</v>
      </c>
      <c r="E154" s="594">
        <v>5634.4700779199538</v>
      </c>
      <c r="F154" s="1137">
        <v>9445.3925118980042</v>
      </c>
      <c r="G154" s="595">
        <f t="shared" si="4"/>
        <v>23154.856089817957</v>
      </c>
      <c r="H154" s="1158"/>
      <c r="I154" s="1180"/>
      <c r="J154" s="1180"/>
      <c r="K154" s="1180"/>
      <c r="L154" s="1180"/>
    </row>
    <row r="155" spans="2:12" ht="15.6" x14ac:dyDescent="0.3">
      <c r="B155" s="592" t="s">
        <v>464</v>
      </c>
      <c r="C155" s="593" t="s">
        <v>669</v>
      </c>
      <c r="D155" s="1136">
        <v>8526.9989999999998</v>
      </c>
      <c r="E155" s="594">
        <v>8244.5421580989023</v>
      </c>
      <c r="F155" s="1137">
        <v>5922.0600207900561</v>
      </c>
      <c r="G155" s="595">
        <f t="shared" si="4"/>
        <v>22693.601178888959</v>
      </c>
      <c r="H155" s="1158"/>
      <c r="I155" s="1180"/>
      <c r="J155" s="1180"/>
      <c r="K155" s="1180"/>
      <c r="L155" s="1180"/>
    </row>
    <row r="156" spans="2:12" ht="15.6" x14ac:dyDescent="0.3">
      <c r="B156" s="592" t="s">
        <v>431</v>
      </c>
      <c r="C156" s="593" t="s">
        <v>180</v>
      </c>
      <c r="D156" s="1136">
        <v>8946.2882608185773</v>
      </c>
      <c r="E156" s="594">
        <v>2482.5949887937663</v>
      </c>
      <c r="F156" s="1137">
        <v>9732.6918497625502</v>
      </c>
      <c r="G156" s="595">
        <f t="shared" si="4"/>
        <v>21161.575099374895</v>
      </c>
      <c r="H156" s="1158"/>
      <c r="I156" s="1180"/>
      <c r="J156" s="1180"/>
      <c r="K156" s="1180"/>
      <c r="L156" s="1180"/>
    </row>
    <row r="157" spans="2:12" ht="15.6" x14ac:dyDescent="0.3">
      <c r="B157" s="592" t="s">
        <v>456</v>
      </c>
      <c r="C157" s="593" t="s">
        <v>669</v>
      </c>
      <c r="D157" s="1136">
        <v>9889.01</v>
      </c>
      <c r="E157" s="594">
        <v>8714.9480958213044</v>
      </c>
      <c r="F157" s="1137">
        <v>8182.1256701058674</v>
      </c>
      <c r="G157" s="595">
        <f t="shared" si="4"/>
        <v>26786.083765927171</v>
      </c>
      <c r="H157" s="1158"/>
      <c r="I157" s="1180"/>
      <c r="J157" s="1180"/>
      <c r="K157" s="1180"/>
      <c r="L157" s="1180"/>
    </row>
    <row r="158" spans="2:12" ht="15.6" x14ac:dyDescent="0.3">
      <c r="B158" s="592" t="s">
        <v>447</v>
      </c>
      <c r="C158" s="593" t="s">
        <v>669</v>
      </c>
      <c r="D158" s="1136">
        <v>10584.027</v>
      </c>
      <c r="E158" s="594">
        <v>5821.2148631973196</v>
      </c>
      <c r="F158" s="1137">
        <v>11108.818338226651</v>
      </c>
      <c r="G158" s="595">
        <f t="shared" si="4"/>
        <v>27514.06020142397</v>
      </c>
      <c r="H158" s="1158"/>
      <c r="I158" s="1180"/>
      <c r="J158" s="1180"/>
      <c r="K158" s="1180"/>
      <c r="L158" s="1180"/>
    </row>
    <row r="159" spans="2:12" ht="15.6" x14ac:dyDescent="0.3">
      <c r="B159" s="592" t="s">
        <v>205</v>
      </c>
      <c r="C159" s="593" t="s">
        <v>180</v>
      </c>
      <c r="D159" s="1136">
        <v>12480.356514600679</v>
      </c>
      <c r="E159" s="594">
        <v>6988.9996427142778</v>
      </c>
      <c r="F159" s="1137">
        <v>8146.0825644981724</v>
      </c>
      <c r="G159" s="595">
        <f t="shared" si="4"/>
        <v>27615.438721813131</v>
      </c>
      <c r="H159" s="1158"/>
      <c r="I159" s="1180"/>
      <c r="J159" s="1180"/>
      <c r="K159" s="1180"/>
      <c r="L159" s="1180"/>
    </row>
    <row r="160" spans="2:12" ht="15.6" x14ac:dyDescent="0.3">
      <c r="B160" s="592" t="s">
        <v>484</v>
      </c>
      <c r="C160" s="593" t="s">
        <v>180</v>
      </c>
      <c r="D160" s="1136">
        <v>13539.910824440016</v>
      </c>
      <c r="E160" s="594">
        <v>22747.050202670107</v>
      </c>
      <c r="F160" s="1137">
        <v>0</v>
      </c>
      <c r="G160" s="595">
        <f t="shared" si="4"/>
        <v>36286.961027110126</v>
      </c>
      <c r="H160" s="1158"/>
      <c r="I160" s="1180"/>
      <c r="J160" s="1180"/>
      <c r="K160" s="1180"/>
      <c r="L160" s="1180"/>
    </row>
    <row r="161" spans="2:12" ht="15.6" x14ac:dyDescent="0.3">
      <c r="B161" s="592" t="s">
        <v>201</v>
      </c>
      <c r="C161" s="593" t="s">
        <v>180</v>
      </c>
      <c r="D161" s="1136">
        <v>16248.972323208631</v>
      </c>
      <c r="E161" s="594">
        <v>26729.5594699844</v>
      </c>
      <c r="F161" s="1137">
        <v>0</v>
      </c>
      <c r="G161" s="595">
        <f t="shared" si="4"/>
        <v>42978.531793193033</v>
      </c>
      <c r="H161" s="1158"/>
      <c r="I161" s="1180"/>
      <c r="J161" s="1180"/>
      <c r="K161" s="1180"/>
      <c r="L161" s="1180"/>
    </row>
    <row r="162" spans="2:12" ht="15.6" x14ac:dyDescent="0.3">
      <c r="B162" s="592" t="s">
        <v>453</v>
      </c>
      <c r="C162" s="593" t="s">
        <v>669</v>
      </c>
      <c r="D162" s="1136">
        <v>17632.364610000001</v>
      </c>
      <c r="E162" s="594">
        <v>7758.2404178357865</v>
      </c>
      <c r="F162" s="1137">
        <v>20139.099111246924</v>
      </c>
      <c r="G162" s="595">
        <f t="shared" si="4"/>
        <v>45529.704139082707</v>
      </c>
      <c r="H162" s="1158"/>
      <c r="I162" s="1180"/>
      <c r="J162" s="1180"/>
      <c r="K162" s="1180"/>
      <c r="L162" s="1180"/>
    </row>
    <row r="163" spans="2:12" ht="15.6" x14ac:dyDescent="0.3">
      <c r="B163" s="592" t="s">
        <v>435</v>
      </c>
      <c r="C163" s="593" t="s">
        <v>180</v>
      </c>
      <c r="D163" s="1136">
        <v>20016.954239474609</v>
      </c>
      <c r="E163" s="594">
        <v>6805.7644374985457</v>
      </c>
      <c r="F163" s="1137">
        <v>19004.151953771263</v>
      </c>
      <c r="G163" s="595">
        <f t="shared" si="4"/>
        <v>45826.870630744423</v>
      </c>
      <c r="H163" s="1158"/>
      <c r="I163" s="1180"/>
      <c r="J163" s="1180"/>
      <c r="K163" s="1180"/>
      <c r="L163" s="1180"/>
    </row>
    <row r="164" spans="2:12" ht="15.6" x14ac:dyDescent="0.3">
      <c r="B164" s="592" t="s">
        <v>198</v>
      </c>
      <c r="C164" s="593" t="s">
        <v>180</v>
      </c>
      <c r="D164" s="1136">
        <v>20871.405922364254</v>
      </c>
      <c r="E164" s="594">
        <v>11740.165820519249</v>
      </c>
      <c r="F164" s="1137">
        <v>23558.599438004352</v>
      </c>
      <c r="G164" s="595">
        <f t="shared" si="4"/>
        <v>56170.171180887854</v>
      </c>
      <c r="H164" s="1158"/>
      <c r="I164" s="1180"/>
      <c r="J164" s="1180"/>
      <c r="K164" s="1180"/>
      <c r="L164" s="1180"/>
    </row>
    <row r="165" spans="2:12" ht="15.6" x14ac:dyDescent="0.3">
      <c r="B165" s="592" t="s">
        <v>699</v>
      </c>
      <c r="C165" s="593" t="s">
        <v>669</v>
      </c>
      <c r="D165" s="1136">
        <v>21692.86678</v>
      </c>
      <c r="E165" s="594">
        <v>2899.9203783335529</v>
      </c>
      <c r="F165" s="1137">
        <v>5360.3499716664464</v>
      </c>
      <c r="G165" s="595">
        <f t="shared" si="4"/>
        <v>29953.137129999999</v>
      </c>
      <c r="H165" s="1158"/>
      <c r="I165" s="1180"/>
      <c r="J165" s="1180"/>
      <c r="K165" s="1180"/>
      <c r="L165" s="1180"/>
    </row>
    <row r="166" spans="2:12" ht="15.6" x14ac:dyDescent="0.3">
      <c r="B166" s="592" t="s">
        <v>445</v>
      </c>
      <c r="C166" s="593" t="s">
        <v>669</v>
      </c>
      <c r="D166" s="1136">
        <v>26591.737000000001</v>
      </c>
      <c r="E166" s="594">
        <v>1543.5035454878771</v>
      </c>
      <c r="F166" s="1137">
        <v>8038.6121145121233</v>
      </c>
      <c r="G166" s="595">
        <f t="shared" ref="G166:G176" si="5">+F166+E166+D166</f>
        <v>36173.852660000004</v>
      </c>
      <c r="H166" s="1158"/>
      <c r="I166" s="1180"/>
      <c r="J166" s="1180"/>
      <c r="K166" s="1180"/>
      <c r="L166" s="1180"/>
    </row>
    <row r="167" spans="2:12" ht="15.6" x14ac:dyDescent="0.3">
      <c r="B167" s="592" t="s">
        <v>197</v>
      </c>
      <c r="C167" s="593" t="s">
        <v>180</v>
      </c>
      <c r="D167" s="1136">
        <v>29204.258402720767</v>
      </c>
      <c r="E167" s="594">
        <v>5986.8729680085798</v>
      </c>
      <c r="F167" s="1137">
        <v>39571.567328298581</v>
      </c>
      <c r="G167" s="595">
        <f t="shared" si="5"/>
        <v>74762.698699027926</v>
      </c>
      <c r="H167" s="1158"/>
      <c r="I167" s="1180"/>
      <c r="J167" s="1180"/>
      <c r="K167" s="1180"/>
      <c r="L167" s="1180"/>
    </row>
    <row r="168" spans="2:12" ht="15.6" x14ac:dyDescent="0.3">
      <c r="B168" s="592" t="s">
        <v>434</v>
      </c>
      <c r="C168" s="593" t="s">
        <v>180</v>
      </c>
      <c r="D168" s="1136">
        <v>30047.916934443529</v>
      </c>
      <c r="E168" s="594">
        <v>3155.0312790132016</v>
      </c>
      <c r="F168" s="1137">
        <v>42426.406713652337</v>
      </c>
      <c r="G168" s="595">
        <f t="shared" si="5"/>
        <v>75629.35492710906</v>
      </c>
      <c r="H168" s="1158"/>
      <c r="I168" s="1180"/>
      <c r="J168" s="1180"/>
      <c r="K168" s="1180"/>
      <c r="L168" s="1180"/>
    </row>
    <row r="169" spans="2:12" ht="15.6" x14ac:dyDescent="0.3">
      <c r="B169" s="592" t="s">
        <v>212</v>
      </c>
      <c r="C169" s="593" t="s">
        <v>180</v>
      </c>
      <c r="D169" s="1136">
        <v>36450.979242406473</v>
      </c>
      <c r="E169" s="594">
        <v>3371.7155782103655</v>
      </c>
      <c r="F169" s="1137">
        <v>45555.6238352371</v>
      </c>
      <c r="G169" s="595">
        <f t="shared" si="5"/>
        <v>85378.318655853946</v>
      </c>
      <c r="H169" s="1158"/>
      <c r="I169" s="1180"/>
      <c r="J169" s="1180"/>
      <c r="K169" s="1180"/>
      <c r="L169" s="1180"/>
    </row>
    <row r="170" spans="2:12" ht="15.6" x14ac:dyDescent="0.3">
      <c r="B170" s="592" t="s">
        <v>459</v>
      </c>
      <c r="C170" s="593" t="s">
        <v>669</v>
      </c>
      <c r="D170" s="1136">
        <v>35578.000999999997</v>
      </c>
      <c r="E170" s="594">
        <v>37755.360273302467</v>
      </c>
      <c r="F170" s="1137">
        <v>18369.366641288085</v>
      </c>
      <c r="G170" s="595">
        <f t="shared" si="5"/>
        <v>91702.727914590549</v>
      </c>
      <c r="H170" s="1158"/>
      <c r="I170" s="1180"/>
      <c r="J170" s="1180"/>
      <c r="K170" s="1180"/>
      <c r="L170" s="1180"/>
    </row>
    <row r="171" spans="2:12" ht="15.6" x14ac:dyDescent="0.3">
      <c r="B171" s="592" t="s">
        <v>199</v>
      </c>
      <c r="C171" s="593" t="s">
        <v>180</v>
      </c>
      <c r="D171" s="1136">
        <v>38945.007247566551</v>
      </c>
      <c r="E171" s="594">
        <v>45760.38349996406</v>
      </c>
      <c r="F171" s="1137">
        <v>22536.988884090631</v>
      </c>
      <c r="G171" s="595">
        <f t="shared" si="5"/>
        <v>107242.37963162124</v>
      </c>
      <c r="H171" s="1158"/>
      <c r="I171" s="1180"/>
      <c r="J171" s="1180"/>
      <c r="K171" s="1180"/>
      <c r="L171" s="1180"/>
    </row>
    <row r="172" spans="2:12" ht="15.6" x14ac:dyDescent="0.3">
      <c r="B172" s="592" t="s">
        <v>449</v>
      </c>
      <c r="C172" s="593" t="s">
        <v>669</v>
      </c>
      <c r="D172" s="1136">
        <v>51551.826000000001</v>
      </c>
      <c r="E172" s="594">
        <v>72881.394047324051</v>
      </c>
      <c r="F172" s="1137">
        <v>0</v>
      </c>
      <c r="G172" s="595">
        <f t="shared" si="5"/>
        <v>124433.22004732405</v>
      </c>
      <c r="H172" s="1158"/>
      <c r="I172" s="1180"/>
      <c r="J172" s="1180"/>
      <c r="K172" s="1180"/>
      <c r="L172" s="1180"/>
    </row>
    <row r="173" spans="2:12" ht="15.6" x14ac:dyDescent="0.3">
      <c r="B173" s="592" t="s">
        <v>446</v>
      </c>
      <c r="C173" s="593" t="s">
        <v>669</v>
      </c>
      <c r="D173" s="1136">
        <v>53029.004000000001</v>
      </c>
      <c r="E173" s="594">
        <v>8871.3659617860903</v>
      </c>
      <c r="F173" s="1137">
        <v>54836.225091301159</v>
      </c>
      <c r="G173" s="595">
        <f t="shared" si="5"/>
        <v>116736.59505308725</v>
      </c>
      <c r="H173" s="1158"/>
      <c r="I173" s="1180"/>
      <c r="J173" s="1180"/>
      <c r="K173" s="1180"/>
      <c r="L173" s="1180"/>
    </row>
    <row r="174" spans="2:12" ht="15.6" x14ac:dyDescent="0.3">
      <c r="B174" s="592" t="s">
        <v>471</v>
      </c>
      <c r="C174" s="593" t="s">
        <v>669</v>
      </c>
      <c r="D174" s="1136">
        <v>58417.519240000001</v>
      </c>
      <c r="E174" s="594">
        <v>66595.971818656835</v>
      </c>
      <c r="F174" s="1137">
        <v>0</v>
      </c>
      <c r="G174" s="595">
        <f t="shared" si="5"/>
        <v>125013.49105865683</v>
      </c>
      <c r="H174" s="1158"/>
      <c r="I174" s="1180"/>
      <c r="J174" s="1180"/>
      <c r="K174" s="1180"/>
      <c r="L174" s="1180"/>
    </row>
    <row r="175" spans="2:12" ht="15.6" x14ac:dyDescent="0.3">
      <c r="B175" s="592" t="s">
        <v>470</v>
      </c>
      <c r="C175" s="593" t="s">
        <v>669</v>
      </c>
      <c r="D175" s="1136">
        <v>110804.33284</v>
      </c>
      <c r="E175" s="594">
        <v>128948.54235617546</v>
      </c>
      <c r="F175" s="1137">
        <v>0</v>
      </c>
      <c r="G175" s="595">
        <f t="shared" si="5"/>
        <v>239752.87519617548</v>
      </c>
      <c r="H175" s="1158"/>
      <c r="I175" s="1180"/>
      <c r="J175" s="1180"/>
      <c r="K175" s="1180"/>
      <c r="L175" s="1180"/>
    </row>
    <row r="176" spans="2:12" ht="15.6" x14ac:dyDescent="0.3">
      <c r="B176" s="592" t="s">
        <v>448</v>
      </c>
      <c r="C176" s="593" t="s">
        <v>669</v>
      </c>
      <c r="D176" s="1136">
        <v>181636.8</v>
      </c>
      <c r="E176" s="594">
        <v>297405.42351642292</v>
      </c>
      <c r="F176" s="1137">
        <v>0</v>
      </c>
      <c r="G176" s="595">
        <f t="shared" si="5"/>
        <v>479042.22351642291</v>
      </c>
      <c r="H176" s="1158"/>
      <c r="I176" s="1180"/>
      <c r="J176" s="1180"/>
      <c r="K176" s="1180"/>
      <c r="L176" s="1180"/>
    </row>
    <row r="177" spans="1:12" ht="16.2" thickBot="1" x14ac:dyDescent="0.35">
      <c r="B177" s="600"/>
      <c r="C177" s="601"/>
      <c r="D177" s="1136"/>
      <c r="E177" s="594"/>
      <c r="F177" s="614"/>
      <c r="G177" s="609"/>
      <c r="H177" s="1158"/>
      <c r="I177" s="1180"/>
      <c r="J177" s="1180"/>
      <c r="K177" s="1180"/>
      <c r="L177" s="1180"/>
    </row>
    <row r="178" spans="1:12" ht="16.8" thickTop="1" thickBot="1" x14ac:dyDescent="0.35">
      <c r="A178" s="376"/>
      <c r="B178" s="1315" t="s">
        <v>275</v>
      </c>
      <c r="C178" s="1316"/>
      <c r="D178" s="300">
        <f>+D60+D17+D33</f>
        <v>1065022.4987264508</v>
      </c>
      <c r="E178" s="1142">
        <f>+E60+E17+E33</f>
        <v>871283.4494519938</v>
      </c>
      <c r="F178" s="301">
        <f>+F60+F17+F33</f>
        <v>524946.89381876565</v>
      </c>
      <c r="G178" s="301">
        <f>+G60+G17+G33</f>
        <v>2461252.8419972104</v>
      </c>
      <c r="H178" s="1158"/>
      <c r="I178" s="1180"/>
      <c r="J178" s="1180"/>
      <c r="K178" s="1180"/>
      <c r="L178" s="1180"/>
    </row>
    <row r="179" spans="1:12" s="376" customFormat="1" ht="16.2" thickTop="1" x14ac:dyDescent="0.3">
      <c r="A179" s="29"/>
      <c r="B179" s="167"/>
      <c r="C179" s="167"/>
      <c r="D179" s="1001"/>
      <c r="E179" s="1001"/>
      <c r="F179" s="1001"/>
      <c r="G179" s="1001"/>
      <c r="H179" s="1158"/>
      <c r="I179" s="1180"/>
      <c r="J179" s="1180"/>
      <c r="K179" s="1180"/>
      <c r="L179" s="1180"/>
    </row>
    <row r="180" spans="1:12" ht="15.6" x14ac:dyDescent="0.3">
      <c r="B180" s="1317" t="s">
        <v>329</v>
      </c>
      <c r="C180" s="1317"/>
      <c r="D180" s="1317"/>
      <c r="E180" s="1317"/>
      <c r="F180" s="1317"/>
      <c r="G180" s="1317"/>
      <c r="H180" s="1158"/>
      <c r="I180" s="1180"/>
      <c r="J180" s="1180"/>
      <c r="K180" s="1180"/>
      <c r="L180" s="1180"/>
    </row>
    <row r="181" spans="1:12" ht="15.6" x14ac:dyDescent="0.3">
      <c r="B181" s="1317" t="s">
        <v>403</v>
      </c>
      <c r="C181" s="1317"/>
      <c r="D181" s="1317"/>
      <c r="E181" s="1317"/>
      <c r="F181" s="1317"/>
      <c r="G181" s="1317"/>
      <c r="H181" s="1158"/>
      <c r="I181" s="1180"/>
      <c r="J181" s="1180"/>
      <c r="K181" s="1180"/>
      <c r="L181" s="1180"/>
    </row>
    <row r="182" spans="1:12" ht="15.6" x14ac:dyDescent="0.3">
      <c r="B182" s="168"/>
      <c r="C182" s="168"/>
      <c r="D182" s="168"/>
      <c r="E182" s="168"/>
      <c r="F182" s="168"/>
      <c r="G182" s="915"/>
      <c r="H182" s="1158"/>
      <c r="I182" s="1180"/>
      <c r="J182" s="1180"/>
      <c r="K182" s="1180"/>
      <c r="L182" s="1180"/>
    </row>
    <row r="183" spans="1:12" ht="15.6" x14ac:dyDescent="0.3">
      <c r="D183" s="917"/>
      <c r="E183" s="917"/>
      <c r="F183" s="917"/>
      <c r="G183" s="917"/>
      <c r="H183" s="1158"/>
    </row>
    <row r="184" spans="1:12" x14ac:dyDescent="0.3">
      <c r="D184" s="917"/>
      <c r="E184" s="917"/>
      <c r="F184" s="917"/>
      <c r="G184" s="917"/>
      <c r="H184" s="917"/>
    </row>
    <row r="185" spans="1:12" x14ac:dyDescent="0.3">
      <c r="D185" s="917"/>
      <c r="E185" s="917"/>
      <c r="F185" s="917"/>
      <c r="G185" s="917"/>
    </row>
    <row r="186" spans="1:12" x14ac:dyDescent="0.3">
      <c r="D186" s="842"/>
      <c r="E186" s="842"/>
      <c r="F186" s="169"/>
      <c r="G186" s="169"/>
    </row>
    <row r="187" spans="1:12" x14ac:dyDescent="0.3">
      <c r="D187" s="901"/>
      <c r="E187" s="901"/>
      <c r="F187" s="170"/>
      <c r="G187" s="170"/>
    </row>
    <row r="188" spans="1:12" x14ac:dyDescent="0.3">
      <c r="D188" s="842"/>
      <c r="E188" s="842"/>
      <c r="F188" s="169"/>
      <c r="G188" s="169"/>
    </row>
  </sheetData>
  <mergeCells count="19">
    <mergeCell ref="B178:C178"/>
    <mergeCell ref="B180:G180"/>
    <mergeCell ref="B181:G181"/>
    <mergeCell ref="B89:G89"/>
    <mergeCell ref="B90:G90"/>
    <mergeCell ref="B94:B98"/>
    <mergeCell ref="C94:C98"/>
    <mergeCell ref="D94:D98"/>
    <mergeCell ref="E94:E98"/>
    <mergeCell ref="F94:F98"/>
    <mergeCell ref="G94:G98"/>
    <mergeCell ref="B6:G6"/>
    <mergeCell ref="B7:G7"/>
    <mergeCell ref="B11:B15"/>
    <mergeCell ref="C11:C15"/>
    <mergeCell ref="D11:D15"/>
    <mergeCell ref="E11:E15"/>
    <mergeCell ref="F11:F15"/>
    <mergeCell ref="G11:G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fitToHeight="2" orientation="portrait" r:id="rId1"/>
  <headerFooter scaleWithDoc="0">
    <oddFooter>&amp;R&amp;A</oddFooter>
  </headerFooter>
  <rowBreaks count="1" manualBreakCount="1">
    <brk id="84"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04"/>
  <sheetViews>
    <sheetView showGridLines="0" showRuler="0" zoomScale="70" zoomScaleNormal="70" zoomScaleSheetLayoutView="85" workbookViewId="0"/>
  </sheetViews>
  <sheetFormatPr baseColWidth="10" defaultColWidth="11.5546875" defaultRowHeight="13.8" x14ac:dyDescent="0.3"/>
  <cols>
    <col min="1" max="1" width="5.88671875" style="29" bestFit="1" customWidth="1"/>
    <col min="2" max="2" width="74.6640625" style="29" customWidth="1"/>
    <col min="3" max="3" width="15.109375" style="29" bestFit="1" customWidth="1"/>
    <col min="4" max="4" width="15.33203125" style="29" bestFit="1" customWidth="1"/>
    <col min="5" max="6" width="16.109375" style="29" bestFit="1" customWidth="1"/>
    <col min="7" max="7" width="15.109375" style="29" bestFit="1" customWidth="1"/>
    <col min="8" max="8" width="15.33203125" style="29" bestFit="1" customWidth="1"/>
    <col min="9" max="16384" width="11.5546875" style="29"/>
  </cols>
  <sheetData>
    <row r="1" spans="1:8" ht="14.4" x14ac:dyDescent="0.3">
      <c r="A1" s="666" t="s">
        <v>216</v>
      </c>
      <c r="B1" s="377"/>
    </row>
    <row r="2" spans="1:8" ht="15" customHeight="1" x14ac:dyDescent="0.3">
      <c r="A2" s="666"/>
      <c r="B2" s="351" t="s">
        <v>703</v>
      </c>
    </row>
    <row r="3" spans="1:8" ht="15" customHeight="1" x14ac:dyDescent="0.3">
      <c r="A3" s="377"/>
      <c r="B3" s="351" t="s">
        <v>299</v>
      </c>
    </row>
    <row r="4" spans="1:8" s="390" customFormat="1" x14ac:dyDescent="0.3">
      <c r="B4" s="347"/>
      <c r="D4" s="29"/>
    </row>
    <row r="5" spans="1:8" s="390" customFormat="1" x14ac:dyDescent="0.3">
      <c r="B5" s="347"/>
      <c r="D5" s="29"/>
    </row>
    <row r="6" spans="1:8" ht="17.399999999999999" x14ac:dyDescent="0.3">
      <c r="B6" s="1235" t="s">
        <v>651</v>
      </c>
      <c r="C6" s="1235"/>
      <c r="D6" s="1235"/>
      <c r="E6" s="1235"/>
      <c r="F6" s="1235"/>
      <c r="G6" s="1235"/>
    </row>
    <row r="7" spans="1:8" ht="14.4" x14ac:dyDescent="0.3">
      <c r="B7" s="1258" t="s">
        <v>626</v>
      </c>
      <c r="C7" s="1258"/>
      <c r="D7" s="1258"/>
      <c r="E7" s="1258"/>
      <c r="F7" s="1258"/>
      <c r="G7" s="1258"/>
    </row>
    <row r="8" spans="1:8" s="390" customFormat="1" x14ac:dyDescent="0.3">
      <c r="B8" s="347"/>
      <c r="D8" s="29"/>
    </row>
    <row r="9" spans="1:8" s="390" customFormat="1" ht="12" x14ac:dyDescent="0.25">
      <c r="B9" s="35"/>
      <c r="C9" s="939"/>
      <c r="G9" s="939"/>
    </row>
    <row r="10" spans="1:8" ht="14.25" customHeight="1" thickBot="1" x14ac:dyDescent="0.35">
      <c r="B10" s="863" t="s">
        <v>218</v>
      </c>
      <c r="C10" s="59"/>
      <c r="G10" s="940"/>
    </row>
    <row r="11" spans="1:8" ht="24" customHeight="1" thickTop="1" thickBot="1" x14ac:dyDescent="0.35">
      <c r="B11" s="1333" t="s">
        <v>219</v>
      </c>
      <c r="C11" s="1335">
        <v>2020</v>
      </c>
      <c r="D11" s="1336"/>
      <c r="E11" s="1336"/>
      <c r="F11" s="1337"/>
      <c r="G11" s="1187">
        <v>2021</v>
      </c>
    </row>
    <row r="12" spans="1:8" ht="33" customHeight="1" thickTop="1" thickBot="1" x14ac:dyDescent="0.35">
      <c r="B12" s="1334"/>
      <c r="C12" s="916" t="s">
        <v>708</v>
      </c>
      <c r="D12" s="916" t="s">
        <v>752</v>
      </c>
      <c r="E12" s="916" t="s">
        <v>790</v>
      </c>
      <c r="F12" s="916" t="s">
        <v>828</v>
      </c>
      <c r="G12" s="916" t="s">
        <v>901</v>
      </c>
    </row>
    <row r="13" spans="1:8" ht="12.75" customHeight="1" thickTop="1" x14ac:dyDescent="0.3">
      <c r="B13" s="57"/>
      <c r="C13" s="920"/>
      <c r="D13" s="920"/>
      <c r="E13" s="920"/>
      <c r="F13" s="920"/>
      <c r="G13" s="920"/>
    </row>
    <row r="14" spans="1:8" ht="34.799999999999997" x14ac:dyDescent="0.3">
      <c r="B14" s="978" t="s">
        <v>627</v>
      </c>
      <c r="C14" s="933">
        <f>+C17+C75</f>
        <v>336228302.34354407</v>
      </c>
      <c r="D14" s="933">
        <f>+D17+D75</f>
        <v>337505084.34308195</v>
      </c>
      <c r="E14" s="933">
        <f>+E17+E75</f>
        <v>345479606.070674</v>
      </c>
      <c r="F14" s="933">
        <f>+F17+F75</f>
        <v>349096604.06598067</v>
      </c>
      <c r="G14" s="933">
        <f>+G17+G75</f>
        <v>348765843.92135662</v>
      </c>
      <c r="H14" s="917"/>
    </row>
    <row r="15" spans="1:8" ht="14.4" thickBot="1" x14ac:dyDescent="0.35">
      <c r="B15" s="13"/>
      <c r="C15" s="919"/>
      <c r="D15" s="919"/>
      <c r="E15" s="919"/>
      <c r="F15" s="919"/>
      <c r="G15" s="919"/>
      <c r="H15" s="917"/>
    </row>
    <row r="16" spans="1:8" ht="12.75" customHeight="1" thickTop="1" x14ac:dyDescent="0.3">
      <c r="B16" s="57"/>
      <c r="C16" s="920"/>
      <c r="D16" s="920"/>
      <c r="E16" s="920"/>
      <c r="F16" s="920"/>
      <c r="G16" s="920"/>
      <c r="H16" s="917"/>
    </row>
    <row r="17" spans="2:8" s="376" customFormat="1" ht="15.6" x14ac:dyDescent="0.3">
      <c r="B17" s="979" t="s">
        <v>636</v>
      </c>
      <c r="C17" s="935">
        <f>+C20+C53+C62+C67</f>
        <v>323381317.59421289</v>
      </c>
      <c r="D17" s="935">
        <f>+D20+D53+D62+D67</f>
        <v>324552364.38257146</v>
      </c>
      <c r="E17" s="935">
        <f>+E20+E53+E62+E67</f>
        <v>332247531.17806089</v>
      </c>
      <c r="F17" s="935">
        <f>+F20+F53+F62+F67</f>
        <v>335582217.91753709</v>
      </c>
      <c r="G17" s="935">
        <f>+G20+G53+G62+G67</f>
        <v>335556129.84585798</v>
      </c>
      <c r="H17" s="917"/>
    </row>
    <row r="18" spans="2:8" ht="14.4" thickBot="1" x14ac:dyDescent="0.35">
      <c r="B18" s="13"/>
      <c r="C18" s="929"/>
      <c r="D18" s="929"/>
      <c r="E18" s="929"/>
      <c r="F18" s="929"/>
      <c r="G18" s="929"/>
      <c r="H18" s="917"/>
    </row>
    <row r="19" spans="2:8" ht="18" customHeight="1" thickTop="1" x14ac:dyDescent="0.3">
      <c r="B19" s="139"/>
      <c r="C19" s="921"/>
      <c r="D19" s="921"/>
      <c r="E19" s="921"/>
      <c r="F19" s="921"/>
      <c r="G19" s="921"/>
      <c r="H19" s="917"/>
    </row>
    <row r="20" spans="2:8" s="376" customFormat="1" ht="15.6" x14ac:dyDescent="0.3">
      <c r="B20" s="483" t="s">
        <v>391</v>
      </c>
      <c r="C20" s="936">
        <f>+C22+C26+C28+C51</f>
        <v>303514648.77065736</v>
      </c>
      <c r="D20" s="936">
        <f>+D22+D26+D28+D51</f>
        <v>298746591.70243704</v>
      </c>
      <c r="E20" s="936">
        <f>+E22+E26+E28+E51</f>
        <v>303801187.05460972</v>
      </c>
      <c r="F20" s="936">
        <f>+F22+F26+F28+F51</f>
        <v>310360761.40248388</v>
      </c>
      <c r="G20" s="936">
        <f>+G22+G26+G28+G51</f>
        <v>310276520.6133008</v>
      </c>
      <c r="H20" s="917"/>
    </row>
    <row r="21" spans="2:8" ht="17.25" customHeight="1" x14ac:dyDescent="0.3">
      <c r="B21" s="139"/>
      <c r="C21" s="918"/>
      <c r="D21" s="918"/>
      <c r="E21" s="918"/>
      <c r="F21" s="918"/>
      <c r="G21" s="918"/>
      <c r="H21" s="917"/>
    </row>
    <row r="22" spans="2:8" s="377" customFormat="1" ht="14.4" x14ac:dyDescent="0.3">
      <c r="B22" s="371" t="s">
        <v>300</v>
      </c>
      <c r="C22" s="931">
        <f>+C23+C24</f>
        <v>199726058.47578192</v>
      </c>
      <c r="D22" s="931">
        <f>+D23+D24</f>
        <v>196487764.60414153</v>
      </c>
      <c r="E22" s="931">
        <f>+E23+E24</f>
        <v>207294750.45913568</v>
      </c>
      <c r="F22" s="931">
        <f>+F23+F24</f>
        <v>213925756.09160665</v>
      </c>
      <c r="G22" s="931">
        <f>+G23+G24</f>
        <v>215900991.45836648</v>
      </c>
      <c r="H22" s="917"/>
    </row>
    <row r="23" spans="2:8" x14ac:dyDescent="0.3">
      <c r="B23" s="260" t="s">
        <v>267</v>
      </c>
      <c r="C23" s="360">
        <v>42022382.293442503</v>
      </c>
      <c r="D23" s="360">
        <v>37702756.984185413</v>
      </c>
      <c r="E23" s="360">
        <v>42698788.170476221</v>
      </c>
      <c r="F23" s="360">
        <v>47590243.771269649</v>
      </c>
      <c r="G23" s="357">
        <v>49808169.51101806</v>
      </c>
      <c r="H23" s="917"/>
    </row>
    <row r="24" spans="2:8" x14ac:dyDescent="0.3">
      <c r="B24" s="265" t="s">
        <v>107</v>
      </c>
      <c r="C24" s="360">
        <v>157703676.1823394</v>
      </c>
      <c r="D24" s="360">
        <v>158785007.61995614</v>
      </c>
      <c r="E24" s="360">
        <v>164595962.28865945</v>
      </c>
      <c r="F24" s="360">
        <v>166335512.320337</v>
      </c>
      <c r="G24" s="357">
        <v>166092821.94734842</v>
      </c>
      <c r="H24" s="917"/>
    </row>
    <row r="25" spans="2:8" x14ac:dyDescent="0.3">
      <c r="B25" s="154"/>
      <c r="C25" s="923"/>
      <c r="D25" s="923"/>
      <c r="E25" s="923"/>
      <c r="F25" s="923"/>
      <c r="G25" s="987"/>
      <c r="H25" s="917"/>
    </row>
    <row r="26" spans="2:8" s="377" customFormat="1" ht="14.4" x14ac:dyDescent="0.3">
      <c r="B26" s="371" t="s">
        <v>401</v>
      </c>
      <c r="C26" s="263">
        <v>18398782.435120508</v>
      </c>
      <c r="D26" s="263">
        <v>15954176.75192802</v>
      </c>
      <c r="E26" s="263">
        <v>8879459.4794205651</v>
      </c>
      <c r="F26" s="263">
        <v>8208699.9003800005</v>
      </c>
      <c r="G26" s="988">
        <v>8139931.56568</v>
      </c>
      <c r="H26" s="917"/>
    </row>
    <row r="27" spans="2:8" x14ac:dyDescent="0.3">
      <c r="B27" s="154"/>
      <c r="C27" s="923"/>
      <c r="D27" s="923"/>
      <c r="E27" s="923"/>
      <c r="F27" s="923"/>
      <c r="G27" s="923"/>
      <c r="H27" s="917"/>
    </row>
    <row r="28" spans="2:8" s="377" customFormat="1" ht="14.4" x14ac:dyDescent="0.3">
      <c r="B28" s="371" t="s">
        <v>52</v>
      </c>
      <c r="C28" s="931">
        <f>+C30+C32+C43+C45+C47+C49</f>
        <v>77812604.925663397</v>
      </c>
      <c r="D28" s="931">
        <f>+D30+D32+D43+D45+D47+D49</f>
        <v>78828246.968324751</v>
      </c>
      <c r="E28" s="931">
        <f>+E30+E32+E43+E45+E47+E49</f>
        <v>79596127.099643916</v>
      </c>
      <c r="F28" s="931">
        <f>+F30+F32+F43+F45+F47+F49</f>
        <v>81615692.777542248</v>
      </c>
      <c r="G28" s="931">
        <f>+G30+G32+G43+G45+G47+G49</f>
        <v>80188415.983557776</v>
      </c>
      <c r="H28" s="917"/>
    </row>
    <row r="29" spans="2:8" x14ac:dyDescent="0.3">
      <c r="B29" s="141"/>
      <c r="C29" s="923"/>
      <c r="D29" s="923"/>
      <c r="E29" s="923"/>
      <c r="F29" s="923"/>
      <c r="G29" s="923"/>
      <c r="H29" s="917"/>
    </row>
    <row r="30" spans="2:8" x14ac:dyDescent="0.3">
      <c r="B30" s="266" t="s">
        <v>362</v>
      </c>
      <c r="C30" s="267">
        <v>633609.19185240206</v>
      </c>
      <c r="D30" s="267">
        <v>618336.33340547851</v>
      </c>
      <c r="E30" s="267">
        <v>608090.70973205357</v>
      </c>
      <c r="F30" s="267">
        <v>605045.59676259232</v>
      </c>
      <c r="G30" s="355">
        <v>619031.92033093935</v>
      </c>
      <c r="H30" s="917"/>
    </row>
    <row r="31" spans="2:8" x14ac:dyDescent="0.3">
      <c r="B31" s="139"/>
      <c r="C31" s="930"/>
      <c r="D31" s="930"/>
      <c r="E31" s="930"/>
      <c r="F31" s="930"/>
      <c r="G31" s="930"/>
      <c r="H31" s="917"/>
    </row>
    <row r="32" spans="2:8" x14ac:dyDescent="0.3">
      <c r="B32" s="266" t="s">
        <v>265</v>
      </c>
      <c r="C32" s="930">
        <f>SUM(C33:C41)</f>
        <v>67200334.579572335</v>
      </c>
      <c r="D32" s="930">
        <f>SUM(D33:D41)</f>
        <v>68254653.803113401</v>
      </c>
      <c r="E32" s="930">
        <f>SUM(E33:E41)</f>
        <v>69226677.225063995</v>
      </c>
      <c r="F32" s="930">
        <f>SUM(F33:F41)</f>
        <v>71268153.583730102</v>
      </c>
      <c r="G32" s="930">
        <f>SUM(G33:G41)</f>
        <v>70261710.270418361</v>
      </c>
      <c r="H32" s="917"/>
    </row>
    <row r="33" spans="2:8" x14ac:dyDescent="0.3">
      <c r="B33" s="260" t="s">
        <v>527</v>
      </c>
      <c r="C33" s="360">
        <v>2625</v>
      </c>
      <c r="D33" s="360">
        <v>2625</v>
      </c>
      <c r="E33" s="360">
        <v>2625</v>
      </c>
      <c r="F33" s="360">
        <v>2625</v>
      </c>
      <c r="G33" s="357">
        <v>2625</v>
      </c>
      <c r="H33" s="917"/>
    </row>
    <row r="34" spans="2:8" x14ac:dyDescent="0.3">
      <c r="B34" s="260" t="s">
        <v>261</v>
      </c>
      <c r="C34" s="360">
        <v>7145636.825092</v>
      </c>
      <c r="D34" s="360">
        <v>7385074.0327020017</v>
      </c>
      <c r="E34" s="360">
        <v>7494984.3986400012</v>
      </c>
      <c r="F34" s="360">
        <v>7721122.1924700011</v>
      </c>
      <c r="G34" s="357">
        <v>7738428.4433400007</v>
      </c>
      <c r="H34" s="917"/>
    </row>
    <row r="35" spans="2:8" x14ac:dyDescent="0.3">
      <c r="B35" s="260" t="s">
        <v>260</v>
      </c>
      <c r="C35" s="360">
        <v>12506447.851555999</v>
      </c>
      <c r="D35" s="360">
        <v>12903787.872555997</v>
      </c>
      <c r="E35" s="360">
        <v>12844813.460865999</v>
      </c>
      <c r="F35" s="360">
        <v>13368113.993966</v>
      </c>
      <c r="G35" s="357">
        <v>13197692.113915997</v>
      </c>
      <c r="H35" s="917"/>
    </row>
    <row r="36" spans="2:8" x14ac:dyDescent="0.3">
      <c r="B36" s="260" t="s">
        <v>262</v>
      </c>
      <c r="C36" s="360">
        <v>239538.91110999999</v>
      </c>
      <c r="D36" s="360">
        <v>306785.20900000003</v>
      </c>
      <c r="E36" s="360">
        <v>311217.80291000003</v>
      </c>
      <c r="F36" s="360">
        <v>323383.06634000002</v>
      </c>
      <c r="G36" s="357">
        <v>348643.67243000009</v>
      </c>
      <c r="H36" s="917"/>
    </row>
    <row r="37" spans="2:8" x14ac:dyDescent="0.3">
      <c r="B37" s="260" t="s">
        <v>263</v>
      </c>
      <c r="C37" s="360">
        <v>40563.638306898371</v>
      </c>
      <c r="D37" s="360">
        <v>38362.21143866302</v>
      </c>
      <c r="E37" s="360">
        <v>39682.886316234799</v>
      </c>
      <c r="F37" s="360">
        <v>38557.758536033631</v>
      </c>
      <c r="G37" s="357">
        <v>38109.226334097606</v>
      </c>
      <c r="H37" s="917"/>
    </row>
    <row r="38" spans="2:8" x14ac:dyDescent="0.3">
      <c r="B38" s="260" t="s">
        <v>276</v>
      </c>
      <c r="C38" s="360">
        <v>3547065.3728100001</v>
      </c>
      <c r="D38" s="360">
        <v>3545981.8621899998</v>
      </c>
      <c r="E38" s="360">
        <v>3420258.5142899994</v>
      </c>
      <c r="F38" s="360">
        <v>3649093.4640599997</v>
      </c>
      <c r="G38" s="357">
        <v>3511722.8654400003</v>
      </c>
      <c r="H38" s="917"/>
    </row>
    <row r="39" spans="2:8" x14ac:dyDescent="0.3">
      <c r="B39" s="260" t="s">
        <v>483</v>
      </c>
      <c r="C39" s="360">
        <v>76288.339459999988</v>
      </c>
      <c r="D39" s="360">
        <v>82329.269540000008</v>
      </c>
      <c r="E39" s="360">
        <v>83574.376755999998</v>
      </c>
      <c r="F39" s="360">
        <v>94012.405776</v>
      </c>
      <c r="G39" s="357">
        <v>94406.019006000002</v>
      </c>
      <c r="H39" s="917"/>
    </row>
    <row r="40" spans="2:8" x14ac:dyDescent="0.3">
      <c r="B40" s="260" t="s">
        <v>581</v>
      </c>
      <c r="C40" s="360">
        <v>43556312.269687444</v>
      </c>
      <c r="D40" s="360">
        <v>43903851.97413674</v>
      </c>
      <c r="E40" s="360">
        <v>44923578.265765764</v>
      </c>
      <c r="F40" s="360">
        <v>45965303.183062069</v>
      </c>
      <c r="G40" s="357">
        <v>45229180.839002267</v>
      </c>
      <c r="H40" s="917"/>
    </row>
    <row r="41" spans="2:8" x14ac:dyDescent="0.3">
      <c r="B41" s="260" t="s">
        <v>599</v>
      </c>
      <c r="C41" s="360">
        <v>85856.371549999996</v>
      </c>
      <c r="D41" s="360">
        <v>85856.371549999996</v>
      </c>
      <c r="E41" s="360">
        <v>105942.51952</v>
      </c>
      <c r="F41" s="360">
        <v>105942.51952</v>
      </c>
      <c r="G41" s="357">
        <v>100902.09094999998</v>
      </c>
      <c r="H41" s="917"/>
    </row>
    <row r="42" spans="2:8" x14ac:dyDescent="0.3">
      <c r="B42" s="155"/>
      <c r="C42" s="924"/>
      <c r="D42" s="924"/>
      <c r="E42" s="924"/>
      <c r="F42" s="924"/>
      <c r="G42" s="924"/>
      <c r="H42" s="917"/>
    </row>
    <row r="43" spans="2:8" x14ac:dyDescent="0.3">
      <c r="B43" s="266" t="s">
        <v>264</v>
      </c>
      <c r="C43" s="267">
        <v>5284483.9959686538</v>
      </c>
      <c r="D43" s="267">
        <v>5474012.9040516596</v>
      </c>
      <c r="E43" s="267">
        <v>5391940.7550774384</v>
      </c>
      <c r="F43" s="267">
        <v>5487770.1997930473</v>
      </c>
      <c r="G43" s="355">
        <v>5238720.5563039705</v>
      </c>
      <c r="H43" s="917"/>
    </row>
    <row r="44" spans="2:8" x14ac:dyDescent="0.3">
      <c r="B44" s="156"/>
      <c r="C44" s="928"/>
      <c r="D44" s="928"/>
      <c r="E44" s="928"/>
      <c r="F44" s="928"/>
      <c r="G44" s="986"/>
      <c r="H44" s="917"/>
    </row>
    <row r="45" spans="2:8" x14ac:dyDescent="0.3">
      <c r="B45" s="991" t="s">
        <v>350</v>
      </c>
      <c r="C45" s="267">
        <v>2064368.5935789051</v>
      </c>
      <c r="D45" s="267">
        <v>1934287.3762627831</v>
      </c>
      <c r="E45" s="267">
        <v>1899208.8232714941</v>
      </c>
      <c r="F45" s="267">
        <v>2028569.5492960329</v>
      </c>
      <c r="G45" s="267">
        <v>1895793.9988916798</v>
      </c>
      <c r="H45" s="917"/>
    </row>
    <row r="46" spans="2:8" x14ac:dyDescent="0.3">
      <c r="B46" s="153"/>
      <c r="C46" s="928"/>
      <c r="D46" s="928"/>
      <c r="E46" s="928"/>
      <c r="F46" s="928"/>
      <c r="G46" s="928"/>
      <c r="H46" s="917"/>
    </row>
    <row r="47" spans="2:8" x14ac:dyDescent="0.3">
      <c r="B47" s="273" t="s">
        <v>346</v>
      </c>
      <c r="C47" s="267">
        <v>2306722.2010787684</v>
      </c>
      <c r="D47" s="267">
        <v>2231569.4942672038</v>
      </c>
      <c r="E47" s="267">
        <v>2161255.2496933928</v>
      </c>
      <c r="F47" s="267">
        <v>1919958.9276317814</v>
      </c>
      <c r="G47" s="267">
        <v>1859913.5748988709</v>
      </c>
      <c r="H47" s="917"/>
    </row>
    <row r="48" spans="2:8" x14ac:dyDescent="0.3">
      <c r="B48" s="153"/>
      <c r="C48" s="928"/>
      <c r="D48" s="928"/>
      <c r="E48" s="928"/>
      <c r="F48" s="928"/>
      <c r="G48" s="928"/>
      <c r="H48" s="917"/>
    </row>
    <row r="49" spans="2:8" x14ac:dyDescent="0.3">
      <c r="B49" s="273" t="s">
        <v>365</v>
      </c>
      <c r="C49" s="267">
        <v>323086.3636123311</v>
      </c>
      <c r="D49" s="267">
        <v>315387.05722422129</v>
      </c>
      <c r="E49" s="267">
        <v>308954.33680554345</v>
      </c>
      <c r="F49" s="267">
        <v>306194.92032869399</v>
      </c>
      <c r="G49" s="267">
        <v>313245.66271396342</v>
      </c>
      <c r="H49" s="917"/>
    </row>
    <row r="50" spans="2:8" x14ac:dyDescent="0.3">
      <c r="B50" s="992"/>
      <c r="C50" s="993"/>
      <c r="D50" s="993"/>
      <c r="E50" s="993"/>
      <c r="F50" s="993"/>
      <c r="G50" s="993"/>
      <c r="H50" s="917"/>
    </row>
    <row r="51" spans="2:8" s="377" customFormat="1" ht="14.4" x14ac:dyDescent="0.3">
      <c r="B51" s="371" t="s">
        <v>235</v>
      </c>
      <c r="C51" s="263">
        <v>7577202.9340915186</v>
      </c>
      <c r="D51" s="263">
        <v>7476403.3780427231</v>
      </c>
      <c r="E51" s="263">
        <v>8030850.0164095834</v>
      </c>
      <c r="F51" s="263">
        <v>6610612.6329550184</v>
      </c>
      <c r="G51" s="263">
        <v>6047181.6056965813</v>
      </c>
      <c r="H51" s="917"/>
    </row>
    <row r="52" spans="2:8" x14ac:dyDescent="0.3">
      <c r="B52" s="141"/>
      <c r="C52" s="925"/>
      <c r="D52" s="925"/>
      <c r="E52" s="925"/>
      <c r="F52" s="925"/>
      <c r="G52" s="925"/>
      <c r="H52" s="917"/>
    </row>
    <row r="53" spans="2:8" s="376" customFormat="1" ht="15.6" x14ac:dyDescent="0.3">
      <c r="B53" s="483" t="s">
        <v>392</v>
      </c>
      <c r="C53" s="934">
        <f>SUM(C55:C60)</f>
        <v>17340794.219263256</v>
      </c>
      <c r="D53" s="934">
        <f>SUM(D55:D60)</f>
        <v>23267971.496726308</v>
      </c>
      <c r="E53" s="934">
        <f>SUM(E55:E60)</f>
        <v>25871331.818673726</v>
      </c>
      <c r="F53" s="934">
        <f>SUM(F55:F60)</f>
        <v>22614316.915211044</v>
      </c>
      <c r="G53" s="934">
        <f>SUM(G55:G60)</f>
        <v>22713044.596568581</v>
      </c>
      <c r="H53" s="917"/>
    </row>
    <row r="54" spans="2:8" x14ac:dyDescent="0.3">
      <c r="B54" s="141"/>
      <c r="C54" s="926"/>
      <c r="D54" s="926"/>
      <c r="E54" s="926"/>
      <c r="F54" s="926"/>
      <c r="G54" s="926"/>
      <c r="H54" s="917"/>
    </row>
    <row r="55" spans="2:8" s="377" customFormat="1" ht="14.4" x14ac:dyDescent="0.3">
      <c r="B55" s="266" t="s">
        <v>273</v>
      </c>
      <c r="C55" s="994">
        <v>9248220.4818697777</v>
      </c>
      <c r="D55" s="994">
        <v>9055141.5797317456</v>
      </c>
      <c r="E55" s="994">
        <v>10167115.19527404</v>
      </c>
      <c r="F55" s="994">
        <v>8368887.0402281778</v>
      </c>
      <c r="G55" s="988">
        <v>9123226.6130347345</v>
      </c>
      <c r="H55" s="917"/>
    </row>
    <row r="56" spans="2:8" s="377" customFormat="1" ht="14.4" x14ac:dyDescent="0.3">
      <c r="B56" s="273" t="s">
        <v>297</v>
      </c>
      <c r="C56" s="994">
        <v>7627238.8591483487</v>
      </c>
      <c r="D56" s="994">
        <v>11852936.238209676</v>
      </c>
      <c r="E56" s="994">
        <v>13102319.637028739</v>
      </c>
      <c r="F56" s="994">
        <v>10559320.318414286</v>
      </c>
      <c r="G56" s="263">
        <v>10681786.320006285</v>
      </c>
      <c r="H56" s="917"/>
    </row>
    <row r="57" spans="2:8" s="377" customFormat="1" ht="14.4" x14ac:dyDescent="0.3">
      <c r="B57" s="273" t="s">
        <v>347</v>
      </c>
      <c r="C57" s="994">
        <v>0</v>
      </c>
      <c r="D57" s="994">
        <v>0</v>
      </c>
      <c r="E57" s="994">
        <v>0</v>
      </c>
      <c r="F57" s="994">
        <v>0</v>
      </c>
      <c r="G57" s="994">
        <v>0</v>
      </c>
      <c r="H57" s="917"/>
    </row>
    <row r="58" spans="2:8" s="377" customFormat="1" ht="14.4" x14ac:dyDescent="0.3">
      <c r="B58" s="273" t="s">
        <v>266</v>
      </c>
      <c r="C58" s="994">
        <v>465334.87824512913</v>
      </c>
      <c r="D58" s="994">
        <v>0</v>
      </c>
      <c r="E58" s="994">
        <v>0</v>
      </c>
      <c r="F58" s="994">
        <v>0</v>
      </c>
      <c r="G58" s="994">
        <v>0</v>
      </c>
      <c r="H58" s="917"/>
    </row>
    <row r="59" spans="2:8" s="377" customFormat="1" ht="14.4" x14ac:dyDescent="0.3">
      <c r="B59" s="273" t="s">
        <v>365</v>
      </c>
      <c r="C59" s="994">
        <v>0</v>
      </c>
      <c r="D59" s="994">
        <v>0</v>
      </c>
      <c r="E59" s="994">
        <v>0</v>
      </c>
      <c r="F59" s="994">
        <v>843781.56753223611</v>
      </c>
      <c r="G59" s="994">
        <v>0</v>
      </c>
      <c r="H59" s="917"/>
    </row>
    <row r="60" spans="2:8" s="377" customFormat="1" ht="14.4" x14ac:dyDescent="0.3">
      <c r="B60" s="273" t="s">
        <v>595</v>
      </c>
      <c r="C60" s="994">
        <v>0</v>
      </c>
      <c r="D60" s="994">
        <v>2359893.6787848892</v>
      </c>
      <c r="E60" s="994">
        <v>2601896.9863709472</v>
      </c>
      <c r="F60" s="994">
        <v>2842327.9890363459</v>
      </c>
      <c r="G60" s="994">
        <v>2908031.6635275595</v>
      </c>
      <c r="H60" s="917"/>
    </row>
    <row r="61" spans="2:8" x14ac:dyDescent="0.3">
      <c r="B61" s="139"/>
      <c r="C61" s="927"/>
      <c r="D61" s="927"/>
      <c r="E61" s="927"/>
      <c r="F61" s="927"/>
      <c r="G61" s="927"/>
      <c r="H61" s="917"/>
    </row>
    <row r="62" spans="2:8" s="376" customFormat="1" ht="15.6" x14ac:dyDescent="0.3">
      <c r="B62" s="483" t="s">
        <v>744</v>
      </c>
      <c r="C62" s="934">
        <f>+C64+C65</f>
        <v>103444.18754347983</v>
      </c>
      <c r="D62" s="934">
        <f>+D64+D65</f>
        <v>103960.01563444815</v>
      </c>
      <c r="E62" s="934">
        <f>+E64+E65</f>
        <v>105300.4254727286</v>
      </c>
      <c r="F62" s="934">
        <f>+F64+F65</f>
        <v>106676.97023194257</v>
      </c>
      <c r="G62" s="934">
        <f>+G64+G65</f>
        <v>105311.79368968718</v>
      </c>
      <c r="H62" s="917"/>
    </row>
    <row r="63" spans="2:8" x14ac:dyDescent="0.3">
      <c r="B63" s="139"/>
      <c r="C63" s="922"/>
      <c r="D63" s="922"/>
      <c r="E63" s="922"/>
      <c r="F63" s="922"/>
      <c r="G63" s="922"/>
      <c r="H63" s="917"/>
    </row>
    <row r="64" spans="2:8" x14ac:dyDescent="0.3">
      <c r="B64" s="266" t="s">
        <v>271</v>
      </c>
      <c r="C64" s="267">
        <v>95290.191595376629</v>
      </c>
      <c r="D64" s="267">
        <v>95677.846901009078</v>
      </c>
      <c r="E64" s="267">
        <v>96704.25048315918</v>
      </c>
      <c r="F64" s="267">
        <v>97761.849322018606</v>
      </c>
      <c r="G64" s="355">
        <v>96714.591179466021</v>
      </c>
      <c r="H64" s="917"/>
    </row>
    <row r="65" spans="1:8" x14ac:dyDescent="0.3">
      <c r="B65" s="266" t="s">
        <v>745</v>
      </c>
      <c r="C65" s="267">
        <v>8153.9959481032047</v>
      </c>
      <c r="D65" s="267">
        <v>8282.1687334390699</v>
      </c>
      <c r="E65" s="267">
        <v>8596.1749895694193</v>
      </c>
      <c r="F65" s="267">
        <v>8915.1209099239641</v>
      </c>
      <c r="G65" s="355">
        <v>8597.2025102211628</v>
      </c>
      <c r="H65" s="917"/>
    </row>
    <row r="66" spans="1:8" x14ac:dyDescent="0.3">
      <c r="B66" s="139"/>
      <c r="C66" s="922"/>
      <c r="D66" s="922"/>
      <c r="E66" s="922"/>
      <c r="F66" s="922"/>
      <c r="G66" s="922"/>
      <c r="H66" s="917"/>
    </row>
    <row r="67" spans="1:8" s="376" customFormat="1" ht="15.6" x14ac:dyDescent="0.3">
      <c r="B67" s="483" t="s">
        <v>746</v>
      </c>
      <c r="C67" s="937">
        <f>+C69+C70+C71</f>
        <v>2422430.4167488129</v>
      </c>
      <c r="D67" s="937">
        <f>+D69+D70+D71</f>
        <v>2433841.1677736286</v>
      </c>
      <c r="E67" s="937">
        <f>+E69+E70+E71</f>
        <v>2469711.8793046875</v>
      </c>
      <c r="F67" s="937">
        <f>+F69+F70+F71</f>
        <v>2500462.6296102544</v>
      </c>
      <c r="G67" s="937">
        <f>+G69+G70+G71</f>
        <v>2461252.8422989482</v>
      </c>
      <c r="H67" s="917"/>
    </row>
    <row r="68" spans="1:8" x14ac:dyDescent="0.3">
      <c r="B68" s="980"/>
      <c r="C68" s="928"/>
      <c r="D68" s="928"/>
      <c r="E68" s="928"/>
      <c r="F68" s="928"/>
      <c r="G68" s="928"/>
      <c r="H68" s="917"/>
    </row>
    <row r="69" spans="1:8" x14ac:dyDescent="0.3">
      <c r="B69" s="266" t="s">
        <v>251</v>
      </c>
      <c r="C69" s="267">
        <v>1053097.2723248247</v>
      </c>
      <c r="D69" s="267">
        <v>1056536.1914950951</v>
      </c>
      <c r="E69" s="267">
        <v>1070751.1022994344</v>
      </c>
      <c r="F69" s="267">
        <v>1081386.0032978316</v>
      </c>
      <c r="G69" s="355">
        <v>1065022.4990281896</v>
      </c>
      <c r="H69" s="917"/>
    </row>
    <row r="70" spans="1:8" x14ac:dyDescent="0.3">
      <c r="B70" s="266" t="s">
        <v>508</v>
      </c>
      <c r="C70" s="267">
        <v>861101.18243178772</v>
      </c>
      <c r="D70" s="267">
        <v>864042.87636024726</v>
      </c>
      <c r="E70" s="267">
        <v>871478.80429973186</v>
      </c>
      <c r="F70" s="267">
        <v>878941.20410266705</v>
      </c>
      <c r="G70" s="355">
        <v>871283.44945199334</v>
      </c>
      <c r="H70" s="917"/>
    </row>
    <row r="71" spans="1:8" x14ac:dyDescent="0.3">
      <c r="B71" s="266" t="s">
        <v>747</v>
      </c>
      <c r="C71" s="267">
        <v>508231.96199220046</v>
      </c>
      <c r="D71" s="267">
        <v>513262.09991828649</v>
      </c>
      <c r="E71" s="267">
        <v>527481.97270552127</v>
      </c>
      <c r="F71" s="267">
        <v>540135.42220975575</v>
      </c>
      <c r="G71" s="355">
        <v>524946.89381876565</v>
      </c>
      <c r="H71" s="917"/>
    </row>
    <row r="72" spans="1:8" ht="14.4" thickBot="1" x14ac:dyDescent="0.35">
      <c r="B72" s="13"/>
      <c r="C72" s="929"/>
      <c r="D72" s="929"/>
      <c r="E72" s="929"/>
      <c r="F72" s="929"/>
      <c r="G72" s="929"/>
      <c r="H72" s="917"/>
    </row>
    <row r="73" spans="1:8" ht="14.4" thickTop="1" x14ac:dyDescent="0.3">
      <c r="B73" s="115"/>
      <c r="C73" s="158"/>
      <c r="D73" s="158"/>
      <c r="E73" s="158"/>
      <c r="F73" s="158"/>
      <c r="G73" s="158"/>
      <c r="H73" s="917"/>
    </row>
    <row r="74" spans="1:8" ht="14.4" thickBot="1" x14ac:dyDescent="0.35">
      <c r="B74" s="14"/>
      <c r="C74" s="159"/>
      <c r="D74" s="159"/>
      <c r="E74" s="159"/>
      <c r="F74" s="159"/>
      <c r="G74" s="159"/>
      <c r="H74" s="917"/>
    </row>
    <row r="75" spans="1:8" s="376" customFormat="1" ht="16.2" thickTop="1" x14ac:dyDescent="0.3">
      <c r="B75" s="484" t="s">
        <v>748</v>
      </c>
      <c r="C75" s="938">
        <f>SUM(C77:C81)</f>
        <v>12846984.749331184</v>
      </c>
      <c r="D75" s="938">
        <f>SUM(D77:D81)</f>
        <v>12952719.960510464</v>
      </c>
      <c r="E75" s="938">
        <f>SUM(E77:E81)</f>
        <v>13232074.892613132</v>
      </c>
      <c r="F75" s="938">
        <f>SUM(F77:F81)</f>
        <v>13514386.148443591</v>
      </c>
      <c r="G75" s="938">
        <f>SUM(G77:G81)</f>
        <v>13209714.075498618</v>
      </c>
      <c r="H75" s="917"/>
    </row>
    <row r="76" spans="1:8" x14ac:dyDescent="0.3">
      <c r="B76" s="157"/>
      <c r="C76" s="928"/>
      <c r="D76" s="928"/>
      <c r="E76" s="928"/>
      <c r="F76" s="928"/>
      <c r="G76" s="928"/>
      <c r="H76" s="917"/>
    </row>
    <row r="77" spans="1:8" x14ac:dyDescent="0.3">
      <c r="A77" s="917"/>
      <c r="B77" s="261" t="s">
        <v>386</v>
      </c>
      <c r="C77" s="360">
        <v>5151027.2004566593</v>
      </c>
      <c r="D77" s="360">
        <v>5151027.2004566593</v>
      </c>
      <c r="E77" s="360">
        <v>5151027.2004566593</v>
      </c>
      <c r="F77" s="360">
        <v>5151027.2004566593</v>
      </c>
      <c r="G77" s="357">
        <v>5151027.2004566593</v>
      </c>
      <c r="H77" s="917"/>
    </row>
    <row r="78" spans="1:8" x14ac:dyDescent="0.3">
      <c r="A78" s="917"/>
      <c r="B78" s="261" t="s">
        <v>387</v>
      </c>
      <c r="C78" s="360">
        <v>929780.55230617255</v>
      </c>
      <c r="D78" s="360">
        <v>929780.55230617255</v>
      </c>
      <c r="E78" s="360">
        <v>929780.55230617255</v>
      </c>
      <c r="F78" s="360">
        <v>929780.55230617255</v>
      </c>
      <c r="G78" s="357">
        <v>929780.55230617255</v>
      </c>
      <c r="H78" s="917"/>
    </row>
    <row r="79" spans="1:8" x14ac:dyDescent="0.3">
      <c r="A79" s="917"/>
      <c r="B79" s="261" t="s">
        <v>389</v>
      </c>
      <c r="C79" s="360">
        <v>6479180.9148161672</v>
      </c>
      <c r="D79" s="360">
        <v>6597791.2572594546</v>
      </c>
      <c r="E79" s="360">
        <v>6883845.0146048954</v>
      </c>
      <c r="F79" s="360">
        <v>7174735.3877183916</v>
      </c>
      <c r="G79" s="357">
        <v>6889496.11289295</v>
      </c>
      <c r="H79" s="917"/>
    </row>
    <row r="80" spans="1:8" x14ac:dyDescent="0.3">
      <c r="A80" s="917"/>
      <c r="B80" s="261" t="s">
        <v>388</v>
      </c>
      <c r="C80" s="360">
        <v>145540.13234852612</v>
      </c>
      <c r="D80" s="360">
        <v>133176.19289574586</v>
      </c>
      <c r="E80" s="360">
        <v>123175.95891657073</v>
      </c>
      <c r="F80" s="360">
        <v>111509.04593819924</v>
      </c>
      <c r="G80" s="357">
        <v>102004.98636157824</v>
      </c>
      <c r="H80" s="917"/>
    </row>
    <row r="81" spans="1:8" x14ac:dyDescent="0.3">
      <c r="A81" s="917"/>
      <c r="B81" s="261" t="s">
        <v>390</v>
      </c>
      <c r="C81" s="360">
        <v>141455.94940365758</v>
      </c>
      <c r="D81" s="360">
        <v>140944.75759243235</v>
      </c>
      <c r="E81" s="360">
        <v>144246.16632883166</v>
      </c>
      <c r="F81" s="360">
        <v>147333.96202416989</v>
      </c>
      <c r="G81" s="357">
        <v>137405.22348125832</v>
      </c>
      <c r="H81" s="917"/>
    </row>
    <row r="82" spans="1:8" ht="14.4" thickBot="1" x14ac:dyDescent="0.35">
      <c r="B82" s="13"/>
      <c r="C82" s="929"/>
      <c r="D82" s="929"/>
      <c r="E82" s="929"/>
      <c r="F82" s="929"/>
      <c r="G82" s="929"/>
      <c r="H82" s="917"/>
    </row>
    <row r="83" spans="1:8" ht="13.5" customHeight="1" thickTop="1" x14ac:dyDescent="0.3">
      <c r="B83" s="115"/>
      <c r="C83" s="158"/>
      <c r="E83" s="917"/>
      <c r="F83" s="917"/>
      <c r="G83" s="158"/>
      <c r="H83" s="917"/>
    </row>
    <row r="84" spans="1:8" x14ac:dyDescent="0.3">
      <c r="B84" s="1087" t="s">
        <v>525</v>
      </c>
      <c r="D84" s="917"/>
      <c r="E84" s="917"/>
      <c r="F84" s="917"/>
    </row>
    <row r="85" spans="1:8" x14ac:dyDescent="0.3">
      <c r="B85" s="1086" t="s">
        <v>713</v>
      </c>
      <c r="D85" s="917"/>
      <c r="E85" s="917"/>
      <c r="F85" s="917"/>
    </row>
    <row r="86" spans="1:8" ht="12.75" customHeight="1" x14ac:dyDescent="0.3">
      <c r="B86" s="1089" t="s">
        <v>749</v>
      </c>
      <c r="C86" s="160"/>
      <c r="D86" s="917"/>
      <c r="E86" s="917"/>
      <c r="F86" s="917"/>
      <c r="G86" s="160"/>
    </row>
    <row r="87" spans="1:8" ht="12.75" customHeight="1" x14ac:dyDescent="0.3">
      <c r="B87" s="1060" t="s">
        <v>715</v>
      </c>
      <c r="C87" s="160"/>
      <c r="D87" s="917"/>
      <c r="E87" s="917"/>
      <c r="F87" s="917"/>
      <c r="G87" s="160"/>
    </row>
    <row r="88" spans="1:8" ht="12.75" customHeight="1" x14ac:dyDescent="0.3">
      <c r="B88" s="1060" t="s">
        <v>750</v>
      </c>
      <c r="D88" s="917"/>
      <c r="E88" s="917"/>
      <c r="F88" s="917"/>
    </row>
    <row r="89" spans="1:8" ht="41.4" x14ac:dyDescent="0.3">
      <c r="B89" s="1059" t="s">
        <v>716</v>
      </c>
      <c r="D89" s="917"/>
      <c r="E89" s="917"/>
      <c r="F89" s="917"/>
    </row>
    <row r="90" spans="1:8" x14ac:dyDescent="0.3">
      <c r="B90" s="160"/>
      <c r="C90" s="160"/>
      <c r="D90" s="917"/>
      <c r="E90" s="917"/>
      <c r="F90" s="917"/>
      <c r="G90" s="160"/>
    </row>
    <row r="91" spans="1:8" x14ac:dyDescent="0.3">
      <c r="D91" s="917"/>
      <c r="E91" s="917"/>
      <c r="F91" s="917"/>
    </row>
    <row r="92" spans="1:8" x14ac:dyDescent="0.3">
      <c r="D92" s="917"/>
      <c r="E92" s="917"/>
      <c r="F92" s="917"/>
    </row>
    <row r="93" spans="1:8" x14ac:dyDescent="0.3">
      <c r="D93" s="917"/>
      <c r="E93" s="917"/>
    </row>
    <row r="94" spans="1:8" x14ac:dyDescent="0.3">
      <c r="D94" s="917"/>
      <c r="E94" s="917"/>
    </row>
    <row r="95" spans="1:8" x14ac:dyDescent="0.3">
      <c r="D95" s="917"/>
      <c r="E95" s="917"/>
    </row>
    <row r="96" spans="1:8" x14ac:dyDescent="0.3">
      <c r="D96" s="917"/>
    </row>
    <row r="97" spans="3:7" x14ac:dyDescent="0.3">
      <c r="C97" s="59"/>
      <c r="D97" s="917"/>
      <c r="G97" s="59"/>
    </row>
    <row r="98" spans="3:7" x14ac:dyDescent="0.3">
      <c r="C98" s="59"/>
      <c r="D98" s="917"/>
      <c r="G98" s="59"/>
    </row>
    <row r="99" spans="3:7" x14ac:dyDescent="0.3">
      <c r="C99" s="59"/>
      <c r="D99" s="917"/>
      <c r="G99" s="59"/>
    </row>
    <row r="100" spans="3:7" x14ac:dyDescent="0.3">
      <c r="C100" s="59"/>
      <c r="D100" s="917"/>
      <c r="G100" s="59"/>
    </row>
    <row r="101" spans="3:7" x14ac:dyDescent="0.3">
      <c r="C101" s="59"/>
      <c r="G101" s="59"/>
    </row>
    <row r="102" spans="3:7" x14ac:dyDescent="0.3">
      <c r="C102" s="59"/>
      <c r="G102" s="59"/>
    </row>
    <row r="103" spans="3:7" x14ac:dyDescent="0.3">
      <c r="C103" s="59"/>
      <c r="G103" s="59"/>
    </row>
    <row r="104" spans="3:7" x14ac:dyDescent="0.3">
      <c r="C104" s="59"/>
      <c r="G104" s="59"/>
    </row>
  </sheetData>
  <mergeCells count="4">
    <mergeCell ref="B11:B12"/>
    <mergeCell ref="C11:F11"/>
    <mergeCell ref="B6:G6"/>
    <mergeCell ref="B7:G7"/>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8" orientation="portrait" horizontalDpi="4294967294" verticalDpi="4294967294" r:id="rId1"/>
  <headerFooter scaleWithDoc="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105"/>
  <sheetViews>
    <sheetView showGridLines="0" zoomScale="85" zoomScaleNormal="85" zoomScaleSheetLayoutView="85" workbookViewId="0"/>
  </sheetViews>
  <sheetFormatPr baseColWidth="10" defaultColWidth="11.44140625" defaultRowHeight="13.8" x14ac:dyDescent="0.3"/>
  <cols>
    <col min="1" max="1" width="6.88671875" style="15" customWidth="1"/>
    <col min="2" max="2" width="109.5546875" style="15" customWidth="1"/>
    <col min="3" max="3" width="15.88671875" style="15" customWidth="1"/>
    <col min="4" max="4" width="18.109375" style="15" customWidth="1"/>
    <col min="5" max="5" width="17.88671875" style="15" bestFit="1" customWidth="1"/>
    <col min="6" max="6" width="20.44140625" style="15" bestFit="1" customWidth="1"/>
    <col min="7" max="7" width="18.88671875" style="15" bestFit="1" customWidth="1"/>
    <col min="8" max="8" width="16.6640625" style="15" bestFit="1" customWidth="1"/>
    <col min="9" max="9" width="18.44140625" style="15" bestFit="1" customWidth="1"/>
    <col min="10" max="16384" width="11.44140625" style="15"/>
  </cols>
  <sheetData>
    <row r="1" spans="1:7" ht="14.4" x14ac:dyDescent="0.3">
      <c r="A1" s="666" t="s">
        <v>216</v>
      </c>
      <c r="B1" s="399"/>
    </row>
    <row r="2" spans="1:7" ht="15" customHeight="1" x14ac:dyDescent="0.3">
      <c r="A2" s="399"/>
      <c r="B2" s="351" t="s">
        <v>703</v>
      </c>
      <c r="C2" s="135"/>
      <c r="D2" s="135"/>
    </row>
    <row r="3" spans="1:7" ht="15" customHeight="1" x14ac:dyDescent="0.3">
      <c r="A3" s="399"/>
      <c r="B3" s="351" t="s">
        <v>299</v>
      </c>
      <c r="C3" s="135"/>
      <c r="D3" s="135"/>
    </row>
    <row r="4" spans="1:7" s="385" customFormat="1" ht="12" x14ac:dyDescent="0.25">
      <c r="B4" s="410"/>
      <c r="C4" s="411"/>
      <c r="D4" s="411"/>
    </row>
    <row r="5" spans="1:7" s="385" customFormat="1" ht="17.399999999999999" x14ac:dyDescent="0.25">
      <c r="B5" s="1338" t="s">
        <v>651</v>
      </c>
      <c r="C5" s="1338"/>
      <c r="D5" s="1338"/>
    </row>
    <row r="6" spans="1:7" ht="17.25" customHeight="1" x14ac:dyDescent="0.3">
      <c r="B6" s="1338" t="s">
        <v>277</v>
      </c>
      <c r="C6" s="1338"/>
      <c r="D6" s="1338"/>
    </row>
    <row r="7" spans="1:7" ht="17.25" customHeight="1" x14ac:dyDescent="0.3">
      <c r="B7" s="1339" t="s">
        <v>848</v>
      </c>
      <c r="C7" s="1339"/>
      <c r="D7" s="1339"/>
    </row>
    <row r="8" spans="1:7" s="385" customFormat="1" ht="12" x14ac:dyDescent="0.25">
      <c r="B8" s="407"/>
      <c r="C8" s="407"/>
      <c r="D8" s="407"/>
    </row>
    <row r="9" spans="1:7" s="385" customFormat="1" ht="12.6" thickBot="1" x14ac:dyDescent="0.3">
      <c r="B9" s="408"/>
      <c r="C9" s="409"/>
      <c r="D9" s="409"/>
    </row>
    <row r="10" spans="1:7" ht="17.25" customHeight="1" thickTop="1" thickBot="1" x14ac:dyDescent="0.35">
      <c r="B10" s="136"/>
      <c r="C10" s="412" t="s">
        <v>269</v>
      </c>
      <c r="D10" s="412" t="s">
        <v>270</v>
      </c>
    </row>
    <row r="11" spans="1:7" ht="18" customHeight="1" thickTop="1" x14ac:dyDescent="0.3">
      <c r="B11" s="137"/>
      <c r="C11" s="732"/>
      <c r="D11" s="732"/>
    </row>
    <row r="12" spans="1:7" ht="18" customHeight="1" x14ac:dyDescent="0.3">
      <c r="B12" s="485" t="s">
        <v>849</v>
      </c>
      <c r="C12" s="733">
        <v>333081755.28791708</v>
      </c>
      <c r="D12" s="733">
        <v>28027164298.701851</v>
      </c>
      <c r="F12" s="917"/>
      <c r="G12" s="917"/>
    </row>
    <row r="13" spans="1:7" ht="18" customHeight="1" x14ac:dyDescent="0.3">
      <c r="B13" s="138"/>
      <c r="C13" s="734"/>
      <c r="D13" s="734"/>
      <c r="F13" s="917"/>
      <c r="G13" s="917"/>
    </row>
    <row r="14" spans="1:7" ht="18" customHeight="1" x14ac:dyDescent="0.3">
      <c r="B14" s="485" t="s">
        <v>850</v>
      </c>
      <c r="C14" s="733">
        <v>2500462.6293085297</v>
      </c>
      <c r="D14" s="733">
        <v>210401427.94272366</v>
      </c>
      <c r="F14" s="917"/>
      <c r="G14" s="917"/>
    </row>
    <row r="15" spans="1:7" ht="18" customHeight="1" x14ac:dyDescent="0.3">
      <c r="B15" s="138"/>
      <c r="C15" s="734"/>
      <c r="D15" s="734"/>
      <c r="F15" s="917"/>
      <c r="G15" s="917"/>
    </row>
    <row r="16" spans="1:7" ht="18" customHeight="1" x14ac:dyDescent="0.3">
      <c r="B16" s="485" t="s">
        <v>851</v>
      </c>
      <c r="C16" s="733">
        <v>335582217.9172256</v>
      </c>
      <c r="D16" s="733">
        <v>28237565726.644573</v>
      </c>
      <c r="F16" s="917"/>
      <c r="G16" s="917"/>
    </row>
    <row r="17" spans="2:9" x14ac:dyDescent="0.3">
      <c r="B17" s="139"/>
      <c r="C17" s="735"/>
      <c r="D17" s="735"/>
      <c r="F17" s="917"/>
      <c r="G17" s="917"/>
    </row>
    <row r="18" spans="2:9" s="374" customFormat="1" ht="15.6" x14ac:dyDescent="0.3">
      <c r="B18" s="445" t="s">
        <v>258</v>
      </c>
      <c r="C18" s="736"/>
      <c r="D18" s="736"/>
      <c r="E18" s="15"/>
      <c r="F18" s="917"/>
      <c r="G18" s="917"/>
      <c r="H18" s="15"/>
    </row>
    <row r="19" spans="2:9" x14ac:dyDescent="0.3">
      <c r="B19" s="141"/>
      <c r="C19" s="737"/>
      <c r="D19" s="737"/>
      <c r="F19" s="917"/>
      <c r="G19" s="917"/>
    </row>
    <row r="20" spans="2:9" s="399" customFormat="1" ht="14.4" x14ac:dyDescent="0.3">
      <c r="B20" s="460" t="s">
        <v>811</v>
      </c>
      <c r="C20" s="738">
        <f>SUM(C22:C28)</f>
        <v>23701923.473303623</v>
      </c>
      <c r="D20" s="738">
        <f>SUM(D22:D28)</f>
        <v>1994398350.6611338</v>
      </c>
      <c r="E20" s="15"/>
      <c r="F20" s="917"/>
      <c r="G20" s="917"/>
      <c r="H20" s="15"/>
      <c r="I20" s="15"/>
    </row>
    <row r="21" spans="2:9" x14ac:dyDescent="0.3">
      <c r="B21" s="141"/>
      <c r="C21" s="737"/>
      <c r="D21" s="737"/>
      <c r="F21" s="917"/>
      <c r="G21" s="917"/>
    </row>
    <row r="22" spans="2:9" x14ac:dyDescent="0.3">
      <c r="B22" s="260" t="s">
        <v>358</v>
      </c>
      <c r="C22" s="739">
        <v>3678174.5795947476</v>
      </c>
      <c r="D22" s="739">
        <v>309500000</v>
      </c>
      <c r="F22" s="917"/>
      <c r="G22" s="917"/>
    </row>
    <row r="23" spans="2:9" x14ac:dyDescent="0.3">
      <c r="B23" s="260" t="s">
        <v>359</v>
      </c>
      <c r="C23" s="739">
        <v>7359284.0397356404</v>
      </c>
      <c r="D23" s="739">
        <v>619246955.5235554</v>
      </c>
      <c r="F23" s="917"/>
      <c r="G23" s="917"/>
    </row>
    <row r="24" spans="2:9" x14ac:dyDescent="0.3">
      <c r="B24" s="260" t="s">
        <v>704</v>
      </c>
      <c r="C24" s="739">
        <v>9632610.7516399994</v>
      </c>
      <c r="D24" s="739">
        <v>810536031.69674766</v>
      </c>
      <c r="F24" s="917"/>
      <c r="G24" s="917"/>
    </row>
    <row r="25" spans="2:9" x14ac:dyDescent="0.3">
      <c r="B25" s="260" t="s">
        <v>48</v>
      </c>
      <c r="C25" s="739">
        <v>15845.140876893016</v>
      </c>
      <c r="D25" s="739">
        <v>1333289.3790861627</v>
      </c>
      <c r="F25" s="917"/>
      <c r="G25" s="917"/>
    </row>
    <row r="26" spans="2:9" x14ac:dyDescent="0.3">
      <c r="B26" s="260" t="s">
        <v>259</v>
      </c>
      <c r="C26" s="739">
        <v>256293.58927384467</v>
      </c>
      <c r="D26" s="739">
        <v>21565824.069447659</v>
      </c>
      <c r="F26" s="917"/>
      <c r="G26" s="917"/>
    </row>
    <row r="27" spans="2:9" x14ac:dyDescent="0.3">
      <c r="B27" s="260" t="s">
        <v>80</v>
      </c>
      <c r="C27" s="739">
        <v>11346.130400115444</v>
      </c>
      <c r="D27" s="739">
        <v>954720.14251771395</v>
      </c>
      <c r="F27" s="917"/>
      <c r="G27" s="917"/>
    </row>
    <row r="28" spans="2:9" x14ac:dyDescent="0.3">
      <c r="B28" s="260" t="s">
        <v>826</v>
      </c>
      <c r="C28" s="739">
        <v>2748369.2417823877</v>
      </c>
      <c r="D28" s="739">
        <v>231261529.84977901</v>
      </c>
      <c r="F28" s="917"/>
      <c r="G28" s="917"/>
    </row>
    <row r="29" spans="2:9" x14ac:dyDescent="0.3">
      <c r="B29" s="260"/>
      <c r="C29" s="740"/>
      <c r="D29" s="740"/>
      <c r="F29" s="917"/>
      <c r="G29" s="917"/>
    </row>
    <row r="30" spans="2:9" s="399" customFormat="1" ht="14.4" x14ac:dyDescent="0.3">
      <c r="B30" s="460" t="s">
        <v>812</v>
      </c>
      <c r="C30" s="738">
        <f>SUM(C32:C40)</f>
        <v>20752922.168348432</v>
      </c>
      <c r="D30" s="738">
        <f>SUM(D32:D40)</f>
        <v>1746254635.8556786</v>
      </c>
      <c r="E30" s="15"/>
      <c r="F30" s="917"/>
      <c r="G30" s="917"/>
    </row>
    <row r="31" spans="2:9" x14ac:dyDescent="0.3">
      <c r="B31" s="141"/>
      <c r="C31" s="737"/>
      <c r="D31" s="737"/>
      <c r="F31" s="917"/>
      <c r="G31" s="917"/>
    </row>
    <row r="32" spans="2:9" x14ac:dyDescent="0.3">
      <c r="B32" s="260" t="s">
        <v>358</v>
      </c>
      <c r="C32" s="741">
        <v>2073801.1765404956</v>
      </c>
      <c r="D32" s="739">
        <v>174500000</v>
      </c>
      <c r="F32" s="917"/>
      <c r="G32" s="917"/>
    </row>
    <row r="33" spans="1:7" x14ac:dyDescent="0.3">
      <c r="B33" s="260" t="s">
        <v>94</v>
      </c>
      <c r="C33" s="1036">
        <v>34891.408240267141</v>
      </c>
      <c r="D33" s="739">
        <v>2935937.5463772784</v>
      </c>
      <c r="F33" s="917"/>
      <c r="G33" s="917"/>
    </row>
    <row r="34" spans="1:7" x14ac:dyDescent="0.3">
      <c r="B34" s="260" t="s">
        <v>359</v>
      </c>
      <c r="C34" s="741">
        <v>6812150.7563632382</v>
      </c>
      <c r="D34" s="739">
        <v>573208425.39418471</v>
      </c>
      <c r="F34" s="917"/>
      <c r="G34" s="917"/>
    </row>
    <row r="35" spans="1:7" x14ac:dyDescent="0.3">
      <c r="B35" s="260" t="s">
        <v>704</v>
      </c>
      <c r="C35" s="1036">
        <v>9625386.4849999994</v>
      </c>
      <c r="D35" s="739">
        <v>809928145.78032494</v>
      </c>
      <c r="F35" s="917"/>
      <c r="G35" s="917"/>
    </row>
    <row r="36" spans="1:7" x14ac:dyDescent="0.3">
      <c r="B36" s="260" t="s">
        <v>48</v>
      </c>
      <c r="C36" s="741">
        <v>2505.3841244042951</v>
      </c>
      <c r="D36" s="739">
        <v>210815.5471479994</v>
      </c>
      <c r="F36" s="917"/>
      <c r="G36" s="917"/>
    </row>
    <row r="37" spans="1:7" x14ac:dyDescent="0.3">
      <c r="B37" s="260" t="s">
        <v>360</v>
      </c>
      <c r="C37" s="741">
        <v>843781.56753223611</v>
      </c>
      <c r="D37" s="739">
        <v>71000000</v>
      </c>
      <c r="F37" s="917"/>
      <c r="G37" s="917"/>
    </row>
    <row r="38" spans="1:7" x14ac:dyDescent="0.3">
      <c r="B38" s="260" t="s">
        <v>259</v>
      </c>
      <c r="C38" s="741">
        <v>525402.93768612843</v>
      </c>
      <c r="D38" s="739">
        <v>44210030.191599272</v>
      </c>
      <c r="F38" s="917"/>
      <c r="G38" s="917"/>
    </row>
    <row r="39" spans="1:7" x14ac:dyDescent="0.3">
      <c r="B39" s="260" t="s">
        <v>80</v>
      </c>
      <c r="C39" s="741">
        <v>173238.21494718362</v>
      </c>
      <c r="D39" s="739">
        <v>14577129.596730765</v>
      </c>
      <c r="F39" s="917"/>
      <c r="G39" s="917"/>
    </row>
    <row r="40" spans="1:7" x14ac:dyDescent="0.3">
      <c r="B40" s="260" t="s">
        <v>826</v>
      </c>
      <c r="C40" s="741">
        <v>661764.2379144755</v>
      </c>
      <c r="D40" s="739">
        <v>55684151.799313538</v>
      </c>
      <c r="F40" s="917"/>
      <c r="G40" s="917"/>
    </row>
    <row r="41" spans="1:7" x14ac:dyDescent="0.3">
      <c r="B41" s="139"/>
      <c r="C41" s="737"/>
      <c r="D41" s="737"/>
      <c r="F41" s="917"/>
      <c r="G41" s="917"/>
    </row>
    <row r="42" spans="1:7" ht="14.4" x14ac:dyDescent="0.3">
      <c r="A42" s="399"/>
      <c r="B42" s="460" t="s">
        <v>813</v>
      </c>
      <c r="C42" s="738">
        <f>+C20-C30</f>
        <v>2949001.3049551919</v>
      </c>
      <c r="D42" s="738">
        <f>+D20-D30</f>
        <v>248143714.80545521</v>
      </c>
      <c r="F42" s="917"/>
      <c r="G42" s="917"/>
    </row>
    <row r="43" spans="1:7" s="399" customFormat="1" ht="14.4" x14ac:dyDescent="0.3">
      <c r="A43" s="15"/>
      <c r="B43" s="140"/>
      <c r="C43" s="742"/>
      <c r="D43" s="743"/>
      <c r="E43" s="15"/>
      <c r="F43" s="917"/>
      <c r="G43" s="917"/>
    </row>
    <row r="44" spans="1:7" ht="14.4" x14ac:dyDescent="0.3">
      <c r="A44" s="399"/>
      <c r="B44" s="460" t="s">
        <v>343</v>
      </c>
      <c r="C44" s="738">
        <v>7007.5816513161799</v>
      </c>
      <c r="D44" s="738">
        <v>589652.9580499999</v>
      </c>
      <c r="F44" s="917"/>
      <c r="G44" s="917"/>
    </row>
    <row r="45" spans="1:7" s="399" customFormat="1" ht="14.4" x14ac:dyDescent="0.3">
      <c r="A45" s="15"/>
      <c r="B45" s="140"/>
      <c r="C45" s="743"/>
      <c r="D45" s="743"/>
      <c r="E45" s="15"/>
      <c r="F45" s="917"/>
      <c r="G45" s="917"/>
    </row>
    <row r="46" spans="1:7" ht="14.4" x14ac:dyDescent="0.3">
      <c r="B46" s="460" t="s">
        <v>597</v>
      </c>
      <c r="C46" s="743">
        <v>-12431.131500000001</v>
      </c>
      <c r="D46" s="738">
        <v>-1046017.5600675001</v>
      </c>
      <c r="F46" s="917"/>
      <c r="G46" s="917"/>
    </row>
    <row r="47" spans="1:7" ht="14.4" x14ac:dyDescent="0.3">
      <c r="B47" s="140"/>
      <c r="C47" s="743"/>
      <c r="D47" s="743"/>
      <c r="F47" s="917"/>
      <c r="G47" s="917"/>
    </row>
    <row r="48" spans="1:7" ht="14.4" x14ac:dyDescent="0.3">
      <c r="A48" s="399"/>
      <c r="B48" s="460" t="s">
        <v>852</v>
      </c>
      <c r="C48" s="738">
        <f>SUM(C50:C53)</f>
        <v>-2930456.0394740705</v>
      </c>
      <c r="D48" s="738">
        <f>SUM(D50:D53)</f>
        <v>2364880612.2664037</v>
      </c>
      <c r="F48" s="917"/>
      <c r="G48" s="917"/>
    </row>
    <row r="49" spans="1:9" s="399" customFormat="1" ht="14.4" x14ac:dyDescent="0.3">
      <c r="A49" s="385"/>
      <c r="B49" s="486"/>
      <c r="C49" s="744"/>
      <c r="D49" s="744"/>
      <c r="E49" s="15"/>
      <c r="F49" s="917"/>
      <c r="G49" s="917"/>
    </row>
    <row r="50" spans="1:9" s="385" customFormat="1" x14ac:dyDescent="0.3">
      <c r="A50" s="15"/>
      <c r="B50" s="260" t="s">
        <v>50</v>
      </c>
      <c r="C50" s="1036">
        <v>-4087363.9748412166</v>
      </c>
      <c r="D50" s="1036">
        <v>1917053115.8168719</v>
      </c>
      <c r="E50" s="15"/>
      <c r="F50" s="917"/>
      <c r="G50" s="917"/>
    </row>
    <row r="51" spans="1:9" x14ac:dyDescent="0.3">
      <c r="B51" s="260" t="s">
        <v>51</v>
      </c>
      <c r="C51" s="1037">
        <v>1010036.476601108</v>
      </c>
      <c r="D51" s="1037">
        <v>435468997.55166358</v>
      </c>
      <c r="F51" s="917"/>
      <c r="G51" s="917"/>
    </row>
    <row r="52" spans="1:9" x14ac:dyDescent="0.3">
      <c r="B52" s="260" t="s">
        <v>676</v>
      </c>
      <c r="C52" s="1037">
        <v>136885.22837803792</v>
      </c>
      <c r="D52" s="739">
        <v>11518207.54187</v>
      </c>
      <c r="F52" s="917"/>
      <c r="G52" s="917"/>
    </row>
    <row r="53" spans="1:9" x14ac:dyDescent="0.3">
      <c r="B53" s="631" t="s">
        <v>709</v>
      </c>
      <c r="C53" s="1037">
        <v>9986.2303880000291</v>
      </c>
      <c r="D53" s="739">
        <v>840291.35599826241</v>
      </c>
      <c r="F53" s="917"/>
      <c r="G53" s="917"/>
    </row>
    <row r="54" spans="1:9" x14ac:dyDescent="0.3">
      <c r="B54" s="139"/>
      <c r="C54" s="1038"/>
      <c r="D54" s="1038"/>
      <c r="F54" s="917"/>
      <c r="G54" s="917"/>
    </row>
    <row r="55" spans="1:9" ht="14.4" x14ac:dyDescent="0.3">
      <c r="A55" s="399"/>
      <c r="B55" s="460" t="s">
        <v>853</v>
      </c>
      <c r="C55" s="1039">
        <f>SUM(C57:C59)</f>
        <v>-39209.787316376518</v>
      </c>
      <c r="D55" s="1039">
        <f>SUM(D57:D59)</f>
        <v>15996914.727057444</v>
      </c>
      <c r="F55" s="917"/>
      <c r="G55" s="917"/>
    </row>
    <row r="56" spans="1:9" s="399" customFormat="1" ht="14.4" x14ac:dyDescent="0.3">
      <c r="A56" s="385"/>
      <c r="B56" s="486"/>
      <c r="C56" s="1040"/>
      <c r="D56" s="1040"/>
      <c r="E56" s="15"/>
      <c r="F56" s="917"/>
      <c r="G56" s="917"/>
    </row>
    <row r="57" spans="1:9" s="385" customFormat="1" x14ac:dyDescent="0.3">
      <c r="A57" s="15"/>
      <c r="B57" s="260" t="s">
        <v>50</v>
      </c>
      <c r="C57" s="1036">
        <v>-40226.450246236134</v>
      </c>
      <c r="D57" s="1036">
        <v>15520775.369007286</v>
      </c>
      <c r="E57" s="15"/>
      <c r="F57" s="917"/>
      <c r="G57" s="917"/>
    </row>
    <row r="58" spans="1:9" x14ac:dyDescent="0.3">
      <c r="B58" s="260" t="s">
        <v>51</v>
      </c>
      <c r="C58" s="1037">
        <v>1125.6363078596219</v>
      </c>
      <c r="D58" s="1037">
        <v>485308.92294196703</v>
      </c>
      <c r="F58" s="917"/>
      <c r="G58" s="917"/>
    </row>
    <row r="59" spans="1:9" x14ac:dyDescent="0.3">
      <c r="B59" s="260" t="s">
        <v>690</v>
      </c>
      <c r="C59" s="1037">
        <v>-108.97337799999991</v>
      </c>
      <c r="D59" s="739">
        <v>-9169.5648918099923</v>
      </c>
      <c r="F59" s="917"/>
      <c r="G59" s="917"/>
    </row>
    <row r="60" spans="1:9" x14ac:dyDescent="0.3">
      <c r="B60" s="142"/>
      <c r="C60" s="745"/>
      <c r="D60" s="745"/>
      <c r="F60" s="917"/>
      <c r="G60" s="917"/>
    </row>
    <row r="61" spans="1:9" ht="15.6" x14ac:dyDescent="0.3">
      <c r="A61" s="374"/>
      <c r="B61" s="445" t="s">
        <v>854</v>
      </c>
      <c r="C61" s="746">
        <f>+C42+C44+C46+C48+C55</f>
        <v>-26088.071683939255</v>
      </c>
      <c r="D61" s="746">
        <f>+D42+D44+D46+D48+D55</f>
        <v>2628564877.1968989</v>
      </c>
      <c r="F61" s="917"/>
      <c r="G61" s="917"/>
    </row>
    <row r="62" spans="1:9" s="374" customFormat="1" ht="15.6" x14ac:dyDescent="0.3">
      <c r="A62" s="15"/>
      <c r="B62" s="141"/>
      <c r="C62" s="747"/>
      <c r="D62" s="747"/>
      <c r="E62" s="15"/>
      <c r="F62" s="917"/>
      <c r="G62" s="15"/>
      <c r="H62" s="1117"/>
      <c r="I62" s="1117"/>
    </row>
    <row r="63" spans="1:9" ht="18" customHeight="1" x14ac:dyDescent="0.35">
      <c r="A63" s="372"/>
      <c r="B63" s="485" t="s">
        <v>855</v>
      </c>
      <c r="C63" s="748">
        <f>+C16+C61</f>
        <v>335556129.84554166</v>
      </c>
      <c r="D63" s="748">
        <f>+D16+D61</f>
        <v>30866130603.841473</v>
      </c>
      <c r="E63" s="917"/>
      <c r="F63" s="917"/>
      <c r="G63" s="917"/>
      <c r="H63" s="917"/>
      <c r="I63" s="917"/>
    </row>
    <row r="64" spans="1:9" s="372" customFormat="1" ht="18" customHeight="1" x14ac:dyDescent="0.35">
      <c r="A64" s="15"/>
      <c r="B64" s="144"/>
      <c r="C64" s="740"/>
      <c r="D64" s="740"/>
      <c r="E64" s="15"/>
      <c r="F64" s="917"/>
      <c r="G64" s="917"/>
      <c r="H64" s="917"/>
      <c r="I64" s="1055"/>
    </row>
    <row r="65" spans="1:9" ht="18" customHeight="1" x14ac:dyDescent="0.35">
      <c r="A65" s="372"/>
      <c r="B65" s="485" t="s">
        <v>856</v>
      </c>
      <c r="C65" s="748">
        <f>+C14+C55</f>
        <v>2461252.8419921533</v>
      </c>
      <c r="D65" s="748">
        <f>+D14+D55</f>
        <v>226398342.66978112</v>
      </c>
      <c r="E65" s="917"/>
      <c r="F65" s="917"/>
      <c r="G65" s="917"/>
      <c r="H65" s="917"/>
      <c r="I65" s="917"/>
    </row>
    <row r="66" spans="1:9" s="372" customFormat="1" ht="18" customHeight="1" x14ac:dyDescent="0.35">
      <c r="A66" s="15"/>
      <c r="B66" s="144"/>
      <c r="C66" s="740"/>
      <c r="D66" s="740"/>
      <c r="E66" s="15"/>
      <c r="F66" s="917"/>
      <c r="G66" s="917"/>
      <c r="H66" s="917"/>
      <c r="I66" s="1055"/>
    </row>
    <row r="67" spans="1:9" ht="18" customHeight="1" x14ac:dyDescent="0.35">
      <c r="A67" s="372"/>
      <c r="B67" s="485" t="s">
        <v>857</v>
      </c>
      <c r="C67" s="748">
        <f>+C63-C65</f>
        <v>333094877.00354952</v>
      </c>
      <c r="D67" s="748">
        <f>+D63-D65</f>
        <v>30639732261.171692</v>
      </c>
      <c r="E67" s="917"/>
      <c r="F67" s="917"/>
      <c r="G67" s="917"/>
      <c r="H67" s="917"/>
      <c r="I67" s="917"/>
    </row>
    <row r="68" spans="1:9" s="372" customFormat="1" ht="18" customHeight="1" thickBot="1" x14ac:dyDescent="0.4">
      <c r="A68" s="15"/>
      <c r="B68" s="145"/>
      <c r="C68" s="749"/>
      <c r="D68" s="749"/>
      <c r="E68" s="713"/>
      <c r="F68" s="917"/>
      <c r="G68" s="917"/>
      <c r="H68" s="917"/>
      <c r="I68" s="1055"/>
    </row>
    <row r="69" spans="1:9" ht="18" customHeight="1" thickTop="1" x14ac:dyDescent="0.3">
      <c r="B69" s="146"/>
      <c r="C69" s="707"/>
      <c r="E69" s="917"/>
      <c r="H69" s="917"/>
      <c r="I69" s="917"/>
    </row>
    <row r="70" spans="1:9" x14ac:dyDescent="0.3">
      <c r="B70" s="117" t="s">
        <v>751</v>
      </c>
      <c r="C70" s="117"/>
    </row>
    <row r="71" spans="1:9" x14ac:dyDescent="0.3">
      <c r="B71" s="147"/>
    </row>
    <row r="72" spans="1:9" ht="12.75" customHeight="1" x14ac:dyDescent="0.3">
      <c r="B72" s="5"/>
      <c r="C72" s="88"/>
      <c r="D72" s="88"/>
    </row>
    <row r="73" spans="1:9" x14ac:dyDescent="0.3">
      <c r="B73" s="5"/>
      <c r="C73" s="88"/>
      <c r="D73" s="5"/>
    </row>
    <row r="74" spans="1:9" ht="17.399999999999999" x14ac:dyDescent="0.3">
      <c r="B74" s="1340" t="s">
        <v>628</v>
      </c>
      <c r="C74" s="1340"/>
      <c r="D74" s="1340"/>
    </row>
    <row r="75" spans="1:9" x14ac:dyDescent="0.3">
      <c r="B75" s="5"/>
      <c r="C75" s="5"/>
      <c r="D75" s="5"/>
    </row>
    <row r="76" spans="1:9" x14ac:dyDescent="0.3">
      <c r="B76" s="5"/>
      <c r="C76" s="5"/>
      <c r="D76" s="5"/>
    </row>
    <row r="77" spans="1:9" ht="14.4" thickBot="1" x14ac:dyDescent="0.35">
      <c r="B77" s="5" t="s">
        <v>163</v>
      </c>
      <c r="C77" s="5"/>
      <c r="D77" s="5"/>
    </row>
    <row r="78" spans="1:9" ht="14.4" thickTop="1" x14ac:dyDescent="0.3">
      <c r="B78" s="1341" t="s">
        <v>282</v>
      </c>
      <c r="C78" s="1343" t="s">
        <v>43</v>
      </c>
      <c r="D78" s="1344"/>
      <c r="E78" s="1345"/>
    </row>
    <row r="79" spans="1:9" ht="13.5" customHeight="1" thickBot="1" x14ac:dyDescent="0.35">
      <c r="B79" s="1342"/>
      <c r="C79" s="11" t="s">
        <v>44</v>
      </c>
      <c r="D79" s="12" t="s">
        <v>45</v>
      </c>
      <c r="E79" s="1061" t="s">
        <v>287</v>
      </c>
    </row>
    <row r="80" spans="1:9" ht="13.5" customHeight="1" thickTop="1" x14ac:dyDescent="0.3">
      <c r="B80" s="148"/>
      <c r="C80" s="650"/>
      <c r="D80" s="651"/>
      <c r="E80" s="1062"/>
    </row>
    <row r="81" spans="2:6" x14ac:dyDescent="0.3">
      <c r="B81" s="139" t="s">
        <v>99</v>
      </c>
      <c r="C81" s="1063">
        <v>-2992.28</v>
      </c>
      <c r="D81" s="1064">
        <v>-0.03</v>
      </c>
      <c r="E81" s="1177">
        <f>+C81+D81</f>
        <v>-2992.3100000000004</v>
      </c>
    </row>
    <row r="82" spans="2:6" x14ac:dyDescent="0.3">
      <c r="B82" s="139" t="s">
        <v>100</v>
      </c>
      <c r="C82" s="1063">
        <v>-295.39</v>
      </c>
      <c r="D82" s="1064">
        <v>-37.08</v>
      </c>
      <c r="E82" s="1177">
        <f t="shared" ref="E82:E87" si="0">+C82+D82</f>
        <v>-332.46999999999997</v>
      </c>
    </row>
    <row r="83" spans="2:6" x14ac:dyDescent="0.3">
      <c r="B83" s="139" t="s">
        <v>330</v>
      </c>
      <c r="C83" s="1063">
        <v>-736.29</v>
      </c>
      <c r="D83" s="1064">
        <v>0</v>
      </c>
      <c r="E83" s="1177">
        <f t="shared" si="0"/>
        <v>-736.29</v>
      </c>
    </row>
    <row r="84" spans="2:6" x14ac:dyDescent="0.3">
      <c r="B84" s="139" t="s">
        <v>101</v>
      </c>
      <c r="C84" s="1063">
        <v>-56</v>
      </c>
      <c r="D84" s="1064">
        <v>-2.09</v>
      </c>
      <c r="E84" s="1177">
        <f t="shared" si="0"/>
        <v>-58.09</v>
      </c>
    </row>
    <row r="85" spans="2:6" x14ac:dyDescent="0.3">
      <c r="B85" s="139" t="s">
        <v>102</v>
      </c>
      <c r="C85" s="1063">
        <v>-7.82</v>
      </c>
      <c r="D85" s="1064">
        <v>-1.05</v>
      </c>
      <c r="E85" s="1177">
        <f t="shared" si="0"/>
        <v>-8.870000000000001</v>
      </c>
    </row>
    <row r="86" spans="2:6" x14ac:dyDescent="0.3">
      <c r="B86" s="139" t="s">
        <v>82</v>
      </c>
      <c r="C86" s="1063">
        <v>0.05</v>
      </c>
      <c r="D86" s="1064">
        <v>0.03</v>
      </c>
      <c r="E86" s="1177">
        <f t="shared" si="0"/>
        <v>0.08</v>
      </c>
    </row>
    <row r="87" spans="2:6" x14ac:dyDescent="0.3">
      <c r="B87" s="139" t="s">
        <v>331</v>
      </c>
      <c r="C87" s="1063">
        <v>0.37</v>
      </c>
      <c r="D87" s="1064">
        <v>0</v>
      </c>
      <c r="E87" s="1177">
        <f t="shared" si="0"/>
        <v>0.37</v>
      </c>
    </row>
    <row r="88" spans="2:6" x14ac:dyDescent="0.3">
      <c r="B88" s="139"/>
      <c r="C88" s="1174"/>
      <c r="D88" s="1175"/>
      <c r="E88" s="1176"/>
    </row>
    <row r="89" spans="2:6" ht="14.4" thickBot="1" x14ac:dyDescent="0.35">
      <c r="B89" s="149" t="s">
        <v>287</v>
      </c>
      <c r="C89" s="1065">
        <f>SUM(C81:C88)</f>
        <v>-4087.36</v>
      </c>
      <c r="D89" s="1066">
        <f>SUM(D81:D88)</f>
        <v>-40.22</v>
      </c>
      <c r="E89" s="1080">
        <f>SUM(E81:E88)</f>
        <v>-4127.58</v>
      </c>
    </row>
    <row r="90" spans="2:6" ht="14.4" thickTop="1" x14ac:dyDescent="0.3">
      <c r="B90" s="9"/>
      <c r="C90" s="1079"/>
      <c r="D90" s="1079"/>
    </row>
    <row r="91" spans="2:6" x14ac:dyDescent="0.3">
      <c r="B91" s="5" t="s">
        <v>332</v>
      </c>
      <c r="C91" s="5"/>
      <c r="D91" s="150"/>
    </row>
    <row r="92" spans="2:6" x14ac:dyDescent="0.3">
      <c r="B92" s="5" t="s">
        <v>528</v>
      </c>
      <c r="C92" s="5"/>
      <c r="D92" s="5"/>
      <c r="E92" s="1157"/>
      <c r="F92" s="917"/>
    </row>
    <row r="93" spans="2:6" x14ac:dyDescent="0.3">
      <c r="B93" s="150"/>
      <c r="D93" s="917"/>
      <c r="E93" s="917"/>
      <c r="F93" s="1156"/>
    </row>
    <row r="94" spans="2:6" x14ac:dyDescent="0.3">
      <c r="B94" s="5"/>
      <c r="D94" s="917"/>
      <c r="E94" s="917"/>
      <c r="F94" s="1156"/>
    </row>
    <row r="95" spans="2:6" x14ac:dyDescent="0.3">
      <c r="D95" s="917"/>
      <c r="E95" s="917"/>
      <c r="F95" s="1156"/>
    </row>
    <row r="96" spans="2:6" x14ac:dyDescent="0.3">
      <c r="D96" s="917"/>
      <c r="E96" s="917"/>
      <c r="F96" s="1156"/>
    </row>
    <row r="97" spans="4:6" x14ac:dyDescent="0.3">
      <c r="D97" s="917"/>
      <c r="E97" s="917"/>
      <c r="F97" s="1156"/>
    </row>
    <row r="98" spans="4:6" x14ac:dyDescent="0.3">
      <c r="D98" s="917"/>
      <c r="E98" s="917"/>
      <c r="F98" s="1156"/>
    </row>
    <row r="99" spans="4:6" x14ac:dyDescent="0.3">
      <c r="D99" s="917"/>
      <c r="E99" s="917"/>
      <c r="F99" s="1156"/>
    </row>
    <row r="100" spans="4:6" x14ac:dyDescent="0.3">
      <c r="D100" s="917"/>
      <c r="E100" s="917"/>
      <c r="F100" s="1156"/>
    </row>
    <row r="101" spans="4:6" x14ac:dyDescent="0.3">
      <c r="D101" s="917"/>
      <c r="E101" s="917"/>
      <c r="F101" s="1156"/>
    </row>
    <row r="102" spans="4:6" x14ac:dyDescent="0.3">
      <c r="D102" s="917"/>
      <c r="E102" s="917"/>
      <c r="F102" s="1156"/>
    </row>
    <row r="103" spans="4:6" x14ac:dyDescent="0.3">
      <c r="D103" s="917"/>
      <c r="E103" s="917"/>
      <c r="F103" s="1156"/>
    </row>
    <row r="104" spans="4:6" x14ac:dyDescent="0.3">
      <c r="D104" s="917"/>
      <c r="E104" s="917"/>
      <c r="F104" s="1156"/>
    </row>
    <row r="105" spans="4:6" x14ac:dyDescent="0.3">
      <c r="F105" s="1156"/>
    </row>
  </sheetData>
  <sortState ref="B32:D40">
    <sortCondition ref="B32:B40"/>
  </sortState>
  <mergeCells count="6">
    <mergeCell ref="B5:D5"/>
    <mergeCell ref="B6:D6"/>
    <mergeCell ref="B7:D7"/>
    <mergeCell ref="B74:D74"/>
    <mergeCell ref="B78:B79"/>
    <mergeCell ref="C78:E78"/>
  </mergeCells>
  <hyperlinks>
    <hyperlink ref="A1" location="INDICE!A1" display="Indice"/>
  </hyperlinks>
  <printOptions horizontalCentered="1"/>
  <pageMargins left="0.14000000000000001" right="0.13" top="0.19685039370078741" bottom="0.19685039370078741" header="0.15748031496062992" footer="0"/>
  <pageSetup paperSize="9" scale="10" orientation="portrait" horizontalDpi="4294967293" r:id="rId1"/>
  <headerFooter scaleWithDoc="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2"/>
  <sheetViews>
    <sheetView showGridLines="0" zoomScale="85" zoomScaleNormal="85" zoomScaleSheetLayoutView="85" workbookViewId="0"/>
  </sheetViews>
  <sheetFormatPr baseColWidth="10" defaultColWidth="11.44140625" defaultRowHeight="13.8" x14ac:dyDescent="0.3"/>
  <cols>
    <col min="1" max="1" width="6.88671875" style="15" customWidth="1"/>
    <col min="2" max="2" width="25.109375" style="115" customWidth="1"/>
    <col min="3" max="3" width="15.6640625" style="115" customWidth="1"/>
    <col min="4" max="4" width="20.6640625" style="115" customWidth="1"/>
    <col min="5" max="5" width="15.88671875" style="115" customWidth="1"/>
    <col min="6" max="6" width="21" style="115" customWidth="1"/>
    <col min="7" max="16384" width="11.44140625" style="15"/>
  </cols>
  <sheetData>
    <row r="1" spans="1:11" ht="14.4" x14ac:dyDescent="0.3">
      <c r="A1" s="666" t="s">
        <v>216</v>
      </c>
      <c r="B1" s="42"/>
      <c r="C1" s="5"/>
      <c r="D1" s="5"/>
      <c r="E1" s="5"/>
      <c r="F1" s="5"/>
    </row>
    <row r="2" spans="1:11" ht="15" customHeight="1" x14ac:dyDescent="0.3">
      <c r="A2" s="399"/>
      <c r="B2" s="351" t="s">
        <v>703</v>
      </c>
      <c r="C2" s="5"/>
      <c r="D2" s="5"/>
      <c r="E2" s="5"/>
      <c r="F2" s="5"/>
    </row>
    <row r="3" spans="1:11" ht="15" customHeight="1" x14ac:dyDescent="0.3">
      <c r="A3" s="399"/>
      <c r="B3" s="351" t="s">
        <v>299</v>
      </c>
      <c r="C3" s="5"/>
      <c r="D3" s="5"/>
      <c r="E3" s="5"/>
      <c r="F3" s="5"/>
    </row>
    <row r="4" spans="1:11" s="385" customFormat="1" x14ac:dyDescent="0.3">
      <c r="B4" s="35"/>
      <c r="C4" s="35"/>
      <c r="D4" s="35"/>
      <c r="E4" s="35"/>
      <c r="F4" s="35"/>
      <c r="G4" s="15"/>
      <c r="H4" s="15"/>
      <c r="I4" s="15"/>
      <c r="J4" s="15"/>
      <c r="K4" s="15"/>
    </row>
    <row r="5" spans="1:11" s="385" customFormat="1" x14ac:dyDescent="0.3">
      <c r="B5" s="35"/>
      <c r="C5" s="35"/>
      <c r="D5" s="35"/>
      <c r="E5" s="35"/>
      <c r="F5" s="35"/>
      <c r="G5" s="15"/>
      <c r="H5" s="15"/>
      <c r="I5" s="15"/>
      <c r="J5" s="15"/>
      <c r="K5" s="15"/>
    </row>
    <row r="6" spans="1:11" ht="17.399999999999999" x14ac:dyDescent="0.3">
      <c r="B6" s="1235" t="s">
        <v>614</v>
      </c>
      <c r="C6" s="1235"/>
      <c r="D6" s="1235"/>
      <c r="E6" s="1235"/>
      <c r="F6" s="1235"/>
    </row>
    <row r="7" spans="1:11" s="385" customFormat="1" x14ac:dyDescent="0.3">
      <c r="B7" s="35"/>
      <c r="C7" s="35"/>
      <c r="D7" s="35"/>
      <c r="E7" s="35"/>
      <c r="F7" s="35"/>
      <c r="G7" s="15"/>
      <c r="H7" s="15"/>
      <c r="I7" s="15"/>
      <c r="J7" s="15"/>
      <c r="K7" s="15"/>
    </row>
    <row r="8" spans="1:11" s="385" customFormat="1" ht="14.4" thickBot="1" x14ac:dyDescent="0.35">
      <c r="B8" s="35"/>
      <c r="C8" s="35"/>
      <c r="D8" s="35"/>
      <c r="E8" s="35"/>
      <c r="F8" s="35"/>
      <c r="G8" s="15"/>
      <c r="H8" s="15"/>
      <c r="I8" s="15"/>
      <c r="J8" s="15"/>
      <c r="K8" s="15"/>
    </row>
    <row r="9" spans="1:11" ht="30" thickTop="1" thickBot="1" x14ac:dyDescent="0.35">
      <c r="B9" s="413" t="s">
        <v>95</v>
      </c>
      <c r="C9" s="414" t="s">
        <v>96</v>
      </c>
      <c r="D9" s="413" t="s">
        <v>333</v>
      </c>
      <c r="E9" s="413" t="s">
        <v>670</v>
      </c>
      <c r="F9" s="415" t="s">
        <v>97</v>
      </c>
    </row>
    <row r="10" spans="1:11" ht="15" thickTop="1" x14ac:dyDescent="0.3">
      <c r="B10" s="615">
        <v>37290</v>
      </c>
      <c r="C10" s="616">
        <v>1</v>
      </c>
      <c r="D10" s="616">
        <v>1.3999590337802097</v>
      </c>
      <c r="E10" s="616">
        <v>1.4</v>
      </c>
      <c r="F10" s="617">
        <v>1.2063999999999999</v>
      </c>
    </row>
    <row r="11" spans="1:11" ht="14.4" x14ac:dyDescent="0.3">
      <c r="B11" s="615">
        <v>37346</v>
      </c>
      <c r="C11" s="616">
        <v>1.0481</v>
      </c>
      <c r="D11" s="616">
        <v>1.4673678494766407</v>
      </c>
      <c r="E11" s="616">
        <v>2.9</v>
      </c>
      <c r="F11" s="617">
        <v>2.5363000000000002</v>
      </c>
    </row>
    <row r="12" spans="1:11" ht="14.4" x14ac:dyDescent="0.3">
      <c r="B12" s="615">
        <v>37437</v>
      </c>
      <c r="C12" s="616">
        <v>1.2495000000000001</v>
      </c>
      <c r="D12" s="616">
        <v>1.749237448677363</v>
      </c>
      <c r="E12" s="616">
        <v>3.8</v>
      </c>
      <c r="F12" s="617">
        <v>3.7549000000000001</v>
      </c>
    </row>
    <row r="13" spans="1:11" ht="14.4" x14ac:dyDescent="0.3">
      <c r="B13" s="615">
        <v>37529</v>
      </c>
      <c r="C13" s="616">
        <v>1.3715999999999999</v>
      </c>
      <c r="D13" s="616">
        <v>1.9202837030972117</v>
      </c>
      <c r="E13" s="616">
        <v>3.75</v>
      </c>
      <c r="F13" s="617">
        <v>3.6941999999999999</v>
      </c>
    </row>
    <row r="14" spans="1:11" ht="14.4" x14ac:dyDescent="0.3">
      <c r="B14" s="615">
        <v>37621</v>
      </c>
      <c r="C14" s="616">
        <v>1.4053</v>
      </c>
      <c r="D14" s="616">
        <v>1.9674070109433832</v>
      </c>
      <c r="E14" s="616">
        <v>3.4</v>
      </c>
      <c r="F14" s="617">
        <v>3.5409000000000002</v>
      </c>
    </row>
    <row r="15" spans="1:11" ht="14.4" x14ac:dyDescent="0.3">
      <c r="B15" s="615">
        <v>37711</v>
      </c>
      <c r="C15" s="616">
        <v>1.4340999999999999</v>
      </c>
      <c r="D15" s="616">
        <v>2.0077399999999996</v>
      </c>
      <c r="E15" s="616">
        <v>2.88</v>
      </c>
      <c r="F15" s="617">
        <v>3.1358999999999999</v>
      </c>
    </row>
    <row r="16" spans="1:11" ht="14.4" x14ac:dyDescent="0.3">
      <c r="B16" s="615">
        <v>37802</v>
      </c>
      <c r="C16" s="616">
        <v>1.4403999999999999</v>
      </c>
      <c r="D16" s="616">
        <v>2.0165599999999997</v>
      </c>
      <c r="E16" s="616">
        <v>2.8</v>
      </c>
      <c r="F16" s="617">
        <v>3.2225000000000001</v>
      </c>
    </row>
    <row r="17" spans="2:6" ht="14.4" x14ac:dyDescent="0.3">
      <c r="B17" s="615">
        <v>37894</v>
      </c>
      <c r="C17" s="616">
        <v>1.4448000000000001</v>
      </c>
      <c r="D17" s="616">
        <v>2.0227200000000001</v>
      </c>
      <c r="E17" s="616">
        <v>2.915</v>
      </c>
      <c r="F17" s="617">
        <v>3.3969999999999998</v>
      </c>
    </row>
    <row r="18" spans="2:6" ht="14.4" x14ac:dyDescent="0.3">
      <c r="B18" s="615">
        <v>37986</v>
      </c>
      <c r="C18" s="616">
        <v>1.4568000000000001</v>
      </c>
      <c r="D18" s="616">
        <v>2.03952</v>
      </c>
      <c r="E18" s="616">
        <v>2.9175</v>
      </c>
      <c r="F18" s="617">
        <v>3.6720999999999999</v>
      </c>
    </row>
    <row r="19" spans="2:6" ht="14.4" x14ac:dyDescent="0.3">
      <c r="B19" s="615">
        <v>38077</v>
      </c>
      <c r="C19" s="616">
        <v>1.4678</v>
      </c>
      <c r="D19" s="616">
        <v>2.0549200000000001</v>
      </c>
      <c r="E19" s="616">
        <v>2.86</v>
      </c>
      <c r="F19" s="617">
        <v>3.5173999999999999</v>
      </c>
    </row>
    <row r="20" spans="2:6" ht="14.4" x14ac:dyDescent="0.3">
      <c r="B20" s="615">
        <v>38168</v>
      </c>
      <c r="C20" s="616">
        <v>1.4983</v>
      </c>
      <c r="D20" s="616">
        <v>2.09762</v>
      </c>
      <c r="E20" s="616">
        <v>2.9580000000000002</v>
      </c>
      <c r="F20" s="617">
        <v>3.6029</v>
      </c>
    </row>
    <row r="21" spans="2:6" ht="14.4" x14ac:dyDescent="0.3">
      <c r="B21" s="615">
        <v>38260</v>
      </c>
      <c r="C21" s="616">
        <v>1.52</v>
      </c>
      <c r="D21" s="616">
        <v>2.1279999999999997</v>
      </c>
      <c r="E21" s="616">
        <v>2.9809999999999999</v>
      </c>
      <c r="F21" s="617">
        <v>3.7073</v>
      </c>
    </row>
    <row r="22" spans="2:6" ht="14.4" x14ac:dyDescent="0.3">
      <c r="B22" s="615">
        <v>38352</v>
      </c>
      <c r="C22" s="616">
        <v>1.5367</v>
      </c>
      <c r="D22" s="616">
        <v>2.1513799999999996</v>
      </c>
      <c r="E22" s="616">
        <v>2.9790000000000001</v>
      </c>
      <c r="F22" s="617">
        <v>4.0530999999999997</v>
      </c>
    </row>
    <row r="23" spans="2:6" ht="14.4" x14ac:dyDescent="0.3">
      <c r="B23" s="615">
        <v>38442</v>
      </c>
      <c r="C23" s="616">
        <v>1.5844</v>
      </c>
      <c r="D23" s="616">
        <v>2.2181599999999997</v>
      </c>
      <c r="E23" s="616">
        <v>2.9169999999999998</v>
      </c>
      <c r="F23" s="617">
        <v>3.7824</v>
      </c>
    </row>
    <row r="24" spans="2:6" ht="14.4" x14ac:dyDescent="0.3">
      <c r="B24" s="615">
        <v>38533</v>
      </c>
      <c r="C24" s="616">
        <v>1.6274</v>
      </c>
      <c r="D24" s="616">
        <v>2.2783599999999997</v>
      </c>
      <c r="E24" s="616">
        <v>2.887</v>
      </c>
      <c r="F24" s="617">
        <v>3.4922</v>
      </c>
    </row>
    <row r="25" spans="2:6" ht="14.4" x14ac:dyDescent="0.3">
      <c r="B25" s="615">
        <v>38625</v>
      </c>
      <c r="C25" s="616">
        <v>1.6667000000000001</v>
      </c>
      <c r="D25" s="616">
        <v>2.33338</v>
      </c>
      <c r="E25" s="616">
        <v>2.91</v>
      </c>
      <c r="F25" s="617">
        <v>3.4971999999999999</v>
      </c>
    </row>
    <row r="26" spans="2:6" ht="14.4" x14ac:dyDescent="0.3">
      <c r="B26" s="615">
        <v>38717</v>
      </c>
      <c r="C26" s="616">
        <v>1.7173</v>
      </c>
      <c r="D26" s="616">
        <v>2.4041757275690854</v>
      </c>
      <c r="E26" s="616">
        <v>3.04</v>
      </c>
      <c r="F26" s="617">
        <v>3.6019000000000001</v>
      </c>
    </row>
    <row r="27" spans="2:6" ht="14.4" x14ac:dyDescent="0.3">
      <c r="B27" s="615">
        <v>38807</v>
      </c>
      <c r="C27" s="616">
        <v>1.7682</v>
      </c>
      <c r="D27" s="616">
        <v>2.4754799999999997</v>
      </c>
      <c r="E27" s="616">
        <v>3.0819999999999999</v>
      </c>
      <c r="F27" s="617">
        <v>3.7362000000000002</v>
      </c>
    </row>
    <row r="28" spans="2:6" ht="14.4" x14ac:dyDescent="0.3">
      <c r="B28" s="615">
        <v>38898</v>
      </c>
      <c r="C28" s="616">
        <v>1.8150999999999999</v>
      </c>
      <c r="D28" s="616">
        <v>2.54114</v>
      </c>
      <c r="E28" s="616">
        <v>3.0859999999999999</v>
      </c>
      <c r="F28" s="617">
        <v>3.9438</v>
      </c>
    </row>
    <row r="29" spans="2:6" ht="14.4" x14ac:dyDescent="0.3">
      <c r="B29" s="615">
        <v>38990</v>
      </c>
      <c r="C29" s="616">
        <v>1.8451</v>
      </c>
      <c r="D29" s="616">
        <v>2.5831399999999998</v>
      </c>
      <c r="E29" s="616">
        <v>3.1040000000000001</v>
      </c>
      <c r="F29" s="617">
        <v>3.9361000000000002</v>
      </c>
    </row>
    <row r="30" spans="2:6" ht="14.4" x14ac:dyDescent="0.3">
      <c r="B30" s="615">
        <v>39082</v>
      </c>
      <c r="C30" s="616">
        <v>1.8904000000000001</v>
      </c>
      <c r="D30" s="616">
        <v>2.64656</v>
      </c>
      <c r="E30" s="616">
        <v>3.0619999999999998</v>
      </c>
      <c r="F30" s="617">
        <v>4.0406000000000004</v>
      </c>
    </row>
    <row r="31" spans="2:6" ht="14.4" x14ac:dyDescent="0.3">
      <c r="B31" s="615">
        <v>39172</v>
      </c>
      <c r="C31" s="616">
        <v>1.9380999999999999</v>
      </c>
      <c r="D31" s="616">
        <v>2.7133399999999996</v>
      </c>
      <c r="E31" s="616">
        <v>3.1</v>
      </c>
      <c r="F31" s="617">
        <v>4.1399999999999997</v>
      </c>
    </row>
    <row r="32" spans="2:6" ht="14.4" x14ac:dyDescent="0.3">
      <c r="B32" s="615">
        <v>39263</v>
      </c>
      <c r="C32" s="616">
        <v>1.9752000000000001</v>
      </c>
      <c r="D32" s="616">
        <v>2.7652799999999997</v>
      </c>
      <c r="E32" s="616">
        <v>3.093</v>
      </c>
      <c r="F32" s="617">
        <v>4.1864999999999997</v>
      </c>
    </row>
    <row r="33" spans="2:6" ht="14.4" x14ac:dyDescent="0.3">
      <c r="B33" s="615">
        <v>39355</v>
      </c>
      <c r="C33" s="616">
        <v>2.0047999999999999</v>
      </c>
      <c r="D33" s="616">
        <v>2.8067199999999999</v>
      </c>
      <c r="E33" s="616">
        <v>3.15</v>
      </c>
      <c r="F33" s="617">
        <v>4.4928999999999997</v>
      </c>
    </row>
    <row r="34" spans="2:6" ht="14.4" x14ac:dyDescent="0.3">
      <c r="B34" s="615">
        <v>39447</v>
      </c>
      <c r="C34" s="616">
        <v>2.0510000000000002</v>
      </c>
      <c r="D34" s="616">
        <v>2.8714</v>
      </c>
      <c r="E34" s="616">
        <v>3.149</v>
      </c>
      <c r="F34" s="617">
        <v>4.6336000000000004</v>
      </c>
    </row>
    <row r="35" spans="2:6" ht="14.4" x14ac:dyDescent="0.3">
      <c r="B35" s="615">
        <v>39538</v>
      </c>
      <c r="C35" s="616">
        <v>2.1006</v>
      </c>
      <c r="D35" s="616">
        <v>2.9408399999999997</v>
      </c>
      <c r="E35" s="616">
        <v>3.1680000000000001</v>
      </c>
      <c r="F35" s="617">
        <v>4.9984000000000002</v>
      </c>
    </row>
    <row r="36" spans="2:6" ht="14.4" x14ac:dyDescent="0.3">
      <c r="B36" s="615">
        <v>39629</v>
      </c>
      <c r="C36" s="616">
        <v>2.1535000000000002</v>
      </c>
      <c r="D36" s="616">
        <v>3.0148999999999999</v>
      </c>
      <c r="E36" s="616">
        <v>3.0249999999999999</v>
      </c>
      <c r="F36" s="617">
        <v>4.7637999999999998</v>
      </c>
    </row>
    <row r="37" spans="2:6" ht="14.4" x14ac:dyDescent="0.3">
      <c r="B37" s="615">
        <v>39721</v>
      </c>
      <c r="C37" s="616">
        <v>2.1858</v>
      </c>
      <c r="D37" s="616">
        <v>3.06012</v>
      </c>
      <c r="E37" s="616">
        <v>3.1349999999999998</v>
      </c>
      <c r="F37" s="617">
        <v>4.4111000000000002</v>
      </c>
    </row>
    <row r="38" spans="2:6" ht="14.4" x14ac:dyDescent="0.3">
      <c r="B38" s="615">
        <v>39813</v>
      </c>
      <c r="C38" s="616">
        <v>2.2143999999999999</v>
      </c>
      <c r="D38" s="616">
        <v>3.1001599999999998</v>
      </c>
      <c r="E38" s="616">
        <v>3.452</v>
      </c>
      <c r="F38" s="617">
        <v>4.8735999999999997</v>
      </c>
    </row>
    <row r="39" spans="2:6" ht="14.4" x14ac:dyDescent="0.3">
      <c r="B39" s="615">
        <v>39903</v>
      </c>
      <c r="C39" s="616">
        <v>2.2429000000000001</v>
      </c>
      <c r="D39" s="616">
        <v>3.1400600000000001</v>
      </c>
      <c r="E39" s="616">
        <v>3.72</v>
      </c>
      <c r="F39" s="617">
        <v>4.9416000000000002</v>
      </c>
    </row>
    <row r="40" spans="2:6" ht="14.4" x14ac:dyDescent="0.3">
      <c r="B40" s="615">
        <v>39994</v>
      </c>
      <c r="C40" s="616">
        <v>2.2726000000000002</v>
      </c>
      <c r="D40" s="616">
        <v>3.1816400000000002</v>
      </c>
      <c r="E40" s="616">
        <v>3.7970000000000002</v>
      </c>
      <c r="F40" s="617">
        <v>5.3284000000000002</v>
      </c>
    </row>
    <row r="41" spans="2:6" ht="14.4" x14ac:dyDescent="0.3">
      <c r="B41" s="615">
        <v>40086</v>
      </c>
      <c r="C41" s="616">
        <v>2.3132000000000001</v>
      </c>
      <c r="D41" s="616">
        <v>3.23848</v>
      </c>
      <c r="E41" s="616">
        <v>3.843</v>
      </c>
      <c r="F41" s="617">
        <v>5.6224999999999996</v>
      </c>
    </row>
    <row r="42" spans="2:6" ht="14.4" x14ac:dyDescent="0.3">
      <c r="B42" s="615">
        <v>40178</v>
      </c>
      <c r="C42" s="616">
        <v>2.3683999999999998</v>
      </c>
      <c r="D42" s="616">
        <v>3.3157599999999996</v>
      </c>
      <c r="E42" s="616">
        <v>3.8</v>
      </c>
      <c r="F42" s="617">
        <v>5.4401999999999999</v>
      </c>
    </row>
    <row r="43" spans="2:6" ht="14.4" x14ac:dyDescent="0.3">
      <c r="B43" s="615">
        <v>40268</v>
      </c>
      <c r="C43" s="616">
        <v>2.4432999999999998</v>
      </c>
      <c r="D43" s="616">
        <v>3.4206199999999995</v>
      </c>
      <c r="E43" s="616">
        <v>3.8780000000000001</v>
      </c>
      <c r="F43" s="617">
        <v>5.2384000000000004</v>
      </c>
    </row>
    <row r="44" spans="2:6" ht="14.4" x14ac:dyDescent="0.3">
      <c r="B44" s="615">
        <v>40359</v>
      </c>
      <c r="C44" s="616">
        <v>2.5129000000000001</v>
      </c>
      <c r="D44" s="616">
        <v>3.5180599999999997</v>
      </c>
      <c r="E44" s="616">
        <v>3.931</v>
      </c>
      <c r="F44" s="617">
        <v>4.8086000000000002</v>
      </c>
    </row>
    <row r="45" spans="2:6" ht="14.4" x14ac:dyDescent="0.3">
      <c r="B45" s="615">
        <v>40451</v>
      </c>
      <c r="C45" s="616">
        <v>2.5705</v>
      </c>
      <c r="D45" s="616">
        <v>3.5986999999999996</v>
      </c>
      <c r="E45" s="616">
        <v>3.96</v>
      </c>
      <c r="F45" s="617">
        <v>5.3965658217497952</v>
      </c>
    </row>
    <row r="46" spans="2:6" ht="14.4" x14ac:dyDescent="0.3">
      <c r="B46" s="615">
        <v>40543</v>
      </c>
      <c r="C46" s="616">
        <v>2.63</v>
      </c>
      <c r="D46" s="616">
        <v>3.6819999999999995</v>
      </c>
      <c r="E46" s="616">
        <v>3.976</v>
      </c>
      <c r="F46" s="617">
        <v>5.3183520599250933</v>
      </c>
    </row>
    <row r="47" spans="2:6" ht="14.4" x14ac:dyDescent="0.3">
      <c r="B47" s="615">
        <v>40633</v>
      </c>
      <c r="C47" s="616">
        <v>2.6911</v>
      </c>
      <c r="D47" s="616">
        <v>3.7675399999999999</v>
      </c>
      <c r="E47" s="616">
        <v>4.0540000000000003</v>
      </c>
      <c r="F47" s="617">
        <v>5.7430230910893894</v>
      </c>
    </row>
    <row r="48" spans="2:6" ht="14.4" x14ac:dyDescent="0.3">
      <c r="B48" s="615">
        <v>40724</v>
      </c>
      <c r="C48" s="616">
        <v>2.7566000000000002</v>
      </c>
      <c r="D48" s="616">
        <v>3.8592399999999998</v>
      </c>
      <c r="E48" s="616">
        <v>4.1100000000000003</v>
      </c>
      <c r="F48" s="617">
        <v>5.9608411892675859</v>
      </c>
    </row>
    <row r="49" spans="1:6" ht="14.4" x14ac:dyDescent="0.3">
      <c r="B49" s="615">
        <v>40816</v>
      </c>
      <c r="C49" s="616">
        <v>2.8210999999999999</v>
      </c>
      <c r="D49" s="616">
        <v>3.9495399999999998</v>
      </c>
      <c r="E49" s="616">
        <v>4.2050000000000001</v>
      </c>
      <c r="F49" s="617">
        <v>5.6299370732360403</v>
      </c>
    </row>
    <row r="50" spans="1:6" ht="14.4" x14ac:dyDescent="0.3">
      <c r="B50" s="615">
        <v>40908</v>
      </c>
      <c r="C50" s="616">
        <v>2.8809</v>
      </c>
      <c r="D50" s="616">
        <v>4.0332599999999994</v>
      </c>
      <c r="E50" s="616">
        <v>4.3040000000000003</v>
      </c>
      <c r="F50" s="617">
        <v>5.5845335409368104</v>
      </c>
    </row>
    <row r="51" spans="1:6" ht="14.4" x14ac:dyDescent="0.3">
      <c r="B51" s="615">
        <v>40999</v>
      </c>
      <c r="C51" s="616">
        <v>2.9523999999999999</v>
      </c>
      <c r="D51" s="616">
        <v>4.1333599999999997</v>
      </c>
      <c r="E51" s="616">
        <v>4.3789999999999996</v>
      </c>
      <c r="F51" s="617">
        <v>5.8425617078052001</v>
      </c>
    </row>
    <row r="52" spans="1:6" ht="14.4" x14ac:dyDescent="0.3">
      <c r="A52" s="131"/>
      <c r="B52" s="615">
        <v>41090</v>
      </c>
      <c r="C52" s="616">
        <v>3.0287999999999999</v>
      </c>
      <c r="D52" s="616">
        <v>4.2403199999999996</v>
      </c>
      <c r="E52" s="616">
        <v>4.5270000000000001</v>
      </c>
      <c r="F52" s="617">
        <v>5.7267552182163204</v>
      </c>
    </row>
    <row r="53" spans="1:6" ht="14.4" x14ac:dyDescent="0.3">
      <c r="A53" s="131"/>
      <c r="B53" s="615">
        <v>41182</v>
      </c>
      <c r="C53" s="616">
        <v>3.1017000000000001</v>
      </c>
      <c r="D53" s="616">
        <v>4.3423799999999995</v>
      </c>
      <c r="E53" s="616">
        <v>4.6970000000000001</v>
      </c>
      <c r="F53" s="617">
        <v>6.0372750642673498</v>
      </c>
    </row>
    <row r="54" spans="1:6" ht="14.4" x14ac:dyDescent="0.3">
      <c r="B54" s="615">
        <v>41274</v>
      </c>
      <c r="C54" s="616">
        <v>3.1846999999999999</v>
      </c>
      <c r="D54" s="616">
        <v>4.4585799999999995</v>
      </c>
      <c r="E54" s="616">
        <v>4.9180000000000001</v>
      </c>
      <c r="F54" s="617">
        <v>6.4889827153978104</v>
      </c>
    </row>
    <row r="55" spans="1:6" ht="14.4" x14ac:dyDescent="0.3">
      <c r="A55" s="132"/>
      <c r="B55" s="618">
        <v>41364</v>
      </c>
      <c r="C55" s="616">
        <v>3.2732999999999999</v>
      </c>
      <c r="D55" s="616">
        <v>4.5826199999999995</v>
      </c>
      <c r="E55" s="616">
        <v>5.1219999999999999</v>
      </c>
      <c r="F55" s="617">
        <v>6.5649833376000002</v>
      </c>
    </row>
    <row r="56" spans="1:6" ht="14.4" x14ac:dyDescent="0.3">
      <c r="A56" s="132"/>
      <c r="B56" s="615">
        <v>41455</v>
      </c>
      <c r="C56" s="616">
        <v>3.3426</v>
      </c>
      <c r="D56" s="616">
        <v>4.67964</v>
      </c>
      <c r="E56" s="616">
        <v>5.3879999999999999</v>
      </c>
      <c r="F56" s="617">
        <v>7.0128855915999999</v>
      </c>
    </row>
    <row r="57" spans="1:6" ht="14.4" x14ac:dyDescent="0.3">
      <c r="B57" s="615">
        <v>41547</v>
      </c>
      <c r="C57" s="616">
        <v>3.4291999999999998</v>
      </c>
      <c r="D57" s="616">
        <v>4.8008799999999994</v>
      </c>
      <c r="E57" s="616">
        <v>5.7930000000000001</v>
      </c>
      <c r="F57" s="617">
        <v>7.83473086286177</v>
      </c>
    </row>
    <row r="58" spans="1:6" ht="14.4" x14ac:dyDescent="0.3">
      <c r="B58" s="618">
        <v>41639</v>
      </c>
      <c r="C58" s="616">
        <v>3.5202</v>
      </c>
      <c r="D58" s="616">
        <v>4.92828</v>
      </c>
      <c r="E58" s="616">
        <v>6.5209999999999999</v>
      </c>
      <c r="F58" s="617">
        <v>8.9635738831615104</v>
      </c>
    </row>
    <row r="59" spans="1:6" ht="14.4" x14ac:dyDescent="0.3">
      <c r="B59" s="618">
        <v>41729</v>
      </c>
      <c r="C59" s="616">
        <v>3.8069999999999999</v>
      </c>
      <c r="D59" s="616">
        <v>5.3297999999999996</v>
      </c>
      <c r="E59" s="616">
        <v>8.0047999999999995</v>
      </c>
      <c r="F59" s="617">
        <v>11.022858717</v>
      </c>
    </row>
    <row r="60" spans="1:6" ht="14.4" x14ac:dyDescent="0.3">
      <c r="B60" s="618">
        <v>41820</v>
      </c>
      <c r="C60" s="619">
        <v>4.0480999999999998</v>
      </c>
      <c r="D60" s="617">
        <v>5.6673399999999994</v>
      </c>
      <c r="E60" s="616">
        <v>8.1326999999999998</v>
      </c>
      <c r="F60" s="617">
        <v>11.134583790000001</v>
      </c>
    </row>
    <row r="61" spans="1:6" ht="14.4" x14ac:dyDescent="0.3">
      <c r="B61" s="615">
        <v>41912</v>
      </c>
      <c r="C61" s="620">
        <v>4.2153999999999998</v>
      </c>
      <c r="D61" s="617">
        <v>5.901559999999999</v>
      </c>
      <c r="E61" s="617">
        <v>8.4642999999999997</v>
      </c>
      <c r="F61" s="621">
        <v>10.6899469563021</v>
      </c>
    </row>
    <row r="62" spans="1:6" ht="14.4" x14ac:dyDescent="0.3">
      <c r="B62" s="615">
        <v>42004</v>
      </c>
      <c r="C62" s="620">
        <v>4.3769</v>
      </c>
      <c r="D62" s="617">
        <v>6.1276599999999997</v>
      </c>
      <c r="E62" s="617">
        <v>8.5519999999999996</v>
      </c>
      <c r="F62" s="621">
        <v>10.344744163541792</v>
      </c>
    </row>
    <row r="63" spans="1:6" ht="14.4" x14ac:dyDescent="0.3">
      <c r="B63" s="615">
        <v>42094</v>
      </c>
      <c r="C63" s="620">
        <v>4.5137</v>
      </c>
      <c r="D63" s="617">
        <v>6.3191799999999994</v>
      </c>
      <c r="E63" s="617">
        <v>8.8196999999999992</v>
      </c>
      <c r="F63" s="621">
        <v>9.4631974248926998</v>
      </c>
    </row>
    <row r="64" spans="1:6" ht="14.4" x14ac:dyDescent="0.3">
      <c r="B64" s="615">
        <v>42185</v>
      </c>
      <c r="C64" s="620">
        <v>4.6722999999999999</v>
      </c>
      <c r="D64" s="617">
        <v>6.5412199999999991</v>
      </c>
      <c r="E64" s="617">
        <v>9.0864999999999991</v>
      </c>
      <c r="F64" s="621">
        <v>10.1174702148981</v>
      </c>
    </row>
    <row r="65" spans="2:6" ht="14.4" x14ac:dyDescent="0.3">
      <c r="B65" s="615">
        <v>42277</v>
      </c>
      <c r="C65" s="620">
        <v>4.8352000000000004</v>
      </c>
      <c r="D65" s="617">
        <v>6.7692800000000002</v>
      </c>
      <c r="E65" s="617">
        <v>9.4192</v>
      </c>
      <c r="F65" s="621">
        <v>10.526598122499999</v>
      </c>
    </row>
    <row r="66" spans="2:6" ht="14.4" x14ac:dyDescent="0.3">
      <c r="B66" s="615">
        <v>42369</v>
      </c>
      <c r="C66" s="620">
        <v>5.0354999999999999</v>
      </c>
      <c r="D66" s="617">
        <v>7.0496999999999996</v>
      </c>
      <c r="E66" s="617">
        <v>13.005000000000001</v>
      </c>
      <c r="F66" s="621">
        <v>14.123588184200001</v>
      </c>
    </row>
    <row r="67" spans="2:6" ht="14.4" x14ac:dyDescent="0.3">
      <c r="B67" s="615">
        <v>42460</v>
      </c>
      <c r="C67" s="620">
        <v>5.5636000000000001</v>
      </c>
      <c r="D67" s="617">
        <v>7.78904</v>
      </c>
      <c r="E67" s="617">
        <v>14.5817</v>
      </c>
      <c r="F67" s="621">
        <v>16.590852201615654</v>
      </c>
    </row>
    <row r="68" spans="2:6" ht="14.4" x14ac:dyDescent="0.3">
      <c r="B68" s="615">
        <v>42551</v>
      </c>
      <c r="C68" s="620">
        <v>6.0945999999999998</v>
      </c>
      <c r="D68" s="617">
        <v>8.5324399999999994</v>
      </c>
      <c r="E68" s="617">
        <v>14.92</v>
      </c>
      <c r="F68" s="621">
        <v>16.544688400999998</v>
      </c>
    </row>
    <row r="69" spans="2:6" ht="14.4" x14ac:dyDescent="0.3">
      <c r="B69" s="615">
        <v>42643</v>
      </c>
      <c r="C69" s="620">
        <v>6.5437000000000003</v>
      </c>
      <c r="D69" s="617">
        <v>9.1611799999999999</v>
      </c>
      <c r="E69" s="617">
        <v>15.263299999999999</v>
      </c>
      <c r="F69" s="621">
        <v>17.15363002922</v>
      </c>
    </row>
    <row r="70" spans="2:6" ht="14.4" x14ac:dyDescent="0.3">
      <c r="B70" s="615">
        <v>42735</v>
      </c>
      <c r="C70" s="620">
        <v>6.8377999999999997</v>
      </c>
      <c r="D70" s="617">
        <v>9.5729199999999981</v>
      </c>
      <c r="E70" s="617">
        <v>15.850199999999999</v>
      </c>
      <c r="F70" s="621">
        <v>16.686177492367602</v>
      </c>
    </row>
    <row r="71" spans="2:6" ht="14.4" x14ac:dyDescent="0.3">
      <c r="B71" s="615">
        <v>42825</v>
      </c>
      <c r="C71" s="620">
        <v>7.1550000000000002</v>
      </c>
      <c r="D71" s="617">
        <v>10.016999999999999</v>
      </c>
      <c r="E71" s="617">
        <v>15.3818</v>
      </c>
      <c r="F71" s="621">
        <v>16.391517476555801</v>
      </c>
    </row>
    <row r="72" spans="2:6" ht="14.4" x14ac:dyDescent="0.3">
      <c r="B72" s="615">
        <v>42916</v>
      </c>
      <c r="C72" s="620">
        <v>7.657</v>
      </c>
      <c r="D72" s="617">
        <v>10.719799999999999</v>
      </c>
      <c r="E72" s="617">
        <v>16.598500000000001</v>
      </c>
      <c r="F72" s="621">
        <v>18.961046378798301</v>
      </c>
    </row>
    <row r="73" spans="2:6" ht="14.4" x14ac:dyDescent="0.3">
      <c r="B73" s="615">
        <v>43008</v>
      </c>
      <c r="C73" s="620">
        <v>7.9854000000000003</v>
      </c>
      <c r="D73" s="617">
        <v>11.17956</v>
      </c>
      <c r="E73" s="617">
        <v>17.318300000000001</v>
      </c>
      <c r="F73" s="621">
        <v>20.468384351731476</v>
      </c>
    </row>
    <row r="74" spans="2:6" ht="14.4" x14ac:dyDescent="0.3">
      <c r="B74" s="615">
        <v>43100</v>
      </c>
      <c r="C74" s="620">
        <v>8.3842999999999996</v>
      </c>
      <c r="D74" s="617">
        <v>11.738019999999999</v>
      </c>
      <c r="E74" s="617">
        <v>18.7742</v>
      </c>
      <c r="F74" s="621">
        <v>22.5218330134357</v>
      </c>
    </row>
    <row r="75" spans="2:6" ht="14.4" x14ac:dyDescent="0.3">
      <c r="B75" s="615">
        <v>43190</v>
      </c>
      <c r="C75" s="620">
        <v>8.9724000000000004</v>
      </c>
      <c r="D75" s="617">
        <v>12.561360000000001</v>
      </c>
      <c r="E75" s="617">
        <v>20.1433</v>
      </c>
      <c r="F75" s="621">
        <v>24.791753846153846</v>
      </c>
    </row>
    <row r="76" spans="2:6" ht="14.4" x14ac:dyDescent="0.3">
      <c r="B76" s="615">
        <v>43281</v>
      </c>
      <c r="C76" s="620">
        <v>9.6349999999999998</v>
      </c>
      <c r="D76" s="617">
        <v>13.488999999999999</v>
      </c>
      <c r="E76" s="617">
        <v>28.861699999999999</v>
      </c>
      <c r="F76" s="621">
        <v>33.720878607313942</v>
      </c>
    </row>
    <row r="77" spans="2:6" ht="14.4" x14ac:dyDescent="0.3">
      <c r="B77" s="615">
        <v>43373</v>
      </c>
      <c r="C77" s="620">
        <v>10.6099</v>
      </c>
      <c r="D77" s="617">
        <v>14.853899999999999</v>
      </c>
      <c r="E77" s="617">
        <v>40.896700000000003</v>
      </c>
      <c r="F77" s="621">
        <v>47.471499999999999</v>
      </c>
    </row>
    <row r="78" spans="2:6" ht="14.4" x14ac:dyDescent="0.3">
      <c r="B78" s="615">
        <v>43465</v>
      </c>
      <c r="C78" s="617">
        <v>12.338699999999999</v>
      </c>
      <c r="D78" s="617">
        <v>17.274179999999998</v>
      </c>
      <c r="E78" s="617">
        <v>37.808300000000003</v>
      </c>
      <c r="F78" s="617">
        <v>43.239135407136303</v>
      </c>
    </row>
    <row r="79" spans="2:6" ht="14.4" x14ac:dyDescent="0.3">
      <c r="B79" s="615">
        <v>43555</v>
      </c>
      <c r="C79" s="617">
        <v>13.4838</v>
      </c>
      <c r="D79" s="617">
        <v>18.877320000000001</v>
      </c>
      <c r="E79" s="617">
        <v>43.353299999999997</v>
      </c>
      <c r="F79" s="617">
        <v>48.629613011777899</v>
      </c>
    </row>
    <row r="80" spans="2:6" ht="14.4" x14ac:dyDescent="0.3">
      <c r="B80" s="615">
        <v>43646</v>
      </c>
      <c r="C80" s="617">
        <v>15.092000000000001</v>
      </c>
      <c r="D80" s="617">
        <v>21.128799999999998</v>
      </c>
      <c r="E80" s="617">
        <v>42.448300000000003</v>
      </c>
      <c r="F80" s="617">
        <v>48.253154484483296</v>
      </c>
    </row>
    <row r="81" spans="2:6" ht="14.4" x14ac:dyDescent="0.3">
      <c r="B81" s="615">
        <v>43738</v>
      </c>
      <c r="C81" s="617">
        <v>16.4026</v>
      </c>
      <c r="D81" s="617">
        <v>22.963639999999998</v>
      </c>
      <c r="E81" s="617">
        <v>57.558300000000003</v>
      </c>
      <c r="F81" s="617">
        <v>62.727005231037488</v>
      </c>
    </row>
    <row r="82" spans="2:6" ht="14.4" x14ac:dyDescent="0.3">
      <c r="B82" s="615">
        <v>43830</v>
      </c>
      <c r="C82" s="617">
        <v>18.700900000000001</v>
      </c>
      <c r="D82" s="617">
        <v>26.181259999999998</v>
      </c>
      <c r="E82" s="617">
        <v>59.895000000000003</v>
      </c>
      <c r="F82" s="617">
        <v>67.139334155363798</v>
      </c>
    </row>
    <row r="83" spans="2:6" ht="14.4" x14ac:dyDescent="0.3">
      <c r="B83" s="615">
        <v>43921</v>
      </c>
      <c r="C83" s="617">
        <v>20.455200000000001</v>
      </c>
      <c r="D83" s="617">
        <v>28.637280000000001</v>
      </c>
      <c r="E83" s="617">
        <v>64.469700000000003</v>
      </c>
      <c r="F83" s="617">
        <v>71.103672659093405</v>
      </c>
    </row>
    <row r="84" spans="2:6" ht="14.4" x14ac:dyDescent="0.3">
      <c r="B84" s="615">
        <v>44012</v>
      </c>
      <c r="C84" s="617">
        <v>21.8154</v>
      </c>
      <c r="D84" s="617">
        <v>30.541559999999997</v>
      </c>
      <c r="E84" s="617">
        <v>70.454999999999998</v>
      </c>
      <c r="F84" s="617">
        <v>79.127358490566039</v>
      </c>
    </row>
    <row r="85" spans="2:6" ht="14.4" x14ac:dyDescent="0.3">
      <c r="B85" s="615">
        <v>44104</v>
      </c>
      <c r="C85" s="617">
        <v>23.195699999999999</v>
      </c>
      <c r="D85" s="617">
        <v>32.473979999999997</v>
      </c>
      <c r="E85" s="617">
        <v>76.174999999999997</v>
      </c>
      <c r="F85" s="617">
        <v>89.2606046402625</v>
      </c>
    </row>
    <row r="86" spans="2:6" ht="14.4" x14ac:dyDescent="0.3">
      <c r="B86" s="615">
        <v>44196</v>
      </c>
      <c r="C86" s="617">
        <v>25.494299999999999</v>
      </c>
      <c r="D86" s="617">
        <v>35.692019999999999</v>
      </c>
      <c r="E86" s="617">
        <v>84.144999999999996</v>
      </c>
      <c r="F86" s="617">
        <v>102.766243282852</v>
      </c>
    </row>
    <row r="87" spans="2:6" ht="15" thickBot="1" x14ac:dyDescent="0.35">
      <c r="B87" s="622">
        <v>44286</v>
      </c>
      <c r="C87" s="623">
        <v>28.5139</v>
      </c>
      <c r="D87" s="623">
        <v>39.919459999999994</v>
      </c>
      <c r="E87" s="623">
        <v>91.984999999999999</v>
      </c>
      <c r="F87" s="623">
        <v>107.874985340682</v>
      </c>
    </row>
    <row r="88" spans="2:6" ht="10.5" customHeight="1" thickTop="1" x14ac:dyDescent="0.3">
      <c r="B88" s="134"/>
      <c r="C88" s="133"/>
      <c r="D88" s="133"/>
      <c r="E88" s="133"/>
      <c r="F88" s="133"/>
    </row>
    <row r="89" spans="2:6" ht="32.25" customHeight="1" x14ac:dyDescent="0.3">
      <c r="B89" s="1346" t="s">
        <v>342</v>
      </c>
      <c r="C89" s="1346"/>
      <c r="D89" s="1346"/>
      <c r="E89" s="1346"/>
      <c r="F89" s="1346"/>
    </row>
    <row r="90" spans="2:6" x14ac:dyDescent="0.3">
      <c r="B90" s="348"/>
      <c r="C90" s="348"/>
      <c r="D90" s="348"/>
      <c r="E90" s="348"/>
      <c r="F90" s="348"/>
    </row>
    <row r="91" spans="2:6" x14ac:dyDescent="0.3">
      <c r="F91" s="5"/>
    </row>
    <row r="92" spans="2:6" x14ac:dyDescent="0.3">
      <c r="C92" s="16"/>
      <c r="D92" s="1054"/>
    </row>
    <row r="93" spans="2:6" x14ac:dyDescent="0.3">
      <c r="D93" s="1054"/>
    </row>
    <row r="94" spans="2:6" x14ac:dyDescent="0.3">
      <c r="D94" s="1054"/>
    </row>
    <row r="95" spans="2:6" x14ac:dyDescent="0.3">
      <c r="D95" s="1054"/>
    </row>
    <row r="96" spans="2:6" x14ac:dyDescent="0.3">
      <c r="D96" s="1054"/>
    </row>
    <row r="97" spans="4:4" x14ac:dyDescent="0.3">
      <c r="D97" s="1054"/>
    </row>
    <row r="98" spans="4:4" x14ac:dyDescent="0.3">
      <c r="D98" s="1054"/>
    </row>
    <row r="99" spans="4:4" x14ac:dyDescent="0.3">
      <c r="D99" s="1054"/>
    </row>
    <row r="100" spans="4:4" x14ac:dyDescent="0.3">
      <c r="D100" s="1054"/>
    </row>
    <row r="101" spans="4:4" x14ac:dyDescent="0.3">
      <c r="D101" s="1054"/>
    </row>
    <row r="102" spans="4:4" x14ac:dyDescent="0.3">
      <c r="D102" s="1054"/>
    </row>
  </sheetData>
  <mergeCells count="2">
    <mergeCell ref="B6:F6"/>
    <mergeCell ref="B89:F89"/>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0" orientation="portrait" horizontalDpi="4294967293" r:id="rId1"/>
  <headerFooter scaleWithDoc="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B86"/>
  <sheetViews>
    <sheetView showGridLines="0" showRuler="0" zoomScale="85" zoomScaleNormal="85" zoomScaleSheetLayoutView="76" workbookViewId="0"/>
  </sheetViews>
  <sheetFormatPr baseColWidth="10" defaultColWidth="11.44140625" defaultRowHeight="15.6" x14ac:dyDescent="0.3"/>
  <cols>
    <col min="1" max="1" width="6.88671875" style="5" customWidth="1"/>
    <col min="2" max="2" width="31.109375" style="122" customWidth="1"/>
    <col min="3" max="3" width="15.33203125" style="122" customWidth="1"/>
    <col min="4" max="4" width="14" style="122" bestFit="1" customWidth="1"/>
    <col min="5" max="5" width="15.109375" style="122" bestFit="1" customWidth="1"/>
    <col min="6" max="6" width="15.6640625" style="122" bestFit="1" customWidth="1"/>
    <col min="7" max="7" width="14" style="122" bestFit="1" customWidth="1"/>
    <col min="8" max="10" width="14" style="122" customWidth="1"/>
    <col min="11" max="11" width="14" style="122" bestFit="1" customWidth="1"/>
    <col min="12" max="12" width="14.88671875" style="122" bestFit="1" customWidth="1"/>
    <col min="13" max="14" width="14" style="122" bestFit="1" customWidth="1"/>
    <col min="15" max="16" width="14.88671875" style="122" bestFit="1" customWidth="1"/>
    <col min="17" max="17" width="15.109375" style="122" bestFit="1" customWidth="1"/>
    <col min="18" max="18" width="19.33203125" style="1150" bestFit="1" customWidth="1"/>
    <col min="19" max="24" width="16.5546875" style="122" customWidth="1"/>
    <col min="25" max="16384" width="11.44140625" style="122"/>
  </cols>
  <sheetData>
    <row r="1" spans="1:28" x14ac:dyDescent="0.3">
      <c r="A1" s="666" t="s">
        <v>216</v>
      </c>
      <c r="B1" s="172"/>
    </row>
    <row r="2" spans="1:28" s="123" customFormat="1" ht="15" customHeight="1" x14ac:dyDescent="0.3">
      <c r="A2" s="42"/>
      <c r="B2" s="351" t="s">
        <v>703</v>
      </c>
      <c r="C2" s="124"/>
      <c r="D2" s="124"/>
      <c r="E2" s="124"/>
      <c r="F2" s="128"/>
      <c r="G2" s="128"/>
      <c r="H2" s="128"/>
      <c r="I2" s="128"/>
      <c r="J2" s="128"/>
      <c r="K2" s="128"/>
      <c r="L2" s="128"/>
      <c r="M2" s="128"/>
      <c r="N2" s="128"/>
      <c r="O2" s="128"/>
      <c r="P2" s="128"/>
      <c r="Q2" s="128"/>
      <c r="R2" s="1150"/>
      <c r="S2" s="128"/>
      <c r="T2" s="128"/>
      <c r="U2" s="128"/>
      <c r="V2" s="128"/>
      <c r="W2" s="128"/>
      <c r="X2" s="128"/>
    </row>
    <row r="3" spans="1:28" s="123" customFormat="1" ht="15" customHeight="1" x14ac:dyDescent="0.3">
      <c r="A3" s="42"/>
      <c r="B3" s="351" t="s">
        <v>299</v>
      </c>
      <c r="C3" s="125"/>
      <c r="D3" s="125"/>
      <c r="E3" s="125"/>
      <c r="F3" s="128"/>
      <c r="G3" s="128"/>
      <c r="H3" s="128"/>
      <c r="I3" s="128"/>
      <c r="J3" s="128"/>
      <c r="K3" s="128"/>
      <c r="L3" s="128"/>
      <c r="M3" s="128"/>
      <c r="N3" s="128"/>
      <c r="O3" s="128"/>
      <c r="P3" s="128"/>
      <c r="Q3" s="128"/>
      <c r="R3" s="1150"/>
      <c r="S3" s="128"/>
      <c r="T3" s="128"/>
      <c r="U3" s="128"/>
      <c r="V3" s="128"/>
      <c r="W3" s="128"/>
      <c r="X3" s="128"/>
    </row>
    <row r="4" spans="1:28" s="35" customFormat="1" x14ac:dyDescent="0.3">
      <c r="B4" s="395"/>
      <c r="C4" s="395"/>
      <c r="D4" s="395"/>
      <c r="E4" s="395"/>
      <c r="F4" s="128"/>
      <c r="G4" s="128"/>
      <c r="H4" s="128"/>
      <c r="I4" s="128"/>
      <c r="J4" s="128"/>
      <c r="K4" s="128"/>
      <c r="L4" s="128"/>
      <c r="M4" s="128"/>
      <c r="N4" s="128"/>
      <c r="O4" s="128"/>
      <c r="P4" s="128"/>
      <c r="Q4" s="128"/>
      <c r="R4" s="1150"/>
      <c r="S4" s="128"/>
      <c r="T4" s="128"/>
      <c r="U4" s="128"/>
      <c r="V4" s="128"/>
      <c r="W4" s="128"/>
      <c r="X4" s="128"/>
    </row>
    <row r="5" spans="1:28" s="35" customFormat="1" x14ac:dyDescent="0.3">
      <c r="B5" s="395"/>
      <c r="C5" s="395"/>
      <c r="D5" s="395"/>
      <c r="E5" s="395"/>
      <c r="F5" s="128"/>
      <c r="G5" s="128"/>
      <c r="H5" s="128"/>
      <c r="I5" s="128"/>
      <c r="J5" s="128"/>
      <c r="K5" s="128"/>
      <c r="L5" s="128"/>
      <c r="M5" s="128"/>
      <c r="N5" s="128"/>
      <c r="O5" s="128"/>
      <c r="P5" s="128"/>
      <c r="Q5" s="128"/>
      <c r="R5" s="1150"/>
      <c r="S5" s="128"/>
      <c r="T5" s="128"/>
      <c r="U5" s="128"/>
      <c r="V5" s="128"/>
      <c r="W5" s="128"/>
      <c r="X5" s="128"/>
    </row>
    <row r="6" spans="1:28" s="126" customFormat="1" ht="17.399999999999999" x14ac:dyDescent="0.3">
      <c r="B6" s="1349" t="s">
        <v>658</v>
      </c>
      <c r="C6" s="1349"/>
      <c r="D6" s="1349"/>
      <c r="E6" s="1349"/>
      <c r="F6" s="1349"/>
      <c r="G6" s="1349"/>
      <c r="H6" s="1349"/>
      <c r="I6" s="1349"/>
      <c r="J6" s="1349"/>
      <c r="K6" s="1349"/>
      <c r="L6" s="1349"/>
      <c r="M6" s="1349"/>
      <c r="N6" s="1349"/>
      <c r="O6" s="1349"/>
      <c r="P6" s="1349"/>
      <c r="Q6" s="1349"/>
      <c r="R6" s="1150"/>
      <c r="S6" s="128"/>
      <c r="T6" s="128"/>
      <c r="U6" s="128"/>
      <c r="V6" s="128"/>
      <c r="W6" s="128"/>
      <c r="X6" s="128"/>
    </row>
    <row r="7" spans="1:28" s="750" customFormat="1" ht="17.399999999999999" x14ac:dyDescent="0.3">
      <c r="B7" s="1350" t="s">
        <v>862</v>
      </c>
      <c r="C7" s="1350"/>
      <c r="D7" s="1350"/>
      <c r="E7" s="1350"/>
      <c r="F7" s="1350"/>
      <c r="G7" s="1350"/>
      <c r="H7" s="1350"/>
      <c r="I7" s="1350"/>
      <c r="J7" s="1350"/>
      <c r="K7" s="1350"/>
      <c r="L7" s="1350"/>
      <c r="M7" s="1350"/>
      <c r="N7" s="1350"/>
      <c r="O7" s="1350"/>
      <c r="P7" s="1350"/>
      <c r="Q7" s="1350"/>
      <c r="R7" s="1150"/>
      <c r="S7" s="128"/>
      <c r="T7" s="128"/>
      <c r="U7" s="128"/>
      <c r="V7" s="128"/>
      <c r="W7" s="128"/>
      <c r="X7" s="128"/>
    </row>
    <row r="8" spans="1:28" x14ac:dyDescent="0.3">
      <c r="B8" s="1351" t="s">
        <v>334</v>
      </c>
      <c r="C8" s="1351"/>
      <c r="D8" s="1351"/>
      <c r="E8" s="1351"/>
      <c r="F8" s="1351"/>
      <c r="G8" s="1351"/>
      <c r="H8" s="1351"/>
      <c r="I8" s="1351"/>
      <c r="J8" s="1351"/>
      <c r="K8" s="1351"/>
      <c r="L8" s="1351"/>
      <c r="M8" s="1351"/>
      <c r="N8" s="1351"/>
      <c r="O8" s="1351"/>
      <c r="P8" s="1351"/>
      <c r="Q8" s="1351"/>
      <c r="S8" s="128"/>
      <c r="T8" s="128"/>
      <c r="U8" s="128"/>
      <c r="V8" s="128"/>
      <c r="W8" s="128"/>
      <c r="X8" s="128"/>
    </row>
    <row r="9" spans="1:28" s="180" customFormat="1" x14ac:dyDescent="0.3">
      <c r="A9" s="35"/>
      <c r="B9" s="416"/>
      <c r="C9" s="417"/>
      <c r="D9" s="417"/>
      <c r="E9" s="417"/>
      <c r="F9" s="128"/>
      <c r="G9" s="128"/>
      <c r="H9" s="128"/>
      <c r="I9" s="128"/>
      <c r="J9" s="128"/>
      <c r="K9" s="128"/>
      <c r="L9" s="128"/>
      <c r="M9" s="128"/>
      <c r="N9" s="128"/>
      <c r="O9" s="128"/>
      <c r="P9" s="128"/>
      <c r="Q9" s="128"/>
      <c r="R9" s="1150"/>
      <c r="S9" s="128"/>
      <c r="T9" s="128"/>
      <c r="U9" s="128"/>
      <c r="V9" s="128"/>
      <c r="W9" s="128"/>
      <c r="X9" s="128"/>
    </row>
    <row r="10" spans="1:28" ht="16.2" thickBot="1" x14ac:dyDescent="0.35">
      <c r="A10" s="1"/>
      <c r="B10" s="751" t="s">
        <v>861</v>
      </c>
      <c r="C10" s="128"/>
      <c r="D10" s="128"/>
      <c r="E10" s="128"/>
      <c r="F10" s="128"/>
      <c r="G10" s="128"/>
      <c r="H10" s="128"/>
      <c r="I10" s="128"/>
      <c r="J10" s="128"/>
      <c r="K10" s="128"/>
      <c r="L10" s="128"/>
      <c r="M10" s="128"/>
      <c r="N10" s="128"/>
      <c r="O10" s="128"/>
      <c r="P10" s="128"/>
      <c r="Q10" s="128"/>
      <c r="S10" s="128"/>
      <c r="T10" s="128"/>
      <c r="U10" s="128"/>
      <c r="V10" s="128"/>
      <c r="W10" s="128"/>
      <c r="X10" s="128"/>
    </row>
    <row r="11" spans="1:28" s="42" customFormat="1" ht="16.8" thickTop="1" thickBot="1" x14ac:dyDescent="0.35">
      <c r="B11" s="1352"/>
      <c r="C11" s="1354">
        <v>2021</v>
      </c>
      <c r="D11" s="1355"/>
      <c r="E11" s="1355"/>
      <c r="F11" s="1355"/>
      <c r="G11" s="1355"/>
      <c r="H11" s="1355"/>
      <c r="I11" s="1355"/>
      <c r="J11" s="1355"/>
      <c r="K11" s="1355"/>
      <c r="L11" s="1163" t="s">
        <v>863</v>
      </c>
      <c r="M11" s="1354">
        <v>2022</v>
      </c>
      <c r="N11" s="1355"/>
      <c r="O11" s="1356"/>
      <c r="P11" s="1163" t="s">
        <v>863</v>
      </c>
      <c r="Q11" s="1347" t="s">
        <v>287</v>
      </c>
      <c r="R11" s="1150"/>
      <c r="S11" s="128"/>
      <c r="T11" s="128"/>
      <c r="U11" s="128"/>
      <c r="V11" s="128"/>
      <c r="W11" s="128"/>
      <c r="X11" s="128"/>
    </row>
    <row r="12" spans="1:28" s="42" customFormat="1" ht="16.8" thickTop="1" thickBot="1" x14ac:dyDescent="0.35">
      <c r="B12" s="1353"/>
      <c r="C12" s="953" t="s">
        <v>151</v>
      </c>
      <c r="D12" s="953" t="s">
        <v>155</v>
      </c>
      <c r="E12" s="953" t="s">
        <v>296</v>
      </c>
      <c r="F12" s="953" t="s">
        <v>474</v>
      </c>
      <c r="G12" s="953" t="s">
        <v>475</v>
      </c>
      <c r="H12" s="953" t="s">
        <v>476</v>
      </c>
      <c r="I12" s="953" t="s">
        <v>152</v>
      </c>
      <c r="J12" s="953" t="s">
        <v>153</v>
      </c>
      <c r="K12" s="953" t="s">
        <v>133</v>
      </c>
      <c r="L12" s="953">
        <v>2021</v>
      </c>
      <c r="M12" s="953" t="s">
        <v>559</v>
      </c>
      <c r="N12" s="953" t="s">
        <v>154</v>
      </c>
      <c r="O12" s="953" t="s">
        <v>132</v>
      </c>
      <c r="P12" s="953">
        <v>2022</v>
      </c>
      <c r="Q12" s="1348"/>
      <c r="R12" s="1150"/>
      <c r="S12" s="128"/>
      <c r="T12" s="128"/>
      <c r="U12" s="128"/>
      <c r="V12" s="128"/>
      <c r="W12" s="128"/>
      <c r="X12" s="128"/>
    </row>
    <row r="13" spans="1:28" ht="16.2" thickTop="1" x14ac:dyDescent="0.3">
      <c r="B13" s="954"/>
      <c r="C13" s="955"/>
      <c r="D13" s="955"/>
      <c r="E13" s="955"/>
      <c r="F13" s="955"/>
      <c r="G13" s="955"/>
      <c r="H13" s="955"/>
      <c r="I13" s="955"/>
      <c r="J13" s="955"/>
      <c r="K13" s="955"/>
      <c r="L13" s="955"/>
      <c r="M13" s="955"/>
      <c r="N13" s="955"/>
      <c r="O13" s="955"/>
      <c r="P13" s="955"/>
      <c r="Q13" s="956"/>
      <c r="S13" s="128"/>
      <c r="T13" s="128"/>
      <c r="U13" s="128"/>
      <c r="V13" s="128"/>
      <c r="W13" s="128"/>
      <c r="X13" s="128"/>
    </row>
    <row r="14" spans="1:28" x14ac:dyDescent="0.3">
      <c r="A14" s="1"/>
      <c r="B14" s="957" t="s">
        <v>233</v>
      </c>
      <c r="C14" s="958">
        <f>+C15+C16</f>
        <v>3307953.7447200003</v>
      </c>
      <c r="D14" s="958">
        <f t="shared" ref="D14:O14" si="0">+D15+D16</f>
        <v>498894.33022</v>
      </c>
      <c r="E14" s="958">
        <f t="shared" si="0"/>
        <v>262651.99598999997</v>
      </c>
      <c r="F14" s="958">
        <f t="shared" si="0"/>
        <v>3133462.6807599999</v>
      </c>
      <c r="G14" s="958">
        <f t="shared" si="0"/>
        <v>4239942.44539</v>
      </c>
      <c r="H14" s="958">
        <f t="shared" si="0"/>
        <v>1727412.5269900002</v>
      </c>
      <c r="I14" s="958">
        <f t="shared" si="0"/>
        <v>994877.48349000001</v>
      </c>
      <c r="J14" s="958">
        <f t="shared" si="0"/>
        <v>2156993.1374500003</v>
      </c>
      <c r="K14" s="958">
        <f t="shared" si="0"/>
        <v>251666.19721000001</v>
      </c>
      <c r="L14" s="959">
        <f>+L15+L16</f>
        <v>16573854.54222</v>
      </c>
      <c r="M14" s="958">
        <f t="shared" si="0"/>
        <v>794858.31683000003</v>
      </c>
      <c r="N14" s="958">
        <f t="shared" si="0"/>
        <v>47916.945770000006</v>
      </c>
      <c r="O14" s="958">
        <f t="shared" si="0"/>
        <v>4168674.4782000002</v>
      </c>
      <c r="P14" s="959">
        <f>+P15+P16</f>
        <v>5011449.7407999998</v>
      </c>
      <c r="Q14" s="959">
        <f t="shared" ref="Q14" si="1">+Q15+Q16</f>
        <v>21585304.283019997</v>
      </c>
      <c r="S14" s="725"/>
      <c r="T14" s="725"/>
      <c r="U14" s="725"/>
      <c r="V14" s="725"/>
      <c r="W14" s="725"/>
      <c r="X14" s="725"/>
      <c r="Y14" s="725"/>
      <c r="Z14" s="725"/>
      <c r="AA14" s="725"/>
      <c r="AB14" s="725"/>
    </row>
    <row r="15" spans="1:28" x14ac:dyDescent="0.3">
      <c r="A15" s="1"/>
      <c r="B15" s="960" t="s">
        <v>271</v>
      </c>
      <c r="C15" s="958">
        <v>3003785.6577400002</v>
      </c>
      <c r="D15" s="958">
        <v>60380.937229999996</v>
      </c>
      <c r="E15" s="958">
        <v>60399.967669999998</v>
      </c>
      <c r="F15" s="958">
        <v>2869659.5529799997</v>
      </c>
      <c r="G15" s="958">
        <v>4128143.3152399999</v>
      </c>
      <c r="H15" s="958">
        <v>1584628.0986600001</v>
      </c>
      <c r="I15" s="958">
        <v>709116.08747000003</v>
      </c>
      <c r="J15" s="958">
        <v>1774067.3769200002</v>
      </c>
      <c r="K15" s="958">
        <v>36534.729059999998</v>
      </c>
      <c r="L15" s="959">
        <f>SUM(C15:K15)</f>
        <v>14226715.72297</v>
      </c>
      <c r="M15" s="958">
        <v>29812.346610000004</v>
      </c>
      <c r="N15" s="958">
        <v>7849.6738600000008</v>
      </c>
      <c r="O15" s="958">
        <v>4025311.0139000001</v>
      </c>
      <c r="P15" s="959">
        <f>SUM(M15:O15)</f>
        <v>4062973.03437</v>
      </c>
      <c r="Q15" s="959">
        <f>+L15+P15</f>
        <v>18289688.757339999</v>
      </c>
      <c r="S15" s="725"/>
      <c r="T15" s="725"/>
      <c r="U15" s="725"/>
      <c r="V15" s="725"/>
      <c r="W15" s="725"/>
      <c r="X15" s="725"/>
      <c r="Y15" s="725"/>
      <c r="Z15" s="725"/>
      <c r="AA15" s="725"/>
      <c r="AB15" s="725"/>
    </row>
    <row r="16" spans="1:28" x14ac:dyDescent="0.3">
      <c r="A16" s="1"/>
      <c r="B16" s="960" t="s">
        <v>301</v>
      </c>
      <c r="C16" s="958">
        <v>304168.08697999996</v>
      </c>
      <c r="D16" s="958">
        <v>438513.39299000002</v>
      </c>
      <c r="E16" s="958">
        <v>202252.02831999998</v>
      </c>
      <c r="F16" s="958">
        <v>263803.12777999998</v>
      </c>
      <c r="G16" s="958">
        <v>111799.13015000001</v>
      </c>
      <c r="H16" s="958">
        <v>142784.42833</v>
      </c>
      <c r="I16" s="958">
        <v>285761.39601999999</v>
      </c>
      <c r="J16" s="958">
        <v>382925.76053000003</v>
      </c>
      <c r="K16" s="958">
        <v>215131.46815</v>
      </c>
      <c r="L16" s="959">
        <f>SUM(C16:K16)</f>
        <v>2347138.8192500002</v>
      </c>
      <c r="M16" s="958">
        <v>765045.97022000002</v>
      </c>
      <c r="N16" s="958">
        <v>40067.271910000003</v>
      </c>
      <c r="O16" s="958">
        <v>143363.46430000002</v>
      </c>
      <c r="P16" s="959">
        <f>SUM(M16:O16)</f>
        <v>948476.70643000002</v>
      </c>
      <c r="Q16" s="959">
        <f>+L16+P16</f>
        <v>3295615.52568</v>
      </c>
      <c r="S16" s="725"/>
      <c r="T16" s="725"/>
      <c r="U16" s="725"/>
      <c r="V16" s="725"/>
      <c r="W16" s="725"/>
      <c r="X16" s="725"/>
      <c r="Y16" s="725"/>
      <c r="Z16" s="725"/>
      <c r="AA16" s="725"/>
      <c r="AB16" s="725"/>
    </row>
    <row r="17" spans="1:28" x14ac:dyDescent="0.3">
      <c r="A17" s="1"/>
      <c r="B17" s="961"/>
      <c r="C17" s="962"/>
      <c r="D17" s="962"/>
      <c r="E17" s="962"/>
      <c r="F17" s="962"/>
      <c r="G17" s="962"/>
      <c r="H17" s="962"/>
      <c r="I17" s="962"/>
      <c r="J17" s="962"/>
      <c r="K17" s="962"/>
      <c r="L17" s="962"/>
      <c r="M17" s="962"/>
      <c r="N17" s="962"/>
      <c r="O17" s="962"/>
      <c r="P17" s="962"/>
      <c r="Q17" s="963"/>
      <c r="S17" s="725"/>
      <c r="T17" s="725"/>
      <c r="U17" s="725"/>
      <c r="V17" s="725"/>
      <c r="W17" s="725"/>
      <c r="X17" s="725"/>
      <c r="Y17" s="725"/>
      <c r="Z17" s="725"/>
      <c r="AA17" s="725"/>
      <c r="AB17" s="725"/>
    </row>
    <row r="18" spans="1:28" x14ac:dyDescent="0.3">
      <c r="A18" s="122"/>
      <c r="B18" s="957"/>
      <c r="C18" s="958"/>
      <c r="D18" s="958"/>
      <c r="E18" s="958"/>
      <c r="F18" s="958"/>
      <c r="G18" s="958"/>
      <c r="H18" s="958"/>
      <c r="I18" s="958"/>
      <c r="J18" s="958"/>
      <c r="K18" s="958"/>
      <c r="L18" s="958"/>
      <c r="M18" s="958"/>
      <c r="N18" s="958"/>
      <c r="O18" s="958"/>
      <c r="P18" s="958"/>
      <c r="Q18" s="959"/>
      <c r="S18" s="725"/>
      <c r="T18" s="725"/>
      <c r="U18" s="725"/>
      <c r="V18" s="725"/>
      <c r="W18" s="725"/>
      <c r="X18" s="725"/>
      <c r="Y18" s="725"/>
      <c r="Z18" s="725"/>
      <c r="AA18" s="725"/>
      <c r="AB18" s="725"/>
    </row>
    <row r="19" spans="1:28" x14ac:dyDescent="0.3">
      <c r="A19" s="122"/>
      <c r="B19" s="957" t="s">
        <v>234</v>
      </c>
      <c r="C19" s="958">
        <f>+C20+C21</f>
        <v>2461779.8389999997</v>
      </c>
      <c r="D19" s="958">
        <f t="shared" ref="D19" si="2">+D20+D21</f>
        <v>2824266.9912299998</v>
      </c>
      <c r="E19" s="958">
        <f t="shared" ref="E19" si="3">+E20+E21</f>
        <v>1830687.3633099997</v>
      </c>
      <c r="F19" s="958">
        <f t="shared" ref="F19" si="4">+F20+F21</f>
        <v>1425394.88032</v>
      </c>
      <c r="G19" s="958">
        <f t="shared" ref="G19" si="5">+G20+G21</f>
        <v>237617.19902999999</v>
      </c>
      <c r="H19" s="958">
        <f t="shared" ref="H19" si="6">+H20+H21</f>
        <v>2001988.06379</v>
      </c>
      <c r="I19" s="958">
        <f t="shared" ref="I19" si="7">+I20+I21</f>
        <v>57122.065000000002</v>
      </c>
      <c r="J19" s="958">
        <f t="shared" ref="J19" si="8">+J20+J21</f>
        <v>0</v>
      </c>
      <c r="K19" s="958">
        <f t="shared" ref="K19" si="9">+K20+K21</f>
        <v>386142.65908000001</v>
      </c>
      <c r="L19" s="959">
        <f>+L20+L21</f>
        <v>11224999.060759999</v>
      </c>
      <c r="M19" s="958">
        <f t="shared" ref="M19" si="10">+M20+M21</f>
        <v>52759.046000000002</v>
      </c>
      <c r="N19" s="958">
        <f t="shared" ref="N19" si="11">+N20+N21</f>
        <v>521793.23788999999</v>
      </c>
      <c r="O19" s="958">
        <f t="shared" ref="O19" si="12">+O20+O21</f>
        <v>100446.30365</v>
      </c>
      <c r="P19" s="959">
        <f>+P20+P21</f>
        <v>674998.58753999998</v>
      </c>
      <c r="Q19" s="959">
        <f t="shared" ref="Q19" si="13">+Q20+Q21</f>
        <v>11899997.6483</v>
      </c>
      <c r="S19" s="725"/>
      <c r="T19" s="725"/>
      <c r="U19" s="725"/>
      <c r="V19" s="725"/>
      <c r="W19" s="725"/>
      <c r="X19" s="725"/>
      <c r="Y19" s="725"/>
      <c r="Z19" s="725"/>
      <c r="AA19" s="725"/>
      <c r="AB19" s="725"/>
    </row>
    <row r="20" spans="1:28" x14ac:dyDescent="0.3">
      <c r="A20" s="122"/>
      <c r="B20" s="960" t="s">
        <v>271</v>
      </c>
      <c r="C20" s="958">
        <v>2365519.8928099996</v>
      </c>
      <c r="D20" s="958">
        <v>2706485.9848099998</v>
      </c>
      <c r="E20" s="958">
        <v>1656264.0199599997</v>
      </c>
      <c r="F20" s="958">
        <v>1301753.27376</v>
      </c>
      <c r="G20" s="958">
        <v>217209.21403999999</v>
      </c>
      <c r="H20" s="958">
        <v>1925137.4935099999</v>
      </c>
      <c r="I20" s="958">
        <v>57122.065000000002</v>
      </c>
      <c r="J20" s="958">
        <v>0</v>
      </c>
      <c r="K20" s="958">
        <v>386142.62880000001</v>
      </c>
      <c r="L20" s="959">
        <f>SUM(C20:K20)</f>
        <v>10615634.572689999</v>
      </c>
      <c r="M20" s="958">
        <v>52759.046000000002</v>
      </c>
      <c r="N20" s="958">
        <v>521793.23788999999</v>
      </c>
      <c r="O20" s="958">
        <v>100446.30365</v>
      </c>
      <c r="P20" s="959">
        <f>SUM(M20:O20)</f>
        <v>674998.58753999998</v>
      </c>
      <c r="Q20" s="959">
        <f>+L20+P20</f>
        <v>11290633.16023</v>
      </c>
      <c r="S20" s="725"/>
      <c r="T20" s="725"/>
      <c r="U20" s="725"/>
      <c r="V20" s="725"/>
      <c r="W20" s="725"/>
      <c r="X20" s="725"/>
      <c r="Y20" s="725"/>
      <c r="Z20" s="725"/>
      <c r="AA20" s="725"/>
      <c r="AB20" s="725"/>
    </row>
    <row r="21" spans="1:28" x14ac:dyDescent="0.3">
      <c r="A21" s="122"/>
      <c r="B21" s="960" t="s">
        <v>301</v>
      </c>
      <c r="C21" s="958">
        <v>96259.946190000002</v>
      </c>
      <c r="D21" s="958">
        <v>117781.00642000001</v>
      </c>
      <c r="E21" s="958">
        <v>174423.34334999998</v>
      </c>
      <c r="F21" s="958">
        <v>123641.60655999999</v>
      </c>
      <c r="G21" s="958">
        <v>20407.984989999997</v>
      </c>
      <c r="H21" s="958">
        <v>76850.57028</v>
      </c>
      <c r="I21" s="958">
        <v>0</v>
      </c>
      <c r="J21" s="958">
        <v>0</v>
      </c>
      <c r="K21" s="958">
        <v>3.0280000000000001E-2</v>
      </c>
      <c r="L21" s="959">
        <f>SUM(C21:K21)</f>
        <v>609364.48806999996</v>
      </c>
      <c r="M21" s="958">
        <v>0</v>
      </c>
      <c r="N21" s="958">
        <v>0</v>
      </c>
      <c r="O21" s="958">
        <v>0</v>
      </c>
      <c r="P21" s="959">
        <f>SUM(M21:O21)</f>
        <v>0</v>
      </c>
      <c r="Q21" s="959">
        <f>+L21+P21</f>
        <v>609364.48806999996</v>
      </c>
      <c r="S21" s="725"/>
      <c r="T21" s="725"/>
      <c r="U21" s="725"/>
      <c r="V21" s="725"/>
      <c r="W21" s="725"/>
      <c r="X21" s="725"/>
      <c r="Y21" s="725"/>
      <c r="Z21" s="725"/>
      <c r="AA21" s="725"/>
      <c r="AB21" s="725"/>
    </row>
    <row r="22" spans="1:28" x14ac:dyDescent="0.3">
      <c r="A22" s="122"/>
      <c r="B22" s="957"/>
      <c r="C22" s="958"/>
      <c r="D22" s="958"/>
      <c r="E22" s="958"/>
      <c r="F22" s="958"/>
      <c r="G22" s="958"/>
      <c r="H22" s="958"/>
      <c r="I22" s="958"/>
      <c r="J22" s="958"/>
      <c r="K22" s="958"/>
      <c r="L22" s="958"/>
      <c r="M22" s="958"/>
      <c r="N22" s="958"/>
      <c r="O22" s="958"/>
      <c r="P22" s="962"/>
      <c r="Q22" s="963"/>
      <c r="S22" s="725"/>
      <c r="T22" s="725"/>
      <c r="U22" s="725"/>
      <c r="V22" s="725"/>
      <c r="W22" s="725"/>
      <c r="X22" s="725"/>
      <c r="Y22" s="725"/>
      <c r="Z22" s="725"/>
      <c r="AA22" s="725"/>
      <c r="AB22" s="725"/>
    </row>
    <row r="23" spans="1:28" x14ac:dyDescent="0.3">
      <c r="A23" s="122"/>
      <c r="B23" s="964"/>
      <c r="C23" s="965"/>
      <c r="D23" s="965"/>
      <c r="E23" s="965"/>
      <c r="F23" s="965"/>
      <c r="G23" s="965"/>
      <c r="H23" s="965"/>
      <c r="I23" s="965"/>
      <c r="J23" s="965"/>
      <c r="K23" s="965"/>
      <c r="L23" s="965"/>
      <c r="M23" s="965"/>
      <c r="N23" s="965"/>
      <c r="O23" s="965"/>
      <c r="P23" s="958"/>
      <c r="Q23" s="959"/>
      <c r="S23" s="725"/>
      <c r="T23" s="725"/>
      <c r="U23" s="725"/>
      <c r="V23" s="725"/>
      <c r="W23" s="725"/>
      <c r="X23" s="725"/>
      <c r="Y23" s="725"/>
      <c r="Z23" s="725"/>
      <c r="AA23" s="725"/>
      <c r="AB23" s="725"/>
    </row>
    <row r="24" spans="1:28" x14ac:dyDescent="0.3">
      <c r="A24" s="122"/>
      <c r="B24" s="957" t="s">
        <v>158</v>
      </c>
      <c r="C24" s="958">
        <f>+C25+C26</f>
        <v>138390.76267</v>
      </c>
      <c r="D24" s="958">
        <f t="shared" ref="D24" si="14">+D25+D26</f>
        <v>502528.2363799999</v>
      </c>
      <c r="E24" s="958">
        <f t="shared" ref="E24" si="15">+E25+E26</f>
        <v>185537.58240999994</v>
      </c>
      <c r="F24" s="958">
        <f t="shared" ref="F24" si="16">+F25+F26</f>
        <v>161501.99320000003</v>
      </c>
      <c r="G24" s="958">
        <f t="shared" ref="G24" si="17">+G25+G26</f>
        <v>499413.63834</v>
      </c>
      <c r="H24" s="958">
        <f t="shared" ref="H24" si="18">+H25+H26</f>
        <v>2226249.5222700005</v>
      </c>
      <c r="I24" s="958">
        <f t="shared" ref="I24" si="19">+I25+I26</f>
        <v>137170.50170999998</v>
      </c>
      <c r="J24" s="958">
        <f t="shared" ref="J24" si="20">+J25+J26</f>
        <v>598577.53000999999</v>
      </c>
      <c r="K24" s="958">
        <f t="shared" ref="K24" si="21">+K25+K26</f>
        <v>2047733.0276300004</v>
      </c>
      <c r="L24" s="959">
        <f>+L25+L26</f>
        <v>6497102.7946200008</v>
      </c>
      <c r="M24" s="958">
        <f t="shared" ref="M24" si="22">+M25+M26</f>
        <v>864783.99903999979</v>
      </c>
      <c r="N24" s="958">
        <f t="shared" ref="N24" si="23">+N25+N26</f>
        <v>530256.61878999998</v>
      </c>
      <c r="O24" s="958">
        <f t="shared" ref="O24" si="24">+O25+O26</f>
        <v>3167983.6533999997</v>
      </c>
      <c r="P24" s="959">
        <f>+P25+P26</f>
        <v>4563024.2712300001</v>
      </c>
      <c r="Q24" s="959">
        <f t="shared" ref="Q24" si="25">+Q25+Q26</f>
        <v>11060127.065849999</v>
      </c>
      <c r="S24" s="725"/>
      <c r="T24" s="725"/>
      <c r="U24" s="725"/>
      <c r="V24" s="725"/>
      <c r="W24" s="725"/>
      <c r="X24" s="725"/>
      <c r="Y24" s="725"/>
      <c r="Z24" s="725"/>
      <c r="AA24" s="725"/>
      <c r="AB24" s="725"/>
    </row>
    <row r="25" spans="1:28" x14ac:dyDescent="0.3">
      <c r="A25" s="122"/>
      <c r="B25" s="960" t="s">
        <v>271</v>
      </c>
      <c r="C25" s="958">
        <v>110907.09356000001</v>
      </c>
      <c r="D25" s="958">
        <v>150601.94141999996</v>
      </c>
      <c r="E25" s="958">
        <v>154027.75904999994</v>
      </c>
      <c r="F25" s="958">
        <v>132483.66443</v>
      </c>
      <c r="G25" s="958">
        <v>133074.7132</v>
      </c>
      <c r="H25" s="958">
        <v>2142790.8870400004</v>
      </c>
      <c r="I25" s="958">
        <v>105955.32644999999</v>
      </c>
      <c r="J25" s="958">
        <v>151856.23494999995</v>
      </c>
      <c r="K25" s="958">
        <v>2017581.4998100004</v>
      </c>
      <c r="L25" s="959">
        <f>SUM(C25:K25)</f>
        <v>5099279.1199100008</v>
      </c>
      <c r="M25" s="958">
        <v>836884.88310999982</v>
      </c>
      <c r="N25" s="958">
        <v>140673.83124</v>
      </c>
      <c r="O25" s="958">
        <v>3089440.2585899998</v>
      </c>
      <c r="P25" s="959">
        <f>SUM(M25:O25)</f>
        <v>4066998.9729399998</v>
      </c>
      <c r="Q25" s="959">
        <f>+L25+P25</f>
        <v>9166278.0928499997</v>
      </c>
      <c r="S25" s="725"/>
      <c r="T25" s="725"/>
      <c r="U25" s="725"/>
      <c r="V25" s="725"/>
      <c r="W25" s="725"/>
      <c r="X25" s="725"/>
      <c r="Y25" s="725"/>
      <c r="Z25" s="725"/>
      <c r="AA25" s="725"/>
      <c r="AB25" s="725"/>
    </row>
    <row r="26" spans="1:28" x14ac:dyDescent="0.3">
      <c r="A26" s="122"/>
      <c r="B26" s="960" t="s">
        <v>301</v>
      </c>
      <c r="C26" s="958">
        <v>27483.669109999995</v>
      </c>
      <c r="D26" s="958">
        <v>351926.29495999997</v>
      </c>
      <c r="E26" s="958">
        <v>31509.823360000009</v>
      </c>
      <c r="F26" s="958">
        <v>29018.328770000011</v>
      </c>
      <c r="G26" s="958">
        <v>366338.92514000001</v>
      </c>
      <c r="H26" s="958">
        <v>83458.635230000029</v>
      </c>
      <c r="I26" s="958">
        <v>31215.175260000004</v>
      </c>
      <c r="J26" s="958">
        <v>446721.29506000003</v>
      </c>
      <c r="K26" s="958">
        <v>30151.527819999992</v>
      </c>
      <c r="L26" s="959">
        <f>SUM(C26:K26)</f>
        <v>1397823.6747099999</v>
      </c>
      <c r="M26" s="958">
        <v>27899.11593</v>
      </c>
      <c r="N26" s="958">
        <v>389582.78755000001</v>
      </c>
      <c r="O26" s="958">
        <v>78543.394810000027</v>
      </c>
      <c r="P26" s="959">
        <f>SUM(M26:O26)</f>
        <v>496025.29829000001</v>
      </c>
      <c r="Q26" s="959">
        <f>+L26+P26</f>
        <v>1893848.973</v>
      </c>
      <c r="S26" s="725"/>
      <c r="T26" s="725"/>
      <c r="U26" s="725"/>
      <c r="V26" s="725"/>
      <c r="W26" s="725"/>
      <c r="X26" s="725"/>
      <c r="Y26" s="725"/>
      <c r="Z26" s="725"/>
      <c r="AA26" s="725"/>
      <c r="AB26" s="725"/>
    </row>
    <row r="27" spans="1:28" x14ac:dyDescent="0.3">
      <c r="A27" s="122"/>
      <c r="B27" s="961"/>
      <c r="C27" s="962"/>
      <c r="D27" s="962"/>
      <c r="E27" s="962"/>
      <c r="F27" s="962"/>
      <c r="G27" s="962"/>
      <c r="H27" s="962"/>
      <c r="I27" s="962"/>
      <c r="J27" s="962"/>
      <c r="K27" s="962"/>
      <c r="L27" s="962"/>
      <c r="M27" s="962"/>
      <c r="N27" s="962"/>
      <c r="O27" s="962"/>
      <c r="P27" s="962"/>
      <c r="Q27" s="963"/>
      <c r="S27" s="725"/>
      <c r="T27" s="725"/>
      <c r="U27" s="725"/>
      <c r="V27" s="725"/>
      <c r="W27" s="725"/>
      <c r="X27" s="725"/>
      <c r="Y27" s="725"/>
      <c r="Z27" s="725"/>
      <c r="AA27" s="725"/>
      <c r="AB27" s="725"/>
    </row>
    <row r="28" spans="1:28" x14ac:dyDescent="0.3">
      <c r="A28" s="122"/>
      <c r="B28" s="957"/>
      <c r="C28" s="958"/>
      <c r="D28" s="958"/>
      <c r="E28" s="958"/>
      <c r="F28" s="958"/>
      <c r="G28" s="958"/>
      <c r="H28" s="958"/>
      <c r="I28" s="958"/>
      <c r="J28" s="958"/>
      <c r="K28" s="958"/>
      <c r="L28" s="958"/>
      <c r="M28" s="958"/>
      <c r="N28" s="958"/>
      <c r="O28" s="958"/>
      <c r="P28" s="958"/>
      <c r="Q28" s="959"/>
      <c r="S28" s="725"/>
      <c r="T28" s="725"/>
      <c r="U28" s="725"/>
      <c r="V28" s="725"/>
      <c r="W28" s="725"/>
      <c r="X28" s="725"/>
      <c r="Y28" s="725"/>
      <c r="Z28" s="725"/>
      <c r="AA28" s="725"/>
      <c r="AB28" s="725"/>
    </row>
    <row r="29" spans="1:28" x14ac:dyDescent="0.3">
      <c r="A29" s="122"/>
      <c r="B29" s="957" t="s">
        <v>160</v>
      </c>
      <c r="C29" s="958">
        <f>+C30+C31</f>
        <v>22099.733110000001</v>
      </c>
      <c r="D29" s="958">
        <f t="shared" ref="D29" si="26">+D30+D31</f>
        <v>2390124.0013399995</v>
      </c>
      <c r="E29" s="958">
        <f t="shared" ref="E29" si="27">+E30+E31</f>
        <v>31658.854880000003</v>
      </c>
      <c r="F29" s="958">
        <f t="shared" ref="F29" si="28">+F30+F31</f>
        <v>202815.92431</v>
      </c>
      <c r="G29" s="958">
        <f t="shared" ref="G29" si="29">+G30+G31</f>
        <v>151.86463000000001</v>
      </c>
      <c r="H29" s="958">
        <f t="shared" ref="H29" si="30">+H30+H31</f>
        <v>196.84030000000001</v>
      </c>
      <c r="I29" s="958">
        <f t="shared" ref="I29" si="31">+I30+I31</f>
        <v>3701.2750199999996</v>
      </c>
      <c r="J29" s="958">
        <f t="shared" ref="J29" si="32">+J30+J31</f>
        <v>8095.1429299999991</v>
      </c>
      <c r="K29" s="958">
        <f t="shared" ref="K29" si="33">+K30+K31</f>
        <v>23268.012330000001</v>
      </c>
      <c r="L29" s="959">
        <f>+L30+L31</f>
        <v>2682111.64885</v>
      </c>
      <c r="M29" s="958">
        <f t="shared" ref="M29" si="34">+M30+M31</f>
        <v>178523.40533000001</v>
      </c>
      <c r="N29" s="958">
        <f t="shared" ref="N29" si="35">+N30+N31</f>
        <v>152.24583000000001</v>
      </c>
      <c r="O29" s="958">
        <f t="shared" ref="O29" si="36">+O30+O31</f>
        <v>208.97557999999998</v>
      </c>
      <c r="P29" s="959">
        <f>+P30+P31</f>
        <v>178884.62674000001</v>
      </c>
      <c r="Q29" s="959">
        <f t="shared" ref="Q29" si="37">+Q30+Q31</f>
        <v>2860996.2755900002</v>
      </c>
      <c r="S29" s="725"/>
      <c r="T29" s="725"/>
      <c r="U29" s="725"/>
      <c r="V29" s="725"/>
      <c r="W29" s="725"/>
      <c r="X29" s="725"/>
      <c r="Y29" s="725"/>
      <c r="Z29" s="725"/>
      <c r="AA29" s="725"/>
      <c r="AB29" s="725"/>
    </row>
    <row r="30" spans="1:28" x14ac:dyDescent="0.3">
      <c r="A30" s="122"/>
      <c r="B30" s="960" t="s">
        <v>271</v>
      </c>
      <c r="C30" s="958">
        <v>20767.00302</v>
      </c>
      <c r="D30" s="958">
        <v>2163055.6397799994</v>
      </c>
      <c r="E30" s="958">
        <v>420.75657000000001</v>
      </c>
      <c r="F30" s="958">
        <v>172616.88771000001</v>
      </c>
      <c r="G30" s="958">
        <v>68.062939999999998</v>
      </c>
      <c r="H30" s="958">
        <v>121.29997</v>
      </c>
      <c r="I30" s="958">
        <v>2404.3815299999997</v>
      </c>
      <c r="J30" s="958">
        <v>7496.5486299999993</v>
      </c>
      <c r="K30" s="958">
        <v>420.75657000000001</v>
      </c>
      <c r="L30" s="959">
        <f>SUM(C30:K30)</f>
        <v>2367371.33672</v>
      </c>
      <c r="M30" s="958">
        <v>149374.20742000002</v>
      </c>
      <c r="N30" s="958">
        <v>68.062939999999998</v>
      </c>
      <c r="O30" s="958">
        <v>121.29997</v>
      </c>
      <c r="P30" s="959">
        <f>SUM(M30:O30)</f>
        <v>149563.57033000002</v>
      </c>
      <c r="Q30" s="959">
        <f>+L30+P30</f>
        <v>2516934.90705</v>
      </c>
      <c r="S30" s="725"/>
      <c r="T30" s="725"/>
      <c r="U30" s="725"/>
      <c r="V30" s="725"/>
      <c r="W30" s="725"/>
      <c r="X30" s="725"/>
      <c r="Y30" s="725"/>
      <c r="Z30" s="725"/>
      <c r="AA30" s="725"/>
      <c r="AB30" s="725"/>
    </row>
    <row r="31" spans="1:28" x14ac:dyDescent="0.3">
      <c r="A31" s="122"/>
      <c r="B31" s="960" t="s">
        <v>301</v>
      </c>
      <c r="C31" s="958">
        <v>1332.7300900000002</v>
      </c>
      <c r="D31" s="958">
        <v>227068.36156000002</v>
      </c>
      <c r="E31" s="958">
        <v>31238.098310000001</v>
      </c>
      <c r="F31" s="958">
        <v>30199.036599999999</v>
      </c>
      <c r="G31" s="958">
        <v>83.801690000000008</v>
      </c>
      <c r="H31" s="958">
        <v>75.540329999999997</v>
      </c>
      <c r="I31" s="958">
        <v>1296.8934899999999</v>
      </c>
      <c r="J31" s="958">
        <v>598.59429999999998</v>
      </c>
      <c r="K31" s="958">
        <v>22847.25576</v>
      </c>
      <c r="L31" s="959">
        <f>SUM(C31:K31)</f>
        <v>314740.31212999998</v>
      </c>
      <c r="M31" s="958">
        <v>29149.197909999999</v>
      </c>
      <c r="N31" s="958">
        <v>84.18289</v>
      </c>
      <c r="O31" s="958">
        <v>87.675609999999992</v>
      </c>
      <c r="P31" s="959">
        <f>SUM(M31:O31)</f>
        <v>29321.056409999997</v>
      </c>
      <c r="Q31" s="959">
        <f>+L31+P31</f>
        <v>344061.36854</v>
      </c>
      <c r="S31" s="725"/>
      <c r="T31" s="725"/>
      <c r="U31" s="725"/>
      <c r="V31" s="725"/>
      <c r="W31" s="725"/>
      <c r="X31" s="725"/>
      <c r="Y31" s="725"/>
      <c r="Z31" s="725"/>
      <c r="AA31" s="725"/>
      <c r="AB31" s="725"/>
    </row>
    <row r="32" spans="1:28" x14ac:dyDescent="0.3">
      <c r="A32" s="122"/>
      <c r="B32" s="961"/>
      <c r="C32" s="962"/>
      <c r="D32" s="962"/>
      <c r="E32" s="962"/>
      <c r="F32" s="962"/>
      <c r="G32" s="962"/>
      <c r="H32" s="962"/>
      <c r="I32" s="962"/>
      <c r="J32" s="962"/>
      <c r="K32" s="962"/>
      <c r="L32" s="962"/>
      <c r="M32" s="962"/>
      <c r="N32" s="962"/>
      <c r="O32" s="962"/>
      <c r="P32" s="962"/>
      <c r="Q32" s="963"/>
      <c r="S32" s="725"/>
      <c r="T32" s="725"/>
      <c r="U32" s="725"/>
      <c r="V32" s="725"/>
      <c r="W32" s="725"/>
      <c r="X32" s="725"/>
      <c r="Y32" s="725"/>
      <c r="Z32" s="725"/>
      <c r="AA32" s="725"/>
      <c r="AB32" s="725"/>
    </row>
    <row r="33" spans="1:28" x14ac:dyDescent="0.3">
      <c r="A33" s="122"/>
      <c r="B33" s="957"/>
      <c r="C33" s="958"/>
      <c r="D33" s="958"/>
      <c r="E33" s="958"/>
      <c r="F33" s="958"/>
      <c r="G33" s="958"/>
      <c r="H33" s="958"/>
      <c r="I33" s="958"/>
      <c r="J33" s="958"/>
      <c r="K33" s="958"/>
      <c r="L33" s="958"/>
      <c r="M33" s="958"/>
      <c r="N33" s="958"/>
      <c r="O33" s="958"/>
      <c r="P33" s="958"/>
      <c r="Q33" s="959"/>
      <c r="S33" s="725"/>
      <c r="T33" s="725"/>
      <c r="U33" s="725"/>
      <c r="V33" s="725"/>
      <c r="W33" s="725"/>
      <c r="X33" s="725"/>
      <c r="Y33" s="725"/>
      <c r="Z33" s="725"/>
      <c r="AA33" s="725"/>
      <c r="AB33" s="725"/>
    </row>
    <row r="34" spans="1:28" x14ac:dyDescent="0.3">
      <c r="A34" s="122"/>
      <c r="B34" s="957" t="s">
        <v>585</v>
      </c>
      <c r="C34" s="958">
        <f>+C35+C36</f>
        <v>2643.0061900000001</v>
      </c>
      <c r="D34" s="958">
        <f t="shared" ref="D34" si="38">+D35+D36</f>
        <v>2579.2924500000004</v>
      </c>
      <c r="E34" s="958">
        <f t="shared" ref="E34" si="39">+E35+E36</f>
        <v>2643.0061900000001</v>
      </c>
      <c r="F34" s="958">
        <f t="shared" ref="F34" si="40">+F35+F36</f>
        <v>2579.2924500000004</v>
      </c>
      <c r="G34" s="958">
        <f t="shared" ref="G34" si="41">+G35+G36</f>
        <v>2643.0061900000001</v>
      </c>
      <c r="H34" s="958">
        <f t="shared" ref="H34" si="42">+H35+H36</f>
        <v>2643.0061900000001</v>
      </c>
      <c r="I34" s="958">
        <f t="shared" ref="I34" si="43">+I35+I36</f>
        <v>2579.2924500000004</v>
      </c>
      <c r="J34" s="958">
        <f t="shared" ref="J34" si="44">+J35+J36</f>
        <v>2643.0061900000001</v>
      </c>
      <c r="K34" s="958">
        <f t="shared" ref="K34" si="45">+K35+K36</f>
        <v>2579.2924500000004</v>
      </c>
      <c r="L34" s="959">
        <f>+L35+L36</f>
        <v>23532.200750000004</v>
      </c>
      <c r="M34" s="958">
        <f t="shared" ref="M34" si="46">+M35+M36</f>
        <v>2643.0061900000001</v>
      </c>
      <c r="N34" s="958">
        <f t="shared" ref="N34" si="47">+N35+N36</f>
        <v>2643.0061900000001</v>
      </c>
      <c r="O34" s="958">
        <f t="shared" ref="O34" si="48">+O35+O36</f>
        <v>2451.8649700000001</v>
      </c>
      <c r="P34" s="959">
        <f>+P35+P36</f>
        <v>7737.8773500000007</v>
      </c>
      <c r="Q34" s="959">
        <f t="shared" ref="Q34" si="49">+Q35+Q36</f>
        <v>31270.078100000006</v>
      </c>
      <c r="S34" s="725"/>
      <c r="T34" s="725"/>
      <c r="U34" s="725"/>
      <c r="V34" s="725"/>
      <c r="W34" s="725"/>
      <c r="X34" s="725"/>
      <c r="Y34" s="725"/>
      <c r="Z34" s="725"/>
      <c r="AA34" s="725"/>
      <c r="AB34" s="725"/>
    </row>
    <row r="35" spans="1:28" x14ac:dyDescent="0.3">
      <c r="A35" s="122"/>
      <c r="B35" s="960" t="s">
        <v>271</v>
      </c>
      <c r="C35" s="958">
        <v>0</v>
      </c>
      <c r="D35" s="958">
        <v>0</v>
      </c>
      <c r="E35" s="958">
        <v>0</v>
      </c>
      <c r="F35" s="958">
        <v>0</v>
      </c>
      <c r="G35" s="958">
        <v>0</v>
      </c>
      <c r="H35" s="958">
        <v>0</v>
      </c>
      <c r="I35" s="958">
        <v>0</v>
      </c>
      <c r="J35" s="958">
        <v>0</v>
      </c>
      <c r="K35" s="958">
        <v>0</v>
      </c>
      <c r="L35" s="959">
        <f>SUM(C35:K35)</f>
        <v>0</v>
      </c>
      <c r="M35" s="958">
        <v>0</v>
      </c>
      <c r="N35" s="958">
        <v>0</v>
      </c>
      <c r="O35" s="958">
        <v>0</v>
      </c>
      <c r="P35" s="959">
        <f>SUM(M35:O35)</f>
        <v>0</v>
      </c>
      <c r="Q35" s="959">
        <f>+L35+P35</f>
        <v>0</v>
      </c>
      <c r="S35" s="725"/>
      <c r="T35" s="725"/>
      <c r="U35" s="725"/>
      <c r="V35" s="725"/>
      <c r="W35" s="725"/>
      <c r="X35" s="725"/>
      <c r="Y35" s="725"/>
      <c r="Z35" s="725"/>
      <c r="AA35" s="725"/>
      <c r="AB35" s="725"/>
    </row>
    <row r="36" spans="1:28" x14ac:dyDescent="0.3">
      <c r="A36" s="122"/>
      <c r="B36" s="960" t="s">
        <v>301</v>
      </c>
      <c r="C36" s="958">
        <v>2643.0061900000001</v>
      </c>
      <c r="D36" s="958">
        <v>2579.2924500000004</v>
      </c>
      <c r="E36" s="958">
        <v>2643.0061900000001</v>
      </c>
      <c r="F36" s="958">
        <v>2579.2924500000004</v>
      </c>
      <c r="G36" s="958">
        <v>2643.0061900000001</v>
      </c>
      <c r="H36" s="958">
        <v>2643.0061900000001</v>
      </c>
      <c r="I36" s="958">
        <v>2579.2924500000004</v>
      </c>
      <c r="J36" s="958">
        <v>2643.0061900000001</v>
      </c>
      <c r="K36" s="958">
        <v>2579.2924500000004</v>
      </c>
      <c r="L36" s="959">
        <f>SUM(C36:K36)</f>
        <v>23532.200750000004</v>
      </c>
      <c r="M36" s="958">
        <v>2643.0061900000001</v>
      </c>
      <c r="N36" s="958">
        <v>2643.0061900000001</v>
      </c>
      <c r="O36" s="958">
        <v>2451.8649700000001</v>
      </c>
      <c r="P36" s="959">
        <f>SUM(M36:O36)</f>
        <v>7737.8773500000007</v>
      </c>
      <c r="Q36" s="959">
        <f>+L36+P36</f>
        <v>31270.078100000006</v>
      </c>
      <c r="S36" s="725"/>
      <c r="T36" s="725"/>
      <c r="U36" s="725"/>
      <c r="V36" s="725"/>
      <c r="W36" s="725"/>
      <c r="X36" s="725"/>
      <c r="Y36" s="725"/>
      <c r="Z36" s="725"/>
      <c r="AA36" s="725"/>
      <c r="AB36" s="725"/>
    </row>
    <row r="37" spans="1:28" x14ac:dyDescent="0.3">
      <c r="A37" s="122"/>
      <c r="B37" s="961"/>
      <c r="C37" s="962"/>
      <c r="D37" s="962"/>
      <c r="E37" s="962"/>
      <c r="F37" s="962"/>
      <c r="G37" s="962"/>
      <c r="H37" s="962"/>
      <c r="I37" s="962"/>
      <c r="J37" s="962"/>
      <c r="K37" s="962"/>
      <c r="L37" s="962"/>
      <c r="M37" s="962"/>
      <c r="N37" s="962"/>
      <c r="O37" s="962"/>
      <c r="P37" s="962"/>
      <c r="Q37" s="963"/>
      <c r="S37" s="725"/>
      <c r="T37" s="725"/>
      <c r="U37" s="725"/>
      <c r="V37" s="725"/>
      <c r="W37" s="725"/>
      <c r="X37" s="725"/>
      <c r="Y37" s="725"/>
      <c r="Z37" s="725"/>
      <c r="AA37" s="725"/>
      <c r="AB37" s="725"/>
    </row>
    <row r="38" spans="1:28" x14ac:dyDescent="0.3">
      <c r="A38" s="122"/>
      <c r="B38" s="960"/>
      <c r="C38" s="958"/>
      <c r="D38" s="958"/>
      <c r="E38" s="958"/>
      <c r="F38" s="958"/>
      <c r="G38" s="958"/>
      <c r="H38" s="958"/>
      <c r="I38" s="958"/>
      <c r="J38" s="958"/>
      <c r="K38" s="958"/>
      <c r="L38" s="958"/>
      <c r="M38" s="958"/>
      <c r="N38" s="958"/>
      <c r="O38" s="958"/>
      <c r="P38" s="958"/>
      <c r="Q38" s="959"/>
      <c r="S38" s="725"/>
      <c r="T38" s="725"/>
      <c r="U38" s="725"/>
      <c r="V38" s="725"/>
      <c r="W38" s="725"/>
      <c r="X38" s="725"/>
      <c r="Y38" s="725"/>
      <c r="Z38" s="725"/>
      <c r="AA38" s="725"/>
      <c r="AB38" s="725"/>
    </row>
    <row r="39" spans="1:28" x14ac:dyDescent="0.3">
      <c r="A39" s="122"/>
      <c r="B39" s="960" t="s">
        <v>161</v>
      </c>
      <c r="C39" s="958">
        <f>+C40+C41</f>
        <v>2959.7738000000004</v>
      </c>
      <c r="D39" s="958">
        <f t="shared" ref="D39" si="50">+D40+D41</f>
        <v>19765.737759999996</v>
      </c>
      <c r="E39" s="958">
        <f t="shared" ref="E39" si="51">+E40+E41</f>
        <v>15.401779999999999</v>
      </c>
      <c r="F39" s="958">
        <f t="shared" ref="F39" si="52">+F40+F41</f>
        <v>1726.4036199999998</v>
      </c>
      <c r="G39" s="958">
        <f t="shared" ref="G39" si="53">+G40+G41</f>
        <v>1634.3907099999999</v>
      </c>
      <c r="H39" s="958">
        <f t="shared" ref="H39" si="54">+H40+H41</f>
        <v>15.40178</v>
      </c>
      <c r="I39" s="958">
        <f t="shared" ref="I39" si="55">+I40+I41</f>
        <v>3038.5057300000003</v>
      </c>
      <c r="J39" s="958">
        <f t="shared" ref="J39" si="56">+J40+J41</f>
        <v>19685.641969999997</v>
      </c>
      <c r="K39" s="958">
        <f t="shared" ref="K39" si="57">+K40+K41</f>
        <v>1467645.99373</v>
      </c>
      <c r="L39" s="959">
        <f>+L40+L41</f>
        <v>1516487.2508799999</v>
      </c>
      <c r="M39" s="958">
        <f t="shared" ref="M39" si="58">+M40+M41</f>
        <v>1710.6543099999999</v>
      </c>
      <c r="N39" s="958">
        <f t="shared" ref="N39" si="59">+N40+N41</f>
        <v>1625.6839499999999</v>
      </c>
      <c r="O39" s="958">
        <f t="shared" ref="O39" si="60">+O40+O41</f>
        <v>15.401770000000001</v>
      </c>
      <c r="P39" s="959">
        <f>+P40+P41</f>
        <v>3351.7400299999995</v>
      </c>
      <c r="Q39" s="959">
        <f t="shared" ref="Q39" si="61">+Q40+Q41</f>
        <v>1519838.9909100002</v>
      </c>
      <c r="S39" s="725"/>
      <c r="T39" s="725"/>
      <c r="U39" s="725"/>
      <c r="V39" s="725"/>
      <c r="W39" s="725"/>
      <c r="X39" s="725"/>
      <c r="Y39" s="725"/>
      <c r="Z39" s="725"/>
      <c r="AA39" s="725"/>
      <c r="AB39" s="725"/>
    </row>
    <row r="40" spans="1:28" x14ac:dyDescent="0.3">
      <c r="A40" s="122"/>
      <c r="B40" s="960" t="s">
        <v>271</v>
      </c>
      <c r="C40" s="958">
        <v>2418.4033000000004</v>
      </c>
      <c r="D40" s="958">
        <v>17858.824119999997</v>
      </c>
      <c r="E40" s="958">
        <v>12.94548</v>
      </c>
      <c r="F40" s="958">
        <v>1510.4862699999999</v>
      </c>
      <c r="G40" s="958">
        <v>1517.28414</v>
      </c>
      <c r="H40" s="958">
        <v>13.1737</v>
      </c>
      <c r="I40" s="958">
        <v>2418.9005000000002</v>
      </c>
      <c r="J40" s="958">
        <v>17859.230199999998</v>
      </c>
      <c r="K40" s="958">
        <v>1467644.03584</v>
      </c>
      <c r="L40" s="959">
        <f>SUM(C40:K40)</f>
        <v>1511253.2835500001</v>
      </c>
      <c r="M40" s="958">
        <v>1510.90157</v>
      </c>
      <c r="N40" s="958">
        <v>1517.7499099999998</v>
      </c>
      <c r="O40" s="958">
        <v>13.7376</v>
      </c>
      <c r="P40" s="959">
        <f>SUM(M40:O40)</f>
        <v>3042.3890799999995</v>
      </c>
      <c r="Q40" s="959">
        <f>+L40+P40</f>
        <v>1514295.6726300002</v>
      </c>
      <c r="S40" s="725"/>
      <c r="T40" s="725"/>
      <c r="U40" s="725"/>
      <c r="V40" s="725"/>
      <c r="W40" s="725"/>
      <c r="X40" s="725"/>
      <c r="Y40" s="725"/>
      <c r="Z40" s="725"/>
      <c r="AA40" s="725"/>
      <c r="AB40" s="725"/>
    </row>
    <row r="41" spans="1:28" x14ac:dyDescent="0.3">
      <c r="A41" s="122"/>
      <c r="B41" s="960" t="s">
        <v>301</v>
      </c>
      <c r="C41" s="958">
        <v>541.37049999999999</v>
      </c>
      <c r="D41" s="958">
        <v>1906.9136399999998</v>
      </c>
      <c r="E41" s="958">
        <v>2.4562999999999997</v>
      </c>
      <c r="F41" s="958">
        <v>215.91735</v>
      </c>
      <c r="G41" s="958">
        <v>117.10656999999999</v>
      </c>
      <c r="H41" s="958">
        <v>2.2280799999999998</v>
      </c>
      <c r="I41" s="958">
        <v>619.60523000000012</v>
      </c>
      <c r="J41" s="958">
        <v>1826.4117699999999</v>
      </c>
      <c r="K41" s="958">
        <v>1.9578900000000001</v>
      </c>
      <c r="L41" s="959">
        <f>SUM(C41:K41)</f>
        <v>5233.9673299999995</v>
      </c>
      <c r="M41" s="958">
        <v>199.75273999999999</v>
      </c>
      <c r="N41" s="958">
        <v>107.93404</v>
      </c>
      <c r="O41" s="958">
        <v>1.6641700000000001</v>
      </c>
      <c r="P41" s="959">
        <f>SUM(M41:O41)</f>
        <v>309.35095000000001</v>
      </c>
      <c r="Q41" s="959">
        <f>+L41+P41</f>
        <v>5543.3182799999995</v>
      </c>
      <c r="S41" s="725"/>
      <c r="T41" s="725"/>
      <c r="U41" s="725"/>
      <c r="V41" s="725"/>
      <c r="W41" s="725"/>
      <c r="X41" s="725"/>
      <c r="Y41" s="725"/>
      <c r="Z41" s="725"/>
      <c r="AA41" s="725"/>
      <c r="AB41" s="725"/>
    </row>
    <row r="42" spans="1:28" x14ac:dyDescent="0.3">
      <c r="A42" s="122"/>
      <c r="B42" s="966"/>
      <c r="C42" s="962"/>
      <c r="D42" s="962"/>
      <c r="E42" s="962"/>
      <c r="F42" s="962"/>
      <c r="G42" s="962"/>
      <c r="H42" s="962"/>
      <c r="I42" s="962"/>
      <c r="J42" s="962"/>
      <c r="K42" s="962"/>
      <c r="L42" s="962"/>
      <c r="M42" s="962"/>
      <c r="N42" s="962"/>
      <c r="O42" s="962"/>
      <c r="P42" s="962"/>
      <c r="Q42" s="963"/>
      <c r="S42" s="725"/>
      <c r="T42" s="725"/>
      <c r="U42" s="725"/>
      <c r="V42" s="725"/>
      <c r="W42" s="725"/>
      <c r="X42" s="725"/>
      <c r="Y42" s="725"/>
      <c r="Z42" s="725"/>
      <c r="AA42" s="725"/>
      <c r="AB42" s="725"/>
    </row>
    <row r="43" spans="1:28" x14ac:dyDescent="0.3">
      <c r="A43" s="122"/>
      <c r="B43" s="960"/>
      <c r="C43" s="958"/>
      <c r="D43" s="958"/>
      <c r="E43" s="958"/>
      <c r="F43" s="958"/>
      <c r="G43" s="958"/>
      <c r="H43" s="958"/>
      <c r="I43" s="958"/>
      <c r="J43" s="958"/>
      <c r="K43" s="958"/>
      <c r="L43" s="958"/>
      <c r="M43" s="958"/>
      <c r="N43" s="958"/>
      <c r="O43" s="958"/>
      <c r="P43" s="958"/>
      <c r="Q43" s="959"/>
      <c r="S43" s="725"/>
      <c r="T43" s="725"/>
      <c r="U43" s="725"/>
      <c r="V43" s="725"/>
      <c r="W43" s="725"/>
      <c r="X43" s="725"/>
      <c r="Y43" s="725"/>
      <c r="Z43" s="725"/>
      <c r="AA43" s="725"/>
      <c r="AB43" s="725"/>
    </row>
    <row r="44" spans="1:28" x14ac:dyDescent="0.3">
      <c r="A44" s="122"/>
      <c r="B44" s="967" t="s">
        <v>684</v>
      </c>
      <c r="C44" s="958">
        <f>+C45+C46</f>
        <v>72292.232690000004</v>
      </c>
      <c r="D44" s="958">
        <f t="shared" ref="D44" si="62">+D45+D46</f>
        <v>4932.4937900000004</v>
      </c>
      <c r="E44" s="958">
        <f t="shared" ref="E44" si="63">+E45+E46</f>
        <v>15843.730500000001</v>
      </c>
      <c r="F44" s="958">
        <f t="shared" ref="F44" si="64">+F45+F46</f>
        <v>11024.161040000001</v>
      </c>
      <c r="G44" s="958">
        <f t="shared" ref="G44" si="65">+G45+G46</f>
        <v>4887.40625</v>
      </c>
      <c r="H44" s="958">
        <f t="shared" ref="H44" si="66">+H45+H46</f>
        <v>4878.8893600000001</v>
      </c>
      <c r="I44" s="958">
        <f t="shared" ref="I44" si="67">+I45+I46</f>
        <v>4864.8706000000002</v>
      </c>
      <c r="J44" s="958">
        <f t="shared" ref="J44" si="68">+J45+J46</f>
        <v>22449.000999999997</v>
      </c>
      <c r="K44" s="958">
        <f t="shared" ref="K44" si="69">+K45+K46</f>
        <v>1699312.7495999997</v>
      </c>
      <c r="L44" s="959">
        <f>+L45+L46</f>
        <v>1840485.53483</v>
      </c>
      <c r="M44" s="958">
        <f t="shared" ref="M44" si="70">+M45+M46</f>
        <v>4824.3566799999999</v>
      </c>
      <c r="N44" s="958">
        <f t="shared" ref="N44" si="71">+N45+N46</f>
        <v>4819.3620599999995</v>
      </c>
      <c r="O44" s="958">
        <f t="shared" ref="O44" si="72">+O45+O46</f>
        <v>4807.0422399999998</v>
      </c>
      <c r="P44" s="959">
        <f>+P45+P46</f>
        <v>14450.760979999999</v>
      </c>
      <c r="Q44" s="959">
        <f t="shared" ref="Q44" si="73">+Q45+Q46</f>
        <v>1854936.2958099998</v>
      </c>
      <c r="S44" s="725"/>
      <c r="T44" s="725"/>
      <c r="U44" s="725"/>
      <c r="V44" s="725"/>
      <c r="W44" s="725"/>
      <c r="X44" s="725"/>
      <c r="Y44" s="725"/>
      <c r="Z44" s="725"/>
      <c r="AA44" s="725"/>
      <c r="AB44" s="725"/>
    </row>
    <row r="45" spans="1:28" x14ac:dyDescent="0.3">
      <c r="A45" s="122"/>
      <c r="B45" s="960" t="s">
        <v>271</v>
      </c>
      <c r="C45" s="958">
        <v>43501.893539999997</v>
      </c>
      <c r="D45" s="958">
        <v>4353.5836600000002</v>
      </c>
      <c r="E45" s="958">
        <v>15295.826700000001</v>
      </c>
      <c r="F45" s="958">
        <v>10495.225900000001</v>
      </c>
      <c r="G45" s="958">
        <v>4392.0220600000002</v>
      </c>
      <c r="H45" s="958">
        <v>4406.0011199999999</v>
      </c>
      <c r="I45" s="958">
        <v>4421.9020600000003</v>
      </c>
      <c r="J45" s="958">
        <v>22025.951099999998</v>
      </c>
      <c r="K45" s="958">
        <v>1698920.9852999998</v>
      </c>
      <c r="L45" s="959">
        <f>SUM(C45:K45)</f>
        <v>1807813.3914399999</v>
      </c>
      <c r="M45" s="958">
        <v>4464.6610700000001</v>
      </c>
      <c r="N45" s="958">
        <v>4480.0388199999998</v>
      </c>
      <c r="O45" s="958">
        <v>4499.6638800000001</v>
      </c>
      <c r="P45" s="959">
        <f>SUM(M45:O45)</f>
        <v>13444.36377</v>
      </c>
      <c r="Q45" s="959">
        <f>+L45+P45</f>
        <v>1821257.7552099999</v>
      </c>
      <c r="S45" s="725"/>
      <c r="T45" s="725"/>
      <c r="U45" s="725"/>
      <c r="V45" s="725"/>
      <c r="W45" s="725"/>
      <c r="X45" s="725"/>
      <c r="Y45" s="725"/>
      <c r="Z45" s="725"/>
      <c r="AA45" s="725"/>
      <c r="AB45" s="725"/>
    </row>
    <row r="46" spans="1:28" x14ac:dyDescent="0.3">
      <c r="A46" s="122"/>
      <c r="B46" s="960" t="s">
        <v>301</v>
      </c>
      <c r="C46" s="958">
        <v>28790.33915</v>
      </c>
      <c r="D46" s="958">
        <v>578.91012999999998</v>
      </c>
      <c r="E46" s="958">
        <v>547.90380000000005</v>
      </c>
      <c r="F46" s="958">
        <v>528.93514000000005</v>
      </c>
      <c r="G46" s="958">
        <v>495.38418999999999</v>
      </c>
      <c r="H46" s="958">
        <v>472.88824</v>
      </c>
      <c r="I46" s="958">
        <v>442.96853999999996</v>
      </c>
      <c r="J46" s="958">
        <v>423.04989999999998</v>
      </c>
      <c r="K46" s="958">
        <v>391.76429999999999</v>
      </c>
      <c r="L46" s="959">
        <f>SUM(C46:K46)</f>
        <v>32672.143390000001</v>
      </c>
      <c r="M46" s="958">
        <v>359.69560999999999</v>
      </c>
      <c r="N46" s="958">
        <v>339.32324</v>
      </c>
      <c r="O46" s="958">
        <v>307.37836000000004</v>
      </c>
      <c r="P46" s="959">
        <f>SUM(M46:O46)</f>
        <v>1006.39721</v>
      </c>
      <c r="Q46" s="959">
        <f>+L46+P46</f>
        <v>33678.5406</v>
      </c>
      <c r="S46" s="725"/>
      <c r="T46" s="725"/>
      <c r="U46" s="725"/>
      <c r="V46" s="725"/>
      <c r="W46" s="725"/>
      <c r="X46" s="725"/>
      <c r="Y46" s="725"/>
      <c r="Z46" s="725"/>
      <c r="AA46" s="725"/>
      <c r="AB46" s="725"/>
    </row>
    <row r="47" spans="1:28" x14ac:dyDescent="0.3">
      <c r="A47" s="122"/>
      <c r="B47" s="966"/>
      <c r="C47" s="962"/>
      <c r="D47" s="962"/>
      <c r="E47" s="962"/>
      <c r="F47" s="962"/>
      <c r="G47" s="962"/>
      <c r="H47" s="962"/>
      <c r="I47" s="962"/>
      <c r="J47" s="962"/>
      <c r="K47" s="962"/>
      <c r="L47" s="962"/>
      <c r="M47" s="962"/>
      <c r="N47" s="962"/>
      <c r="O47" s="962"/>
      <c r="P47" s="962"/>
      <c r="Q47" s="963"/>
      <c r="S47" s="725"/>
      <c r="T47" s="725"/>
      <c r="U47" s="725"/>
      <c r="V47" s="725"/>
      <c r="W47" s="725"/>
      <c r="X47" s="725"/>
      <c r="Y47" s="725"/>
      <c r="Z47" s="725"/>
      <c r="AA47" s="725"/>
      <c r="AB47" s="725"/>
    </row>
    <row r="48" spans="1:28" x14ac:dyDescent="0.3">
      <c r="A48" s="122"/>
      <c r="B48" s="960"/>
      <c r="C48" s="958"/>
      <c r="D48" s="958"/>
      <c r="E48" s="958"/>
      <c r="F48" s="958"/>
      <c r="G48" s="958"/>
      <c r="H48" s="958"/>
      <c r="I48" s="958"/>
      <c r="J48" s="958"/>
      <c r="K48" s="958"/>
      <c r="L48" s="958"/>
      <c r="M48" s="958"/>
      <c r="N48" s="958"/>
      <c r="O48" s="958"/>
      <c r="P48" s="958"/>
      <c r="Q48" s="959"/>
      <c r="S48" s="725"/>
      <c r="T48" s="725"/>
      <c r="U48" s="725"/>
      <c r="V48" s="725"/>
      <c r="W48" s="725"/>
      <c r="X48" s="725"/>
      <c r="Y48" s="725"/>
      <c r="Z48" s="725"/>
      <c r="AA48" s="725"/>
      <c r="AB48" s="725"/>
    </row>
    <row r="49" spans="1:28" x14ac:dyDescent="0.3">
      <c r="A49" s="122"/>
      <c r="B49" s="967" t="s">
        <v>365</v>
      </c>
      <c r="C49" s="958">
        <f>+C50+C51</f>
        <v>0</v>
      </c>
      <c r="D49" s="958">
        <f t="shared" ref="D49" si="74">+D50+D51</f>
        <v>0</v>
      </c>
      <c r="E49" s="958">
        <f t="shared" ref="E49" si="75">+E50+E51</f>
        <v>1181.19651</v>
      </c>
      <c r="F49" s="958">
        <f t="shared" ref="F49" si="76">+F50+F51</f>
        <v>0</v>
      </c>
      <c r="G49" s="958">
        <f t="shared" ref="G49" si="77">+G50+G51</f>
        <v>0</v>
      </c>
      <c r="H49" s="958">
        <f t="shared" ref="H49" si="78">+H50+H51</f>
        <v>2761.77052</v>
      </c>
      <c r="I49" s="958">
        <f t="shared" ref="I49" si="79">+I50+I51</f>
        <v>0</v>
      </c>
      <c r="J49" s="958">
        <f t="shared" ref="J49" si="80">+J50+J51</f>
        <v>0</v>
      </c>
      <c r="K49" s="958">
        <f t="shared" ref="K49" si="81">+K50+K51</f>
        <v>0</v>
      </c>
      <c r="L49" s="959">
        <f>+L50+L51</f>
        <v>3942.9670299999998</v>
      </c>
      <c r="M49" s="958">
        <f t="shared" ref="M49" si="82">+M50+M51</f>
        <v>0</v>
      </c>
      <c r="N49" s="958">
        <f t="shared" ref="N49" si="83">+N50+N51</f>
        <v>0</v>
      </c>
      <c r="O49" s="958">
        <f t="shared" ref="O49" si="84">+O50+O51</f>
        <v>2761.77052</v>
      </c>
      <c r="P49" s="959">
        <f>+P50+P51</f>
        <v>2761.77052</v>
      </c>
      <c r="Q49" s="959">
        <f t="shared" ref="Q49" si="85">+Q50+Q51</f>
        <v>6704.7375499999998</v>
      </c>
      <c r="S49" s="725"/>
      <c r="T49" s="725"/>
      <c r="U49" s="725"/>
      <c r="V49" s="725"/>
      <c r="W49" s="725"/>
      <c r="X49" s="725"/>
      <c r="Y49" s="725"/>
      <c r="Z49" s="725"/>
      <c r="AA49" s="725"/>
      <c r="AB49" s="725"/>
    </row>
    <row r="50" spans="1:28" x14ac:dyDescent="0.3">
      <c r="A50" s="122"/>
      <c r="B50" s="960" t="s">
        <v>271</v>
      </c>
      <c r="C50" s="958">
        <v>0</v>
      </c>
      <c r="D50" s="958">
        <v>0</v>
      </c>
      <c r="E50" s="958">
        <v>1181.19651</v>
      </c>
      <c r="F50" s="958">
        <v>0</v>
      </c>
      <c r="G50" s="958">
        <v>0</v>
      </c>
      <c r="H50" s="958">
        <v>0</v>
      </c>
      <c r="I50" s="958">
        <v>0</v>
      </c>
      <c r="J50" s="958">
        <v>0</v>
      </c>
      <c r="K50" s="958">
        <v>0</v>
      </c>
      <c r="L50" s="959">
        <f>SUM(C50:K50)</f>
        <v>1181.19651</v>
      </c>
      <c r="M50" s="958">
        <v>0</v>
      </c>
      <c r="N50" s="958">
        <v>0</v>
      </c>
      <c r="O50" s="958">
        <v>0</v>
      </c>
      <c r="P50" s="959">
        <f>SUM(M50:O50)</f>
        <v>0</v>
      </c>
      <c r="Q50" s="959">
        <f>+L50+P50</f>
        <v>1181.19651</v>
      </c>
      <c r="S50" s="725"/>
      <c r="T50" s="725"/>
      <c r="U50" s="725"/>
      <c r="V50" s="725"/>
      <c r="W50" s="725"/>
      <c r="X50" s="725"/>
      <c r="Y50" s="725"/>
      <c r="Z50" s="725"/>
      <c r="AA50" s="725"/>
      <c r="AB50" s="725"/>
    </row>
    <row r="51" spans="1:28" x14ac:dyDescent="0.3">
      <c r="A51" s="122"/>
      <c r="B51" s="960" t="s">
        <v>301</v>
      </c>
      <c r="C51" s="958">
        <v>0</v>
      </c>
      <c r="D51" s="958">
        <v>0</v>
      </c>
      <c r="E51" s="958">
        <v>0</v>
      </c>
      <c r="F51" s="958">
        <v>0</v>
      </c>
      <c r="G51" s="958">
        <v>0</v>
      </c>
      <c r="H51" s="958">
        <v>2761.77052</v>
      </c>
      <c r="I51" s="958">
        <v>0</v>
      </c>
      <c r="J51" s="958">
        <v>0</v>
      </c>
      <c r="K51" s="958">
        <v>0</v>
      </c>
      <c r="L51" s="959">
        <f>SUM(C51:K51)</f>
        <v>2761.77052</v>
      </c>
      <c r="M51" s="958">
        <v>0</v>
      </c>
      <c r="N51" s="958">
        <v>0</v>
      </c>
      <c r="O51" s="958">
        <v>2761.77052</v>
      </c>
      <c r="P51" s="959">
        <f>SUM(M51:O51)</f>
        <v>2761.77052</v>
      </c>
      <c r="Q51" s="959">
        <f>+L51+P51</f>
        <v>5523.5410400000001</v>
      </c>
      <c r="S51" s="725"/>
      <c r="T51" s="725"/>
      <c r="U51" s="725"/>
      <c r="V51" s="725"/>
      <c r="W51" s="725"/>
      <c r="X51" s="725"/>
      <c r="Y51" s="725"/>
      <c r="Z51" s="725"/>
      <c r="AA51" s="725"/>
      <c r="AB51" s="725"/>
    </row>
    <row r="52" spans="1:28" x14ac:dyDescent="0.3">
      <c r="A52" s="122"/>
      <c r="B52" s="966"/>
      <c r="C52" s="962"/>
      <c r="D52" s="962"/>
      <c r="E52" s="962"/>
      <c r="F52" s="962"/>
      <c r="G52" s="962"/>
      <c r="H52" s="962"/>
      <c r="I52" s="962"/>
      <c r="J52" s="962"/>
      <c r="K52" s="962"/>
      <c r="L52" s="962"/>
      <c r="M52" s="962"/>
      <c r="N52" s="962"/>
      <c r="O52" s="962"/>
      <c r="P52" s="962"/>
      <c r="Q52" s="963"/>
      <c r="S52" s="725"/>
      <c r="T52" s="725"/>
      <c r="U52" s="725"/>
      <c r="V52" s="725"/>
      <c r="W52" s="725"/>
      <c r="X52" s="725"/>
      <c r="Y52" s="725"/>
      <c r="Z52" s="725"/>
      <c r="AA52" s="725"/>
      <c r="AB52" s="725"/>
    </row>
    <row r="53" spans="1:28" x14ac:dyDescent="0.3">
      <c r="A53" s="122"/>
      <c r="B53" s="967"/>
      <c r="C53" s="958"/>
      <c r="D53" s="958"/>
      <c r="E53" s="958"/>
      <c r="F53" s="958"/>
      <c r="G53" s="958"/>
      <c r="H53" s="958"/>
      <c r="I53" s="958"/>
      <c r="J53" s="958"/>
      <c r="K53" s="958"/>
      <c r="L53" s="958"/>
      <c r="M53" s="958"/>
      <c r="N53" s="958"/>
      <c r="O53" s="958"/>
      <c r="P53" s="958"/>
      <c r="Q53" s="959"/>
      <c r="S53" s="725"/>
      <c r="T53" s="725"/>
      <c r="U53" s="725"/>
      <c r="V53" s="725"/>
      <c r="W53" s="725"/>
      <c r="X53" s="725"/>
      <c r="Y53" s="725"/>
      <c r="Z53" s="725"/>
      <c r="AA53" s="725"/>
      <c r="AB53" s="725"/>
    </row>
    <row r="54" spans="1:28" x14ac:dyDescent="0.3">
      <c r="A54" s="122"/>
      <c r="B54" s="957" t="s">
        <v>159</v>
      </c>
      <c r="C54" s="958">
        <f>+C55+C56</f>
        <v>537044.08326999994</v>
      </c>
      <c r="D54" s="958">
        <f t="shared" ref="D54" si="86">+D55+D56</f>
        <v>246235.79931999999</v>
      </c>
      <c r="E54" s="958">
        <f t="shared" ref="E54" si="87">+E55+E56</f>
        <v>3051584.4974699998</v>
      </c>
      <c r="F54" s="958">
        <f t="shared" ref="F54" si="88">+F55+F56</f>
        <v>1478501.9296600001</v>
      </c>
      <c r="G54" s="958">
        <f t="shared" ref="G54" si="89">+G55+G56</f>
        <v>945806.38147999998</v>
      </c>
      <c r="H54" s="958">
        <f t="shared" ref="H54" si="90">+H55+H56</f>
        <v>1433712.01826</v>
      </c>
      <c r="I54" s="958">
        <f t="shared" ref="I54" si="91">+I55+I56</f>
        <v>147306.62608000002</v>
      </c>
      <c r="J54" s="958">
        <f t="shared" ref="J54" si="92">+J55+J56</f>
        <v>1679839.1041999999</v>
      </c>
      <c r="K54" s="958">
        <f t="shared" ref="K54" si="93">+K55+K56</f>
        <v>1361635.0491900002</v>
      </c>
      <c r="L54" s="959">
        <f>+L55+L56</f>
        <v>10881665.48893</v>
      </c>
      <c r="M54" s="958">
        <f t="shared" ref="M54" si="94">+M55+M56</f>
        <v>0</v>
      </c>
      <c r="N54" s="958">
        <f t="shared" ref="N54" si="95">+N55+N56</f>
        <v>967549.05690999993</v>
      </c>
      <c r="O54" s="958">
        <f t="shared" ref="O54" si="96">+O55+O56</f>
        <v>3321193.67288</v>
      </c>
      <c r="P54" s="959">
        <f>+P55+P56</f>
        <v>4288742.7297900002</v>
      </c>
      <c r="Q54" s="959">
        <f t="shared" ref="Q54" si="97">+Q55+Q56</f>
        <v>15170408.21872</v>
      </c>
      <c r="S54" s="725"/>
      <c r="T54" s="725"/>
      <c r="U54" s="725"/>
      <c r="V54" s="725"/>
      <c r="W54" s="725"/>
      <c r="X54" s="725"/>
      <c r="Y54" s="725"/>
      <c r="Z54" s="725"/>
      <c r="AA54" s="725"/>
      <c r="AB54" s="725"/>
    </row>
    <row r="55" spans="1:28" x14ac:dyDescent="0.3">
      <c r="A55" s="122"/>
      <c r="B55" s="960" t="s">
        <v>271</v>
      </c>
      <c r="C55" s="958">
        <v>537044.08326999994</v>
      </c>
      <c r="D55" s="958">
        <v>246235.79931999999</v>
      </c>
      <c r="E55" s="958">
        <v>3051584.4974699998</v>
      </c>
      <c r="F55" s="958">
        <v>1478501.9296600001</v>
      </c>
      <c r="G55" s="958">
        <v>945806.38147999998</v>
      </c>
      <c r="H55" s="958">
        <v>1433712.01826</v>
      </c>
      <c r="I55" s="958">
        <v>147306.62608000002</v>
      </c>
      <c r="J55" s="958">
        <v>1679839.1041999999</v>
      </c>
      <c r="K55" s="958">
        <v>1361635.0491900002</v>
      </c>
      <c r="L55" s="959">
        <f>SUM(C55:K55)</f>
        <v>10881665.48893</v>
      </c>
      <c r="M55" s="958">
        <v>0</v>
      </c>
      <c r="N55" s="958">
        <v>967549.05690999993</v>
      </c>
      <c r="O55" s="958">
        <v>3321193.67288</v>
      </c>
      <c r="P55" s="959">
        <f>SUM(M55:O55)</f>
        <v>4288742.7297900002</v>
      </c>
      <c r="Q55" s="959">
        <f>+L55+P55</f>
        <v>15170408.21872</v>
      </c>
      <c r="S55" s="725"/>
      <c r="T55" s="725"/>
      <c r="U55" s="725"/>
      <c r="V55" s="725"/>
      <c r="W55" s="725"/>
      <c r="X55" s="725"/>
      <c r="Y55" s="725"/>
      <c r="Z55" s="725"/>
      <c r="AA55" s="725"/>
      <c r="AB55" s="725"/>
    </row>
    <row r="56" spans="1:28" x14ac:dyDescent="0.3">
      <c r="A56" s="122"/>
      <c r="B56" s="960" t="s">
        <v>301</v>
      </c>
      <c r="C56" s="958">
        <v>0</v>
      </c>
      <c r="D56" s="958">
        <v>0</v>
      </c>
      <c r="E56" s="958">
        <v>0</v>
      </c>
      <c r="F56" s="958">
        <v>0</v>
      </c>
      <c r="G56" s="958">
        <v>0</v>
      </c>
      <c r="H56" s="958">
        <v>0</v>
      </c>
      <c r="I56" s="958">
        <v>0</v>
      </c>
      <c r="J56" s="958">
        <v>0</v>
      </c>
      <c r="K56" s="958">
        <v>0</v>
      </c>
      <c r="L56" s="959">
        <f>SUM(C56:K56)</f>
        <v>0</v>
      </c>
      <c r="M56" s="958">
        <v>0</v>
      </c>
      <c r="N56" s="958">
        <v>0</v>
      </c>
      <c r="O56" s="958">
        <v>0</v>
      </c>
      <c r="P56" s="959">
        <f>SUM(M56:O56)</f>
        <v>0</v>
      </c>
      <c r="Q56" s="959">
        <f>+L56+P56</f>
        <v>0</v>
      </c>
      <c r="S56" s="725"/>
      <c r="T56" s="725"/>
      <c r="U56" s="725"/>
      <c r="V56" s="725"/>
      <c r="W56" s="725"/>
      <c r="X56" s="725"/>
      <c r="Y56" s="725"/>
      <c r="Z56" s="725"/>
      <c r="AA56" s="725"/>
      <c r="AB56" s="725"/>
    </row>
    <row r="57" spans="1:28" ht="16.2" thickBot="1" x14ac:dyDescent="0.35">
      <c r="A57" s="122"/>
      <c r="B57" s="968"/>
      <c r="C57" s="969"/>
      <c r="D57" s="969"/>
      <c r="E57" s="969"/>
      <c r="F57" s="969"/>
      <c r="G57" s="969"/>
      <c r="H57" s="969"/>
      <c r="I57" s="969"/>
      <c r="J57" s="969"/>
      <c r="K57" s="969"/>
      <c r="L57" s="969"/>
      <c r="M57" s="969"/>
      <c r="N57" s="969"/>
      <c r="O57" s="969"/>
      <c r="P57" s="969"/>
      <c r="Q57" s="969"/>
      <c r="S57" s="725"/>
      <c r="T57" s="725"/>
      <c r="U57" s="725"/>
      <c r="V57" s="725"/>
      <c r="W57" s="725"/>
      <c r="X57" s="725"/>
      <c r="Y57" s="725"/>
      <c r="Z57" s="725"/>
      <c r="AA57" s="725"/>
      <c r="AB57" s="725"/>
    </row>
    <row r="58" spans="1:28" ht="16.2" thickTop="1" x14ac:dyDescent="0.3">
      <c r="A58" s="122"/>
      <c r="B58" s="970"/>
      <c r="C58" s="971"/>
      <c r="D58" s="971"/>
      <c r="E58" s="971"/>
      <c r="F58" s="971"/>
      <c r="G58" s="971"/>
      <c r="H58" s="971"/>
      <c r="I58" s="971"/>
      <c r="J58" s="971"/>
      <c r="K58" s="971"/>
      <c r="L58" s="971"/>
      <c r="M58" s="971"/>
      <c r="N58" s="971"/>
      <c r="O58" s="971"/>
      <c r="P58" s="971"/>
      <c r="Q58" s="971"/>
      <c r="S58" s="725"/>
      <c r="T58" s="725"/>
      <c r="U58" s="725"/>
      <c r="V58" s="725"/>
      <c r="W58" s="725"/>
      <c r="X58" s="725"/>
      <c r="Y58" s="725"/>
      <c r="Z58" s="725"/>
      <c r="AA58" s="725"/>
      <c r="AB58" s="725"/>
    </row>
    <row r="59" spans="1:28" x14ac:dyDescent="0.3">
      <c r="A59" s="122"/>
      <c r="B59" s="972" t="s">
        <v>630</v>
      </c>
      <c r="C59" s="973">
        <f>+C60+C61</f>
        <v>6545163.17545</v>
      </c>
      <c r="D59" s="973">
        <f t="shared" ref="D59:Q59" si="98">+D60+D61</f>
        <v>6489326.8824899988</v>
      </c>
      <c r="E59" s="973">
        <f t="shared" si="98"/>
        <v>5381803.6290399991</v>
      </c>
      <c r="F59" s="973">
        <f t="shared" si="98"/>
        <v>6417007.2653599996</v>
      </c>
      <c r="G59" s="973">
        <f t="shared" si="98"/>
        <v>5932096.3320199996</v>
      </c>
      <c r="H59" s="973">
        <f t="shared" si="98"/>
        <v>7399858.0394600015</v>
      </c>
      <c r="I59" s="973">
        <f t="shared" si="98"/>
        <v>1350660.62008</v>
      </c>
      <c r="J59" s="973">
        <f t="shared" si="98"/>
        <v>4488282.5637500007</v>
      </c>
      <c r="K59" s="973">
        <f t="shared" si="98"/>
        <v>7239982.9812199995</v>
      </c>
      <c r="L59" s="973">
        <f t="shared" ref="L59" si="99">+L60+L61</f>
        <v>51244181.488869995</v>
      </c>
      <c r="M59" s="973">
        <f t="shared" si="98"/>
        <v>1900102.7843799999</v>
      </c>
      <c r="N59" s="973">
        <f t="shared" si="98"/>
        <v>2076756.1573899998</v>
      </c>
      <c r="O59" s="973">
        <f t="shared" si="98"/>
        <v>10768543.163209999</v>
      </c>
      <c r="P59" s="973">
        <f t="shared" ref="P59" si="100">+P60+P61</f>
        <v>14745402.104979999</v>
      </c>
      <c r="Q59" s="973">
        <f t="shared" si="98"/>
        <v>65989583.593849994</v>
      </c>
      <c r="S59" s="725"/>
      <c r="T59" s="725"/>
      <c r="U59" s="725"/>
      <c r="V59" s="725"/>
      <c r="W59" s="725"/>
      <c r="X59" s="725"/>
      <c r="Y59" s="725"/>
      <c r="Z59" s="725"/>
      <c r="AA59" s="725"/>
      <c r="AB59" s="725"/>
    </row>
    <row r="60" spans="1:28" x14ac:dyDescent="0.3">
      <c r="A60" s="122"/>
      <c r="B60" s="974" t="s">
        <v>271</v>
      </c>
      <c r="C60" s="975">
        <f>+C15+C20+C25+C30+C35+C40+C45+C50+C55</f>
        <v>6083944.0272399997</v>
      </c>
      <c r="D60" s="975">
        <f t="shared" ref="C60:E61" si="101">+D15+D20+D25+D30+D35+D40+D45+D50+D55</f>
        <v>5348972.7103399988</v>
      </c>
      <c r="E60" s="975">
        <f t="shared" si="101"/>
        <v>4939186.9694099994</v>
      </c>
      <c r="F60" s="975">
        <f t="shared" ref="F60:Q61" si="102">+F15+F20+F25+F30+F35+F40+F45+F50+F55</f>
        <v>5967021.0207099998</v>
      </c>
      <c r="G60" s="975">
        <f t="shared" si="102"/>
        <v>5430210.9930999996</v>
      </c>
      <c r="H60" s="975">
        <f t="shared" si="102"/>
        <v>7090808.9722600011</v>
      </c>
      <c r="I60" s="975">
        <f t="shared" si="102"/>
        <v>1028745.2890900001</v>
      </c>
      <c r="J60" s="975">
        <f t="shared" si="102"/>
        <v>3653144.4460000005</v>
      </c>
      <c r="K60" s="975">
        <f t="shared" si="102"/>
        <v>6968879.6845699996</v>
      </c>
      <c r="L60" s="975">
        <f t="shared" ref="L60" si="103">+L15+L20+L25+L30+L35+L40+L45+L50+L55</f>
        <v>46510914.112719998</v>
      </c>
      <c r="M60" s="975">
        <f t="shared" si="102"/>
        <v>1074806.0457799998</v>
      </c>
      <c r="N60" s="975">
        <f t="shared" si="102"/>
        <v>1643931.6515699998</v>
      </c>
      <c r="O60" s="975">
        <f t="shared" si="102"/>
        <v>10541025.950469999</v>
      </c>
      <c r="P60" s="975">
        <f t="shared" ref="P60" si="104">+P15+P20+P25+P30+P35+P40+P45+P50+P55</f>
        <v>13259763.64782</v>
      </c>
      <c r="Q60" s="975">
        <f t="shared" si="102"/>
        <v>59770677.760539994</v>
      </c>
      <c r="S60" s="725"/>
      <c r="T60" s="725"/>
      <c r="U60" s="725"/>
      <c r="V60" s="725"/>
      <c r="W60" s="725"/>
      <c r="X60" s="725"/>
      <c r="Y60" s="725"/>
      <c r="Z60" s="725"/>
      <c r="AA60" s="725"/>
      <c r="AB60" s="725"/>
    </row>
    <row r="61" spans="1:28" x14ac:dyDescent="0.3">
      <c r="A61" s="122"/>
      <c r="B61" s="974" t="s">
        <v>301</v>
      </c>
      <c r="C61" s="975">
        <f t="shared" si="101"/>
        <v>461219.14821000001</v>
      </c>
      <c r="D61" s="975">
        <f t="shared" si="101"/>
        <v>1140354.17215</v>
      </c>
      <c r="E61" s="975">
        <f t="shared" si="101"/>
        <v>442616.65963000001</v>
      </c>
      <c r="F61" s="975">
        <f t="shared" si="102"/>
        <v>449986.24465000001</v>
      </c>
      <c r="G61" s="975">
        <f t="shared" si="102"/>
        <v>501885.33892000001</v>
      </c>
      <c r="H61" s="975">
        <f t="shared" si="102"/>
        <v>309049.06719999999</v>
      </c>
      <c r="I61" s="975">
        <f t="shared" si="102"/>
        <v>321915.33098999993</v>
      </c>
      <c r="J61" s="975">
        <f t="shared" si="102"/>
        <v>835138.11774999998</v>
      </c>
      <c r="K61" s="975">
        <f t="shared" si="102"/>
        <v>271103.29664999997</v>
      </c>
      <c r="L61" s="975">
        <f t="shared" ref="L61" si="105">+L16+L21+L26+L31+L36+L41+L46+L51+L56</f>
        <v>4733267.3761500008</v>
      </c>
      <c r="M61" s="975">
        <f t="shared" si="102"/>
        <v>825296.73860000004</v>
      </c>
      <c r="N61" s="975">
        <f t="shared" si="102"/>
        <v>432824.50582000002</v>
      </c>
      <c r="O61" s="975">
        <f t="shared" si="102"/>
        <v>227517.21274000005</v>
      </c>
      <c r="P61" s="975">
        <f t="shared" ref="P61" si="106">+P16+P21+P26+P31+P36+P41+P46+P51+P56</f>
        <v>1485638.4571600002</v>
      </c>
      <c r="Q61" s="975">
        <f t="shared" si="102"/>
        <v>6218905.8333099997</v>
      </c>
      <c r="S61" s="725"/>
      <c r="T61" s="725"/>
      <c r="U61" s="725"/>
      <c r="V61" s="725"/>
      <c r="W61" s="725"/>
      <c r="X61" s="725"/>
      <c r="Y61" s="725"/>
      <c r="Z61" s="725"/>
      <c r="AA61" s="725"/>
      <c r="AB61" s="725"/>
    </row>
    <row r="62" spans="1:28" ht="16.2" thickBot="1" x14ac:dyDescent="0.35">
      <c r="A62" s="122"/>
      <c r="B62" s="976"/>
      <c r="C62" s="977"/>
      <c r="D62" s="977"/>
      <c r="E62" s="977"/>
      <c r="F62" s="977"/>
      <c r="G62" s="977"/>
      <c r="H62" s="977"/>
      <c r="I62" s="977"/>
      <c r="J62" s="977"/>
      <c r="K62" s="977"/>
      <c r="L62" s="977"/>
      <c r="M62" s="977"/>
      <c r="N62" s="977"/>
      <c r="O62" s="977"/>
      <c r="P62" s="977"/>
      <c r="Q62" s="977"/>
      <c r="S62" s="725"/>
      <c r="T62" s="725"/>
      <c r="U62" s="725"/>
      <c r="V62" s="725"/>
      <c r="W62" s="725"/>
      <c r="X62" s="725"/>
      <c r="Y62" s="725"/>
      <c r="Z62" s="725"/>
      <c r="AA62" s="725"/>
      <c r="AB62" s="725"/>
    </row>
    <row r="63" spans="1:28" ht="16.2" thickTop="1" x14ac:dyDescent="0.3">
      <c r="A63" s="122"/>
      <c r="B63" s="106"/>
      <c r="C63" s="129"/>
      <c r="D63" s="129"/>
      <c r="E63" s="129"/>
      <c r="F63" s="128"/>
      <c r="G63" s="128"/>
      <c r="H63" s="128"/>
      <c r="I63" s="128"/>
      <c r="J63" s="128"/>
      <c r="K63" s="128"/>
      <c r="L63" s="128"/>
      <c r="M63" s="128"/>
      <c r="N63" s="128"/>
      <c r="O63" s="128"/>
      <c r="P63" s="128"/>
      <c r="Q63" s="129"/>
      <c r="S63" s="128"/>
      <c r="T63" s="128"/>
      <c r="U63" s="128"/>
      <c r="V63" s="128"/>
      <c r="W63" s="128"/>
      <c r="X63" s="128"/>
    </row>
    <row r="64" spans="1:28" x14ac:dyDescent="0.3">
      <c r="A64" s="122"/>
      <c r="B64" s="625" t="s">
        <v>357</v>
      </c>
      <c r="C64" s="716"/>
      <c r="D64" s="716"/>
      <c r="E64" s="716"/>
      <c r="F64" s="128"/>
      <c r="G64" s="128"/>
      <c r="H64" s="128"/>
      <c r="I64" s="128"/>
      <c r="J64" s="128"/>
      <c r="K64" s="128"/>
      <c r="L64" s="128"/>
      <c r="M64" s="128"/>
      <c r="N64" s="128"/>
      <c r="O64" s="128"/>
      <c r="P64" s="128"/>
      <c r="Q64" s="717"/>
      <c r="S64" s="128"/>
      <c r="T64" s="128"/>
      <c r="U64" s="128"/>
      <c r="V64" s="128"/>
      <c r="W64" s="128"/>
      <c r="X64" s="128"/>
    </row>
    <row r="65" spans="1:24" x14ac:dyDescent="0.3">
      <c r="A65" s="122"/>
      <c r="B65" s="130"/>
      <c r="C65" s="130"/>
      <c r="D65" s="130"/>
      <c r="E65" s="130"/>
      <c r="F65" s="1108"/>
      <c r="G65" s="128"/>
      <c r="H65" s="128"/>
      <c r="I65" s="128"/>
      <c r="J65" s="128"/>
      <c r="K65" s="128"/>
      <c r="L65" s="128"/>
      <c r="M65" s="128"/>
      <c r="N65" s="128"/>
      <c r="O65" s="128"/>
      <c r="P65" s="128"/>
      <c r="Q65" s="128"/>
      <c r="S65" s="128"/>
      <c r="T65" s="128"/>
      <c r="U65" s="128"/>
      <c r="V65" s="128"/>
      <c r="W65" s="128"/>
      <c r="X65" s="128"/>
    </row>
    <row r="66" spans="1:24" x14ac:dyDescent="0.3">
      <c r="A66" s="122"/>
      <c r="C66" s="128"/>
      <c r="D66" s="128"/>
      <c r="E66" s="128"/>
      <c r="F66" s="1108"/>
      <c r="Q66" s="128"/>
    </row>
    <row r="67" spans="1:24" x14ac:dyDescent="0.3">
      <c r="A67" s="122"/>
      <c r="C67" s="128"/>
      <c r="D67" s="128"/>
      <c r="E67" s="128"/>
      <c r="F67" s="1108"/>
      <c r="Q67" s="128"/>
    </row>
    <row r="68" spans="1:24" x14ac:dyDescent="0.3">
      <c r="A68" s="122"/>
      <c r="B68" s="904"/>
      <c r="C68" s="128"/>
      <c r="D68" s="128"/>
      <c r="E68" s="128"/>
    </row>
    <row r="69" spans="1:24" x14ac:dyDescent="0.3">
      <c r="A69" s="122"/>
      <c r="B69" s="904"/>
      <c r="C69" s="128"/>
      <c r="D69" s="128"/>
      <c r="E69" s="128"/>
    </row>
    <row r="70" spans="1:24" x14ac:dyDescent="0.3">
      <c r="A70" s="122"/>
      <c r="B70" s="904"/>
      <c r="C70" s="128"/>
      <c r="D70" s="128"/>
      <c r="E70" s="128"/>
    </row>
    <row r="71" spans="1:24" x14ac:dyDescent="0.3">
      <c r="A71" s="122"/>
      <c r="B71" s="904"/>
    </row>
    <row r="72" spans="1:24" x14ac:dyDescent="0.3">
      <c r="A72" s="122"/>
      <c r="B72" s="904"/>
    </row>
    <row r="73" spans="1:24" x14ac:dyDescent="0.3">
      <c r="A73" s="122"/>
      <c r="B73" s="904"/>
    </row>
    <row r="74" spans="1:24" x14ac:dyDescent="0.3">
      <c r="A74" s="122"/>
      <c r="B74" s="904"/>
    </row>
    <row r="75" spans="1:24" x14ac:dyDescent="0.3">
      <c r="A75" s="122"/>
      <c r="B75" s="904"/>
    </row>
    <row r="76" spans="1:24" x14ac:dyDescent="0.3">
      <c r="A76" s="122"/>
      <c r="B76" s="904"/>
    </row>
    <row r="77" spans="1:24" x14ac:dyDescent="0.3">
      <c r="A77" s="122"/>
      <c r="B77" s="904"/>
    </row>
    <row r="78" spans="1:24" x14ac:dyDescent="0.3">
      <c r="B78" s="904"/>
    </row>
    <row r="79" spans="1:24" x14ac:dyDescent="0.3">
      <c r="B79" s="904"/>
    </row>
    <row r="80" spans="1:24" x14ac:dyDescent="0.3">
      <c r="B80" s="904"/>
    </row>
    <row r="81" spans="2:2" x14ac:dyDescent="0.3">
      <c r="B81" s="904"/>
    </row>
    <row r="82" spans="2:2" x14ac:dyDescent="0.3">
      <c r="B82" s="904"/>
    </row>
    <row r="83" spans="2:2" x14ac:dyDescent="0.3">
      <c r="B83" s="904"/>
    </row>
    <row r="84" spans="2:2" x14ac:dyDescent="0.3">
      <c r="B84" s="904"/>
    </row>
    <row r="85" spans="2:2" x14ac:dyDescent="0.3">
      <c r="B85" s="904"/>
    </row>
    <row r="86" spans="2:2" x14ac:dyDescent="0.3">
      <c r="B86" s="904"/>
    </row>
  </sheetData>
  <mergeCells count="7">
    <mergeCell ref="Q11:Q12"/>
    <mergeCell ref="B6:Q6"/>
    <mergeCell ref="B7:Q7"/>
    <mergeCell ref="B8:Q8"/>
    <mergeCell ref="B11:B12"/>
    <mergeCell ref="C11:K11"/>
    <mergeCell ref="M11:O11"/>
  </mergeCells>
  <hyperlinks>
    <hyperlink ref="A1" location="INDICE!A1" display="Indice"/>
  </hyperlinks>
  <printOptions horizontalCentered="1"/>
  <pageMargins left="0" right="0" top="0" bottom="0" header="0" footer="0"/>
  <pageSetup paperSize="9" scale="58" orientation="landscape" r:id="rId1"/>
  <headerFooter scaleWithDoc="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W88"/>
  <sheetViews>
    <sheetView showGridLines="0" zoomScale="85" zoomScaleNormal="85" zoomScaleSheetLayoutView="85" workbookViewId="0"/>
  </sheetViews>
  <sheetFormatPr baseColWidth="10" defaultColWidth="11.44140625" defaultRowHeight="13.8" x14ac:dyDescent="0.25"/>
  <cols>
    <col min="1" max="1" width="13.44140625" style="421" customWidth="1"/>
    <col min="2" max="2" width="52.33203125" style="418" bestFit="1" customWidth="1"/>
    <col min="3" max="12" width="11.33203125" style="418" customWidth="1"/>
    <col min="13" max="13" width="15.109375" style="418" bestFit="1" customWidth="1"/>
    <col min="14" max="14" width="12.88671875" style="418" bestFit="1" customWidth="1"/>
    <col min="15" max="17" width="11.5546875" style="418" bestFit="1" customWidth="1"/>
    <col min="18" max="18" width="12.88671875" style="418" bestFit="1" customWidth="1"/>
    <col min="19" max="19" width="11.5546875" style="418" bestFit="1" customWidth="1"/>
    <col min="20" max="23" width="12.88671875" style="418" bestFit="1" customWidth="1"/>
    <col min="24" max="16384" width="11.44140625" style="418"/>
  </cols>
  <sheetData>
    <row r="1" spans="1:23" ht="14.4" x14ac:dyDescent="0.25">
      <c r="A1" s="662" t="s">
        <v>216</v>
      </c>
      <c r="B1" s="670"/>
    </row>
    <row r="2" spans="1:23" ht="14.4" x14ac:dyDescent="0.25">
      <c r="A2" s="625"/>
      <c r="B2" s="351" t="s">
        <v>703</v>
      </c>
      <c r="C2" s="874"/>
      <c r="D2" s="874"/>
      <c r="E2" s="874"/>
      <c r="F2" s="874"/>
      <c r="G2" s="874"/>
      <c r="H2" s="874"/>
      <c r="I2" s="874"/>
      <c r="J2" s="874"/>
      <c r="K2" s="874"/>
      <c r="L2" s="874"/>
    </row>
    <row r="3" spans="1:23" ht="14.4" x14ac:dyDescent="0.25">
      <c r="A3" s="625"/>
      <c r="B3" s="351" t="s">
        <v>299</v>
      </c>
      <c r="C3" s="1052"/>
      <c r="D3" s="1052"/>
      <c r="E3" s="1052"/>
      <c r="F3" s="1052"/>
      <c r="G3" s="1052"/>
      <c r="H3" s="1052"/>
      <c r="I3" s="1052"/>
      <c r="J3" s="1052"/>
      <c r="K3" s="1052"/>
      <c r="L3" s="1052"/>
    </row>
    <row r="4" spans="1:23" s="420" customFormat="1" ht="14.4" x14ac:dyDescent="0.25">
      <c r="A4" s="382"/>
      <c r="B4" s="419"/>
      <c r="C4" s="1052"/>
      <c r="D4" s="1052"/>
      <c r="E4" s="1052"/>
      <c r="F4" s="1052"/>
      <c r="G4" s="1052"/>
      <c r="H4" s="1052"/>
      <c r="I4" s="1052"/>
      <c r="J4" s="1052"/>
      <c r="K4" s="1052"/>
      <c r="L4" s="1052"/>
    </row>
    <row r="5" spans="1:23" s="420" customFormat="1" ht="12.6" thickBot="1" x14ac:dyDescent="0.3">
      <c r="A5" s="382"/>
      <c r="B5" s="419"/>
      <c r="C5" s="1051"/>
      <c r="D5" s="1051"/>
      <c r="E5" s="1051"/>
      <c r="F5" s="1051"/>
      <c r="G5" s="1051"/>
      <c r="H5" s="1051"/>
      <c r="I5" s="1051"/>
      <c r="J5" s="1051"/>
      <c r="K5" s="1051"/>
      <c r="L5" s="1051"/>
    </row>
    <row r="6" spans="1:23" s="92" customFormat="1" ht="18" thickBot="1" x14ac:dyDescent="0.3">
      <c r="A6" s="863"/>
      <c r="B6" s="1360" t="s">
        <v>659</v>
      </c>
      <c r="C6" s="1361"/>
      <c r="D6" s="1361"/>
      <c r="E6" s="1361"/>
      <c r="F6" s="1361"/>
      <c r="G6" s="1361"/>
      <c r="H6" s="1361"/>
      <c r="I6" s="1361"/>
      <c r="J6" s="1361"/>
      <c r="K6" s="1361"/>
      <c r="L6" s="1362"/>
    </row>
    <row r="7" spans="1:23" s="420" customFormat="1" ht="12" x14ac:dyDescent="0.25">
      <c r="A7" s="382"/>
      <c r="B7" s="382"/>
    </row>
    <row r="8" spans="1:23" s="92" customFormat="1" ht="14.4" thickBot="1" x14ac:dyDescent="0.3">
      <c r="A8" s="863"/>
      <c r="B8" s="421" t="s">
        <v>919</v>
      </c>
    </row>
    <row r="9" spans="1:23" s="92" customFormat="1" ht="15" thickTop="1" thickBot="1" x14ac:dyDescent="0.3">
      <c r="A9" s="863"/>
      <c r="B9" s="422"/>
      <c r="C9" s="422">
        <v>44287</v>
      </c>
      <c r="D9" s="422">
        <v>44317</v>
      </c>
      <c r="E9" s="422">
        <v>44348</v>
      </c>
      <c r="F9" s="422">
        <v>44378</v>
      </c>
      <c r="G9" s="422">
        <v>44409</v>
      </c>
      <c r="H9" s="422">
        <v>44440</v>
      </c>
      <c r="I9" s="422">
        <v>44470</v>
      </c>
      <c r="J9" s="422">
        <v>44501</v>
      </c>
      <c r="K9" s="422">
        <v>44531</v>
      </c>
      <c r="L9" s="423">
        <v>2021</v>
      </c>
    </row>
    <row r="10" spans="1:23" s="92" customFormat="1" ht="15" thickTop="1" thickBot="1" x14ac:dyDescent="0.3">
      <c r="A10" s="863"/>
      <c r="B10" s="863"/>
    </row>
    <row r="11" spans="1:23" s="92" customFormat="1" ht="14.4" thickBot="1" x14ac:dyDescent="0.3">
      <c r="A11" s="863"/>
      <c r="B11" s="1357" t="s">
        <v>629</v>
      </c>
      <c r="C11" s="1358"/>
      <c r="D11" s="1358"/>
      <c r="E11" s="1358"/>
      <c r="F11" s="1358"/>
      <c r="G11" s="1358"/>
      <c r="H11" s="1358"/>
      <c r="I11" s="1358"/>
      <c r="J11" s="1358"/>
      <c r="K11" s="1358"/>
      <c r="L11" s="1359"/>
    </row>
    <row r="12" spans="1:23" s="862" customFormat="1" ht="14.4" thickBot="1" x14ac:dyDescent="0.3">
      <c r="A12" s="425"/>
      <c r="B12" s="426"/>
    </row>
    <row r="13" spans="1:23" ht="15" thickBot="1" x14ac:dyDescent="0.3">
      <c r="B13" s="307" t="s">
        <v>59</v>
      </c>
      <c r="C13" s="308">
        <f t="shared" ref="C13:L13" si="0">+C14+C15</f>
        <v>6083.9440272258335</v>
      </c>
      <c r="D13" s="308">
        <f t="shared" si="0"/>
        <v>5348.9727103532477</v>
      </c>
      <c r="E13" s="308">
        <f t="shared" si="0"/>
        <v>4939.1869694119687</v>
      </c>
      <c r="F13" s="308">
        <f t="shared" si="0"/>
        <v>5967.0210207106556</v>
      </c>
      <c r="G13" s="308">
        <f t="shared" si="0"/>
        <v>5430.2109930929801</v>
      </c>
      <c r="H13" s="308">
        <f t="shared" si="0"/>
        <v>7090.8089722667892</v>
      </c>
      <c r="I13" s="308">
        <f t="shared" si="0"/>
        <v>1028.7452890928196</v>
      </c>
      <c r="J13" s="308">
        <f t="shared" si="0"/>
        <v>3653.1444460159619</v>
      </c>
      <c r="K13" s="308">
        <f t="shared" si="0"/>
        <v>6968.8796845780535</v>
      </c>
      <c r="L13" s="660">
        <f t="shared" si="0"/>
        <v>46510.914112748309</v>
      </c>
      <c r="M13" s="874"/>
      <c r="N13" s="874"/>
      <c r="O13" s="874"/>
      <c r="P13" s="874"/>
      <c r="Q13" s="874"/>
      <c r="R13" s="874"/>
      <c r="S13" s="874"/>
      <c r="T13" s="874"/>
      <c r="U13" s="874"/>
      <c r="V13" s="874"/>
      <c r="W13" s="874"/>
    </row>
    <row r="14" spans="1:23" x14ac:dyDescent="0.25">
      <c r="A14" s="863"/>
      <c r="B14" s="427" t="s">
        <v>60</v>
      </c>
      <c r="C14" s="1053">
        <v>5744.0919411757859</v>
      </c>
      <c r="D14" s="1053">
        <v>2952.721784126009</v>
      </c>
      <c r="E14" s="1053">
        <v>2098.7274650866993</v>
      </c>
      <c r="F14" s="1053">
        <v>2712.1931259879329</v>
      </c>
      <c r="G14" s="1053">
        <v>217.20921404576833</v>
      </c>
      <c r="H14" s="1053">
        <v>2228.2303890988169</v>
      </c>
      <c r="I14" s="1053">
        <v>0</v>
      </c>
      <c r="J14" s="1053">
        <v>1411.3170625645487</v>
      </c>
      <c r="K14" s="1053">
        <v>1361.6350491928033</v>
      </c>
      <c r="L14" s="1053">
        <f>+SUM(C14:K14)</f>
        <v>18726.126031278363</v>
      </c>
      <c r="M14" s="874"/>
      <c r="N14" s="874"/>
      <c r="O14" s="874"/>
      <c r="P14" s="874"/>
      <c r="Q14" s="874"/>
      <c r="R14" s="874"/>
      <c r="S14" s="874"/>
      <c r="T14" s="874"/>
    </row>
    <row r="15" spans="1:23" x14ac:dyDescent="0.25">
      <c r="A15" s="863"/>
      <c r="B15" s="427" t="s">
        <v>61</v>
      </c>
      <c r="C15" s="1053">
        <v>339.85208605004772</v>
      </c>
      <c r="D15" s="1053">
        <v>2396.2509262272392</v>
      </c>
      <c r="E15" s="1053">
        <v>2840.4595043252698</v>
      </c>
      <c r="F15" s="1053">
        <v>3254.8278947227232</v>
      </c>
      <c r="G15" s="1053">
        <v>5213.001779047212</v>
      </c>
      <c r="H15" s="1053">
        <v>4862.5785831679723</v>
      </c>
      <c r="I15" s="1053">
        <v>1028.7452890928196</v>
      </c>
      <c r="J15" s="1053">
        <v>2241.827383451413</v>
      </c>
      <c r="K15" s="1053">
        <v>5607.2446353852501</v>
      </c>
      <c r="L15" s="1053">
        <f>+SUM(C15:K15)</f>
        <v>27784.788081469946</v>
      </c>
      <c r="M15" s="874"/>
      <c r="N15" s="874"/>
      <c r="O15" s="874"/>
      <c r="P15" s="874"/>
      <c r="Q15" s="874"/>
      <c r="R15" s="874"/>
      <c r="S15" s="874"/>
      <c r="T15" s="874"/>
    </row>
    <row r="16" spans="1:23" s="862" customFormat="1" ht="14.4" thickBot="1" x14ac:dyDescent="0.3">
      <c r="A16" s="863"/>
      <c r="B16" s="863"/>
      <c r="C16" s="424"/>
      <c r="D16" s="424"/>
      <c r="E16" s="424"/>
      <c r="F16" s="424"/>
      <c r="G16" s="424"/>
      <c r="H16" s="424"/>
      <c r="I16" s="424"/>
      <c r="J16" s="424"/>
      <c r="K16" s="424"/>
      <c r="L16" s="424"/>
      <c r="M16" s="874"/>
      <c r="N16" s="874"/>
      <c r="O16" s="874"/>
      <c r="P16" s="874"/>
      <c r="Q16" s="874"/>
      <c r="R16" s="874"/>
      <c r="S16" s="874"/>
      <c r="T16" s="874"/>
    </row>
    <row r="17" spans="1:20" s="862" customFormat="1" ht="14.4" thickBot="1" x14ac:dyDescent="0.3">
      <c r="A17" s="863"/>
      <c r="B17" s="119" t="s">
        <v>52</v>
      </c>
      <c r="C17" s="77">
        <f t="shared" ref="C17:K17" si="1">+C18+C23+C28+C32+C29</f>
        <v>177.59439340965011</v>
      </c>
      <c r="D17" s="77">
        <f t="shared" si="1"/>
        <v>2335.8699889986456</v>
      </c>
      <c r="E17" s="77">
        <f t="shared" si="1"/>
        <v>170.93848430470007</v>
      </c>
      <c r="F17" s="77">
        <f t="shared" si="1"/>
        <v>317.1062643009501</v>
      </c>
      <c r="G17" s="77">
        <f t="shared" si="1"/>
        <v>139.05208233503012</v>
      </c>
      <c r="H17" s="77">
        <f t="shared" si="1"/>
        <v>2147.3313618294956</v>
      </c>
      <c r="I17" s="77">
        <f t="shared" si="1"/>
        <v>115.20051053528618</v>
      </c>
      <c r="J17" s="77">
        <f t="shared" si="1"/>
        <v>199.23796489279218</v>
      </c>
      <c r="K17" s="77">
        <f t="shared" si="1"/>
        <v>5184.5672775279327</v>
      </c>
      <c r="L17" s="77">
        <f t="shared" ref="L17:L28" si="2">+SUM(C17:K17)</f>
        <v>10786.898328134483</v>
      </c>
      <c r="M17" s="874"/>
      <c r="O17" s="874"/>
      <c r="P17" s="874"/>
      <c r="Q17" s="874"/>
      <c r="R17" s="874"/>
      <c r="S17" s="874"/>
      <c r="T17" s="874"/>
    </row>
    <row r="18" spans="1:20" s="862" customFormat="1" x14ac:dyDescent="0.25">
      <c r="A18" s="863"/>
      <c r="B18" s="428" t="s">
        <v>62</v>
      </c>
      <c r="C18" s="78">
        <f t="shared" ref="C18:K18" si="3">SUM(C19:C22)</f>
        <v>110.90709355891157</v>
      </c>
      <c r="D18" s="78">
        <f t="shared" si="3"/>
        <v>150.60194142</v>
      </c>
      <c r="E18" s="78">
        <f t="shared" si="3"/>
        <v>154.02775905352405</v>
      </c>
      <c r="F18" s="78">
        <f t="shared" si="3"/>
        <v>132.48366443700002</v>
      </c>
      <c r="G18" s="78">
        <f t="shared" si="3"/>
        <v>133.074713202</v>
      </c>
      <c r="H18" s="78">
        <f t="shared" si="3"/>
        <v>2142.7908870397869</v>
      </c>
      <c r="I18" s="78">
        <f t="shared" si="3"/>
        <v>105.95532644891156</v>
      </c>
      <c r="J18" s="78">
        <f t="shared" si="3"/>
        <v>151.85623494999999</v>
      </c>
      <c r="K18" s="78">
        <f t="shared" si="3"/>
        <v>2017.5814998173112</v>
      </c>
      <c r="L18" s="78">
        <f t="shared" si="2"/>
        <v>5099.2791199274452</v>
      </c>
      <c r="M18" s="874"/>
      <c r="O18" s="874"/>
      <c r="P18" s="874"/>
      <c r="Q18" s="874"/>
      <c r="R18" s="874"/>
      <c r="S18" s="874"/>
      <c r="T18" s="874"/>
    </row>
    <row r="19" spans="1:20" s="862" customFormat="1" x14ac:dyDescent="0.25">
      <c r="A19" s="863"/>
      <c r="B19" s="429" t="s">
        <v>63</v>
      </c>
      <c r="C19" s="867">
        <v>43.808845779999999</v>
      </c>
      <c r="D19" s="867">
        <v>17.625357869999998</v>
      </c>
      <c r="E19" s="867">
        <v>33.811258520000003</v>
      </c>
      <c r="F19" s="867">
        <v>30.568778803999997</v>
      </c>
      <c r="G19" s="867">
        <v>2.82987872</v>
      </c>
      <c r="H19" s="867">
        <v>72.975347556000017</v>
      </c>
      <c r="I19" s="867">
        <v>35.394022629999995</v>
      </c>
      <c r="J19" s="867">
        <v>13.480841739999999</v>
      </c>
      <c r="K19" s="867">
        <v>33.811258520000003</v>
      </c>
      <c r="L19" s="867">
        <f t="shared" si="2"/>
        <v>284.30559013999999</v>
      </c>
      <c r="M19" s="874"/>
      <c r="N19" s="874"/>
      <c r="O19" s="874"/>
      <c r="P19" s="874"/>
      <c r="Q19" s="874"/>
      <c r="R19" s="874"/>
      <c r="S19" s="874"/>
      <c r="T19" s="874"/>
    </row>
    <row r="20" spans="1:20" s="862" customFormat="1" x14ac:dyDescent="0.25">
      <c r="A20" s="863"/>
      <c r="B20" s="430" t="s">
        <v>64</v>
      </c>
      <c r="C20" s="868">
        <v>50.943648279999998</v>
      </c>
      <c r="D20" s="868">
        <v>99.918294089999989</v>
      </c>
      <c r="E20" s="868">
        <v>43.446624980000003</v>
      </c>
      <c r="F20" s="868">
        <v>55.256274270000006</v>
      </c>
      <c r="G20" s="868">
        <v>33.644843022000003</v>
      </c>
      <c r="H20" s="868">
        <v>145.98118911999998</v>
      </c>
      <c r="I20" s="868">
        <v>54.21852839999999</v>
      </c>
      <c r="J20" s="868">
        <v>105.31710360999998</v>
      </c>
      <c r="K20" s="868">
        <v>26.737114610000003</v>
      </c>
      <c r="L20" s="868">
        <f t="shared" si="2"/>
        <v>615.46362038199993</v>
      </c>
      <c r="M20" s="874"/>
      <c r="N20" s="874"/>
      <c r="O20" s="874"/>
      <c r="P20" s="874"/>
      <c r="Q20" s="874"/>
      <c r="R20" s="874"/>
      <c r="S20" s="874"/>
      <c r="T20" s="874"/>
    </row>
    <row r="21" spans="1:20" s="862" customFormat="1" x14ac:dyDescent="0.25">
      <c r="A21" s="863"/>
      <c r="B21" s="430" t="s">
        <v>584</v>
      </c>
      <c r="C21" s="79">
        <v>0</v>
      </c>
      <c r="D21" s="79">
        <v>0</v>
      </c>
      <c r="E21" s="79">
        <v>0</v>
      </c>
      <c r="F21" s="79">
        <v>0</v>
      </c>
      <c r="G21" s="79">
        <v>0</v>
      </c>
      <c r="H21" s="79">
        <v>1880.263251133787</v>
      </c>
      <c r="I21" s="79">
        <v>0</v>
      </c>
      <c r="J21" s="79">
        <v>0</v>
      </c>
      <c r="K21" s="79">
        <v>1880.263251133787</v>
      </c>
      <c r="L21" s="868">
        <f t="shared" si="2"/>
        <v>3760.526502267574</v>
      </c>
      <c r="M21" s="874"/>
      <c r="N21" s="874"/>
      <c r="O21" s="874"/>
      <c r="P21" s="874"/>
      <c r="Q21" s="874"/>
      <c r="R21" s="874"/>
      <c r="S21" s="874"/>
      <c r="T21" s="874"/>
    </row>
    <row r="22" spans="1:20" s="862" customFormat="1" x14ac:dyDescent="0.25">
      <c r="A22" s="863"/>
      <c r="B22" s="342" t="s">
        <v>65</v>
      </c>
      <c r="C22" s="79">
        <v>16.154599498911566</v>
      </c>
      <c r="D22" s="79">
        <v>33.058289459999997</v>
      </c>
      <c r="E22" s="79">
        <v>76.769875553524045</v>
      </c>
      <c r="F22" s="79">
        <v>46.658611362999991</v>
      </c>
      <c r="G22" s="79">
        <v>96.599991460000012</v>
      </c>
      <c r="H22" s="79">
        <v>43.571099230000002</v>
      </c>
      <c r="I22" s="79">
        <v>16.342775418911565</v>
      </c>
      <c r="J22" s="79">
        <v>33.058289600000002</v>
      </c>
      <c r="K22" s="79">
        <v>76.769875553524045</v>
      </c>
      <c r="L22" s="79">
        <f t="shared" si="2"/>
        <v>438.98340713787127</v>
      </c>
      <c r="M22" s="874"/>
      <c r="N22" s="874"/>
      <c r="O22" s="874"/>
      <c r="P22" s="874"/>
      <c r="Q22" s="874"/>
      <c r="R22" s="874"/>
      <c r="S22" s="874"/>
      <c r="T22" s="874"/>
    </row>
    <row r="23" spans="1:20" s="862" customFormat="1" x14ac:dyDescent="0.25">
      <c r="A23" s="863"/>
      <c r="B23" s="328" t="s">
        <v>68</v>
      </c>
      <c r="C23" s="329">
        <f t="shared" ref="C23:K23" si="4">+C24+C26</f>
        <v>2.4184032977075507</v>
      </c>
      <c r="D23" s="329">
        <f t="shared" si="4"/>
        <v>17.858824130028246</v>
      </c>
      <c r="E23" s="329">
        <f t="shared" si="4"/>
        <v>1.2945476961640712E-2</v>
      </c>
      <c r="F23" s="329">
        <f t="shared" si="4"/>
        <v>1.5104862638589416</v>
      </c>
      <c r="G23" s="329">
        <f t="shared" si="4"/>
        <v>1.5172841406674291</v>
      </c>
      <c r="H23" s="329">
        <f t="shared" si="4"/>
        <v>1.3173701177364223E-2</v>
      </c>
      <c r="I23" s="329">
        <f t="shared" si="4"/>
        <v>2.4189005030702551</v>
      </c>
      <c r="J23" s="329">
        <f t="shared" si="4"/>
        <v>17.859230209124334</v>
      </c>
      <c r="K23" s="329">
        <f t="shared" si="4"/>
        <v>1467.6440358417258</v>
      </c>
      <c r="L23" s="329">
        <f t="shared" si="2"/>
        <v>1511.2532835643215</v>
      </c>
      <c r="M23" s="874"/>
      <c r="N23" s="874"/>
      <c r="O23" s="874"/>
      <c r="P23" s="874"/>
      <c r="Q23" s="874"/>
      <c r="R23" s="874"/>
      <c r="S23" s="874"/>
      <c r="T23" s="874"/>
    </row>
    <row r="24" spans="1:20" s="432" customFormat="1" x14ac:dyDescent="0.25">
      <c r="A24" s="863"/>
      <c r="B24" s="429" t="s">
        <v>71</v>
      </c>
      <c r="C24" s="860">
        <f t="shared" ref="C24:K24" si="5">+C25</f>
        <v>0</v>
      </c>
      <c r="D24" s="860">
        <f t="shared" si="5"/>
        <v>0</v>
      </c>
      <c r="E24" s="860">
        <f t="shared" si="5"/>
        <v>0</v>
      </c>
      <c r="F24" s="860">
        <f t="shared" si="5"/>
        <v>0</v>
      </c>
      <c r="G24" s="860">
        <f t="shared" si="5"/>
        <v>0</v>
      </c>
      <c r="H24" s="860">
        <f t="shared" si="5"/>
        <v>0</v>
      </c>
      <c r="I24" s="860">
        <f t="shared" si="5"/>
        <v>0</v>
      </c>
      <c r="J24" s="860">
        <f t="shared" si="5"/>
        <v>0</v>
      </c>
      <c r="K24" s="860">
        <f t="shared" si="5"/>
        <v>1467.6305919443387</v>
      </c>
      <c r="L24" s="860">
        <f t="shared" si="2"/>
        <v>1467.6305919443387</v>
      </c>
      <c r="M24" s="874"/>
      <c r="N24" s="874"/>
      <c r="O24" s="874"/>
      <c r="P24" s="874"/>
      <c r="Q24" s="874"/>
      <c r="R24" s="874"/>
      <c r="S24" s="874"/>
      <c r="T24" s="874"/>
    </row>
    <row r="25" spans="1:20" s="432" customFormat="1" x14ac:dyDescent="0.25">
      <c r="A25" s="863"/>
      <c r="B25" s="431" t="s">
        <v>605</v>
      </c>
      <c r="C25" s="79">
        <v>0</v>
      </c>
      <c r="D25" s="79">
        <v>0</v>
      </c>
      <c r="E25" s="79">
        <v>0</v>
      </c>
      <c r="F25" s="79">
        <v>0</v>
      </c>
      <c r="G25" s="79">
        <v>0</v>
      </c>
      <c r="H25" s="79">
        <v>0</v>
      </c>
      <c r="I25" s="79">
        <v>0</v>
      </c>
      <c r="J25" s="79">
        <v>0</v>
      </c>
      <c r="K25" s="79">
        <v>1467.6305919443387</v>
      </c>
      <c r="L25" s="79">
        <f t="shared" si="2"/>
        <v>1467.6305919443387</v>
      </c>
      <c r="M25" s="874"/>
      <c r="N25" s="874"/>
      <c r="O25" s="874"/>
      <c r="P25" s="874"/>
      <c r="Q25" s="874"/>
      <c r="R25" s="874"/>
      <c r="S25" s="874"/>
      <c r="T25" s="874"/>
    </row>
    <row r="26" spans="1:20" s="862" customFormat="1" x14ac:dyDescent="0.25">
      <c r="A26" s="863"/>
      <c r="B26" s="430" t="s">
        <v>69</v>
      </c>
      <c r="C26" s="865">
        <f t="shared" ref="C26:K26" si="6">+C27</f>
        <v>2.4184032977075507</v>
      </c>
      <c r="D26" s="865">
        <f t="shared" si="6"/>
        <v>17.858824130028246</v>
      </c>
      <c r="E26" s="865">
        <f t="shared" si="6"/>
        <v>1.2945476961640712E-2</v>
      </c>
      <c r="F26" s="865">
        <f t="shared" si="6"/>
        <v>1.5104862638589416</v>
      </c>
      <c r="G26" s="865">
        <f t="shared" si="6"/>
        <v>1.5172841406674291</v>
      </c>
      <c r="H26" s="865">
        <f t="shared" si="6"/>
        <v>1.3173701177364223E-2</v>
      </c>
      <c r="I26" s="865">
        <f t="shared" si="6"/>
        <v>2.4189005030702551</v>
      </c>
      <c r="J26" s="865">
        <f t="shared" si="6"/>
        <v>17.859230209124334</v>
      </c>
      <c r="K26" s="865">
        <f t="shared" si="6"/>
        <v>1.3443897387011013E-2</v>
      </c>
      <c r="L26" s="865">
        <f t="shared" si="2"/>
        <v>43.622691619982767</v>
      </c>
      <c r="M26" s="874"/>
      <c r="N26" s="874"/>
      <c r="O26" s="874"/>
      <c r="P26" s="874"/>
      <c r="Q26" s="874"/>
      <c r="R26" s="874"/>
      <c r="S26" s="874"/>
      <c r="T26" s="874"/>
    </row>
    <row r="27" spans="1:20" s="862" customFormat="1" x14ac:dyDescent="0.25">
      <c r="A27" s="863"/>
      <c r="B27" s="433" t="s">
        <v>98</v>
      </c>
      <c r="C27" s="121">
        <v>2.4184032977075507</v>
      </c>
      <c r="D27" s="121">
        <v>17.858824130028246</v>
      </c>
      <c r="E27" s="121">
        <v>1.2945476961640712E-2</v>
      </c>
      <c r="F27" s="121">
        <v>1.5104862638589416</v>
      </c>
      <c r="G27" s="121">
        <v>1.5172841406674291</v>
      </c>
      <c r="H27" s="121">
        <v>1.3173701177364223E-2</v>
      </c>
      <c r="I27" s="121">
        <v>2.4189005030702551</v>
      </c>
      <c r="J27" s="121">
        <v>17.859230209124334</v>
      </c>
      <c r="K27" s="121">
        <v>1.3443897387011013E-2</v>
      </c>
      <c r="L27" s="121">
        <f t="shared" si="2"/>
        <v>43.622691619982767</v>
      </c>
      <c r="M27" s="874"/>
      <c r="N27" s="874"/>
      <c r="O27" s="874"/>
      <c r="P27" s="874"/>
      <c r="Q27" s="874"/>
      <c r="R27" s="874"/>
      <c r="S27" s="874"/>
      <c r="T27" s="874"/>
    </row>
    <row r="28" spans="1:20" s="863" customFormat="1" x14ac:dyDescent="0.25">
      <c r="B28" s="328" t="s">
        <v>70</v>
      </c>
      <c r="C28" s="995">
        <v>20.767003013800121</v>
      </c>
      <c r="D28" s="995">
        <v>2163.0556397894547</v>
      </c>
      <c r="E28" s="995">
        <v>0.42075657</v>
      </c>
      <c r="F28" s="995">
        <v>172.61688770999996</v>
      </c>
      <c r="G28" s="995">
        <v>6.8062935634937927E-2</v>
      </c>
      <c r="H28" s="995">
        <v>0.12129997000000001</v>
      </c>
      <c r="I28" s="995">
        <v>2.4043815244023659</v>
      </c>
      <c r="J28" s="995">
        <v>7.4965486329629627</v>
      </c>
      <c r="K28" s="995">
        <v>0.42075657</v>
      </c>
      <c r="L28" s="869">
        <f t="shared" si="2"/>
        <v>2367.3713367162545</v>
      </c>
      <c r="M28" s="874"/>
      <c r="N28" s="874"/>
      <c r="O28" s="874"/>
      <c r="P28" s="874"/>
      <c r="Q28" s="874"/>
      <c r="R28" s="874"/>
      <c r="S28" s="874"/>
      <c r="T28" s="874"/>
    </row>
    <row r="29" spans="1:20" s="432" customFormat="1" x14ac:dyDescent="0.25">
      <c r="A29" s="863"/>
      <c r="B29" s="870" t="s">
        <v>360</v>
      </c>
      <c r="C29" s="329">
        <f>+C30</f>
        <v>0</v>
      </c>
      <c r="D29" s="329">
        <f t="shared" ref="D29:L29" si="7">+D30</f>
        <v>0</v>
      </c>
      <c r="E29" s="329">
        <f t="shared" si="7"/>
        <v>1.1811965099999999</v>
      </c>
      <c r="F29" s="329">
        <f t="shared" si="7"/>
        <v>0</v>
      </c>
      <c r="G29" s="329">
        <f t="shared" si="7"/>
        <v>0</v>
      </c>
      <c r="H29" s="329">
        <f t="shared" si="7"/>
        <v>0</v>
      </c>
      <c r="I29" s="329">
        <f t="shared" si="7"/>
        <v>0</v>
      </c>
      <c r="J29" s="329">
        <f t="shared" si="7"/>
        <v>0</v>
      </c>
      <c r="K29" s="329">
        <f t="shared" si="7"/>
        <v>0</v>
      </c>
      <c r="L29" s="329">
        <f t="shared" si="7"/>
        <v>1.1811965099999999</v>
      </c>
      <c r="M29" s="874"/>
      <c r="N29" s="874"/>
      <c r="O29" s="874"/>
      <c r="P29" s="874"/>
      <c r="Q29" s="874"/>
      <c r="R29" s="874"/>
      <c r="S29" s="874"/>
      <c r="T29" s="874"/>
    </row>
    <row r="30" spans="1:20" s="863" customFormat="1" x14ac:dyDescent="0.25">
      <c r="B30" s="429" t="s">
        <v>69</v>
      </c>
      <c r="C30" s="860">
        <f t="shared" ref="C30:K30" si="8">+C31</f>
        <v>0</v>
      </c>
      <c r="D30" s="860">
        <f t="shared" si="8"/>
        <v>0</v>
      </c>
      <c r="E30" s="860">
        <f t="shared" si="8"/>
        <v>1.1811965099999999</v>
      </c>
      <c r="F30" s="860">
        <f t="shared" si="8"/>
        <v>0</v>
      </c>
      <c r="G30" s="860">
        <f t="shared" si="8"/>
        <v>0</v>
      </c>
      <c r="H30" s="860">
        <f t="shared" si="8"/>
        <v>0</v>
      </c>
      <c r="I30" s="860">
        <f t="shared" si="8"/>
        <v>0</v>
      </c>
      <c r="J30" s="860">
        <f t="shared" si="8"/>
        <v>0</v>
      </c>
      <c r="K30" s="860">
        <f t="shared" si="8"/>
        <v>0</v>
      </c>
      <c r="L30" s="860">
        <f>+SUM(C30:K30)</f>
        <v>1.1811965099999999</v>
      </c>
      <c r="M30" s="874"/>
      <c r="N30" s="874"/>
      <c r="O30" s="874"/>
      <c r="P30" s="874"/>
      <c r="Q30" s="874"/>
      <c r="R30" s="874"/>
      <c r="S30" s="874"/>
      <c r="T30" s="874"/>
    </row>
    <row r="31" spans="1:20" s="863" customFormat="1" x14ac:dyDescent="0.25">
      <c r="B31" s="433" t="s">
        <v>705</v>
      </c>
      <c r="C31" s="346">
        <v>0</v>
      </c>
      <c r="D31" s="346">
        <v>0</v>
      </c>
      <c r="E31" s="346">
        <v>1.1811965099999999</v>
      </c>
      <c r="F31" s="346">
        <v>0</v>
      </c>
      <c r="G31" s="346">
        <v>0</v>
      </c>
      <c r="H31" s="346">
        <v>0</v>
      </c>
      <c r="I31" s="346">
        <v>0</v>
      </c>
      <c r="J31" s="346">
        <v>0</v>
      </c>
      <c r="K31" s="346">
        <v>0</v>
      </c>
      <c r="L31" s="346">
        <f>+SUM(C31:K31)</f>
        <v>1.1811965099999999</v>
      </c>
      <c r="M31" s="874"/>
      <c r="N31" s="874"/>
      <c r="O31" s="874"/>
      <c r="P31" s="874"/>
      <c r="Q31" s="874"/>
      <c r="R31" s="874"/>
      <c r="S31" s="874"/>
      <c r="T31" s="874"/>
    </row>
    <row r="32" spans="1:20" s="432" customFormat="1" x14ac:dyDescent="0.25">
      <c r="A32" s="863"/>
      <c r="B32" s="315" t="s">
        <v>685</v>
      </c>
      <c r="C32" s="860">
        <f t="shared" ref="C32:K32" si="9">+C33+C34</f>
        <v>43.501893539230849</v>
      </c>
      <c r="D32" s="860">
        <f t="shared" si="9"/>
        <v>4.3535836591629078</v>
      </c>
      <c r="E32" s="860">
        <f t="shared" si="9"/>
        <v>15.295826694214352</v>
      </c>
      <c r="F32" s="860">
        <f t="shared" si="9"/>
        <v>10.495225890091232</v>
      </c>
      <c r="G32" s="860">
        <f t="shared" si="9"/>
        <v>4.3920220567277273</v>
      </c>
      <c r="H32" s="860">
        <f t="shared" si="9"/>
        <v>4.4060011185312824</v>
      </c>
      <c r="I32" s="860">
        <f t="shared" si="9"/>
        <v>4.4219020589019955</v>
      </c>
      <c r="J32" s="860">
        <f t="shared" si="9"/>
        <v>22.025951100704869</v>
      </c>
      <c r="K32" s="860">
        <f t="shared" si="9"/>
        <v>1698.9209852988959</v>
      </c>
      <c r="L32" s="860">
        <f>+SUM(C32:K32)</f>
        <v>1807.8133914164612</v>
      </c>
      <c r="M32" s="874"/>
      <c r="N32" s="874"/>
      <c r="O32" s="874"/>
      <c r="P32" s="874"/>
      <c r="Q32" s="874"/>
      <c r="R32" s="874"/>
      <c r="S32" s="874"/>
      <c r="T32" s="874"/>
    </row>
    <row r="33" spans="1:20" s="862" customFormat="1" x14ac:dyDescent="0.25">
      <c r="A33" s="863"/>
      <c r="B33" s="315" t="s">
        <v>71</v>
      </c>
      <c r="C33" s="867">
        <v>24.924021949230852</v>
      </c>
      <c r="D33" s="867">
        <v>0.69708819916290699</v>
      </c>
      <c r="E33" s="867">
        <v>0.70834204489862473</v>
      </c>
      <c r="F33" s="867">
        <v>0.72363598412784691</v>
      </c>
      <c r="G33" s="867">
        <v>0.73552659672772736</v>
      </c>
      <c r="H33" s="867">
        <v>0.74950565853128226</v>
      </c>
      <c r="I33" s="867">
        <v>0.76540659890199492</v>
      </c>
      <c r="J33" s="867">
        <v>0.7782746860901234</v>
      </c>
      <c r="K33" s="867">
        <v>455.92215849029731</v>
      </c>
      <c r="L33" s="867">
        <f>+SUM(C33:K33)</f>
        <v>486.00396020796865</v>
      </c>
      <c r="M33" s="874"/>
      <c r="N33" s="874"/>
      <c r="O33" s="874"/>
      <c r="P33" s="874"/>
      <c r="Q33" s="874"/>
      <c r="R33" s="874"/>
      <c r="S33" s="874"/>
      <c r="T33" s="874"/>
    </row>
    <row r="34" spans="1:20" s="862" customFormat="1" x14ac:dyDescent="0.25">
      <c r="A34" s="863"/>
      <c r="B34" s="317" t="s">
        <v>69</v>
      </c>
      <c r="C34" s="80">
        <v>18.577871589999994</v>
      </c>
      <c r="D34" s="80">
        <v>3.6564954600000004</v>
      </c>
      <c r="E34" s="80">
        <v>14.587484649315726</v>
      </c>
      <c r="F34" s="80">
        <v>9.7715899059633848</v>
      </c>
      <c r="G34" s="80">
        <v>3.6564954600000004</v>
      </c>
      <c r="H34" s="80">
        <v>3.6564954600000004</v>
      </c>
      <c r="I34" s="80">
        <v>3.6564954600000004</v>
      </c>
      <c r="J34" s="80">
        <v>21.247676414614745</v>
      </c>
      <c r="K34" s="80">
        <v>1242.9988268085986</v>
      </c>
      <c r="L34" s="80">
        <f>+SUM(C34:K34)</f>
        <v>1321.8094312084925</v>
      </c>
      <c r="M34" s="874"/>
      <c r="N34" s="874"/>
      <c r="O34" s="874"/>
      <c r="P34" s="874"/>
      <c r="Q34" s="874"/>
      <c r="R34" s="874"/>
      <c r="S34" s="874"/>
      <c r="T34" s="874"/>
    </row>
    <row r="35" spans="1:20" ht="14.4" thickBot="1" x14ac:dyDescent="0.3">
      <c r="B35" s="319"/>
      <c r="C35" s="871"/>
      <c r="D35" s="871"/>
      <c r="E35" s="871"/>
      <c r="F35" s="871"/>
      <c r="G35" s="871"/>
      <c r="H35" s="871"/>
      <c r="I35" s="871"/>
      <c r="J35" s="871"/>
      <c r="K35" s="871"/>
      <c r="L35" s="871"/>
      <c r="M35" s="874"/>
      <c r="N35" s="874"/>
      <c r="O35" s="874"/>
      <c r="P35" s="874"/>
      <c r="Q35" s="874"/>
      <c r="R35" s="874"/>
      <c r="S35" s="874"/>
      <c r="T35" s="874"/>
    </row>
    <row r="36" spans="1:20" s="862" customFormat="1" ht="14.4" thickBot="1" x14ac:dyDescent="0.3">
      <c r="A36" s="863"/>
      <c r="B36" s="721" t="s">
        <v>235</v>
      </c>
      <c r="C36" s="77">
        <v>537.04408327444696</v>
      </c>
      <c r="D36" s="77">
        <v>246.23579931510571</v>
      </c>
      <c r="E36" s="77">
        <v>3051.5844974724146</v>
      </c>
      <c r="F36" s="77">
        <v>1478.501929662445</v>
      </c>
      <c r="G36" s="77">
        <v>945.80638147524041</v>
      </c>
      <c r="H36" s="77">
        <v>1433.7120182638473</v>
      </c>
      <c r="I36" s="77">
        <v>147.30662608033919</v>
      </c>
      <c r="J36" s="77">
        <v>1679.8391042017722</v>
      </c>
      <c r="K36" s="77">
        <v>1361.6350491928033</v>
      </c>
      <c r="L36" s="120">
        <f>+SUM(C36:K36)</f>
        <v>10881.665488938415</v>
      </c>
      <c r="M36" s="874"/>
      <c r="N36" s="874"/>
      <c r="O36" s="874"/>
      <c r="P36" s="874"/>
      <c r="Q36" s="874"/>
      <c r="R36" s="874"/>
      <c r="S36" s="874"/>
      <c r="T36" s="874"/>
    </row>
    <row r="37" spans="1:20" ht="14.4" thickBot="1" x14ac:dyDescent="0.3">
      <c r="B37" s="421"/>
      <c r="C37" s="434"/>
      <c r="D37" s="434"/>
      <c r="E37" s="434"/>
      <c r="F37" s="434"/>
      <c r="G37" s="434"/>
      <c r="H37" s="434"/>
      <c r="I37" s="434"/>
      <c r="J37" s="434"/>
      <c r="K37" s="434"/>
      <c r="L37" s="434"/>
      <c r="M37" s="874"/>
      <c r="N37" s="874"/>
      <c r="O37" s="874"/>
      <c r="P37" s="874"/>
      <c r="Q37" s="874"/>
      <c r="R37" s="874"/>
      <c r="S37" s="874"/>
      <c r="T37" s="874"/>
    </row>
    <row r="38" spans="1:20" s="862" customFormat="1" ht="14.4" thickBot="1" x14ac:dyDescent="0.3">
      <c r="A38" s="863"/>
      <c r="B38" s="119" t="s">
        <v>302</v>
      </c>
      <c r="C38" s="77">
        <f t="shared" ref="C38:K38" si="10">SUM(C39:C55)+C58</f>
        <v>5369.305550541736</v>
      </c>
      <c r="D38" s="77">
        <f t="shared" si="10"/>
        <v>2766.8669220394963</v>
      </c>
      <c r="E38" s="77">
        <f t="shared" si="10"/>
        <v>1716.6639876348547</v>
      </c>
      <c r="F38" s="77">
        <f t="shared" si="10"/>
        <v>4171.4128267472606</v>
      </c>
      <c r="G38" s="77">
        <f t="shared" si="10"/>
        <v>4345.3525292827089</v>
      </c>
      <c r="H38" s="77">
        <f t="shared" si="10"/>
        <v>3509.7655921734458</v>
      </c>
      <c r="I38" s="77">
        <f t="shared" si="10"/>
        <v>766.23815247719438</v>
      </c>
      <c r="J38" s="77">
        <f t="shared" si="10"/>
        <v>1774.0673769213972</v>
      </c>
      <c r="K38" s="77">
        <f t="shared" si="10"/>
        <v>422.67735785731611</v>
      </c>
      <c r="L38" s="77">
        <f t="shared" ref="L38:L68" si="11">+SUM(C38:K38)</f>
        <v>24842.350295675409</v>
      </c>
      <c r="M38" s="874"/>
      <c r="N38" s="874"/>
      <c r="O38" s="874"/>
      <c r="P38" s="874"/>
      <c r="Q38" s="874"/>
      <c r="R38" s="874"/>
      <c r="S38" s="874"/>
      <c r="T38" s="874"/>
    </row>
    <row r="39" spans="1:20" s="862" customFormat="1" x14ac:dyDescent="0.25">
      <c r="A39" s="863"/>
      <c r="B39" s="872" t="s">
        <v>563</v>
      </c>
      <c r="C39" s="873">
        <v>0</v>
      </c>
      <c r="D39" s="873">
        <v>0</v>
      </c>
      <c r="E39" s="873">
        <v>0</v>
      </c>
      <c r="F39" s="873">
        <v>0</v>
      </c>
      <c r="G39" s="873">
        <v>0</v>
      </c>
      <c r="H39" s="873">
        <v>0</v>
      </c>
      <c r="I39" s="873">
        <v>0</v>
      </c>
      <c r="J39" s="873">
        <v>0</v>
      </c>
      <c r="K39" s="873">
        <v>15.6874755</v>
      </c>
      <c r="L39" s="873">
        <f t="shared" si="11"/>
        <v>15.6874755</v>
      </c>
      <c r="M39" s="874"/>
      <c r="N39" s="874"/>
      <c r="O39" s="874"/>
      <c r="P39" s="874"/>
      <c r="Q39" s="874"/>
      <c r="R39" s="874"/>
      <c r="S39" s="874"/>
      <c r="T39" s="874"/>
    </row>
    <row r="40" spans="1:20" s="862" customFormat="1" x14ac:dyDescent="0.25">
      <c r="A40" s="863"/>
      <c r="B40" s="870" t="s">
        <v>833</v>
      </c>
      <c r="C40" s="873">
        <v>0</v>
      </c>
      <c r="D40" s="873">
        <v>0</v>
      </c>
      <c r="E40" s="873">
        <v>0</v>
      </c>
      <c r="F40" s="873">
        <v>0</v>
      </c>
      <c r="G40" s="873">
        <v>0</v>
      </c>
      <c r="H40" s="873">
        <v>0</v>
      </c>
      <c r="I40" s="873">
        <v>0</v>
      </c>
      <c r="J40" s="873">
        <v>0</v>
      </c>
      <c r="K40" s="873">
        <v>2.54026</v>
      </c>
      <c r="L40" s="873">
        <f t="shared" si="11"/>
        <v>2.54026</v>
      </c>
      <c r="M40" s="874"/>
      <c r="N40" s="874"/>
      <c r="O40" s="874"/>
      <c r="P40" s="874"/>
      <c r="Q40" s="874"/>
      <c r="R40" s="874"/>
      <c r="S40" s="874"/>
      <c r="T40" s="874"/>
    </row>
    <row r="41" spans="1:20" s="862" customFormat="1" x14ac:dyDescent="0.25">
      <c r="A41" s="863"/>
      <c r="B41" s="870" t="s">
        <v>758</v>
      </c>
      <c r="C41" s="873">
        <v>0</v>
      </c>
      <c r="D41" s="873">
        <v>0</v>
      </c>
      <c r="E41" s="873">
        <v>0</v>
      </c>
      <c r="F41" s="873">
        <v>0</v>
      </c>
      <c r="G41" s="873">
        <v>0</v>
      </c>
      <c r="H41" s="873">
        <v>0</v>
      </c>
      <c r="I41" s="873">
        <v>0</v>
      </c>
      <c r="J41" s="873">
        <v>0</v>
      </c>
      <c r="K41" s="873">
        <v>10.632605999999999</v>
      </c>
      <c r="L41" s="873">
        <f t="shared" si="11"/>
        <v>10.632605999999999</v>
      </c>
      <c r="M41" s="874"/>
      <c r="N41" s="874"/>
      <c r="O41" s="874"/>
      <c r="P41" s="874"/>
      <c r="Q41" s="874"/>
      <c r="R41" s="874"/>
      <c r="S41" s="874"/>
      <c r="T41" s="874"/>
    </row>
    <row r="42" spans="1:20" s="862" customFormat="1" x14ac:dyDescent="0.25">
      <c r="A42" s="863"/>
      <c r="B42" s="870" t="s">
        <v>598</v>
      </c>
      <c r="C42" s="873">
        <v>3.3755107868674243</v>
      </c>
      <c r="D42" s="873">
        <v>3.3944351363809315</v>
      </c>
      <c r="E42" s="873">
        <v>3.4134655828667717</v>
      </c>
      <c r="F42" s="873">
        <v>3.4326027208784038</v>
      </c>
      <c r="G42" s="873">
        <v>3.4518471487742568</v>
      </c>
      <c r="H42" s="873">
        <v>3.471199467956732</v>
      </c>
      <c r="I42" s="873">
        <v>3.490660283307061</v>
      </c>
      <c r="J42" s="873">
        <v>3.5102302031853023</v>
      </c>
      <c r="K42" s="873">
        <v>3.5299098391042021</v>
      </c>
      <c r="L42" s="873">
        <f t="shared" si="11"/>
        <v>31.069861169321086</v>
      </c>
      <c r="M42" s="874"/>
      <c r="N42" s="874"/>
      <c r="O42" s="874"/>
      <c r="P42" s="874"/>
      <c r="Q42" s="874"/>
      <c r="R42" s="874"/>
      <c r="S42" s="874"/>
      <c r="T42" s="874"/>
    </row>
    <row r="43" spans="1:20" s="862" customFormat="1" x14ac:dyDescent="0.25">
      <c r="A43" s="863"/>
      <c r="B43" s="870" t="s">
        <v>558</v>
      </c>
      <c r="C43" s="873">
        <v>0</v>
      </c>
      <c r="D43" s="873">
        <v>0</v>
      </c>
      <c r="E43" s="873">
        <v>0</v>
      </c>
      <c r="F43" s="873">
        <v>0</v>
      </c>
      <c r="G43" s="873">
        <v>0</v>
      </c>
      <c r="H43" s="873">
        <v>1577.0174674692614</v>
      </c>
      <c r="I43" s="873">
        <v>0</v>
      </c>
      <c r="J43" s="873">
        <v>0</v>
      </c>
      <c r="K43" s="873">
        <v>0</v>
      </c>
      <c r="L43" s="873">
        <f t="shared" si="11"/>
        <v>1577.0174674692614</v>
      </c>
      <c r="M43" s="874"/>
      <c r="N43" s="874"/>
      <c r="O43" s="874"/>
      <c r="P43" s="874"/>
      <c r="Q43" s="874"/>
      <c r="R43" s="874"/>
      <c r="S43" s="874"/>
      <c r="T43" s="874"/>
    </row>
    <row r="44" spans="1:20" s="862" customFormat="1" x14ac:dyDescent="0.25">
      <c r="A44" s="863"/>
      <c r="B44" s="870" t="s">
        <v>480</v>
      </c>
      <c r="C44" s="873">
        <v>0</v>
      </c>
      <c r="D44" s="873">
        <v>0</v>
      </c>
      <c r="E44" s="873">
        <v>0</v>
      </c>
      <c r="F44" s="873">
        <v>0</v>
      </c>
      <c r="G44" s="873">
        <v>0</v>
      </c>
      <c r="H44" s="873">
        <v>0</v>
      </c>
      <c r="I44" s="873">
        <v>679.45860728379625</v>
      </c>
      <c r="J44" s="873">
        <v>0</v>
      </c>
      <c r="K44" s="873">
        <v>0</v>
      </c>
      <c r="L44" s="873">
        <f t="shared" si="11"/>
        <v>679.45860728379625</v>
      </c>
      <c r="M44" s="874"/>
      <c r="N44" s="874"/>
      <c r="O44" s="874"/>
      <c r="P44" s="874"/>
      <c r="Q44" s="874"/>
      <c r="R44" s="874"/>
      <c r="S44" s="874"/>
      <c r="T44" s="874"/>
    </row>
    <row r="45" spans="1:20" s="862" customFormat="1" x14ac:dyDescent="0.25">
      <c r="A45" s="863"/>
      <c r="B45" s="870" t="s">
        <v>785</v>
      </c>
      <c r="C45" s="873">
        <v>0</v>
      </c>
      <c r="D45" s="873">
        <v>0</v>
      </c>
      <c r="E45" s="873">
        <v>0</v>
      </c>
      <c r="F45" s="873">
        <v>0</v>
      </c>
      <c r="G45" s="873">
        <v>1.2824252541175192</v>
      </c>
      <c r="H45" s="873">
        <v>0</v>
      </c>
      <c r="I45" s="873">
        <v>0</v>
      </c>
      <c r="J45" s="873">
        <v>0</v>
      </c>
      <c r="K45" s="873">
        <v>0</v>
      </c>
      <c r="L45" s="873">
        <f t="shared" si="11"/>
        <v>1.2824252541175192</v>
      </c>
      <c r="M45" s="874"/>
      <c r="N45" s="874"/>
      <c r="O45" s="874"/>
      <c r="P45" s="874"/>
      <c r="Q45" s="874"/>
      <c r="R45" s="874"/>
      <c r="S45" s="874"/>
      <c r="T45" s="874"/>
    </row>
    <row r="46" spans="1:20" s="862" customFormat="1" x14ac:dyDescent="0.25">
      <c r="A46" s="863"/>
      <c r="B46" s="870" t="s">
        <v>784</v>
      </c>
      <c r="C46" s="873">
        <v>0</v>
      </c>
      <c r="D46" s="873">
        <v>0</v>
      </c>
      <c r="E46" s="873">
        <v>0</v>
      </c>
      <c r="F46" s="873">
        <v>0</v>
      </c>
      <c r="G46" s="873">
        <v>610.41508719899991</v>
      </c>
      <c r="H46" s="873">
        <v>0</v>
      </c>
      <c r="I46" s="873">
        <v>0</v>
      </c>
      <c r="J46" s="873">
        <v>0</v>
      </c>
      <c r="K46" s="873">
        <v>0</v>
      </c>
      <c r="L46" s="873">
        <f t="shared" si="11"/>
        <v>610.41508719899991</v>
      </c>
      <c r="M46" s="874"/>
      <c r="N46" s="874"/>
      <c r="O46" s="874"/>
      <c r="P46" s="874"/>
      <c r="Q46" s="874"/>
      <c r="R46" s="874"/>
      <c r="S46" s="874"/>
      <c r="T46" s="874"/>
    </row>
    <row r="47" spans="1:20" s="862" customFormat="1" x14ac:dyDescent="0.25">
      <c r="A47" s="863"/>
      <c r="B47" s="870" t="s">
        <v>834</v>
      </c>
      <c r="C47" s="873">
        <v>0</v>
      </c>
      <c r="D47" s="873">
        <v>0</v>
      </c>
      <c r="E47" s="873">
        <v>0</v>
      </c>
      <c r="F47" s="873">
        <v>0</v>
      </c>
      <c r="G47" s="873">
        <v>0</v>
      </c>
      <c r="H47" s="873">
        <v>0</v>
      </c>
      <c r="I47" s="873">
        <v>0</v>
      </c>
      <c r="J47" s="873">
        <v>0</v>
      </c>
      <c r="K47" s="873">
        <v>5.0460000000000001E-3</v>
      </c>
      <c r="L47" s="873">
        <f t="shared" si="11"/>
        <v>5.0460000000000001E-3</v>
      </c>
      <c r="M47" s="874"/>
      <c r="N47" s="874"/>
      <c r="O47" s="874"/>
      <c r="P47" s="874"/>
      <c r="Q47" s="874"/>
      <c r="R47" s="874"/>
      <c r="S47" s="874"/>
      <c r="T47" s="874"/>
    </row>
    <row r="48" spans="1:20" s="862" customFormat="1" x14ac:dyDescent="0.25">
      <c r="A48" s="863"/>
      <c r="B48" s="870" t="s">
        <v>835</v>
      </c>
      <c r="C48" s="873">
        <v>0</v>
      </c>
      <c r="D48" s="873">
        <v>0</v>
      </c>
      <c r="E48" s="873">
        <v>0</v>
      </c>
      <c r="F48" s="873">
        <v>0</v>
      </c>
      <c r="G48" s="873">
        <v>0</v>
      </c>
      <c r="H48" s="873">
        <v>0</v>
      </c>
      <c r="I48" s="873">
        <v>0</v>
      </c>
      <c r="J48" s="873">
        <v>1766.417715</v>
      </c>
      <c r="K48" s="873">
        <v>0</v>
      </c>
      <c r="L48" s="873">
        <f t="shared" si="11"/>
        <v>1766.417715</v>
      </c>
      <c r="M48" s="874"/>
      <c r="N48" s="874"/>
      <c r="O48" s="874"/>
      <c r="P48" s="874"/>
      <c r="Q48" s="874"/>
      <c r="R48" s="874"/>
      <c r="S48" s="874"/>
      <c r="T48" s="874"/>
    </row>
    <row r="49" spans="1:20" s="862" customFormat="1" x14ac:dyDescent="0.25">
      <c r="A49" s="863"/>
      <c r="B49" s="870" t="s">
        <v>818</v>
      </c>
      <c r="C49" s="873">
        <v>0</v>
      </c>
      <c r="D49" s="873">
        <v>0</v>
      </c>
      <c r="E49" s="873">
        <v>0</v>
      </c>
      <c r="F49" s="873">
        <v>0</v>
      </c>
      <c r="G49" s="873">
        <v>3508.8545239168375</v>
      </c>
      <c r="H49" s="873">
        <v>0</v>
      </c>
      <c r="I49" s="873">
        <v>0</v>
      </c>
      <c r="J49" s="873">
        <v>0</v>
      </c>
      <c r="K49" s="873">
        <v>0</v>
      </c>
      <c r="L49" s="873">
        <f t="shared" si="11"/>
        <v>3508.8545239168375</v>
      </c>
      <c r="M49" s="874"/>
      <c r="N49" s="874"/>
      <c r="O49" s="874"/>
      <c r="P49" s="874"/>
      <c r="Q49" s="874"/>
      <c r="R49" s="874"/>
      <c r="S49" s="874"/>
      <c r="T49" s="874"/>
    </row>
    <row r="50" spans="1:20" s="862" customFormat="1" x14ac:dyDescent="0.25">
      <c r="A50" s="863"/>
      <c r="B50" s="870" t="s">
        <v>819</v>
      </c>
      <c r="C50" s="873">
        <v>2908.0316635275594</v>
      </c>
      <c r="D50" s="873">
        <v>0</v>
      </c>
      <c r="E50" s="873">
        <v>0</v>
      </c>
      <c r="F50" s="873">
        <v>0</v>
      </c>
      <c r="G50" s="873">
        <v>0</v>
      </c>
      <c r="H50" s="873">
        <v>0</v>
      </c>
      <c r="I50" s="873">
        <v>0</v>
      </c>
      <c r="J50" s="873">
        <v>0</v>
      </c>
      <c r="K50" s="873">
        <v>0</v>
      </c>
      <c r="L50" s="873">
        <f t="shared" si="11"/>
        <v>2908.0316635275594</v>
      </c>
      <c r="M50" s="874"/>
      <c r="N50" s="874"/>
      <c r="O50" s="874"/>
      <c r="P50" s="874"/>
      <c r="Q50" s="874"/>
      <c r="R50" s="874"/>
      <c r="S50" s="874"/>
      <c r="T50" s="874"/>
    </row>
    <row r="51" spans="1:20" s="862" customFormat="1" x14ac:dyDescent="0.25">
      <c r="A51" s="863"/>
      <c r="B51" s="870" t="s">
        <v>564</v>
      </c>
      <c r="C51" s="873">
        <v>0</v>
      </c>
      <c r="D51" s="873">
        <v>0</v>
      </c>
      <c r="E51" s="873">
        <v>0</v>
      </c>
      <c r="F51" s="873">
        <v>2840.0601303545909</v>
      </c>
      <c r="G51" s="873">
        <v>0</v>
      </c>
      <c r="H51" s="873">
        <v>0</v>
      </c>
      <c r="I51" s="873">
        <v>0</v>
      </c>
      <c r="J51" s="873">
        <v>0</v>
      </c>
      <c r="K51" s="873">
        <v>0</v>
      </c>
      <c r="L51" s="873">
        <f t="shared" si="11"/>
        <v>2840.0601303545909</v>
      </c>
      <c r="M51" s="874"/>
      <c r="N51" s="874"/>
      <c r="O51" s="874"/>
      <c r="P51" s="874"/>
      <c r="Q51" s="874"/>
      <c r="R51" s="874"/>
      <c r="S51" s="874"/>
      <c r="T51" s="874"/>
    </row>
    <row r="52" spans="1:20" s="862" customFormat="1" x14ac:dyDescent="0.25">
      <c r="A52" s="863"/>
      <c r="B52" s="870" t="s">
        <v>836</v>
      </c>
      <c r="C52" s="873">
        <v>52.847070369999997</v>
      </c>
      <c r="D52" s="873">
        <v>52.847070373999998</v>
      </c>
      <c r="E52" s="873">
        <v>52.847070373999998</v>
      </c>
      <c r="F52" s="873">
        <v>0</v>
      </c>
      <c r="G52" s="873">
        <v>0</v>
      </c>
      <c r="H52" s="873">
        <v>0</v>
      </c>
      <c r="I52" s="873">
        <v>0</v>
      </c>
      <c r="J52" s="873">
        <v>0</v>
      </c>
      <c r="K52" s="873">
        <v>0</v>
      </c>
      <c r="L52" s="873">
        <f t="shared" si="11"/>
        <v>158.54121111799998</v>
      </c>
      <c r="M52" s="874"/>
      <c r="N52" s="874"/>
      <c r="O52" s="874"/>
      <c r="P52" s="874"/>
      <c r="Q52" s="874"/>
      <c r="R52" s="874"/>
      <c r="S52" s="874"/>
      <c r="T52" s="874"/>
    </row>
    <row r="53" spans="1:20" x14ac:dyDescent="0.25">
      <c r="B53" s="870" t="s">
        <v>78</v>
      </c>
      <c r="C53" s="873">
        <v>0</v>
      </c>
      <c r="D53" s="873">
        <v>0</v>
      </c>
      <c r="E53" s="873">
        <v>0</v>
      </c>
      <c r="F53" s="873">
        <v>0</v>
      </c>
      <c r="G53" s="873">
        <v>0</v>
      </c>
      <c r="H53" s="873">
        <v>0</v>
      </c>
      <c r="I53" s="873">
        <v>0</v>
      </c>
      <c r="J53" s="873">
        <v>0</v>
      </c>
      <c r="K53" s="873">
        <v>0</v>
      </c>
      <c r="L53" s="873">
        <f t="shared" si="11"/>
        <v>0</v>
      </c>
      <c r="M53" s="874"/>
      <c r="N53" s="874"/>
      <c r="O53" s="874"/>
      <c r="P53" s="874"/>
      <c r="Q53" s="874"/>
      <c r="R53" s="874"/>
      <c r="S53" s="874"/>
      <c r="T53" s="874"/>
    </row>
    <row r="54" spans="1:20" x14ac:dyDescent="0.25">
      <c r="B54" s="870" t="s">
        <v>524</v>
      </c>
      <c r="C54" s="873">
        <v>0</v>
      </c>
      <c r="D54" s="873">
        <v>0</v>
      </c>
      <c r="E54" s="873">
        <v>0</v>
      </c>
      <c r="F54" s="873">
        <v>0</v>
      </c>
      <c r="G54" s="873">
        <v>0</v>
      </c>
      <c r="H54" s="873">
        <v>0</v>
      </c>
      <c r="I54" s="873">
        <v>0</v>
      </c>
      <c r="J54" s="873">
        <v>0</v>
      </c>
      <c r="K54" s="873">
        <v>357.07577500000002</v>
      </c>
      <c r="L54" s="873">
        <f t="shared" si="11"/>
        <v>357.07577500000002</v>
      </c>
      <c r="M54" s="874"/>
      <c r="N54" s="874"/>
      <c r="O54" s="874"/>
      <c r="P54" s="874"/>
      <c r="Q54" s="874"/>
      <c r="R54" s="874"/>
      <c r="S54" s="874"/>
      <c r="T54" s="874"/>
    </row>
    <row r="55" spans="1:20" s="862" customFormat="1" x14ac:dyDescent="0.25">
      <c r="A55" s="863"/>
      <c r="B55" s="870" t="s">
        <v>217</v>
      </c>
      <c r="C55" s="873">
        <f t="shared" ref="C55:K55" si="12">+C56+C57</f>
        <v>2365.5198928037798</v>
      </c>
      <c r="D55" s="873">
        <f t="shared" si="12"/>
        <v>2706.4859848109031</v>
      </c>
      <c r="E55" s="873">
        <f t="shared" si="12"/>
        <v>1656.2640199597761</v>
      </c>
      <c r="F55" s="873">
        <f t="shared" si="12"/>
        <v>1301.7532737617</v>
      </c>
      <c r="G55" s="873">
        <f t="shared" si="12"/>
        <v>217.20921404576833</v>
      </c>
      <c r="H55" s="873">
        <f t="shared" si="12"/>
        <v>1925.1374935180156</v>
      </c>
      <c r="I55" s="873">
        <f t="shared" si="12"/>
        <v>57.122064999999999</v>
      </c>
      <c r="J55" s="873">
        <f t="shared" si="12"/>
        <v>0</v>
      </c>
      <c r="K55" s="873">
        <f t="shared" si="12"/>
        <v>29.066853799999997</v>
      </c>
      <c r="L55" s="873">
        <f t="shared" si="11"/>
        <v>10258.558797699945</v>
      </c>
      <c r="M55" s="874"/>
      <c r="N55" s="874"/>
      <c r="O55" s="874"/>
      <c r="P55" s="874"/>
      <c r="Q55" s="874"/>
      <c r="R55" s="874"/>
      <c r="S55" s="874"/>
      <c r="T55" s="874"/>
    </row>
    <row r="56" spans="1:20" s="862" customFormat="1" x14ac:dyDescent="0.25">
      <c r="A56" s="863"/>
      <c r="B56" s="870" t="s">
        <v>71</v>
      </c>
      <c r="C56" s="873">
        <v>1447.4994489437797</v>
      </c>
      <c r="D56" s="873">
        <v>2706.4859848109031</v>
      </c>
      <c r="E56" s="873">
        <v>1656.2640199597761</v>
      </c>
      <c r="F56" s="873">
        <v>1255.4338717616999</v>
      </c>
      <c r="G56" s="873">
        <v>217.20921404576833</v>
      </c>
      <c r="H56" s="873">
        <v>1714.0761413680157</v>
      </c>
      <c r="I56" s="873">
        <v>0</v>
      </c>
      <c r="J56" s="873">
        <v>0</v>
      </c>
      <c r="K56" s="873">
        <v>2.9141999999999996E-3</v>
      </c>
      <c r="L56" s="873">
        <f t="shared" si="11"/>
        <v>8996.9715950899426</v>
      </c>
      <c r="M56" s="874"/>
      <c r="N56" s="874"/>
      <c r="O56" s="874"/>
      <c r="P56" s="874"/>
      <c r="Q56" s="874"/>
      <c r="R56" s="874"/>
      <c r="S56" s="874"/>
      <c r="T56" s="874"/>
    </row>
    <row r="57" spans="1:20" s="862" customFormat="1" x14ac:dyDescent="0.25">
      <c r="A57" s="863"/>
      <c r="B57" s="319" t="s">
        <v>69</v>
      </c>
      <c r="C57" s="871">
        <v>918.02044385999989</v>
      </c>
      <c r="D57" s="871">
        <v>0</v>
      </c>
      <c r="E57" s="871">
        <v>0</v>
      </c>
      <c r="F57" s="871">
        <v>46.319401999999997</v>
      </c>
      <c r="G57" s="871">
        <v>0</v>
      </c>
      <c r="H57" s="871">
        <v>211.06135215</v>
      </c>
      <c r="I57" s="871">
        <v>57.122064999999999</v>
      </c>
      <c r="J57" s="871">
        <v>0</v>
      </c>
      <c r="K57" s="871">
        <v>29.063939599999998</v>
      </c>
      <c r="L57" s="873">
        <f t="shared" si="11"/>
        <v>1261.5872026099998</v>
      </c>
      <c r="M57" s="874"/>
      <c r="N57" s="874"/>
      <c r="O57" s="874"/>
      <c r="P57" s="874"/>
      <c r="Q57" s="874"/>
      <c r="R57" s="874"/>
      <c r="S57" s="874"/>
      <c r="T57" s="874"/>
    </row>
    <row r="58" spans="1:20" s="862" customFormat="1" x14ac:dyDescent="0.25">
      <c r="A58" s="863"/>
      <c r="B58" s="870" t="s">
        <v>335</v>
      </c>
      <c r="C58" s="873">
        <f t="shared" ref="C58:K58" si="13">+C59+C66</f>
        <v>39.531413053530201</v>
      </c>
      <c r="D58" s="873">
        <f t="shared" si="13"/>
        <v>4.1394317182118865</v>
      </c>
      <c r="E58" s="873">
        <f t="shared" si="13"/>
        <v>4.1394317182118865</v>
      </c>
      <c r="F58" s="873">
        <f t="shared" si="13"/>
        <v>26.166819910090993</v>
      </c>
      <c r="G58" s="873">
        <f t="shared" si="13"/>
        <v>4.1394317182118865</v>
      </c>
      <c r="H58" s="873">
        <f t="shared" si="13"/>
        <v>4.1394317182118865</v>
      </c>
      <c r="I58" s="873">
        <f t="shared" si="13"/>
        <v>26.166819910090993</v>
      </c>
      <c r="J58" s="873">
        <f t="shared" si="13"/>
        <v>4.1394317182118865</v>
      </c>
      <c r="K58" s="873">
        <f t="shared" si="13"/>
        <v>4.1394317182118865</v>
      </c>
      <c r="L58" s="873">
        <f t="shared" si="11"/>
        <v>116.70164318298349</v>
      </c>
      <c r="M58" s="874"/>
      <c r="N58" s="874"/>
      <c r="O58" s="874"/>
      <c r="P58" s="874"/>
      <c r="Q58" s="874"/>
      <c r="R58" s="874"/>
      <c r="S58" s="874"/>
      <c r="T58" s="874"/>
    </row>
    <row r="59" spans="1:20" s="862" customFormat="1" x14ac:dyDescent="0.25">
      <c r="A59" s="863"/>
      <c r="B59" s="335" t="s">
        <v>79</v>
      </c>
      <c r="C59" s="336">
        <f t="shared" ref="C59:K59" si="14">+C60+C63</f>
        <v>26.652263163530204</v>
      </c>
      <c r="D59" s="336">
        <f t="shared" si="14"/>
        <v>4.1394317182118865</v>
      </c>
      <c r="E59" s="336">
        <f t="shared" si="14"/>
        <v>4.1394317182118865</v>
      </c>
      <c r="F59" s="336">
        <f t="shared" si="14"/>
        <v>26.166819910090993</v>
      </c>
      <c r="G59" s="336">
        <f t="shared" si="14"/>
        <v>4.1394317182118865</v>
      </c>
      <c r="H59" s="336">
        <f t="shared" si="14"/>
        <v>4.1394317182118865</v>
      </c>
      <c r="I59" s="336">
        <f t="shared" si="14"/>
        <v>26.166819910090993</v>
      </c>
      <c r="J59" s="336">
        <f t="shared" si="14"/>
        <v>4.1394317182118865</v>
      </c>
      <c r="K59" s="336">
        <f t="shared" si="14"/>
        <v>4.1394317182118865</v>
      </c>
      <c r="L59" s="336">
        <f t="shared" si="11"/>
        <v>103.82249329298349</v>
      </c>
      <c r="M59" s="874"/>
      <c r="N59" s="874"/>
      <c r="O59" s="874"/>
      <c r="P59" s="874"/>
      <c r="Q59" s="874"/>
      <c r="R59" s="874"/>
      <c r="S59" s="874"/>
      <c r="T59" s="874"/>
    </row>
    <row r="60" spans="1:20" s="862" customFormat="1" x14ac:dyDescent="0.25">
      <c r="A60" s="863"/>
      <c r="B60" s="319" t="s">
        <v>81</v>
      </c>
      <c r="C60" s="866">
        <f t="shared" ref="C60:K60" si="15">+C61+C62</f>
        <v>5.116917407787426</v>
      </c>
      <c r="D60" s="866">
        <f t="shared" si="15"/>
        <v>4.1394317182118865</v>
      </c>
      <c r="E60" s="866">
        <f t="shared" si="15"/>
        <v>4.1394317182118865</v>
      </c>
      <c r="F60" s="866">
        <f t="shared" si="15"/>
        <v>4.1394317182118865</v>
      </c>
      <c r="G60" s="866">
        <f t="shared" si="15"/>
        <v>4.1394317182118865</v>
      </c>
      <c r="H60" s="866">
        <f t="shared" si="15"/>
        <v>4.1394317182118865</v>
      </c>
      <c r="I60" s="866">
        <f t="shared" si="15"/>
        <v>4.1394317182118865</v>
      </c>
      <c r="J60" s="866">
        <f t="shared" si="15"/>
        <v>4.1394317182118865</v>
      </c>
      <c r="K60" s="866">
        <f t="shared" si="15"/>
        <v>4.1394317182118865</v>
      </c>
      <c r="L60" s="861">
        <f t="shared" si="11"/>
        <v>38.232371153482525</v>
      </c>
      <c r="M60" s="874"/>
      <c r="N60" s="874"/>
      <c r="O60" s="874"/>
      <c r="P60" s="874"/>
      <c r="Q60" s="874"/>
      <c r="R60" s="874"/>
      <c r="S60" s="874"/>
      <c r="T60" s="874"/>
    </row>
    <row r="61" spans="1:20" x14ac:dyDescent="0.25">
      <c r="A61" s="863"/>
      <c r="B61" s="319" t="s">
        <v>675</v>
      </c>
      <c r="C61" s="996">
        <v>4.9883505829254462</v>
      </c>
      <c r="D61" s="996">
        <v>4.1394317182118865</v>
      </c>
      <c r="E61" s="996">
        <v>4.1394317182118865</v>
      </c>
      <c r="F61" s="996">
        <v>4.1394317182118865</v>
      </c>
      <c r="G61" s="996">
        <v>4.1394317182118865</v>
      </c>
      <c r="H61" s="996">
        <v>4.1394317182118865</v>
      </c>
      <c r="I61" s="996">
        <v>4.1394317182118865</v>
      </c>
      <c r="J61" s="996">
        <v>4.1394317182118865</v>
      </c>
      <c r="K61" s="996">
        <v>4.1394317182118865</v>
      </c>
      <c r="L61" s="861">
        <f t="shared" si="11"/>
        <v>38.103804328620548</v>
      </c>
      <c r="M61" s="874"/>
      <c r="N61" s="874"/>
      <c r="O61" s="874"/>
      <c r="P61" s="874"/>
      <c r="Q61" s="874"/>
      <c r="R61" s="874"/>
      <c r="S61" s="874"/>
      <c r="T61" s="874"/>
    </row>
    <row r="62" spans="1:20" x14ac:dyDescent="0.25">
      <c r="A62" s="863"/>
      <c r="B62" s="319" t="s">
        <v>84</v>
      </c>
      <c r="C62" s="996">
        <v>0.12856682486197951</v>
      </c>
      <c r="D62" s="996">
        <v>0</v>
      </c>
      <c r="E62" s="996">
        <v>0</v>
      </c>
      <c r="F62" s="996">
        <v>0</v>
      </c>
      <c r="G62" s="996">
        <v>0</v>
      </c>
      <c r="H62" s="996">
        <v>0</v>
      </c>
      <c r="I62" s="996">
        <v>0</v>
      </c>
      <c r="J62" s="996">
        <v>0</v>
      </c>
      <c r="K62" s="996">
        <v>0</v>
      </c>
      <c r="L62" s="861">
        <f t="shared" si="11"/>
        <v>0.12856682486197951</v>
      </c>
      <c r="M62" s="874"/>
      <c r="N62" s="874"/>
      <c r="O62" s="874"/>
      <c r="P62" s="874"/>
      <c r="Q62" s="874"/>
      <c r="R62" s="874"/>
      <c r="S62" s="874"/>
      <c r="T62" s="874"/>
    </row>
    <row r="63" spans="1:20" s="862" customFormat="1" x14ac:dyDescent="0.25">
      <c r="A63" s="863"/>
      <c r="B63" s="334" t="s">
        <v>85</v>
      </c>
      <c r="C63" s="866">
        <f t="shared" ref="C63:K63" si="16">+C64+C65</f>
        <v>21.535345755742778</v>
      </c>
      <c r="D63" s="866">
        <f t="shared" si="16"/>
        <v>0</v>
      </c>
      <c r="E63" s="866">
        <f t="shared" si="16"/>
        <v>0</v>
      </c>
      <c r="F63" s="866">
        <f t="shared" si="16"/>
        <v>22.027388191879108</v>
      </c>
      <c r="G63" s="866">
        <f t="shared" si="16"/>
        <v>0</v>
      </c>
      <c r="H63" s="866">
        <f t="shared" si="16"/>
        <v>0</v>
      </c>
      <c r="I63" s="866">
        <f t="shared" si="16"/>
        <v>22.027388191879108</v>
      </c>
      <c r="J63" s="866">
        <f t="shared" si="16"/>
        <v>0</v>
      </c>
      <c r="K63" s="866">
        <f t="shared" si="16"/>
        <v>0</v>
      </c>
      <c r="L63" s="861">
        <f t="shared" si="11"/>
        <v>65.590122139500991</v>
      </c>
      <c r="M63" s="874"/>
      <c r="N63" s="874"/>
      <c r="O63" s="874"/>
      <c r="P63" s="874"/>
      <c r="Q63" s="874"/>
      <c r="R63" s="874"/>
      <c r="S63" s="874"/>
      <c r="T63" s="874"/>
    </row>
    <row r="64" spans="1:20" s="862" customFormat="1" x14ac:dyDescent="0.25">
      <c r="A64" s="863"/>
      <c r="B64" s="319" t="s">
        <v>675</v>
      </c>
      <c r="C64" s="996">
        <v>21.535345755742778</v>
      </c>
      <c r="D64" s="996">
        <v>0</v>
      </c>
      <c r="E64" s="996">
        <v>0</v>
      </c>
      <c r="F64" s="996">
        <v>22.027388191879108</v>
      </c>
      <c r="G64" s="996">
        <v>0</v>
      </c>
      <c r="H64" s="996">
        <v>0</v>
      </c>
      <c r="I64" s="996">
        <v>22.027388191879108</v>
      </c>
      <c r="J64" s="996">
        <v>0</v>
      </c>
      <c r="K64" s="996">
        <v>0</v>
      </c>
      <c r="L64" s="861">
        <f t="shared" si="11"/>
        <v>65.590122139500991</v>
      </c>
      <c r="M64" s="874"/>
      <c r="N64" s="874"/>
      <c r="O64" s="874"/>
      <c r="P64" s="874"/>
      <c r="Q64" s="874"/>
      <c r="R64" s="874"/>
      <c r="S64" s="874"/>
      <c r="T64" s="874"/>
    </row>
    <row r="65" spans="1:20" s="862" customFormat="1" x14ac:dyDescent="0.25">
      <c r="A65" s="863"/>
      <c r="B65" s="319" t="s">
        <v>84</v>
      </c>
      <c r="C65" s="996">
        <v>0</v>
      </c>
      <c r="D65" s="996">
        <v>0</v>
      </c>
      <c r="E65" s="996">
        <v>0</v>
      </c>
      <c r="F65" s="996">
        <v>0</v>
      </c>
      <c r="G65" s="996">
        <v>0</v>
      </c>
      <c r="H65" s="996">
        <v>0</v>
      </c>
      <c r="I65" s="996">
        <v>0</v>
      </c>
      <c r="J65" s="996">
        <v>0</v>
      </c>
      <c r="K65" s="996">
        <v>0</v>
      </c>
      <c r="L65" s="861">
        <f t="shared" si="11"/>
        <v>0</v>
      </c>
      <c r="M65" s="874"/>
      <c r="N65" s="874"/>
      <c r="O65" s="874"/>
      <c r="P65" s="874"/>
      <c r="Q65" s="874"/>
      <c r="R65" s="874"/>
      <c r="S65" s="874"/>
      <c r="T65" s="874"/>
    </row>
    <row r="66" spans="1:20" s="862" customFormat="1" x14ac:dyDescent="0.25">
      <c r="A66" s="863"/>
      <c r="B66" s="435" t="s">
        <v>103</v>
      </c>
      <c r="C66" s="336">
        <f t="shared" ref="C66:K66" si="17">+C67+C68</f>
        <v>12.879149890000001</v>
      </c>
      <c r="D66" s="336">
        <f t="shared" si="17"/>
        <v>0</v>
      </c>
      <c r="E66" s="336">
        <f t="shared" si="17"/>
        <v>0</v>
      </c>
      <c r="F66" s="336">
        <f t="shared" si="17"/>
        <v>0</v>
      </c>
      <c r="G66" s="336">
        <f t="shared" si="17"/>
        <v>0</v>
      </c>
      <c r="H66" s="336">
        <f t="shared" si="17"/>
        <v>0</v>
      </c>
      <c r="I66" s="336">
        <f t="shared" si="17"/>
        <v>0</v>
      </c>
      <c r="J66" s="336">
        <f t="shared" si="17"/>
        <v>0</v>
      </c>
      <c r="K66" s="336">
        <f t="shared" si="17"/>
        <v>0</v>
      </c>
      <c r="L66" s="336">
        <f t="shared" si="11"/>
        <v>12.879149890000001</v>
      </c>
      <c r="M66" s="874"/>
      <c r="N66" s="874"/>
      <c r="O66" s="874"/>
      <c r="P66" s="874"/>
      <c r="Q66" s="874"/>
      <c r="R66" s="874"/>
      <c r="S66" s="874"/>
      <c r="T66" s="874"/>
    </row>
    <row r="67" spans="1:20" s="862" customFormat="1" x14ac:dyDescent="0.25">
      <c r="A67" s="863"/>
      <c r="B67" s="319" t="s">
        <v>675</v>
      </c>
      <c r="C67" s="996">
        <v>3.0229621299999994</v>
      </c>
      <c r="D67" s="996">
        <v>0</v>
      </c>
      <c r="E67" s="996">
        <v>0</v>
      </c>
      <c r="F67" s="996">
        <v>0</v>
      </c>
      <c r="G67" s="996">
        <v>0</v>
      </c>
      <c r="H67" s="996">
        <v>0</v>
      </c>
      <c r="I67" s="996">
        <v>0</v>
      </c>
      <c r="J67" s="996">
        <v>0</v>
      </c>
      <c r="K67" s="996">
        <v>0</v>
      </c>
      <c r="L67" s="996">
        <f t="shared" si="11"/>
        <v>3.0229621299999994</v>
      </c>
      <c r="M67" s="874"/>
      <c r="N67" s="874"/>
      <c r="O67" s="874"/>
      <c r="P67" s="874"/>
      <c r="Q67" s="874"/>
      <c r="R67" s="874"/>
      <c r="S67" s="874"/>
      <c r="T67" s="874"/>
    </row>
    <row r="68" spans="1:20" s="862" customFormat="1" x14ac:dyDescent="0.25">
      <c r="A68" s="863"/>
      <c r="B68" s="340" t="s">
        <v>84</v>
      </c>
      <c r="C68" s="997">
        <v>9.856187760000001</v>
      </c>
      <c r="D68" s="997">
        <v>0</v>
      </c>
      <c r="E68" s="997">
        <v>0</v>
      </c>
      <c r="F68" s="997">
        <v>0</v>
      </c>
      <c r="G68" s="997">
        <v>0</v>
      </c>
      <c r="H68" s="997">
        <v>0</v>
      </c>
      <c r="I68" s="997">
        <v>0</v>
      </c>
      <c r="J68" s="997">
        <v>0</v>
      </c>
      <c r="K68" s="997">
        <v>0</v>
      </c>
      <c r="L68" s="997">
        <f t="shared" si="11"/>
        <v>9.856187760000001</v>
      </c>
      <c r="M68" s="874"/>
      <c r="N68" s="874"/>
      <c r="O68" s="874"/>
      <c r="P68" s="874"/>
      <c r="Q68" s="874"/>
      <c r="R68" s="874"/>
      <c r="S68" s="874"/>
      <c r="T68" s="874"/>
    </row>
    <row r="69" spans="1:20" s="862" customFormat="1" x14ac:dyDescent="0.25">
      <c r="A69" s="863"/>
      <c r="B69" s="338"/>
      <c r="C69" s="82"/>
      <c r="D69" s="82"/>
      <c r="E69" s="82"/>
      <c r="F69" s="82"/>
      <c r="G69" s="82"/>
      <c r="H69" s="82"/>
      <c r="I69" s="82"/>
      <c r="J69" s="82"/>
      <c r="K69" s="82"/>
      <c r="L69" s="82"/>
      <c r="M69" s="874"/>
      <c r="N69" s="874"/>
      <c r="O69" s="874"/>
      <c r="P69" s="874"/>
      <c r="Q69" s="874"/>
      <c r="R69" s="874"/>
      <c r="S69" s="874"/>
      <c r="T69" s="874"/>
    </row>
    <row r="70" spans="1:20" x14ac:dyDescent="0.25">
      <c r="A70" s="863"/>
      <c r="B70" s="311" t="s">
        <v>104</v>
      </c>
      <c r="C70" s="312">
        <f t="shared" ref="C70:K70" si="18">+C71+C72</f>
        <v>5000.3740620154149</v>
      </c>
      <c r="D70" s="312">
        <f t="shared" si="18"/>
        <v>3013.799809553765</v>
      </c>
      <c r="E70" s="312">
        <f t="shared" si="18"/>
        <v>4768.9568271521684</v>
      </c>
      <c r="F70" s="312">
        <f t="shared" si="18"/>
        <v>5604.3189903938337</v>
      </c>
      <c r="G70" s="312">
        <f t="shared" si="18"/>
        <v>5291.8944373546774</v>
      </c>
      <c r="H70" s="312">
        <f t="shared" si="18"/>
        <v>4733.1657639458244</v>
      </c>
      <c r="I70" s="312">
        <f t="shared" si="18"/>
        <v>857.1881201564355</v>
      </c>
      <c r="J70" s="312">
        <f t="shared" si="18"/>
        <v>3454.6847558092595</v>
      </c>
      <c r="K70" s="312">
        <f t="shared" si="18"/>
        <v>3295.4053613847559</v>
      </c>
      <c r="L70" s="312">
        <f>+SUM(C70:K70)</f>
        <v>36019.788127766136</v>
      </c>
      <c r="M70" s="874"/>
      <c r="N70" s="874"/>
      <c r="O70" s="874"/>
      <c r="P70" s="874"/>
      <c r="Q70" s="874"/>
      <c r="R70" s="874"/>
      <c r="S70" s="874"/>
      <c r="T70" s="874"/>
    </row>
    <row r="71" spans="1:20" x14ac:dyDescent="0.25">
      <c r="A71" s="863"/>
      <c r="B71" s="870" t="s">
        <v>105</v>
      </c>
      <c r="C71" s="869">
        <v>2913.1485809353467</v>
      </c>
      <c r="D71" s="869">
        <v>2078.7541046847928</v>
      </c>
      <c r="E71" s="869">
        <v>4.1394317182118865</v>
      </c>
      <c r="F71" s="869">
        <v>2844.199562072803</v>
      </c>
      <c r="G71" s="869">
        <v>3512.9939556350496</v>
      </c>
      <c r="H71" s="869">
        <v>784.51198509905555</v>
      </c>
      <c r="I71" s="869">
        <v>4.1394317182118865</v>
      </c>
      <c r="J71" s="869">
        <v>4.1394317182118865</v>
      </c>
      <c r="K71" s="869">
        <v>4.1394317182118865</v>
      </c>
      <c r="L71" s="869">
        <f>+SUM(C71:K71)</f>
        <v>12150.165915299895</v>
      </c>
      <c r="M71" s="874"/>
      <c r="N71" s="874"/>
      <c r="O71" s="874"/>
      <c r="P71" s="874"/>
      <c r="Q71" s="874"/>
      <c r="R71" s="874"/>
      <c r="S71" s="874"/>
      <c r="T71" s="874"/>
    </row>
    <row r="72" spans="1:20" x14ac:dyDescent="0.25">
      <c r="A72" s="863"/>
      <c r="B72" s="870" t="s">
        <v>501</v>
      </c>
      <c r="C72" s="869">
        <v>2087.2254810800678</v>
      </c>
      <c r="D72" s="869">
        <v>935.04570486897205</v>
      </c>
      <c r="E72" s="869">
        <v>4764.8173954339563</v>
      </c>
      <c r="F72" s="869">
        <v>2760.1194283210307</v>
      </c>
      <c r="G72" s="869">
        <v>1778.900481719628</v>
      </c>
      <c r="H72" s="869">
        <v>3948.6537788467685</v>
      </c>
      <c r="I72" s="869">
        <v>853.04868843822362</v>
      </c>
      <c r="J72" s="869">
        <v>3450.5453240910474</v>
      </c>
      <c r="K72" s="869">
        <v>3291.2659296665438</v>
      </c>
      <c r="L72" s="869">
        <f>+SUM(C72:K72)</f>
        <v>23869.622212466238</v>
      </c>
      <c r="M72" s="874"/>
      <c r="N72" s="874"/>
      <c r="O72" s="874"/>
      <c r="P72" s="874"/>
      <c r="Q72" s="874"/>
      <c r="R72" s="874"/>
      <c r="S72" s="874"/>
      <c r="T72" s="874"/>
    </row>
    <row r="73" spans="1:20" x14ac:dyDescent="0.25">
      <c r="A73" s="863"/>
      <c r="B73" s="311" t="s">
        <v>106</v>
      </c>
      <c r="C73" s="116">
        <v>1083.5699652104192</v>
      </c>
      <c r="D73" s="116">
        <v>2335.1729007994836</v>
      </c>
      <c r="E73" s="116">
        <v>170.2301422598014</v>
      </c>
      <c r="F73" s="116">
        <v>362.70203031682234</v>
      </c>
      <c r="G73" s="116">
        <v>138.31655573830238</v>
      </c>
      <c r="H73" s="116">
        <v>2357.6432083209643</v>
      </c>
      <c r="I73" s="116">
        <v>171.55716893638419</v>
      </c>
      <c r="J73" s="116">
        <v>198.45969020670202</v>
      </c>
      <c r="K73" s="116">
        <v>3673.4743231932976</v>
      </c>
      <c r="L73" s="116">
        <f>+SUM(C73:K73)</f>
        <v>10491.125984982178</v>
      </c>
      <c r="M73" s="874"/>
      <c r="N73" s="874"/>
      <c r="O73" s="874"/>
      <c r="P73" s="874"/>
      <c r="Q73" s="874"/>
      <c r="R73" s="874"/>
      <c r="S73" s="874"/>
      <c r="T73" s="874"/>
    </row>
    <row r="74" spans="1:20" x14ac:dyDescent="0.25">
      <c r="A74" s="863"/>
      <c r="C74" s="874"/>
      <c r="D74" s="874"/>
      <c r="E74" s="874"/>
      <c r="F74" s="874"/>
      <c r="G74" s="874"/>
      <c r="H74" s="874"/>
      <c r="I74" s="874"/>
      <c r="J74" s="874"/>
      <c r="K74" s="874"/>
      <c r="L74" s="874"/>
    </row>
    <row r="75" spans="1:20" x14ac:dyDescent="0.25">
      <c r="A75" s="863"/>
      <c r="B75" s="91" t="s">
        <v>336</v>
      </c>
      <c r="C75" s="434"/>
      <c r="D75" s="434"/>
      <c r="E75" s="434"/>
      <c r="F75" s="434"/>
      <c r="G75" s="434"/>
      <c r="H75" s="434"/>
      <c r="I75" s="434"/>
      <c r="J75" s="434"/>
      <c r="K75" s="434"/>
      <c r="L75" s="434"/>
    </row>
    <row r="76" spans="1:20" x14ac:dyDescent="0.25">
      <c r="C76" s="874"/>
      <c r="D76" s="874"/>
      <c r="E76" s="874"/>
      <c r="F76" s="874"/>
      <c r="G76" s="874"/>
      <c r="H76" s="874"/>
      <c r="I76" s="874"/>
      <c r="J76" s="874"/>
      <c r="K76" s="874"/>
      <c r="L76" s="874"/>
    </row>
    <row r="77" spans="1:20" x14ac:dyDescent="0.25">
      <c r="C77" s="874"/>
      <c r="D77" s="874"/>
      <c r="E77" s="874"/>
      <c r="F77" s="874"/>
      <c r="G77" s="874"/>
      <c r="H77" s="874"/>
      <c r="I77" s="874"/>
      <c r="J77" s="874"/>
      <c r="K77" s="874"/>
      <c r="L77" s="874"/>
    </row>
    <row r="78" spans="1:20" x14ac:dyDescent="0.25">
      <c r="C78" s="874"/>
      <c r="D78" s="874"/>
      <c r="E78" s="874"/>
      <c r="F78" s="874"/>
      <c r="G78" s="874"/>
      <c r="H78" s="874"/>
      <c r="I78" s="874"/>
      <c r="J78" s="874"/>
      <c r="K78" s="874"/>
      <c r="L78" s="874"/>
    </row>
    <row r="79" spans="1:20" x14ac:dyDescent="0.25">
      <c r="C79" s="874"/>
      <c r="D79" s="874"/>
      <c r="E79" s="874"/>
      <c r="F79" s="874"/>
      <c r="G79" s="874"/>
      <c r="H79" s="874"/>
      <c r="I79" s="874"/>
      <c r="J79" s="874"/>
      <c r="K79" s="874"/>
      <c r="L79" s="874"/>
    </row>
    <row r="80" spans="1:20" x14ac:dyDescent="0.25">
      <c r="C80" s="874"/>
      <c r="D80" s="874"/>
      <c r="E80" s="874"/>
      <c r="F80" s="874"/>
      <c r="G80" s="874"/>
      <c r="H80" s="874"/>
      <c r="I80" s="874"/>
      <c r="J80" s="874"/>
      <c r="K80" s="874"/>
      <c r="L80" s="874"/>
    </row>
    <row r="81" spans="3:12" x14ac:dyDescent="0.25">
      <c r="C81" s="874"/>
      <c r="D81" s="874"/>
      <c r="E81" s="874"/>
      <c r="F81" s="874"/>
      <c r="G81" s="874"/>
      <c r="H81" s="874"/>
      <c r="I81" s="874"/>
      <c r="J81" s="874"/>
      <c r="K81" s="874"/>
      <c r="L81" s="874"/>
    </row>
    <row r="82" spans="3:12" x14ac:dyDescent="0.25">
      <c r="C82" s="874"/>
      <c r="D82" s="874"/>
      <c r="E82" s="874"/>
      <c r="F82" s="874"/>
      <c r="G82" s="874"/>
      <c r="H82" s="874"/>
      <c r="I82" s="874"/>
      <c r="J82" s="874"/>
      <c r="K82" s="874"/>
      <c r="L82" s="874"/>
    </row>
    <row r="88" spans="3:12" x14ac:dyDescent="0.25">
      <c r="C88" s="874"/>
      <c r="D88" s="874"/>
      <c r="E88" s="874"/>
      <c r="F88" s="874"/>
      <c r="G88" s="874"/>
      <c r="H88" s="874"/>
      <c r="I88" s="874"/>
      <c r="J88" s="874"/>
      <c r="K88" s="874"/>
      <c r="L88" s="874"/>
    </row>
  </sheetData>
  <mergeCells count="2">
    <mergeCell ref="B11:L11"/>
    <mergeCell ref="B6:L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2" orientation="portrait" r:id="rId1"/>
  <headerFooter scaleWithDoc="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T149"/>
  <sheetViews>
    <sheetView showGridLines="0" zoomScale="86" zoomScaleNormal="86" zoomScaleSheetLayoutView="85" workbookViewId="0"/>
  </sheetViews>
  <sheetFormatPr baseColWidth="10" defaultColWidth="11.44140625" defaultRowHeight="13.8" x14ac:dyDescent="0.25"/>
  <cols>
    <col min="1" max="1" width="10.33203125" style="421" bestFit="1" customWidth="1"/>
    <col min="2" max="2" width="50.109375" style="418" customWidth="1"/>
    <col min="3" max="12" width="9.109375" style="418" customWidth="1"/>
    <col min="13" max="13" width="19.33203125" style="874" bestFit="1" customWidth="1"/>
    <col min="14" max="15" width="11.5546875" style="418" bestFit="1" customWidth="1"/>
    <col min="16" max="16" width="14.88671875" style="418" bestFit="1" customWidth="1"/>
    <col min="17" max="20" width="12.88671875" style="418" bestFit="1" customWidth="1"/>
    <col min="21" max="16384" width="11.44140625" style="418"/>
  </cols>
  <sheetData>
    <row r="1" spans="1:20" ht="14.4" x14ac:dyDescent="0.25">
      <c r="A1" s="662" t="s">
        <v>216</v>
      </c>
      <c r="B1" s="670"/>
    </row>
    <row r="2" spans="1:20" ht="15" customHeight="1" x14ac:dyDescent="0.25">
      <c r="A2" s="625"/>
      <c r="B2" s="351" t="s">
        <v>703</v>
      </c>
      <c r="C2" s="874"/>
    </row>
    <row r="3" spans="1:20" ht="15" customHeight="1" x14ac:dyDescent="0.25">
      <c r="A3" s="625"/>
      <c r="B3" s="351" t="s">
        <v>299</v>
      </c>
      <c r="C3" s="874"/>
      <c r="D3" s="874"/>
      <c r="E3" s="874"/>
      <c r="F3" s="874"/>
      <c r="G3" s="874"/>
      <c r="H3" s="874"/>
      <c r="I3" s="874"/>
      <c r="J3" s="874"/>
      <c r="K3" s="874"/>
      <c r="L3" s="874"/>
    </row>
    <row r="4" spans="1:20" s="420" customFormat="1" x14ac:dyDescent="0.25">
      <c r="A4" s="382"/>
      <c r="B4" s="419"/>
      <c r="C4" s="874"/>
      <c r="D4" s="874"/>
      <c r="E4" s="874"/>
      <c r="F4" s="874"/>
      <c r="G4" s="874"/>
      <c r="H4" s="874"/>
      <c r="I4" s="874"/>
      <c r="J4" s="874"/>
      <c r="K4" s="874"/>
      <c r="L4" s="874"/>
      <c r="M4" s="714"/>
    </row>
    <row r="5" spans="1:20" s="420" customFormat="1" ht="14.4" thickBot="1" x14ac:dyDescent="0.3">
      <c r="A5" s="382"/>
      <c r="B5" s="419"/>
      <c r="C5" s="874"/>
      <c r="M5" s="714"/>
    </row>
    <row r="6" spans="1:20" s="92" customFormat="1" ht="22.5" customHeight="1" thickBot="1" x14ac:dyDescent="0.3">
      <c r="A6" s="863"/>
      <c r="B6" s="1360" t="s">
        <v>660</v>
      </c>
      <c r="C6" s="1361"/>
      <c r="D6" s="1361"/>
      <c r="E6" s="1361"/>
      <c r="F6" s="1361"/>
      <c r="G6" s="1361"/>
      <c r="H6" s="1361"/>
      <c r="I6" s="1361"/>
      <c r="J6" s="1361"/>
      <c r="K6" s="1361"/>
      <c r="L6" s="1362"/>
      <c r="M6" s="424"/>
    </row>
    <row r="7" spans="1:20" s="420" customFormat="1" x14ac:dyDescent="0.25">
      <c r="A7" s="382"/>
      <c r="B7" s="382"/>
      <c r="C7" s="874"/>
      <c r="M7" s="714"/>
    </row>
    <row r="8" spans="1:20" s="92" customFormat="1" ht="14.4" thickBot="1" x14ac:dyDescent="0.3">
      <c r="A8" s="863"/>
      <c r="B8" s="421" t="s">
        <v>919</v>
      </c>
      <c r="M8" s="424"/>
    </row>
    <row r="9" spans="1:20" s="92" customFormat="1" ht="15" thickTop="1" thickBot="1" x14ac:dyDescent="0.3">
      <c r="A9" s="863"/>
      <c r="B9" s="422"/>
      <c r="C9" s="422">
        <v>44287</v>
      </c>
      <c r="D9" s="422">
        <v>44317</v>
      </c>
      <c r="E9" s="422">
        <v>44348</v>
      </c>
      <c r="F9" s="422">
        <v>44378</v>
      </c>
      <c r="G9" s="422">
        <v>44409</v>
      </c>
      <c r="H9" s="422">
        <v>44440</v>
      </c>
      <c r="I9" s="422">
        <v>44470</v>
      </c>
      <c r="J9" s="422">
        <v>44501</v>
      </c>
      <c r="K9" s="422">
        <v>44531</v>
      </c>
      <c r="L9" s="423">
        <v>2021</v>
      </c>
      <c r="M9" s="424"/>
    </row>
    <row r="10" spans="1:20" s="92" customFormat="1" ht="15" thickTop="1" thickBot="1" x14ac:dyDescent="0.3">
      <c r="A10" s="863"/>
      <c r="B10" s="863"/>
      <c r="C10" s="424"/>
      <c r="D10" s="424"/>
      <c r="E10" s="424"/>
      <c r="F10" s="424"/>
      <c r="G10" s="424"/>
      <c r="H10" s="424"/>
      <c r="I10" s="424"/>
      <c r="J10" s="424"/>
      <c r="K10" s="424"/>
      <c r="L10" s="424"/>
      <c r="M10" s="424"/>
    </row>
    <row r="11" spans="1:20" s="92" customFormat="1" ht="14.4" thickBot="1" x14ac:dyDescent="0.3">
      <c r="A11" s="863"/>
      <c r="B11" s="1357" t="s">
        <v>629</v>
      </c>
      <c r="C11" s="1358"/>
      <c r="D11" s="1358"/>
      <c r="E11" s="1358"/>
      <c r="F11" s="1358"/>
      <c r="G11" s="1358"/>
      <c r="H11" s="1358"/>
      <c r="I11" s="1358"/>
      <c r="J11" s="1358"/>
      <c r="K11" s="1358"/>
      <c r="L11" s="1358"/>
      <c r="M11" s="424"/>
    </row>
    <row r="12" spans="1:20" s="862" customFormat="1" ht="14.4" thickBot="1" x14ac:dyDescent="0.3">
      <c r="A12" s="425"/>
      <c r="B12" s="426"/>
      <c r="C12" s="709"/>
      <c r="D12" s="709"/>
      <c r="E12" s="709"/>
      <c r="F12" s="709"/>
      <c r="G12" s="709"/>
      <c r="H12" s="709"/>
      <c r="I12" s="709"/>
      <c r="J12" s="709"/>
      <c r="K12" s="709"/>
      <c r="L12" s="709"/>
      <c r="M12" s="715"/>
    </row>
    <row r="13" spans="1:20" ht="15" thickBot="1" x14ac:dyDescent="0.3">
      <c r="B13" s="307" t="s">
        <v>59</v>
      </c>
      <c r="C13" s="308">
        <f t="shared" ref="C13:L13" si="0">+C14+C15</f>
        <v>461.21914822699125</v>
      </c>
      <c r="D13" s="308">
        <f t="shared" si="0"/>
        <v>1140.3541721773561</v>
      </c>
      <c r="E13" s="308">
        <f t="shared" si="0"/>
        <v>442.6166596540138</v>
      </c>
      <c r="F13" s="308">
        <f t="shared" si="0"/>
        <v>449.98624467398434</v>
      </c>
      <c r="G13" s="308">
        <f t="shared" si="0"/>
        <v>501.88533893673656</v>
      </c>
      <c r="H13" s="308">
        <f t="shared" si="0"/>
        <v>309.04906721680447</v>
      </c>
      <c r="I13" s="308">
        <f t="shared" si="0"/>
        <v>321.9153310075672</v>
      </c>
      <c r="J13" s="308">
        <f t="shared" si="0"/>
        <v>835.13811777208377</v>
      </c>
      <c r="K13" s="308">
        <f t="shared" si="0"/>
        <v>271.10329666345899</v>
      </c>
      <c r="L13" s="308">
        <f t="shared" si="0"/>
        <v>4733.2673763289968</v>
      </c>
      <c r="N13" s="874"/>
      <c r="O13" s="874"/>
      <c r="P13" s="874"/>
      <c r="Q13" s="874"/>
      <c r="R13" s="874"/>
      <c r="S13" s="874"/>
      <c r="T13" s="874"/>
    </row>
    <row r="14" spans="1:20" x14ac:dyDescent="0.25">
      <c r="A14" s="863"/>
      <c r="B14" s="427" t="s">
        <v>586</v>
      </c>
      <c r="C14" s="875">
        <v>112.25412033854933</v>
      </c>
      <c r="D14" s="875">
        <v>117.78100641702453</v>
      </c>
      <c r="E14" s="875">
        <v>174.42334335152472</v>
      </c>
      <c r="F14" s="875">
        <v>123.64160656628799</v>
      </c>
      <c r="G14" s="875">
        <v>20.407984994836113</v>
      </c>
      <c r="H14" s="875">
        <v>76.850570282219934</v>
      </c>
      <c r="I14" s="875">
        <v>0</v>
      </c>
      <c r="J14" s="875">
        <v>0</v>
      </c>
      <c r="K14" s="875">
        <v>0</v>
      </c>
      <c r="L14" s="875">
        <f>SUM(C14:K14)</f>
        <v>625.35863195044271</v>
      </c>
      <c r="N14" s="874"/>
      <c r="O14" s="874"/>
      <c r="P14" s="874"/>
      <c r="Q14" s="874"/>
    </row>
    <row r="15" spans="1:20" x14ac:dyDescent="0.25">
      <c r="A15" s="863"/>
      <c r="B15" s="427" t="s">
        <v>587</v>
      </c>
      <c r="C15" s="875">
        <v>348.96502788844191</v>
      </c>
      <c r="D15" s="875">
        <v>1022.5731657603314</v>
      </c>
      <c r="E15" s="875">
        <v>268.19331630248905</v>
      </c>
      <c r="F15" s="875">
        <v>326.34463810769637</v>
      </c>
      <c r="G15" s="875">
        <v>481.47735394190045</v>
      </c>
      <c r="H15" s="875">
        <v>232.19849693458451</v>
      </c>
      <c r="I15" s="875">
        <v>321.9153310075672</v>
      </c>
      <c r="J15" s="875">
        <v>835.13811777208377</v>
      </c>
      <c r="K15" s="875">
        <v>271.10329666345899</v>
      </c>
      <c r="L15" s="875">
        <f>SUM(C15:K15)</f>
        <v>4107.9087443785538</v>
      </c>
      <c r="N15" s="874"/>
      <c r="O15" s="874"/>
      <c r="P15" s="874"/>
      <c r="Q15" s="874"/>
    </row>
    <row r="16" spans="1:20" s="862" customFormat="1" ht="14.4" thickBot="1" x14ac:dyDescent="0.3">
      <c r="A16" s="863"/>
      <c r="B16" s="863"/>
      <c r="C16" s="1114"/>
      <c r="D16" s="1114"/>
      <c r="E16" s="1114"/>
      <c r="F16" s="1114"/>
      <c r="G16" s="1114"/>
      <c r="H16" s="1114"/>
      <c r="I16" s="1114"/>
      <c r="J16" s="1114"/>
      <c r="K16" s="1114"/>
      <c r="L16" s="1114"/>
      <c r="M16" s="874"/>
      <c r="N16" s="874"/>
      <c r="O16" s="874"/>
      <c r="P16" s="874"/>
      <c r="Q16" s="874"/>
    </row>
    <row r="17" spans="1:17" s="862" customFormat="1" ht="14.4" thickBot="1" x14ac:dyDescent="0.3">
      <c r="A17" s="863"/>
      <c r="B17" s="119" t="s">
        <v>52</v>
      </c>
      <c r="C17" s="77">
        <f>+C18++C25+C28+C32+C23+C29</f>
        <v>60.791115046173715</v>
      </c>
      <c r="D17" s="77">
        <f t="shared" ref="D17:K17" si="1">+D18++D25+D28+D32+D23+D29</f>
        <v>584.05977276419549</v>
      </c>
      <c r="E17" s="77">
        <f t="shared" si="1"/>
        <v>65.941287979462714</v>
      </c>
      <c r="F17" s="77">
        <f t="shared" si="1"/>
        <v>62.541510332935403</v>
      </c>
      <c r="G17" s="77">
        <f t="shared" si="1"/>
        <v>369.67822379017065</v>
      </c>
      <c r="H17" s="77">
        <f t="shared" si="1"/>
        <v>89.414068608813807</v>
      </c>
      <c r="I17" s="77">
        <f t="shared" si="1"/>
        <v>36.153934982075</v>
      </c>
      <c r="J17" s="77">
        <f t="shared" si="1"/>
        <v>452.21235724282366</v>
      </c>
      <c r="K17" s="77">
        <f t="shared" si="1"/>
        <v>55.971798235062508</v>
      </c>
      <c r="L17" s="77">
        <f t="shared" ref="L17:L22" si="2">SUM(C17:K17)</f>
        <v>1776.7640689817129</v>
      </c>
      <c r="M17" s="874"/>
      <c r="N17" s="874"/>
      <c r="O17" s="874"/>
      <c r="P17" s="985"/>
      <c r="Q17" s="874"/>
    </row>
    <row r="18" spans="1:17" s="862" customFormat="1" x14ac:dyDescent="0.25">
      <c r="A18" s="863"/>
      <c r="B18" s="341" t="s">
        <v>62</v>
      </c>
      <c r="C18" s="78">
        <f t="shared" ref="C18:K18" si="3">SUM(C19:C22)</f>
        <v>27.483669106145129</v>
      </c>
      <c r="D18" s="78">
        <f t="shared" si="3"/>
        <v>351.92629496260884</v>
      </c>
      <c r="E18" s="78">
        <f t="shared" si="3"/>
        <v>31.509823359245637</v>
      </c>
      <c r="F18" s="78">
        <f t="shared" si="3"/>
        <v>29.018328770000004</v>
      </c>
      <c r="G18" s="78">
        <f t="shared" si="3"/>
        <v>366.33892513952384</v>
      </c>
      <c r="H18" s="78">
        <f t="shared" si="3"/>
        <v>83.458635229999999</v>
      </c>
      <c r="I18" s="78">
        <f t="shared" si="3"/>
        <v>31.215175257596375</v>
      </c>
      <c r="J18" s="78">
        <f t="shared" si="3"/>
        <v>446.72129506430201</v>
      </c>
      <c r="K18" s="78">
        <f t="shared" si="3"/>
        <v>30.151527821049957</v>
      </c>
      <c r="L18" s="78">
        <f t="shared" si="2"/>
        <v>1397.8236747104718</v>
      </c>
      <c r="M18" s="874"/>
      <c r="N18" s="874"/>
      <c r="O18" s="874"/>
      <c r="P18" s="874"/>
      <c r="Q18" s="874"/>
    </row>
    <row r="19" spans="1:17" s="862" customFormat="1" x14ac:dyDescent="0.25">
      <c r="A19" s="863"/>
      <c r="B19" s="315" t="s">
        <v>63</v>
      </c>
      <c r="C19" s="867">
        <v>6.4697203499999993</v>
      </c>
      <c r="D19" s="867">
        <v>6.6981110999999993</v>
      </c>
      <c r="E19" s="867">
        <v>16.492440220000002</v>
      </c>
      <c r="F19" s="867">
        <v>2.5051374600000003</v>
      </c>
      <c r="G19" s="867">
        <v>1.3220879999999999</v>
      </c>
      <c r="H19" s="867">
        <v>18.813590499999997</v>
      </c>
      <c r="I19" s="867">
        <v>10.312102919999999</v>
      </c>
      <c r="J19" s="867">
        <v>6.5576207999999996</v>
      </c>
      <c r="K19" s="867">
        <v>16.07581489</v>
      </c>
      <c r="L19" s="867">
        <f t="shared" si="2"/>
        <v>85.246626239999998</v>
      </c>
      <c r="M19" s="874"/>
      <c r="N19" s="874"/>
      <c r="O19" s="874"/>
      <c r="P19" s="874"/>
      <c r="Q19" s="874"/>
    </row>
    <row r="20" spans="1:17" s="862" customFormat="1" x14ac:dyDescent="0.25">
      <c r="A20" s="863"/>
      <c r="B20" s="316" t="s">
        <v>64</v>
      </c>
      <c r="C20" s="865">
        <v>18.539614680000003</v>
      </c>
      <c r="D20" s="865">
        <v>42.836521311854916</v>
      </c>
      <c r="E20" s="865">
        <v>5.3866217800000005</v>
      </c>
      <c r="F20" s="865">
        <v>19.194153890000003</v>
      </c>
      <c r="G20" s="865">
        <v>10.99732249</v>
      </c>
      <c r="H20" s="865">
        <v>55.168650820000003</v>
      </c>
      <c r="I20" s="865">
        <v>18.602100780000001</v>
      </c>
      <c r="J20" s="865">
        <v>44.557744874936922</v>
      </c>
      <c r="K20" s="865">
        <v>4.8635232200000003</v>
      </c>
      <c r="L20" s="865">
        <f t="shared" si="2"/>
        <v>220.14625384679184</v>
      </c>
      <c r="M20" s="874"/>
      <c r="N20" s="874"/>
      <c r="O20" s="874"/>
      <c r="P20" s="874"/>
      <c r="Q20" s="874"/>
    </row>
    <row r="21" spans="1:17" s="862" customFormat="1" x14ac:dyDescent="0.25">
      <c r="A21" s="863"/>
      <c r="B21" s="342" t="s">
        <v>584</v>
      </c>
      <c r="C21" s="865">
        <v>0</v>
      </c>
      <c r="D21" s="865">
        <v>296.11429563492061</v>
      </c>
      <c r="E21" s="865">
        <v>0</v>
      </c>
      <c r="F21" s="865">
        <v>0</v>
      </c>
      <c r="G21" s="865">
        <v>345.29514880952382</v>
      </c>
      <c r="H21" s="865">
        <v>0</v>
      </c>
      <c r="I21" s="865">
        <v>0</v>
      </c>
      <c r="J21" s="865">
        <v>389.31960882936511</v>
      </c>
      <c r="K21" s="865">
        <v>0</v>
      </c>
      <c r="L21" s="865">
        <f t="shared" si="2"/>
        <v>1030.7290532738095</v>
      </c>
      <c r="M21" s="874"/>
      <c r="N21" s="874"/>
      <c r="O21" s="874"/>
      <c r="P21" s="874"/>
      <c r="Q21" s="874"/>
    </row>
    <row r="22" spans="1:17" s="432" customFormat="1" x14ac:dyDescent="0.25">
      <c r="A22" s="863"/>
      <c r="B22" s="342" t="s">
        <v>65</v>
      </c>
      <c r="C22" s="858">
        <v>2.4743340761451251</v>
      </c>
      <c r="D22" s="858">
        <v>6.2773669158333334</v>
      </c>
      <c r="E22" s="858">
        <v>9.630761359245632</v>
      </c>
      <c r="F22" s="858">
        <v>7.319037419999999</v>
      </c>
      <c r="G22" s="858">
        <v>8.7243658400000008</v>
      </c>
      <c r="H22" s="858">
        <v>9.4763939100000005</v>
      </c>
      <c r="I22" s="858">
        <v>2.3009715575963718</v>
      </c>
      <c r="J22" s="858">
        <v>6.2863205600000001</v>
      </c>
      <c r="K22" s="858">
        <v>9.2121897110499553</v>
      </c>
      <c r="L22" s="858">
        <f t="shared" si="2"/>
        <v>61.701741349870417</v>
      </c>
      <c r="M22" s="874"/>
      <c r="N22" s="874"/>
      <c r="O22" s="874"/>
      <c r="P22" s="874"/>
      <c r="Q22" s="874"/>
    </row>
    <row r="23" spans="1:17" s="432" customFormat="1" x14ac:dyDescent="0.25">
      <c r="A23" s="863"/>
      <c r="B23" s="870" t="s">
        <v>66</v>
      </c>
      <c r="C23" s="329">
        <f>+C24</f>
        <v>2.6430062058853618</v>
      </c>
      <c r="D23" s="329">
        <f t="shared" ref="D23:K23" si="4">+D24</f>
        <v>2.5792924670719195</v>
      </c>
      <c r="E23" s="329">
        <f t="shared" si="4"/>
        <v>2.6430062058853618</v>
      </c>
      <c r="F23" s="329">
        <f t="shared" si="4"/>
        <v>2.5792924670719195</v>
      </c>
      <c r="G23" s="329">
        <f t="shared" si="4"/>
        <v>2.6430062058853618</v>
      </c>
      <c r="H23" s="329">
        <f t="shared" si="4"/>
        <v>2.6430062058853618</v>
      </c>
      <c r="I23" s="329">
        <f t="shared" si="4"/>
        <v>2.5792924670719195</v>
      </c>
      <c r="J23" s="329">
        <f t="shared" si="4"/>
        <v>2.6430062058853618</v>
      </c>
      <c r="K23" s="329">
        <f t="shared" si="4"/>
        <v>2.5792924670719195</v>
      </c>
      <c r="L23" s="329">
        <f t="shared" ref="L23:L24" si="5">SUM(C23:K23)</f>
        <v>23.532200897714485</v>
      </c>
      <c r="M23" s="874"/>
      <c r="N23" s="874"/>
      <c r="O23" s="874"/>
      <c r="P23" s="874"/>
      <c r="Q23" s="874"/>
    </row>
    <row r="24" spans="1:17" s="432" customFormat="1" x14ac:dyDescent="0.25">
      <c r="A24" s="863"/>
      <c r="B24" s="433" t="s">
        <v>67</v>
      </c>
      <c r="C24" s="121">
        <v>2.6430062058853618</v>
      </c>
      <c r="D24" s="121">
        <v>2.5792924670719195</v>
      </c>
      <c r="E24" s="121">
        <v>2.6430062058853618</v>
      </c>
      <c r="F24" s="121">
        <v>2.5792924670719195</v>
      </c>
      <c r="G24" s="121">
        <v>2.6430062058853618</v>
      </c>
      <c r="H24" s="121">
        <v>2.6430062058853618</v>
      </c>
      <c r="I24" s="121">
        <v>2.5792924670719195</v>
      </c>
      <c r="J24" s="121">
        <v>2.6430062058853618</v>
      </c>
      <c r="K24" s="121">
        <v>2.5792924670719195</v>
      </c>
      <c r="L24" s="859">
        <f t="shared" si="5"/>
        <v>23.532200897714485</v>
      </c>
      <c r="M24" s="874"/>
      <c r="N24" s="874"/>
      <c r="O24" s="874"/>
      <c r="P24" s="874"/>
      <c r="Q24" s="874"/>
    </row>
    <row r="25" spans="1:17" s="432" customFormat="1" x14ac:dyDescent="0.25">
      <c r="A25" s="863"/>
      <c r="B25" s="870" t="s">
        <v>68</v>
      </c>
      <c r="C25" s="329">
        <f>+C26</f>
        <v>0.54137049802745962</v>
      </c>
      <c r="D25" s="329">
        <f t="shared" ref="D25:K25" si="6">+D26</f>
        <v>1.906913638968168</v>
      </c>
      <c r="E25" s="329">
        <f t="shared" si="6"/>
        <v>2.4563004785415872E-3</v>
      </c>
      <c r="F25" s="329">
        <f t="shared" si="6"/>
        <v>0.21591735469534878</v>
      </c>
      <c r="G25" s="329">
        <f t="shared" si="6"/>
        <v>0.11710656192464977</v>
      </c>
      <c r="H25" s="329">
        <f t="shared" si="6"/>
        <v>2.2280762628180783E-3</v>
      </c>
      <c r="I25" s="329">
        <f t="shared" si="6"/>
        <v>0.61960522652191508</v>
      </c>
      <c r="J25" s="329">
        <f t="shared" si="6"/>
        <v>1.826411781755509</v>
      </c>
      <c r="K25" s="329">
        <f t="shared" si="6"/>
        <v>1.9578876490695027E-3</v>
      </c>
      <c r="L25" s="329">
        <f>SUM(C25:K25)</f>
        <v>5.2339673262834792</v>
      </c>
      <c r="M25" s="874"/>
      <c r="N25" s="874"/>
      <c r="O25" s="874"/>
      <c r="P25" s="874"/>
      <c r="Q25" s="874"/>
    </row>
    <row r="26" spans="1:17" s="432" customFormat="1" x14ac:dyDescent="0.25">
      <c r="A26" s="863"/>
      <c r="B26" s="316" t="s">
        <v>69</v>
      </c>
      <c r="C26" s="865">
        <f t="shared" ref="C26:K26" si="7">+C27</f>
        <v>0.54137049802745962</v>
      </c>
      <c r="D26" s="865">
        <f t="shared" si="7"/>
        <v>1.906913638968168</v>
      </c>
      <c r="E26" s="865">
        <f t="shared" si="7"/>
        <v>2.4563004785415872E-3</v>
      </c>
      <c r="F26" s="865">
        <f t="shared" si="7"/>
        <v>0.21591735469534878</v>
      </c>
      <c r="G26" s="865">
        <f t="shared" si="7"/>
        <v>0.11710656192464977</v>
      </c>
      <c r="H26" s="865">
        <f t="shared" si="7"/>
        <v>2.2280762628180783E-3</v>
      </c>
      <c r="I26" s="865">
        <f t="shared" si="7"/>
        <v>0.61960522652191508</v>
      </c>
      <c r="J26" s="865">
        <f t="shared" si="7"/>
        <v>1.826411781755509</v>
      </c>
      <c r="K26" s="865">
        <f t="shared" si="7"/>
        <v>1.9578876490695027E-3</v>
      </c>
      <c r="L26" s="865">
        <f>SUM(C26:K26)</f>
        <v>5.2339673262834792</v>
      </c>
      <c r="M26" s="874"/>
      <c r="N26" s="874"/>
      <c r="O26" s="874"/>
      <c r="P26" s="874"/>
      <c r="Q26" s="874"/>
    </row>
    <row r="27" spans="1:17" s="432" customFormat="1" x14ac:dyDescent="0.25">
      <c r="A27" s="863"/>
      <c r="B27" s="433" t="s">
        <v>98</v>
      </c>
      <c r="C27" s="346">
        <v>0.54137049802745962</v>
      </c>
      <c r="D27" s="346">
        <v>1.906913638968168</v>
      </c>
      <c r="E27" s="346">
        <v>2.4563004785415872E-3</v>
      </c>
      <c r="F27" s="346">
        <v>0.21591735469534878</v>
      </c>
      <c r="G27" s="346">
        <v>0.11710656192464977</v>
      </c>
      <c r="H27" s="346">
        <v>2.2280762628180783E-3</v>
      </c>
      <c r="I27" s="346">
        <v>0.61960522652191508</v>
      </c>
      <c r="J27" s="346">
        <v>1.826411781755509</v>
      </c>
      <c r="K27" s="346">
        <v>1.9578876490695027E-3</v>
      </c>
      <c r="L27" s="346">
        <f>SUM(C27:K27)</f>
        <v>5.2339673262834792</v>
      </c>
      <c r="M27" s="874"/>
      <c r="N27" s="874"/>
      <c r="O27" s="874"/>
      <c r="P27" s="874"/>
      <c r="Q27" s="874"/>
    </row>
    <row r="28" spans="1:17" s="863" customFormat="1" x14ac:dyDescent="0.25">
      <c r="B28" s="870" t="s">
        <v>70</v>
      </c>
      <c r="C28" s="329">
        <v>1.3327300849682975</v>
      </c>
      <c r="D28" s="329">
        <v>227.06836156635487</v>
      </c>
      <c r="E28" s="329">
        <v>31.238098307205352</v>
      </c>
      <c r="F28" s="329">
        <v>30.199036599999999</v>
      </c>
      <c r="G28" s="329">
        <v>8.3801691470267919E-2</v>
      </c>
      <c r="H28" s="329">
        <v>7.5540332978160138E-2</v>
      </c>
      <c r="I28" s="329">
        <v>1.2968934927090046</v>
      </c>
      <c r="J28" s="329">
        <v>0.5985942952456631</v>
      </c>
      <c r="K28" s="329">
        <v>22.84725575720535</v>
      </c>
      <c r="L28" s="329">
        <f>SUM(C28:K28)</f>
        <v>314.74031212813696</v>
      </c>
      <c r="M28" s="874"/>
      <c r="N28" s="874"/>
      <c r="O28" s="874"/>
      <c r="P28" s="874"/>
      <c r="Q28" s="874"/>
    </row>
    <row r="29" spans="1:17" s="863" customFormat="1" x14ac:dyDescent="0.25">
      <c r="B29" s="870" t="s">
        <v>893</v>
      </c>
      <c r="C29" s="329">
        <f>+C30</f>
        <v>0</v>
      </c>
      <c r="D29" s="329">
        <f t="shared" ref="D29:K30" si="8">+D30</f>
        <v>0</v>
      </c>
      <c r="E29" s="329">
        <f t="shared" si="8"/>
        <v>0</v>
      </c>
      <c r="F29" s="329">
        <f t="shared" si="8"/>
        <v>0</v>
      </c>
      <c r="G29" s="329">
        <f t="shared" si="8"/>
        <v>0</v>
      </c>
      <c r="H29" s="329">
        <f t="shared" si="8"/>
        <v>2.7617705248343909</v>
      </c>
      <c r="I29" s="329">
        <f t="shared" si="8"/>
        <v>0</v>
      </c>
      <c r="J29" s="329">
        <f t="shared" si="8"/>
        <v>0</v>
      </c>
      <c r="K29" s="329">
        <f t="shared" si="8"/>
        <v>0</v>
      </c>
      <c r="L29" s="329">
        <f t="shared" ref="L29:L31" si="9">SUM(C29:K29)</f>
        <v>2.7617705248343909</v>
      </c>
      <c r="M29" s="874"/>
      <c r="N29" s="874"/>
      <c r="O29" s="874"/>
      <c r="P29" s="874"/>
      <c r="Q29" s="874"/>
    </row>
    <row r="30" spans="1:17" s="863" customFormat="1" x14ac:dyDescent="0.25">
      <c r="B30" s="315" t="s">
        <v>67</v>
      </c>
      <c r="C30" s="860">
        <f>+C31</f>
        <v>0</v>
      </c>
      <c r="D30" s="860">
        <f t="shared" si="8"/>
        <v>0</v>
      </c>
      <c r="E30" s="860">
        <f t="shared" si="8"/>
        <v>0</v>
      </c>
      <c r="F30" s="860">
        <f t="shared" si="8"/>
        <v>0</v>
      </c>
      <c r="G30" s="860">
        <f t="shared" si="8"/>
        <v>0</v>
      </c>
      <c r="H30" s="860">
        <f t="shared" si="8"/>
        <v>2.7617705248343909</v>
      </c>
      <c r="I30" s="860">
        <f t="shared" si="8"/>
        <v>0</v>
      </c>
      <c r="J30" s="860">
        <f t="shared" si="8"/>
        <v>0</v>
      </c>
      <c r="K30" s="860">
        <f t="shared" si="8"/>
        <v>0</v>
      </c>
      <c r="L30" s="860">
        <f t="shared" si="9"/>
        <v>2.7617705248343909</v>
      </c>
      <c r="M30" s="874"/>
      <c r="N30" s="874"/>
      <c r="O30" s="874"/>
      <c r="P30" s="874"/>
      <c r="Q30" s="874"/>
    </row>
    <row r="31" spans="1:17" s="863" customFormat="1" x14ac:dyDescent="0.25">
      <c r="B31" s="335" t="s">
        <v>588</v>
      </c>
      <c r="C31" s="346">
        <v>0</v>
      </c>
      <c r="D31" s="346">
        <v>0</v>
      </c>
      <c r="E31" s="346">
        <v>0</v>
      </c>
      <c r="F31" s="346">
        <v>0</v>
      </c>
      <c r="G31" s="346">
        <v>0</v>
      </c>
      <c r="H31" s="346">
        <v>2.7617705248343909</v>
      </c>
      <c r="I31" s="346">
        <v>0</v>
      </c>
      <c r="J31" s="346">
        <v>0</v>
      </c>
      <c r="K31" s="346">
        <v>0</v>
      </c>
      <c r="L31" s="346">
        <f t="shared" si="9"/>
        <v>2.7617705248343909</v>
      </c>
      <c r="M31" s="874"/>
      <c r="N31" s="874"/>
      <c r="O31" s="874"/>
      <c r="P31" s="874"/>
      <c r="Q31" s="874"/>
    </row>
    <row r="32" spans="1:17" s="862" customFormat="1" x14ac:dyDescent="0.25">
      <c r="A32" s="863"/>
      <c r="B32" s="870" t="s">
        <v>685</v>
      </c>
      <c r="C32" s="329">
        <f t="shared" ref="C32:K32" si="10">+C33+C34</f>
        <v>28.790339151147467</v>
      </c>
      <c r="D32" s="329">
        <f t="shared" si="10"/>
        <v>0.57891012919171603</v>
      </c>
      <c r="E32" s="329">
        <f t="shared" si="10"/>
        <v>0.54790380664782301</v>
      </c>
      <c r="F32" s="329">
        <f t="shared" si="10"/>
        <v>0.52893514116812534</v>
      </c>
      <c r="G32" s="329">
        <f t="shared" si="10"/>
        <v>0.49538419136652723</v>
      </c>
      <c r="H32" s="329">
        <f t="shared" si="10"/>
        <v>0.47288823885307385</v>
      </c>
      <c r="I32" s="329">
        <f t="shared" si="10"/>
        <v>0.44296853817578952</v>
      </c>
      <c r="J32" s="329">
        <f t="shared" si="10"/>
        <v>0.42304989563515794</v>
      </c>
      <c r="K32" s="329">
        <f t="shared" si="10"/>
        <v>0.39176430208620971</v>
      </c>
      <c r="L32" s="329">
        <f>SUM(C32:K32)</f>
        <v>32.672143394271892</v>
      </c>
      <c r="M32" s="874"/>
      <c r="N32" s="874"/>
      <c r="O32" s="874"/>
      <c r="P32" s="874"/>
      <c r="Q32" s="874"/>
    </row>
    <row r="33" spans="1:17" s="862" customFormat="1" x14ac:dyDescent="0.25">
      <c r="A33" s="863"/>
      <c r="B33" s="335" t="s">
        <v>71</v>
      </c>
      <c r="C33" s="346">
        <v>28.475814371147468</v>
      </c>
      <c r="D33" s="346">
        <v>0.28788970919171603</v>
      </c>
      <c r="E33" s="346">
        <v>0.279176106647823</v>
      </c>
      <c r="F33" s="346">
        <v>0.27032183116812525</v>
      </c>
      <c r="G33" s="346">
        <v>0.2612763813665272</v>
      </c>
      <c r="H33" s="346">
        <v>0.25208229885307387</v>
      </c>
      <c r="I33" s="346">
        <v>0.24271347817578953</v>
      </c>
      <c r="J33" s="346">
        <v>0.23314589563515792</v>
      </c>
      <c r="K33" s="346">
        <v>0.22341746208620972</v>
      </c>
      <c r="L33" s="346">
        <f>SUM(C33:K33)</f>
        <v>30.525837534271897</v>
      </c>
      <c r="M33" s="874"/>
      <c r="N33" s="874"/>
      <c r="O33" s="874"/>
      <c r="P33" s="874"/>
      <c r="Q33" s="874"/>
    </row>
    <row r="34" spans="1:17" s="862" customFormat="1" x14ac:dyDescent="0.25">
      <c r="A34" s="863"/>
      <c r="B34" s="317" t="s">
        <v>69</v>
      </c>
      <c r="C34" s="318">
        <v>0.31452478</v>
      </c>
      <c r="D34" s="318">
        <v>0.29102042</v>
      </c>
      <c r="E34" s="318">
        <v>0.26872770000000001</v>
      </c>
      <c r="F34" s="318">
        <v>0.25861331000000004</v>
      </c>
      <c r="G34" s="318">
        <v>0.23410781</v>
      </c>
      <c r="H34" s="318">
        <v>0.22080593999999998</v>
      </c>
      <c r="I34" s="318">
        <v>0.20025505999999998</v>
      </c>
      <c r="J34" s="318">
        <v>0.18990399999999999</v>
      </c>
      <c r="K34" s="318">
        <v>0.16834684</v>
      </c>
      <c r="L34" s="318">
        <f>SUM(C34:K34)</f>
        <v>2.14630586</v>
      </c>
      <c r="M34" s="874"/>
      <c r="N34" s="874"/>
      <c r="O34" s="874"/>
      <c r="P34" s="874"/>
      <c r="Q34" s="874"/>
    </row>
    <row r="35" spans="1:17" s="862" customFormat="1" ht="14.4" thickBot="1" x14ac:dyDescent="0.3">
      <c r="A35" s="863"/>
      <c r="B35" s="319"/>
      <c r="C35" s="319"/>
      <c r="D35" s="319"/>
      <c r="E35" s="319"/>
      <c r="F35" s="319"/>
      <c r="G35" s="319"/>
      <c r="H35" s="319"/>
      <c r="I35" s="319"/>
      <c r="J35" s="319"/>
      <c r="K35" s="319"/>
      <c r="L35" s="319"/>
      <c r="M35" s="874"/>
      <c r="N35" s="874"/>
      <c r="O35" s="874"/>
      <c r="P35" s="874"/>
      <c r="Q35" s="874"/>
    </row>
    <row r="36" spans="1:17" s="862" customFormat="1" ht="14.4" thickBot="1" x14ac:dyDescent="0.3">
      <c r="A36" s="863"/>
      <c r="B36" s="721" t="s">
        <v>235</v>
      </c>
      <c r="C36" s="77">
        <v>0</v>
      </c>
      <c r="D36" s="77">
        <v>0</v>
      </c>
      <c r="E36" s="77">
        <v>0</v>
      </c>
      <c r="F36" s="77">
        <v>0</v>
      </c>
      <c r="G36" s="77">
        <v>0</v>
      </c>
      <c r="H36" s="77">
        <v>0</v>
      </c>
      <c r="I36" s="77">
        <v>0</v>
      </c>
      <c r="J36" s="77">
        <v>0</v>
      </c>
      <c r="K36" s="77">
        <v>0</v>
      </c>
      <c r="L36" s="120"/>
      <c r="M36" s="874"/>
      <c r="N36" s="874"/>
      <c r="O36" s="874"/>
      <c r="P36" s="874"/>
      <c r="Q36" s="874"/>
    </row>
    <row r="37" spans="1:17" s="862" customFormat="1" ht="14.4" thickBot="1" x14ac:dyDescent="0.3">
      <c r="A37" s="863"/>
      <c r="B37" s="319"/>
      <c r="C37" s="319"/>
      <c r="D37" s="319"/>
      <c r="E37" s="319"/>
      <c r="F37" s="319"/>
      <c r="G37" s="319"/>
      <c r="H37" s="319"/>
      <c r="I37" s="319"/>
      <c r="J37" s="319"/>
      <c r="K37" s="319"/>
      <c r="L37" s="319"/>
      <c r="M37" s="874"/>
      <c r="N37" s="874"/>
      <c r="O37" s="874"/>
      <c r="P37" s="874"/>
      <c r="Q37" s="874"/>
    </row>
    <row r="38" spans="1:17" s="862" customFormat="1" ht="14.4" thickBot="1" x14ac:dyDescent="0.3">
      <c r="A38" s="863"/>
      <c r="B38" s="721" t="s">
        <v>302</v>
      </c>
      <c r="C38" s="77">
        <f t="shared" ref="C38:K38" si="11">+C39+C55+SUM(C69:C119)+C122</f>
        <v>400.42803318081752</v>
      </c>
      <c r="D38" s="77">
        <f t="shared" si="11"/>
        <v>556.29439941316059</v>
      </c>
      <c r="E38" s="77">
        <f t="shared" si="11"/>
        <v>376.675371674551</v>
      </c>
      <c r="F38" s="77">
        <f t="shared" si="11"/>
        <v>387.4447343410489</v>
      </c>
      <c r="G38" s="77">
        <f t="shared" si="11"/>
        <v>132.20711514656591</v>
      </c>
      <c r="H38" s="77">
        <f t="shared" si="11"/>
        <v>219.63499860799038</v>
      </c>
      <c r="I38" s="77">
        <f t="shared" si="11"/>
        <v>285.76139602549245</v>
      </c>
      <c r="J38" s="77">
        <f t="shared" si="11"/>
        <v>382.92576052925972</v>
      </c>
      <c r="K38" s="77">
        <f t="shared" si="11"/>
        <v>215.13149842839661</v>
      </c>
      <c r="L38" s="120">
        <f>SUM(C38:K38)</f>
        <v>2956.5033073472832</v>
      </c>
      <c r="M38" s="874"/>
      <c r="N38" s="874"/>
      <c r="O38" s="874"/>
      <c r="P38" s="874"/>
      <c r="Q38" s="874"/>
    </row>
    <row r="39" spans="1:17" s="862" customFormat="1" x14ac:dyDescent="0.25">
      <c r="A39" s="863"/>
      <c r="B39" s="428" t="s">
        <v>73</v>
      </c>
      <c r="C39" s="1169">
        <f>+C40+C43+C50+C52</f>
        <v>0</v>
      </c>
      <c r="D39" s="1169">
        <f t="shared" ref="D39:K39" si="12">+D40+D43+D50+D52</f>
        <v>0</v>
      </c>
      <c r="E39" s="1169">
        <f t="shared" si="12"/>
        <v>0</v>
      </c>
      <c r="F39" s="1169">
        <f t="shared" si="12"/>
        <v>0</v>
      </c>
      <c r="G39" s="1169">
        <f t="shared" si="12"/>
        <v>0</v>
      </c>
      <c r="H39" s="1169">
        <f t="shared" si="12"/>
        <v>17.82700539581052</v>
      </c>
      <c r="I39" s="1169">
        <f t="shared" si="12"/>
        <v>0</v>
      </c>
      <c r="J39" s="1169">
        <f t="shared" si="12"/>
        <v>0</v>
      </c>
      <c r="K39" s="1169">
        <f t="shared" si="12"/>
        <v>2.2188963900000003</v>
      </c>
      <c r="L39" s="1169">
        <f>+SUM(C39:K39)</f>
        <v>20.045901785810521</v>
      </c>
      <c r="M39" s="874"/>
      <c r="N39" s="874"/>
      <c r="O39" s="874"/>
      <c r="P39" s="874"/>
      <c r="Q39" s="874"/>
    </row>
    <row r="40" spans="1:17" s="862" customFormat="1" x14ac:dyDescent="0.25">
      <c r="A40" s="863"/>
      <c r="B40" s="1167" t="s">
        <v>894</v>
      </c>
      <c r="C40" s="859">
        <f>+C41+C42</f>
        <v>0</v>
      </c>
      <c r="D40" s="859">
        <f t="shared" ref="D40:K40" si="13">+D41+D42</f>
        <v>0</v>
      </c>
      <c r="E40" s="859">
        <f t="shared" si="13"/>
        <v>0</v>
      </c>
      <c r="F40" s="859">
        <f t="shared" si="13"/>
        <v>0</v>
      </c>
      <c r="G40" s="859">
        <f t="shared" si="13"/>
        <v>0</v>
      </c>
      <c r="H40" s="859">
        <f t="shared" si="13"/>
        <v>5.3460179387905038</v>
      </c>
      <c r="I40" s="859">
        <f t="shared" si="13"/>
        <v>0</v>
      </c>
      <c r="J40" s="859">
        <f t="shared" si="13"/>
        <v>0</v>
      </c>
      <c r="K40" s="859">
        <f t="shared" si="13"/>
        <v>0</v>
      </c>
      <c r="L40" s="859">
        <f t="shared" ref="L40:L103" si="14">+SUM(C40:K40)</f>
        <v>5.3460179387905038</v>
      </c>
      <c r="M40" s="874"/>
      <c r="N40" s="874"/>
      <c r="O40" s="874"/>
      <c r="P40" s="874"/>
      <c r="Q40" s="874"/>
    </row>
    <row r="41" spans="1:17" s="862" customFormat="1" x14ac:dyDescent="0.25">
      <c r="A41" s="863"/>
      <c r="B41" s="1168" t="s">
        <v>895</v>
      </c>
      <c r="C41" s="871">
        <v>0</v>
      </c>
      <c r="D41" s="871">
        <v>0</v>
      </c>
      <c r="E41" s="871">
        <v>0</v>
      </c>
      <c r="F41" s="871">
        <v>0</v>
      </c>
      <c r="G41" s="871">
        <v>0</v>
      </c>
      <c r="H41" s="871">
        <v>5.3248410338595837</v>
      </c>
      <c r="I41" s="871">
        <v>0</v>
      </c>
      <c r="J41" s="871">
        <v>0</v>
      </c>
      <c r="K41" s="871">
        <v>0</v>
      </c>
      <c r="L41" s="859">
        <f t="shared" si="14"/>
        <v>5.3248410338595837</v>
      </c>
      <c r="M41" s="874"/>
      <c r="N41" s="874"/>
      <c r="O41" s="874"/>
      <c r="P41" s="874"/>
      <c r="Q41" s="874"/>
    </row>
    <row r="42" spans="1:17" s="862" customFormat="1" x14ac:dyDescent="0.25">
      <c r="A42" s="863"/>
      <c r="B42" s="1168" t="s">
        <v>896</v>
      </c>
      <c r="C42" s="871">
        <v>0</v>
      </c>
      <c r="D42" s="871">
        <v>0</v>
      </c>
      <c r="E42" s="871">
        <v>0</v>
      </c>
      <c r="F42" s="871">
        <v>0</v>
      </c>
      <c r="G42" s="871">
        <v>0</v>
      </c>
      <c r="H42" s="871">
        <v>2.1176904930920001E-2</v>
      </c>
      <c r="I42" s="871">
        <v>0</v>
      </c>
      <c r="J42" s="871">
        <v>0</v>
      </c>
      <c r="K42" s="871">
        <v>0</v>
      </c>
      <c r="L42" s="859">
        <f t="shared" si="14"/>
        <v>2.1176904930920001E-2</v>
      </c>
      <c r="M42" s="874"/>
      <c r="N42" s="874"/>
      <c r="O42" s="874"/>
      <c r="P42" s="874"/>
      <c r="Q42" s="874"/>
    </row>
    <row r="43" spans="1:17" s="862" customFormat="1" x14ac:dyDescent="0.25">
      <c r="A43" s="863"/>
      <c r="B43" s="1167" t="s">
        <v>838</v>
      </c>
      <c r="C43" s="859">
        <f>+C44+C47</f>
        <v>0</v>
      </c>
      <c r="D43" s="859">
        <f t="shared" ref="D43:K43" si="15">+D44+D47</f>
        <v>0</v>
      </c>
      <c r="E43" s="859">
        <f t="shared" si="15"/>
        <v>0</v>
      </c>
      <c r="F43" s="859">
        <f t="shared" si="15"/>
        <v>0</v>
      </c>
      <c r="G43" s="859">
        <f t="shared" si="15"/>
        <v>0</v>
      </c>
      <c r="H43" s="859">
        <f t="shared" si="15"/>
        <v>0.67161674999999998</v>
      </c>
      <c r="I43" s="859">
        <f t="shared" si="15"/>
        <v>0</v>
      </c>
      <c r="J43" s="859">
        <f t="shared" si="15"/>
        <v>0</v>
      </c>
      <c r="K43" s="859">
        <f t="shared" si="15"/>
        <v>2.2188963900000003</v>
      </c>
      <c r="L43" s="859">
        <f t="shared" si="14"/>
        <v>2.8905131400000004</v>
      </c>
      <c r="M43" s="874"/>
      <c r="N43" s="874"/>
      <c r="O43" s="874"/>
      <c r="P43" s="874"/>
      <c r="Q43" s="874"/>
    </row>
    <row r="44" spans="1:17" s="862" customFormat="1" x14ac:dyDescent="0.25">
      <c r="A44" s="863"/>
      <c r="B44" s="1167" t="s">
        <v>895</v>
      </c>
      <c r="C44" s="859">
        <f>+C45+C46</f>
        <v>0</v>
      </c>
      <c r="D44" s="859">
        <f t="shared" ref="D44:K44" si="16">+D45+D46</f>
        <v>0</v>
      </c>
      <c r="E44" s="859">
        <f t="shared" si="16"/>
        <v>0</v>
      </c>
      <c r="F44" s="859">
        <f t="shared" si="16"/>
        <v>0</v>
      </c>
      <c r="G44" s="859">
        <f t="shared" si="16"/>
        <v>0</v>
      </c>
      <c r="H44" s="859">
        <f t="shared" si="16"/>
        <v>0</v>
      </c>
      <c r="I44" s="859">
        <f t="shared" si="16"/>
        <v>0</v>
      </c>
      <c r="J44" s="859">
        <f t="shared" si="16"/>
        <v>0</v>
      </c>
      <c r="K44" s="859">
        <f t="shared" si="16"/>
        <v>1.8671625600000001</v>
      </c>
      <c r="L44" s="859">
        <f t="shared" si="14"/>
        <v>1.8671625600000001</v>
      </c>
      <c r="M44" s="874"/>
      <c r="N44" s="874"/>
      <c r="O44" s="874"/>
      <c r="P44" s="874"/>
      <c r="Q44" s="874"/>
    </row>
    <row r="45" spans="1:17" s="862" customFormat="1" x14ac:dyDescent="0.25">
      <c r="A45" s="863"/>
      <c r="B45" s="1168" t="s">
        <v>897</v>
      </c>
      <c r="C45" s="871">
        <v>0</v>
      </c>
      <c r="D45" s="871">
        <v>0</v>
      </c>
      <c r="E45" s="871">
        <v>0</v>
      </c>
      <c r="F45" s="871">
        <v>0</v>
      </c>
      <c r="G45" s="871">
        <v>0</v>
      </c>
      <c r="H45" s="871">
        <v>0</v>
      </c>
      <c r="I45" s="871">
        <v>0</v>
      </c>
      <c r="J45" s="871">
        <v>0</v>
      </c>
      <c r="K45" s="871">
        <v>0</v>
      </c>
      <c r="L45" s="859">
        <f t="shared" si="14"/>
        <v>0</v>
      </c>
      <c r="M45" s="874"/>
      <c r="N45" s="874"/>
      <c r="O45" s="874"/>
      <c r="P45" s="874"/>
      <c r="Q45" s="874"/>
    </row>
    <row r="46" spans="1:17" s="862" customFormat="1" x14ac:dyDescent="0.25">
      <c r="A46" s="863"/>
      <c r="B46" s="1168" t="s">
        <v>898</v>
      </c>
      <c r="C46" s="871">
        <v>0</v>
      </c>
      <c r="D46" s="871">
        <v>0</v>
      </c>
      <c r="E46" s="871">
        <v>0</v>
      </c>
      <c r="F46" s="871">
        <v>0</v>
      </c>
      <c r="G46" s="871">
        <v>0</v>
      </c>
      <c r="H46" s="871">
        <v>0</v>
      </c>
      <c r="I46" s="871">
        <v>0</v>
      </c>
      <c r="J46" s="871">
        <v>0</v>
      </c>
      <c r="K46" s="871">
        <v>1.8671625600000001</v>
      </c>
      <c r="L46" s="859">
        <f t="shared" si="14"/>
        <v>1.8671625600000001</v>
      </c>
      <c r="M46" s="874"/>
      <c r="N46" s="874"/>
      <c r="O46" s="874"/>
      <c r="P46" s="874"/>
      <c r="Q46" s="874"/>
    </row>
    <row r="47" spans="1:17" s="862" customFormat="1" x14ac:dyDescent="0.25">
      <c r="A47" s="863"/>
      <c r="B47" s="1168" t="s">
        <v>896</v>
      </c>
      <c r="C47" s="859">
        <f>+C48+C49</f>
        <v>0</v>
      </c>
      <c r="D47" s="859">
        <f t="shared" ref="D47:K47" si="17">+D48+D49</f>
        <v>0</v>
      </c>
      <c r="E47" s="859">
        <f t="shared" si="17"/>
        <v>0</v>
      </c>
      <c r="F47" s="859">
        <f t="shared" si="17"/>
        <v>0</v>
      </c>
      <c r="G47" s="859">
        <f t="shared" si="17"/>
        <v>0</v>
      </c>
      <c r="H47" s="859">
        <f t="shared" si="17"/>
        <v>0.67161674999999998</v>
      </c>
      <c r="I47" s="859">
        <f t="shared" si="17"/>
        <v>0</v>
      </c>
      <c r="J47" s="859">
        <f t="shared" si="17"/>
        <v>0</v>
      </c>
      <c r="K47" s="859">
        <f t="shared" si="17"/>
        <v>0.35173383000000003</v>
      </c>
      <c r="L47" s="859">
        <f t="shared" si="14"/>
        <v>1.02335058</v>
      </c>
      <c r="M47" s="874"/>
      <c r="N47" s="874"/>
      <c r="O47" s="874"/>
      <c r="P47" s="874"/>
      <c r="Q47" s="874"/>
    </row>
    <row r="48" spans="1:17" s="862" customFormat="1" x14ac:dyDescent="0.25">
      <c r="A48" s="863"/>
      <c r="B48" s="1168" t="s">
        <v>899</v>
      </c>
      <c r="C48" s="871">
        <v>0</v>
      </c>
      <c r="D48" s="871">
        <v>0</v>
      </c>
      <c r="E48" s="871">
        <v>0</v>
      </c>
      <c r="F48" s="871">
        <v>0</v>
      </c>
      <c r="G48" s="871">
        <v>0</v>
      </c>
      <c r="H48" s="871">
        <v>0.67161674999999998</v>
      </c>
      <c r="I48" s="871">
        <v>0</v>
      </c>
      <c r="J48" s="871">
        <v>0</v>
      </c>
      <c r="K48" s="871">
        <v>0</v>
      </c>
      <c r="L48" s="859">
        <f t="shared" si="14"/>
        <v>0.67161674999999998</v>
      </c>
      <c r="M48" s="874"/>
      <c r="N48" s="874"/>
      <c r="O48" s="874"/>
      <c r="P48" s="874"/>
      <c r="Q48" s="874"/>
    </row>
    <row r="49" spans="1:17" s="862" customFormat="1" x14ac:dyDescent="0.25">
      <c r="A49" s="863"/>
      <c r="B49" s="1168" t="s">
        <v>900</v>
      </c>
      <c r="C49" s="871">
        <v>0</v>
      </c>
      <c r="D49" s="871">
        <v>0</v>
      </c>
      <c r="E49" s="871">
        <v>0</v>
      </c>
      <c r="F49" s="871">
        <v>0</v>
      </c>
      <c r="G49" s="871">
        <v>0</v>
      </c>
      <c r="H49" s="871">
        <v>0</v>
      </c>
      <c r="I49" s="871">
        <v>0</v>
      </c>
      <c r="J49" s="871">
        <v>0</v>
      </c>
      <c r="K49" s="871">
        <v>0.35173383000000003</v>
      </c>
      <c r="L49" s="859">
        <f t="shared" si="14"/>
        <v>0.35173383000000003</v>
      </c>
      <c r="M49" s="874"/>
      <c r="N49" s="874"/>
      <c r="O49" s="874"/>
      <c r="P49" s="874"/>
      <c r="Q49" s="874"/>
    </row>
    <row r="50" spans="1:17" s="862" customFormat="1" x14ac:dyDescent="0.25">
      <c r="A50" s="863"/>
      <c r="B50" s="1167" t="s">
        <v>21</v>
      </c>
      <c r="C50" s="859">
        <f>+C51</f>
        <v>0</v>
      </c>
      <c r="D50" s="859">
        <f t="shared" ref="D50:K50" si="18">+D51</f>
        <v>0</v>
      </c>
      <c r="E50" s="859">
        <f t="shared" si="18"/>
        <v>0</v>
      </c>
      <c r="F50" s="859">
        <f t="shared" si="18"/>
        <v>0</v>
      </c>
      <c r="G50" s="859">
        <f t="shared" si="18"/>
        <v>0</v>
      </c>
      <c r="H50" s="859">
        <f t="shared" si="18"/>
        <v>11.261068429693912</v>
      </c>
      <c r="I50" s="859">
        <f t="shared" si="18"/>
        <v>0</v>
      </c>
      <c r="J50" s="859">
        <f t="shared" si="18"/>
        <v>0</v>
      </c>
      <c r="K50" s="859">
        <f t="shared" si="18"/>
        <v>0</v>
      </c>
      <c r="L50" s="859">
        <f t="shared" si="14"/>
        <v>11.261068429693912</v>
      </c>
      <c r="M50" s="874"/>
      <c r="N50" s="874"/>
      <c r="O50" s="874"/>
      <c r="P50" s="874"/>
      <c r="Q50" s="874"/>
    </row>
    <row r="51" spans="1:17" s="862" customFormat="1" x14ac:dyDescent="0.25">
      <c r="A51" s="863"/>
      <c r="B51" s="1168" t="s">
        <v>237</v>
      </c>
      <c r="C51" s="871">
        <v>0</v>
      </c>
      <c r="D51" s="871">
        <v>0</v>
      </c>
      <c r="E51" s="871">
        <v>0</v>
      </c>
      <c r="F51" s="871">
        <v>0</v>
      </c>
      <c r="G51" s="871">
        <v>0</v>
      </c>
      <c r="H51" s="871">
        <v>11.261068429693912</v>
      </c>
      <c r="I51" s="871">
        <v>0</v>
      </c>
      <c r="J51" s="871">
        <v>0</v>
      </c>
      <c r="K51" s="871">
        <v>0</v>
      </c>
      <c r="L51" s="859">
        <f t="shared" si="14"/>
        <v>11.261068429693912</v>
      </c>
      <c r="M51" s="874"/>
      <c r="N51" s="874"/>
      <c r="O51" s="874"/>
      <c r="P51" s="874"/>
      <c r="Q51" s="874"/>
    </row>
    <row r="52" spans="1:17" s="862" customFormat="1" x14ac:dyDescent="0.25">
      <c r="A52" s="863"/>
      <c r="B52" s="1167" t="s">
        <v>22</v>
      </c>
      <c r="C52" s="859">
        <f>+C53+C54</f>
        <v>0</v>
      </c>
      <c r="D52" s="859">
        <f t="shared" ref="D52:K52" si="19">+D53+D54</f>
        <v>0</v>
      </c>
      <c r="E52" s="859">
        <f t="shared" si="19"/>
        <v>0</v>
      </c>
      <c r="F52" s="859">
        <f t="shared" si="19"/>
        <v>0</v>
      </c>
      <c r="G52" s="859">
        <f t="shared" si="19"/>
        <v>0</v>
      </c>
      <c r="H52" s="859">
        <f t="shared" si="19"/>
        <v>0.54830227732610648</v>
      </c>
      <c r="I52" s="859">
        <f t="shared" si="19"/>
        <v>0</v>
      </c>
      <c r="J52" s="859">
        <f t="shared" si="19"/>
        <v>0</v>
      </c>
      <c r="K52" s="859">
        <f t="shared" si="19"/>
        <v>0</v>
      </c>
      <c r="L52" s="859">
        <f t="shared" si="14"/>
        <v>0.54830227732610648</v>
      </c>
      <c r="M52" s="874"/>
      <c r="N52" s="874"/>
      <c r="O52" s="874"/>
      <c r="P52" s="874"/>
      <c r="Q52" s="874"/>
    </row>
    <row r="53" spans="1:17" s="862" customFormat="1" x14ac:dyDescent="0.25">
      <c r="A53" s="863"/>
      <c r="B53" s="1168" t="s">
        <v>236</v>
      </c>
      <c r="C53" s="871">
        <v>0</v>
      </c>
      <c r="D53" s="871">
        <v>0</v>
      </c>
      <c r="E53" s="871">
        <v>0</v>
      </c>
      <c r="F53" s="871">
        <v>0</v>
      </c>
      <c r="G53" s="871">
        <v>0</v>
      </c>
      <c r="H53" s="871">
        <v>0.52246209620596196</v>
      </c>
      <c r="I53" s="871">
        <v>0</v>
      </c>
      <c r="J53" s="871">
        <v>0</v>
      </c>
      <c r="K53" s="871">
        <v>0</v>
      </c>
      <c r="L53" s="859">
        <f t="shared" si="14"/>
        <v>0.52246209620596196</v>
      </c>
      <c r="M53" s="874"/>
      <c r="N53" s="874"/>
      <c r="O53" s="874"/>
      <c r="P53" s="874"/>
      <c r="Q53" s="874"/>
    </row>
    <row r="54" spans="1:17" s="862" customFormat="1" x14ac:dyDescent="0.25">
      <c r="A54" s="863"/>
      <c r="B54" s="1168" t="s">
        <v>237</v>
      </c>
      <c r="C54" s="871">
        <v>0</v>
      </c>
      <c r="D54" s="871">
        <v>0</v>
      </c>
      <c r="E54" s="871">
        <v>0</v>
      </c>
      <c r="F54" s="871">
        <v>0</v>
      </c>
      <c r="G54" s="871">
        <v>0</v>
      </c>
      <c r="H54" s="871">
        <v>2.5840181120144533E-2</v>
      </c>
      <c r="I54" s="871">
        <v>0</v>
      </c>
      <c r="J54" s="871">
        <v>0</v>
      </c>
      <c r="K54" s="871">
        <v>0</v>
      </c>
      <c r="L54" s="859">
        <f t="shared" si="14"/>
        <v>2.5840181120144533E-2</v>
      </c>
      <c r="M54" s="874"/>
      <c r="N54" s="874"/>
      <c r="O54" s="874"/>
      <c r="P54" s="874"/>
      <c r="Q54" s="874"/>
    </row>
    <row r="55" spans="1:17" s="862" customFormat="1" x14ac:dyDescent="0.25">
      <c r="A55" s="863"/>
      <c r="B55" s="328" t="s">
        <v>74</v>
      </c>
      <c r="C55" s="1165">
        <f>+C56+C59+C66</f>
        <v>0</v>
      </c>
      <c r="D55" s="1165">
        <f t="shared" ref="D55:K55" si="20">+D56+D59+D66</f>
        <v>0</v>
      </c>
      <c r="E55" s="1165">
        <f t="shared" si="20"/>
        <v>85.15497002108043</v>
      </c>
      <c r="F55" s="1165">
        <f t="shared" si="20"/>
        <v>0</v>
      </c>
      <c r="G55" s="1165">
        <f t="shared" si="20"/>
        <v>0</v>
      </c>
      <c r="H55" s="1165">
        <f t="shared" si="20"/>
        <v>0</v>
      </c>
      <c r="I55" s="1165">
        <f t="shared" si="20"/>
        <v>0</v>
      </c>
      <c r="J55" s="1165">
        <f t="shared" si="20"/>
        <v>0</v>
      </c>
      <c r="K55" s="1165">
        <f t="shared" si="20"/>
        <v>87.97619298108043</v>
      </c>
      <c r="L55" s="329">
        <f t="shared" si="14"/>
        <v>173.13116300216086</v>
      </c>
      <c r="M55" s="874"/>
      <c r="N55" s="874"/>
      <c r="O55" s="874"/>
      <c r="P55" s="874"/>
      <c r="Q55" s="874"/>
    </row>
    <row r="56" spans="1:17" s="862" customFormat="1" x14ac:dyDescent="0.25">
      <c r="A56" s="863"/>
      <c r="B56" s="1164" t="s">
        <v>23</v>
      </c>
      <c r="C56" s="1166">
        <f>+C57+C58</f>
        <v>0</v>
      </c>
      <c r="D56" s="1166">
        <f t="shared" ref="D56:K56" si="21">+D57+D58</f>
        <v>0</v>
      </c>
      <c r="E56" s="1166">
        <f t="shared" si="21"/>
        <v>83.233531182869044</v>
      </c>
      <c r="F56" s="1166">
        <f t="shared" si="21"/>
        <v>0</v>
      </c>
      <c r="G56" s="1166">
        <f t="shared" si="21"/>
        <v>0</v>
      </c>
      <c r="H56" s="1166">
        <f t="shared" si="21"/>
        <v>0</v>
      </c>
      <c r="I56" s="1166">
        <f t="shared" si="21"/>
        <v>0</v>
      </c>
      <c r="J56" s="1166">
        <f t="shared" si="21"/>
        <v>0</v>
      </c>
      <c r="K56" s="1166">
        <f t="shared" si="21"/>
        <v>83.233531182869044</v>
      </c>
      <c r="L56" s="859">
        <f t="shared" si="14"/>
        <v>166.46706236573809</v>
      </c>
      <c r="M56" s="874"/>
      <c r="N56" s="874"/>
      <c r="O56" s="874"/>
      <c r="P56" s="874"/>
      <c r="Q56" s="874"/>
    </row>
    <row r="57" spans="1:17" s="862" customFormat="1" x14ac:dyDescent="0.25">
      <c r="A57" s="863"/>
      <c r="B57" s="1168" t="s">
        <v>236</v>
      </c>
      <c r="C57" s="871">
        <v>0</v>
      </c>
      <c r="D57" s="871">
        <v>0</v>
      </c>
      <c r="E57" s="871">
        <v>82.244886719343341</v>
      </c>
      <c r="F57" s="871">
        <v>0</v>
      </c>
      <c r="G57" s="871">
        <v>0</v>
      </c>
      <c r="H57" s="871">
        <v>0</v>
      </c>
      <c r="I57" s="871">
        <v>0</v>
      </c>
      <c r="J57" s="871">
        <v>0</v>
      </c>
      <c r="K57" s="871">
        <v>82.244886719343341</v>
      </c>
      <c r="L57" s="859">
        <f t="shared" si="14"/>
        <v>164.48977343868668</v>
      </c>
      <c r="M57" s="874"/>
      <c r="N57" s="874"/>
      <c r="O57" s="874"/>
      <c r="P57" s="874"/>
      <c r="Q57" s="874"/>
    </row>
    <row r="58" spans="1:17" s="862" customFormat="1" x14ac:dyDescent="0.25">
      <c r="A58" s="863"/>
      <c r="B58" s="1168" t="s">
        <v>237</v>
      </c>
      <c r="C58" s="871">
        <v>0</v>
      </c>
      <c r="D58" s="871">
        <v>0</v>
      </c>
      <c r="E58" s="871">
        <v>0.98864446352569935</v>
      </c>
      <c r="F58" s="871">
        <v>0</v>
      </c>
      <c r="G58" s="871">
        <v>0</v>
      </c>
      <c r="H58" s="871">
        <v>0</v>
      </c>
      <c r="I58" s="871">
        <v>0</v>
      </c>
      <c r="J58" s="871">
        <v>0</v>
      </c>
      <c r="K58" s="871">
        <v>0.98864446352569935</v>
      </c>
      <c r="L58" s="859">
        <f t="shared" si="14"/>
        <v>1.9772889270513987</v>
      </c>
      <c r="M58" s="874"/>
      <c r="N58" s="874"/>
      <c r="O58" s="874"/>
      <c r="P58" s="874"/>
      <c r="Q58" s="874"/>
    </row>
    <row r="59" spans="1:17" s="862" customFormat="1" x14ac:dyDescent="0.25">
      <c r="A59" s="863"/>
      <c r="B59" s="1170" t="s">
        <v>24</v>
      </c>
      <c r="C59" s="1171">
        <f>+C60+C63</f>
        <v>0</v>
      </c>
      <c r="D59" s="1171">
        <f t="shared" ref="D59:K59" si="22">+D60+D63</f>
        <v>0</v>
      </c>
      <c r="E59" s="1171">
        <f t="shared" si="22"/>
        <v>0</v>
      </c>
      <c r="F59" s="1171">
        <f t="shared" si="22"/>
        <v>0</v>
      </c>
      <c r="G59" s="1171">
        <f t="shared" si="22"/>
        <v>0</v>
      </c>
      <c r="H59" s="1171">
        <f t="shared" si="22"/>
        <v>0</v>
      </c>
      <c r="I59" s="1171">
        <f t="shared" si="22"/>
        <v>0</v>
      </c>
      <c r="J59" s="1171">
        <f t="shared" si="22"/>
        <v>0</v>
      </c>
      <c r="K59" s="1171">
        <f t="shared" si="22"/>
        <v>2.8212229600000001</v>
      </c>
      <c r="L59" s="859">
        <f t="shared" si="14"/>
        <v>2.8212229600000001</v>
      </c>
      <c r="M59" s="874"/>
      <c r="N59" s="874"/>
      <c r="O59" s="874"/>
      <c r="P59" s="874"/>
      <c r="Q59" s="874"/>
    </row>
    <row r="60" spans="1:17" s="862" customFormat="1" x14ac:dyDescent="0.25">
      <c r="A60" s="863"/>
      <c r="B60" s="1170" t="s">
        <v>236</v>
      </c>
      <c r="C60" s="1171">
        <f>+C61+C62</f>
        <v>0</v>
      </c>
      <c r="D60" s="1171">
        <f t="shared" ref="D60:K60" si="23">+D61+D62</f>
        <v>0</v>
      </c>
      <c r="E60" s="1171">
        <f t="shared" si="23"/>
        <v>0</v>
      </c>
      <c r="F60" s="1171">
        <f t="shared" si="23"/>
        <v>0</v>
      </c>
      <c r="G60" s="1171">
        <f t="shared" si="23"/>
        <v>0</v>
      </c>
      <c r="H60" s="1171">
        <f t="shared" si="23"/>
        <v>0</v>
      </c>
      <c r="I60" s="1171">
        <f t="shared" si="23"/>
        <v>0</v>
      </c>
      <c r="J60" s="1171">
        <f t="shared" si="23"/>
        <v>0</v>
      </c>
      <c r="K60" s="1171">
        <f t="shared" si="23"/>
        <v>2.1127544399999998</v>
      </c>
      <c r="L60" s="859">
        <f t="shared" si="14"/>
        <v>2.1127544399999998</v>
      </c>
      <c r="M60" s="874"/>
      <c r="N60" s="874"/>
      <c r="O60" s="874"/>
      <c r="P60" s="874"/>
      <c r="Q60" s="874"/>
    </row>
    <row r="61" spans="1:17" s="862" customFormat="1" x14ac:dyDescent="0.25">
      <c r="A61" s="863"/>
      <c r="B61" s="1168" t="s">
        <v>238</v>
      </c>
      <c r="C61" s="871">
        <v>0</v>
      </c>
      <c r="D61" s="871">
        <v>0</v>
      </c>
      <c r="E61" s="871">
        <v>0</v>
      </c>
      <c r="F61" s="871">
        <v>0</v>
      </c>
      <c r="G61" s="871">
        <v>0</v>
      </c>
      <c r="H61" s="871">
        <v>0</v>
      </c>
      <c r="I61" s="871">
        <v>0</v>
      </c>
      <c r="J61" s="871">
        <v>0</v>
      </c>
      <c r="K61" s="871">
        <v>0</v>
      </c>
      <c r="L61" s="859">
        <f t="shared" si="14"/>
        <v>0</v>
      </c>
      <c r="M61" s="874"/>
      <c r="N61" s="874"/>
      <c r="O61" s="874"/>
      <c r="P61" s="874"/>
      <c r="Q61" s="874"/>
    </row>
    <row r="62" spans="1:17" s="862" customFormat="1" x14ac:dyDescent="0.25">
      <c r="A62" s="863"/>
      <c r="B62" s="1168" t="s">
        <v>239</v>
      </c>
      <c r="C62" s="871">
        <v>0</v>
      </c>
      <c r="D62" s="871">
        <v>0</v>
      </c>
      <c r="E62" s="871">
        <v>0</v>
      </c>
      <c r="F62" s="871">
        <v>0</v>
      </c>
      <c r="G62" s="871">
        <v>0</v>
      </c>
      <c r="H62" s="871">
        <v>0</v>
      </c>
      <c r="I62" s="871">
        <v>0</v>
      </c>
      <c r="J62" s="871">
        <v>0</v>
      </c>
      <c r="K62" s="871">
        <v>2.1127544399999998</v>
      </c>
      <c r="L62" s="859">
        <f t="shared" si="14"/>
        <v>2.1127544399999998</v>
      </c>
      <c r="M62" s="874"/>
      <c r="N62" s="874"/>
      <c r="O62" s="874"/>
      <c r="P62" s="874"/>
      <c r="Q62" s="874"/>
    </row>
    <row r="63" spans="1:17" s="862" customFormat="1" x14ac:dyDescent="0.25">
      <c r="A63" s="863"/>
      <c r="B63" s="1170" t="s">
        <v>237</v>
      </c>
      <c r="C63" s="1171">
        <f>+C64+C65</f>
        <v>0</v>
      </c>
      <c r="D63" s="1171">
        <f t="shared" ref="D63:K63" si="24">+D64+D65</f>
        <v>0</v>
      </c>
      <c r="E63" s="1171">
        <f t="shared" si="24"/>
        <v>0</v>
      </c>
      <c r="F63" s="1171">
        <f t="shared" si="24"/>
        <v>0</v>
      </c>
      <c r="G63" s="1171">
        <f t="shared" si="24"/>
        <v>0</v>
      </c>
      <c r="H63" s="1171">
        <f t="shared" si="24"/>
        <v>0</v>
      </c>
      <c r="I63" s="1171">
        <f t="shared" si="24"/>
        <v>0</v>
      </c>
      <c r="J63" s="1171">
        <f t="shared" si="24"/>
        <v>0</v>
      </c>
      <c r="K63" s="1171">
        <f t="shared" si="24"/>
        <v>0.70846852000000005</v>
      </c>
      <c r="L63" s="859">
        <f t="shared" si="14"/>
        <v>0.70846852000000005</v>
      </c>
      <c r="M63" s="874"/>
      <c r="N63" s="874"/>
      <c r="O63" s="874"/>
      <c r="P63" s="874"/>
      <c r="Q63" s="874"/>
    </row>
    <row r="64" spans="1:17" s="862" customFormat="1" x14ac:dyDescent="0.25">
      <c r="A64" s="863"/>
      <c r="B64" s="1168" t="s">
        <v>238</v>
      </c>
      <c r="C64" s="871">
        <v>0</v>
      </c>
      <c r="D64" s="871">
        <v>0</v>
      </c>
      <c r="E64" s="871">
        <v>0</v>
      </c>
      <c r="F64" s="871">
        <v>0</v>
      </c>
      <c r="G64" s="871">
        <v>0</v>
      </c>
      <c r="H64" s="871">
        <v>0</v>
      </c>
      <c r="I64" s="871">
        <v>0</v>
      </c>
      <c r="J64" s="871">
        <v>0</v>
      </c>
      <c r="K64" s="871">
        <v>0</v>
      </c>
      <c r="L64" s="859">
        <f t="shared" si="14"/>
        <v>0</v>
      </c>
      <c r="M64" s="874"/>
      <c r="N64" s="874"/>
      <c r="O64" s="874"/>
      <c r="P64" s="874"/>
      <c r="Q64" s="874"/>
    </row>
    <row r="65" spans="1:17" s="862" customFormat="1" x14ac:dyDescent="0.25">
      <c r="A65" s="863"/>
      <c r="B65" s="1168" t="s">
        <v>239</v>
      </c>
      <c r="C65" s="871">
        <v>0</v>
      </c>
      <c r="D65" s="871">
        <v>0</v>
      </c>
      <c r="E65" s="871">
        <v>0</v>
      </c>
      <c r="F65" s="871">
        <v>0</v>
      </c>
      <c r="G65" s="871">
        <v>0</v>
      </c>
      <c r="H65" s="871">
        <v>0</v>
      </c>
      <c r="I65" s="871">
        <v>0</v>
      </c>
      <c r="J65" s="871">
        <v>0</v>
      </c>
      <c r="K65" s="871">
        <v>0.70846852000000005</v>
      </c>
      <c r="L65" s="859">
        <f t="shared" si="14"/>
        <v>0.70846852000000005</v>
      </c>
      <c r="M65" s="874"/>
      <c r="N65" s="874"/>
      <c r="O65" s="874"/>
      <c r="P65" s="874"/>
      <c r="Q65" s="874"/>
    </row>
    <row r="66" spans="1:17" s="862" customFormat="1" x14ac:dyDescent="0.25">
      <c r="A66" s="863"/>
      <c r="B66" s="1170" t="s">
        <v>25</v>
      </c>
      <c r="C66" s="1171">
        <f>+C67+C68</f>
        <v>0</v>
      </c>
      <c r="D66" s="1171">
        <f t="shared" ref="D66:K66" si="25">+D67+D68</f>
        <v>0</v>
      </c>
      <c r="E66" s="1171">
        <f t="shared" si="25"/>
        <v>1.9214388382113818</v>
      </c>
      <c r="F66" s="1171">
        <f t="shared" si="25"/>
        <v>0</v>
      </c>
      <c r="G66" s="1171">
        <f t="shared" si="25"/>
        <v>0</v>
      </c>
      <c r="H66" s="1171">
        <f t="shared" si="25"/>
        <v>0</v>
      </c>
      <c r="I66" s="1171">
        <f t="shared" si="25"/>
        <v>0</v>
      </c>
      <c r="J66" s="1171">
        <f t="shared" si="25"/>
        <v>0</v>
      </c>
      <c r="K66" s="1171">
        <f t="shared" si="25"/>
        <v>1.9214388382113818</v>
      </c>
      <c r="L66" s="859">
        <f t="shared" si="14"/>
        <v>3.8428776764227637</v>
      </c>
      <c r="M66" s="874"/>
      <c r="N66" s="874"/>
      <c r="O66" s="874"/>
      <c r="P66" s="874"/>
      <c r="Q66" s="874"/>
    </row>
    <row r="67" spans="1:17" s="862" customFormat="1" x14ac:dyDescent="0.25">
      <c r="A67" s="863"/>
      <c r="B67" s="1168" t="s">
        <v>236</v>
      </c>
      <c r="C67" s="871">
        <v>0</v>
      </c>
      <c r="D67" s="871">
        <v>0</v>
      </c>
      <c r="E67" s="871">
        <v>1.325727404607046</v>
      </c>
      <c r="F67" s="871">
        <v>0</v>
      </c>
      <c r="G67" s="871">
        <v>0</v>
      </c>
      <c r="H67" s="871">
        <v>0</v>
      </c>
      <c r="I67" s="871">
        <v>0</v>
      </c>
      <c r="J67" s="871">
        <v>0</v>
      </c>
      <c r="K67" s="871">
        <v>1.325727404607046</v>
      </c>
      <c r="L67" s="859">
        <f t="shared" si="14"/>
        <v>2.6514548092140919</v>
      </c>
      <c r="M67" s="874"/>
      <c r="N67" s="874"/>
      <c r="O67" s="874"/>
      <c r="P67" s="874"/>
      <c r="Q67" s="874"/>
    </row>
    <row r="68" spans="1:17" s="862" customFormat="1" x14ac:dyDescent="0.25">
      <c r="A68" s="863"/>
      <c r="B68" s="1168" t="s">
        <v>237</v>
      </c>
      <c r="C68" s="871">
        <v>0</v>
      </c>
      <c r="D68" s="871">
        <v>0</v>
      </c>
      <c r="E68" s="871">
        <v>0.59571143360433598</v>
      </c>
      <c r="F68" s="871">
        <v>0</v>
      </c>
      <c r="G68" s="871">
        <v>0</v>
      </c>
      <c r="H68" s="871">
        <v>0</v>
      </c>
      <c r="I68" s="871">
        <v>0</v>
      </c>
      <c r="J68" s="871">
        <v>0</v>
      </c>
      <c r="K68" s="871">
        <v>0.59571143360433598</v>
      </c>
      <c r="L68" s="859">
        <f t="shared" si="14"/>
        <v>1.191422867208672</v>
      </c>
      <c r="M68" s="874"/>
      <c r="N68" s="874"/>
      <c r="O68" s="874"/>
      <c r="P68" s="874"/>
      <c r="Q68" s="874"/>
    </row>
    <row r="69" spans="1:17" s="862" customFormat="1" x14ac:dyDescent="0.25">
      <c r="A69" s="863"/>
      <c r="B69" s="1172" t="s">
        <v>26</v>
      </c>
      <c r="C69" s="869">
        <v>0</v>
      </c>
      <c r="D69" s="869">
        <v>0</v>
      </c>
      <c r="E69" s="869">
        <v>114.59340909555887</v>
      </c>
      <c r="F69" s="869">
        <v>0</v>
      </c>
      <c r="G69" s="869">
        <v>0</v>
      </c>
      <c r="H69" s="869">
        <v>0</v>
      </c>
      <c r="I69" s="869">
        <v>0</v>
      </c>
      <c r="J69" s="869">
        <v>0</v>
      </c>
      <c r="K69" s="869">
        <v>114.59340909555887</v>
      </c>
      <c r="L69" s="329">
        <f t="shared" si="14"/>
        <v>229.18681819111774</v>
      </c>
      <c r="M69" s="874"/>
      <c r="N69" s="874"/>
      <c r="O69" s="874"/>
      <c r="P69" s="874"/>
      <c r="Q69" s="874"/>
    </row>
    <row r="70" spans="1:17" s="862" customFormat="1" x14ac:dyDescent="0.25">
      <c r="A70" s="863"/>
      <c r="B70" s="1149" t="s">
        <v>606</v>
      </c>
      <c r="C70" s="89">
        <v>0</v>
      </c>
      <c r="D70" s="89">
        <v>0</v>
      </c>
      <c r="E70" s="89">
        <v>0</v>
      </c>
      <c r="F70" s="89">
        <v>0</v>
      </c>
      <c r="G70" s="89">
        <v>0</v>
      </c>
      <c r="H70" s="89">
        <v>0</v>
      </c>
      <c r="I70" s="89">
        <v>0</v>
      </c>
      <c r="J70" s="89">
        <v>0</v>
      </c>
      <c r="K70" s="89">
        <v>0</v>
      </c>
      <c r="L70" s="324">
        <f t="shared" si="14"/>
        <v>0</v>
      </c>
      <c r="M70" s="874"/>
      <c r="N70" s="874"/>
      <c r="O70" s="874"/>
      <c r="P70" s="874"/>
      <c r="Q70" s="874"/>
    </row>
    <row r="71" spans="1:17" s="862" customFormat="1" x14ac:dyDescent="0.25">
      <c r="A71" s="863"/>
      <c r="B71" s="1149" t="s">
        <v>499</v>
      </c>
      <c r="C71" s="89">
        <v>0</v>
      </c>
      <c r="D71" s="89">
        <v>0</v>
      </c>
      <c r="E71" s="89">
        <v>0</v>
      </c>
      <c r="F71" s="89">
        <v>0</v>
      </c>
      <c r="G71" s="89">
        <v>0</v>
      </c>
      <c r="H71" s="89">
        <v>0</v>
      </c>
      <c r="I71" s="89">
        <v>0</v>
      </c>
      <c r="J71" s="89">
        <v>0</v>
      </c>
      <c r="K71" s="89">
        <v>0.25916412</v>
      </c>
      <c r="L71" s="324">
        <f t="shared" si="14"/>
        <v>0.25916412</v>
      </c>
      <c r="M71" s="874"/>
      <c r="N71" s="874"/>
      <c r="O71" s="874"/>
      <c r="P71" s="874"/>
      <c r="Q71" s="874"/>
    </row>
    <row r="72" spans="1:17" s="862" customFormat="1" x14ac:dyDescent="0.25">
      <c r="A72" s="863"/>
      <c r="B72" s="1149" t="s">
        <v>500</v>
      </c>
      <c r="C72" s="89">
        <v>0</v>
      </c>
      <c r="D72" s="89">
        <v>0</v>
      </c>
      <c r="E72" s="89">
        <v>0</v>
      </c>
      <c r="F72" s="89">
        <v>0</v>
      </c>
      <c r="G72" s="89">
        <v>0</v>
      </c>
      <c r="H72" s="89">
        <v>0</v>
      </c>
      <c r="I72" s="89">
        <v>0</v>
      </c>
      <c r="J72" s="89">
        <v>0</v>
      </c>
      <c r="K72" s="89">
        <v>0.87946932</v>
      </c>
      <c r="L72" s="324">
        <f t="shared" si="14"/>
        <v>0.87946932</v>
      </c>
      <c r="M72" s="874"/>
      <c r="N72" s="874"/>
      <c r="O72" s="874"/>
      <c r="P72" s="874"/>
      <c r="Q72" s="874"/>
    </row>
    <row r="73" spans="1:17" s="862" customFormat="1" x14ac:dyDescent="0.25">
      <c r="A73" s="863"/>
      <c r="B73" s="1149" t="s">
        <v>563</v>
      </c>
      <c r="C73" s="89">
        <v>0</v>
      </c>
      <c r="D73" s="89">
        <v>0</v>
      </c>
      <c r="E73" s="89">
        <v>0</v>
      </c>
      <c r="F73" s="89">
        <v>0</v>
      </c>
      <c r="G73" s="89">
        <v>0</v>
      </c>
      <c r="H73" s="89">
        <v>0</v>
      </c>
      <c r="I73" s="89">
        <v>0</v>
      </c>
      <c r="J73" s="89">
        <v>0</v>
      </c>
      <c r="K73" s="89">
        <v>5.4939121100000001</v>
      </c>
      <c r="L73" s="324">
        <f t="shared" si="14"/>
        <v>5.4939121100000001</v>
      </c>
      <c r="M73" s="874"/>
      <c r="N73" s="874"/>
      <c r="O73" s="874"/>
      <c r="P73" s="874"/>
      <c r="Q73" s="874"/>
    </row>
    <row r="74" spans="1:17" s="862" customFormat="1" x14ac:dyDescent="0.25">
      <c r="A74" s="863"/>
      <c r="B74" s="1149" t="s">
        <v>598</v>
      </c>
      <c r="C74" s="89">
        <v>2.3037111702995055</v>
      </c>
      <c r="D74" s="89">
        <v>2.2847870112518343</v>
      </c>
      <c r="E74" s="89">
        <v>2.2657565632440071</v>
      </c>
      <c r="F74" s="89">
        <v>2.2466194234929606</v>
      </c>
      <c r="G74" s="89">
        <v>2.2273749940751211</v>
      </c>
      <c r="H74" s="89">
        <v>2.2080226732619446</v>
      </c>
      <c r="I74" s="89">
        <v>2.1885618562809155</v>
      </c>
      <c r="J74" s="89">
        <v>2.1689919347719737</v>
      </c>
      <c r="K74" s="89">
        <v>2.149312297222373</v>
      </c>
      <c r="L74" s="324">
        <f t="shared" si="14"/>
        <v>20.043137923900634</v>
      </c>
      <c r="M74" s="874"/>
      <c r="N74" s="874"/>
      <c r="O74" s="874"/>
      <c r="P74" s="874"/>
      <c r="Q74" s="874"/>
    </row>
    <row r="75" spans="1:17" s="862" customFormat="1" x14ac:dyDescent="0.25">
      <c r="A75" s="863"/>
      <c r="B75" s="872" t="s">
        <v>561</v>
      </c>
      <c r="C75" s="873">
        <v>51.871906083383159</v>
      </c>
      <c r="D75" s="873">
        <v>0</v>
      </c>
      <c r="E75" s="864">
        <v>0</v>
      </c>
      <c r="F75" s="864">
        <v>52.448260595423172</v>
      </c>
      <c r="G75" s="864">
        <v>0</v>
      </c>
      <c r="H75" s="864">
        <v>0</v>
      </c>
      <c r="I75" s="864">
        <v>53.024615107463177</v>
      </c>
      <c r="J75" s="864">
        <v>0</v>
      </c>
      <c r="K75" s="864">
        <v>0</v>
      </c>
      <c r="L75" s="864">
        <f t="shared" si="14"/>
        <v>157.34478178626949</v>
      </c>
      <c r="M75" s="874"/>
      <c r="N75" s="874"/>
      <c r="O75" s="874"/>
      <c r="P75" s="874"/>
      <c r="Q75" s="874"/>
    </row>
    <row r="76" spans="1:17" s="862" customFormat="1" x14ac:dyDescent="0.25">
      <c r="A76" s="863"/>
      <c r="B76" s="870" t="s">
        <v>759</v>
      </c>
      <c r="C76" s="873">
        <v>0</v>
      </c>
      <c r="D76" s="873">
        <v>0</v>
      </c>
      <c r="E76" s="864">
        <v>0</v>
      </c>
      <c r="F76" s="864">
        <v>0</v>
      </c>
      <c r="G76" s="864">
        <v>0</v>
      </c>
      <c r="H76" s="864">
        <v>0</v>
      </c>
      <c r="I76" s="864">
        <v>0</v>
      </c>
      <c r="J76" s="864">
        <v>0</v>
      </c>
      <c r="K76" s="864">
        <v>0.51370227000000002</v>
      </c>
      <c r="L76" s="864">
        <f t="shared" si="14"/>
        <v>0.51370227000000002</v>
      </c>
      <c r="M76" s="874"/>
      <c r="N76" s="874"/>
      <c r="O76" s="874"/>
      <c r="P76" s="874"/>
      <c r="Q76" s="874"/>
    </row>
    <row r="77" spans="1:17" s="862" customFormat="1" x14ac:dyDescent="0.25">
      <c r="A77" s="863"/>
      <c r="B77" s="870" t="s">
        <v>758</v>
      </c>
      <c r="C77" s="873">
        <v>0</v>
      </c>
      <c r="D77" s="873">
        <v>0</v>
      </c>
      <c r="E77" s="864">
        <v>0</v>
      </c>
      <c r="F77" s="864">
        <v>0</v>
      </c>
      <c r="G77" s="864">
        <v>0</v>
      </c>
      <c r="H77" s="864">
        <v>0</v>
      </c>
      <c r="I77" s="864">
        <v>0</v>
      </c>
      <c r="J77" s="864">
        <v>0</v>
      </c>
      <c r="K77" s="864">
        <v>0.85060848</v>
      </c>
      <c r="L77" s="864">
        <f t="shared" si="14"/>
        <v>0.85060848</v>
      </c>
      <c r="M77" s="874"/>
      <c r="N77" s="874"/>
      <c r="O77" s="874"/>
      <c r="P77" s="874"/>
      <c r="Q77" s="874"/>
    </row>
    <row r="78" spans="1:17" s="862" customFormat="1" x14ac:dyDescent="0.25">
      <c r="A78" s="863"/>
      <c r="B78" s="870" t="s">
        <v>785</v>
      </c>
      <c r="C78" s="873">
        <v>0</v>
      </c>
      <c r="D78" s="873">
        <v>0</v>
      </c>
      <c r="E78" s="864">
        <v>0</v>
      </c>
      <c r="F78" s="864">
        <v>0</v>
      </c>
      <c r="G78" s="864">
        <v>0.21801229319997825</v>
      </c>
      <c r="H78" s="864">
        <v>0</v>
      </c>
      <c r="I78" s="864">
        <v>0</v>
      </c>
      <c r="J78" s="864">
        <v>0</v>
      </c>
      <c r="K78" s="864">
        <v>0</v>
      </c>
      <c r="L78" s="864">
        <f t="shared" si="14"/>
        <v>0.21801229319997825</v>
      </c>
      <c r="M78" s="874"/>
      <c r="N78" s="874"/>
      <c r="O78" s="874"/>
      <c r="P78" s="874"/>
      <c r="Q78" s="874"/>
    </row>
    <row r="79" spans="1:17" s="862" customFormat="1" x14ac:dyDescent="0.25">
      <c r="A79" s="863"/>
      <c r="B79" s="870" t="s">
        <v>784</v>
      </c>
      <c r="C79" s="873">
        <v>0</v>
      </c>
      <c r="D79" s="873">
        <v>52.221388012936892</v>
      </c>
      <c r="E79" s="864">
        <v>0</v>
      </c>
      <c r="F79" s="864">
        <v>0</v>
      </c>
      <c r="G79" s="864">
        <v>53.98165951894331</v>
      </c>
      <c r="H79" s="864">
        <v>0</v>
      </c>
      <c r="I79" s="864">
        <v>0</v>
      </c>
      <c r="J79" s="864">
        <v>0</v>
      </c>
      <c r="K79" s="864">
        <v>0</v>
      </c>
      <c r="L79" s="864">
        <f t="shared" si="14"/>
        <v>106.2030475318802</v>
      </c>
      <c r="M79" s="874"/>
      <c r="N79" s="874"/>
      <c r="O79" s="874"/>
      <c r="P79" s="874"/>
      <c r="Q79" s="874"/>
    </row>
    <row r="80" spans="1:17" s="862" customFormat="1" x14ac:dyDescent="0.25">
      <c r="A80" s="863"/>
      <c r="B80" s="872" t="s">
        <v>834</v>
      </c>
      <c r="C80" s="873">
        <v>0</v>
      </c>
      <c r="D80" s="873">
        <v>0</v>
      </c>
      <c r="E80" s="864">
        <v>0</v>
      </c>
      <c r="F80" s="864">
        <v>0</v>
      </c>
      <c r="G80" s="864">
        <v>0</v>
      </c>
      <c r="H80" s="864">
        <v>0</v>
      </c>
      <c r="I80" s="864">
        <v>0</v>
      </c>
      <c r="J80" s="864">
        <v>0</v>
      </c>
      <c r="K80" s="864">
        <v>3.0276000000000001E-4</v>
      </c>
      <c r="L80" s="864">
        <f t="shared" si="14"/>
        <v>3.0276000000000001E-4</v>
      </c>
      <c r="M80" s="874"/>
      <c r="N80" s="874"/>
      <c r="O80" s="874"/>
      <c r="P80" s="874"/>
      <c r="Q80" s="874"/>
    </row>
    <row r="81" spans="1:17" s="862" customFormat="1" x14ac:dyDescent="0.25">
      <c r="A81" s="863"/>
      <c r="B81" s="870" t="s">
        <v>835</v>
      </c>
      <c r="C81" s="873">
        <v>0</v>
      </c>
      <c r="D81" s="873">
        <v>1.1383580800000002</v>
      </c>
      <c r="E81" s="864">
        <v>0</v>
      </c>
      <c r="F81" s="864">
        <v>0</v>
      </c>
      <c r="G81" s="864">
        <v>0</v>
      </c>
      <c r="H81" s="864">
        <v>0</v>
      </c>
      <c r="I81" s="864">
        <v>0</v>
      </c>
      <c r="J81" s="864">
        <v>0.88320885999999998</v>
      </c>
      <c r="K81" s="864">
        <v>0</v>
      </c>
      <c r="L81" s="864">
        <f t="shared" si="14"/>
        <v>2.02156694</v>
      </c>
      <c r="M81" s="874"/>
      <c r="N81" s="874"/>
      <c r="O81" s="874"/>
      <c r="P81" s="874"/>
      <c r="Q81" s="874"/>
    </row>
    <row r="82" spans="1:17" s="862" customFormat="1" x14ac:dyDescent="0.25">
      <c r="A82" s="863"/>
      <c r="B82" s="872" t="s">
        <v>837</v>
      </c>
      <c r="C82" s="873">
        <v>0.83452252000000005</v>
      </c>
      <c r="D82" s="873">
        <v>0</v>
      </c>
      <c r="E82" s="864">
        <v>0</v>
      </c>
      <c r="F82" s="864">
        <v>0</v>
      </c>
      <c r="G82" s="864">
        <v>0</v>
      </c>
      <c r="H82" s="864">
        <v>0</v>
      </c>
      <c r="I82" s="864">
        <v>0.82526480000000002</v>
      </c>
      <c r="J82" s="864">
        <v>0</v>
      </c>
      <c r="K82" s="864">
        <v>0</v>
      </c>
      <c r="L82" s="864">
        <f t="shared" si="14"/>
        <v>1.65978732</v>
      </c>
      <c r="M82" s="874"/>
      <c r="N82" s="874"/>
      <c r="O82" s="874"/>
      <c r="P82" s="874"/>
      <c r="Q82" s="874"/>
    </row>
    <row r="83" spans="1:17" s="862" customFormat="1" x14ac:dyDescent="0.25">
      <c r="A83" s="863"/>
      <c r="B83" s="872" t="s">
        <v>757</v>
      </c>
      <c r="C83" s="873">
        <v>0</v>
      </c>
      <c r="D83" s="873">
        <v>297.79112849051478</v>
      </c>
      <c r="E83" s="864">
        <v>0</v>
      </c>
      <c r="F83" s="864">
        <v>0</v>
      </c>
      <c r="G83" s="864">
        <v>0</v>
      </c>
      <c r="H83" s="864">
        <v>0</v>
      </c>
      <c r="I83" s="864">
        <v>0</v>
      </c>
      <c r="J83" s="864">
        <v>297.79112849051478</v>
      </c>
      <c r="K83" s="864">
        <v>0</v>
      </c>
      <c r="L83" s="864">
        <f t="shared" si="14"/>
        <v>595.58225698102956</v>
      </c>
      <c r="M83" s="874"/>
      <c r="N83" s="874"/>
      <c r="O83" s="874"/>
      <c r="P83" s="874"/>
      <c r="Q83" s="874"/>
    </row>
    <row r="84" spans="1:17" s="862" customFormat="1" x14ac:dyDescent="0.25">
      <c r="A84" s="863"/>
      <c r="B84" s="870" t="s">
        <v>478</v>
      </c>
      <c r="C84" s="873">
        <v>81.362752784149592</v>
      </c>
      <c r="D84" s="873">
        <v>0</v>
      </c>
      <c r="E84" s="864">
        <v>0</v>
      </c>
      <c r="F84" s="864">
        <v>0</v>
      </c>
      <c r="G84" s="864">
        <v>0</v>
      </c>
      <c r="H84" s="864">
        <v>0</v>
      </c>
      <c r="I84" s="864">
        <v>81.362752784149592</v>
      </c>
      <c r="J84" s="864">
        <v>0</v>
      </c>
      <c r="K84" s="864">
        <v>0</v>
      </c>
      <c r="L84" s="864">
        <f t="shared" si="14"/>
        <v>162.72550556829918</v>
      </c>
      <c r="M84" s="874"/>
      <c r="N84" s="874"/>
      <c r="O84" s="874"/>
      <c r="P84" s="874"/>
      <c r="Q84" s="874"/>
    </row>
    <row r="85" spans="1:17" s="862" customFormat="1" x14ac:dyDescent="0.25">
      <c r="A85" s="863"/>
      <c r="B85" s="872" t="s">
        <v>479</v>
      </c>
      <c r="C85" s="873">
        <v>55.792012224601834</v>
      </c>
      <c r="D85" s="873">
        <v>0</v>
      </c>
      <c r="E85" s="864">
        <v>0</v>
      </c>
      <c r="F85" s="864">
        <v>0</v>
      </c>
      <c r="G85" s="864">
        <v>0</v>
      </c>
      <c r="H85" s="864">
        <v>0</v>
      </c>
      <c r="I85" s="864">
        <v>55.792012224601834</v>
      </c>
      <c r="J85" s="864">
        <v>0</v>
      </c>
      <c r="K85" s="864">
        <v>0</v>
      </c>
      <c r="L85" s="864">
        <f t="shared" si="14"/>
        <v>111.58402444920367</v>
      </c>
      <c r="M85" s="874"/>
      <c r="N85" s="874"/>
      <c r="O85" s="874"/>
      <c r="P85" s="874"/>
      <c r="Q85" s="874"/>
    </row>
    <row r="86" spans="1:17" s="862" customFormat="1" x14ac:dyDescent="0.25">
      <c r="A86" s="863"/>
      <c r="B86" s="870" t="s">
        <v>480</v>
      </c>
      <c r="C86" s="873">
        <v>61.830733262814597</v>
      </c>
      <c r="D86" s="873">
        <v>0</v>
      </c>
      <c r="E86" s="864">
        <v>0</v>
      </c>
      <c r="F86" s="864">
        <v>0</v>
      </c>
      <c r="G86" s="864">
        <v>0</v>
      </c>
      <c r="H86" s="864">
        <v>0</v>
      </c>
      <c r="I86" s="864">
        <v>61.830733262814597</v>
      </c>
      <c r="J86" s="864">
        <v>0</v>
      </c>
      <c r="K86" s="864">
        <v>0</v>
      </c>
      <c r="L86" s="864">
        <f t="shared" si="14"/>
        <v>123.66146652562919</v>
      </c>
      <c r="M86" s="874"/>
      <c r="N86" s="874"/>
      <c r="O86" s="874"/>
      <c r="P86" s="874"/>
      <c r="Q86" s="874"/>
    </row>
    <row r="87" spans="1:17" s="862" customFormat="1" x14ac:dyDescent="0.25">
      <c r="A87" s="863"/>
      <c r="B87" s="872" t="s">
        <v>871</v>
      </c>
      <c r="C87" s="873">
        <v>0</v>
      </c>
      <c r="D87" s="873">
        <v>33.025546009131922</v>
      </c>
      <c r="E87" s="864">
        <v>0</v>
      </c>
      <c r="F87" s="864">
        <v>0</v>
      </c>
      <c r="G87" s="864">
        <v>33.759447031472526</v>
      </c>
      <c r="H87" s="864">
        <v>0</v>
      </c>
      <c r="I87" s="864">
        <v>0</v>
      </c>
      <c r="J87" s="864">
        <v>33.759447031472526</v>
      </c>
      <c r="K87" s="864">
        <v>0</v>
      </c>
      <c r="L87" s="864">
        <f t="shared" si="14"/>
        <v>100.54444007207698</v>
      </c>
      <c r="M87" s="874"/>
      <c r="N87" s="874"/>
      <c r="O87" s="874"/>
      <c r="P87" s="874"/>
      <c r="Q87" s="874"/>
    </row>
    <row r="88" spans="1:17" s="862" customFormat="1" x14ac:dyDescent="0.25">
      <c r="A88" s="863"/>
      <c r="B88" s="872" t="s">
        <v>711</v>
      </c>
      <c r="C88" s="873">
        <v>0</v>
      </c>
      <c r="D88" s="873">
        <v>0</v>
      </c>
      <c r="E88" s="864">
        <v>0</v>
      </c>
      <c r="F88" s="864">
        <v>0</v>
      </c>
      <c r="G88" s="864">
        <v>0</v>
      </c>
      <c r="H88" s="864">
        <v>24.105904847224245</v>
      </c>
      <c r="I88" s="864">
        <v>0</v>
      </c>
      <c r="J88" s="864">
        <v>0</v>
      </c>
      <c r="K88" s="864">
        <v>0</v>
      </c>
      <c r="L88" s="864">
        <f t="shared" si="14"/>
        <v>24.105904847224245</v>
      </c>
      <c r="M88" s="874"/>
      <c r="N88" s="874"/>
      <c r="O88" s="874"/>
      <c r="P88" s="874"/>
      <c r="Q88" s="874"/>
    </row>
    <row r="89" spans="1:17" s="862" customFormat="1" x14ac:dyDescent="0.25">
      <c r="A89" s="863"/>
      <c r="B89" s="872" t="s">
        <v>821</v>
      </c>
      <c r="C89" s="873">
        <v>0</v>
      </c>
      <c r="D89" s="873">
        <v>0</v>
      </c>
      <c r="E89" s="864">
        <v>0</v>
      </c>
      <c r="F89" s="864">
        <v>0</v>
      </c>
      <c r="G89" s="864">
        <v>3.8442691593536211</v>
      </c>
      <c r="H89" s="864">
        <v>0</v>
      </c>
      <c r="I89" s="864">
        <v>0</v>
      </c>
      <c r="J89" s="864">
        <v>0</v>
      </c>
      <c r="K89" s="864">
        <v>0</v>
      </c>
      <c r="L89" s="864">
        <f t="shared" si="14"/>
        <v>3.8442691593536211</v>
      </c>
      <c r="M89" s="874"/>
      <c r="N89" s="874"/>
      <c r="O89" s="874"/>
      <c r="P89" s="874"/>
      <c r="Q89" s="874"/>
    </row>
    <row r="90" spans="1:17" s="862" customFormat="1" x14ac:dyDescent="0.25">
      <c r="A90" s="863"/>
      <c r="B90" s="872" t="s">
        <v>818</v>
      </c>
      <c r="C90" s="873">
        <v>0</v>
      </c>
      <c r="D90" s="873">
        <v>0</v>
      </c>
      <c r="E90" s="864">
        <v>0</v>
      </c>
      <c r="F90" s="864">
        <v>0</v>
      </c>
      <c r="G90" s="864">
        <v>17.54427261877823</v>
      </c>
      <c r="H90" s="864">
        <v>0</v>
      </c>
      <c r="I90" s="864">
        <v>0</v>
      </c>
      <c r="J90" s="864">
        <v>0</v>
      </c>
      <c r="K90" s="864">
        <v>0</v>
      </c>
      <c r="L90" s="864">
        <f t="shared" si="14"/>
        <v>17.54427261877823</v>
      </c>
      <c r="M90" s="874"/>
      <c r="N90" s="874"/>
      <c r="O90" s="874"/>
      <c r="P90" s="874"/>
      <c r="Q90" s="874"/>
    </row>
    <row r="91" spans="1:17" s="862" customFormat="1" x14ac:dyDescent="0.25">
      <c r="A91" s="863"/>
      <c r="B91" s="872" t="s">
        <v>819</v>
      </c>
      <c r="C91" s="873">
        <v>15.994174149170638</v>
      </c>
      <c r="D91" s="873">
        <v>0</v>
      </c>
      <c r="E91" s="864">
        <v>0</v>
      </c>
      <c r="F91" s="864">
        <v>0</v>
      </c>
      <c r="G91" s="864">
        <v>0</v>
      </c>
      <c r="H91" s="864">
        <v>0</v>
      </c>
      <c r="I91" s="864">
        <v>0</v>
      </c>
      <c r="J91" s="864">
        <v>0</v>
      </c>
      <c r="K91" s="864">
        <v>0</v>
      </c>
      <c r="L91" s="864">
        <f t="shared" si="14"/>
        <v>15.994174149170638</v>
      </c>
      <c r="M91" s="874"/>
      <c r="N91" s="874"/>
      <c r="O91" s="874"/>
      <c r="P91" s="874"/>
      <c r="Q91" s="874"/>
    </row>
    <row r="92" spans="1:17" s="862" customFormat="1" x14ac:dyDescent="0.25">
      <c r="A92" s="863"/>
      <c r="B92" s="872" t="s">
        <v>820</v>
      </c>
      <c r="C92" s="873">
        <v>0</v>
      </c>
      <c r="D92" s="873">
        <v>0</v>
      </c>
      <c r="E92" s="864">
        <v>0</v>
      </c>
      <c r="F92" s="864">
        <v>0</v>
      </c>
      <c r="G92" s="864">
        <v>0</v>
      </c>
      <c r="H92" s="864">
        <v>19.709903483293399</v>
      </c>
      <c r="I92" s="864">
        <v>0</v>
      </c>
      <c r="J92" s="864">
        <v>0</v>
      </c>
      <c r="K92" s="864">
        <v>0</v>
      </c>
      <c r="L92" s="864">
        <f t="shared" si="14"/>
        <v>19.709903483293399</v>
      </c>
      <c r="M92" s="874"/>
      <c r="N92" s="874"/>
      <c r="O92" s="874"/>
      <c r="P92" s="874"/>
      <c r="Q92" s="874"/>
    </row>
    <row r="93" spans="1:17" s="862" customFormat="1" x14ac:dyDescent="0.25">
      <c r="A93" s="863"/>
      <c r="B93" s="872" t="s">
        <v>816</v>
      </c>
      <c r="C93" s="873">
        <v>0</v>
      </c>
      <c r="D93" s="873">
        <v>0</v>
      </c>
      <c r="E93" s="864">
        <v>0</v>
      </c>
      <c r="F93" s="864">
        <v>0</v>
      </c>
      <c r="G93" s="864">
        <v>0</v>
      </c>
      <c r="H93" s="864">
        <v>20.762300892444756</v>
      </c>
      <c r="I93" s="864">
        <v>0</v>
      </c>
      <c r="J93" s="864">
        <v>0</v>
      </c>
      <c r="K93" s="864">
        <v>0</v>
      </c>
      <c r="L93" s="864">
        <f t="shared" si="14"/>
        <v>20.762300892444756</v>
      </c>
      <c r="M93" s="874"/>
      <c r="N93" s="874"/>
      <c r="O93" s="874"/>
      <c r="P93" s="874"/>
      <c r="Q93" s="874"/>
    </row>
    <row r="94" spans="1:17" s="862" customFormat="1" x14ac:dyDescent="0.25">
      <c r="A94" s="863"/>
      <c r="B94" s="870" t="s">
        <v>817</v>
      </c>
      <c r="C94" s="873">
        <v>0</v>
      </c>
      <c r="D94" s="873">
        <v>0</v>
      </c>
      <c r="E94" s="864">
        <v>0</v>
      </c>
      <c r="F94" s="864">
        <v>0</v>
      </c>
      <c r="G94" s="864">
        <v>0</v>
      </c>
      <c r="H94" s="864">
        <v>38.022324345855665</v>
      </c>
      <c r="I94" s="864">
        <v>0</v>
      </c>
      <c r="J94" s="864">
        <v>0</v>
      </c>
      <c r="K94" s="864">
        <v>0</v>
      </c>
      <c r="L94" s="864">
        <f t="shared" si="14"/>
        <v>38.022324345855665</v>
      </c>
      <c r="M94" s="874"/>
      <c r="N94" s="874"/>
      <c r="O94" s="874"/>
      <c r="P94" s="874"/>
      <c r="Q94" s="874"/>
    </row>
    <row r="95" spans="1:17" s="862" customFormat="1" x14ac:dyDescent="0.25">
      <c r="A95" s="863"/>
      <c r="B95" s="872" t="s">
        <v>822</v>
      </c>
      <c r="C95" s="873">
        <v>0</v>
      </c>
      <c r="D95" s="873">
        <v>11.970501380979988</v>
      </c>
      <c r="E95" s="864">
        <v>0</v>
      </c>
      <c r="F95" s="864">
        <v>0</v>
      </c>
      <c r="G95" s="864">
        <v>0</v>
      </c>
      <c r="H95" s="864">
        <v>0</v>
      </c>
      <c r="I95" s="864">
        <v>0</v>
      </c>
      <c r="J95" s="864">
        <v>8.7946540761383396</v>
      </c>
      <c r="K95" s="864">
        <v>0</v>
      </c>
      <c r="L95" s="864">
        <f t="shared" si="14"/>
        <v>20.765155457118325</v>
      </c>
      <c r="M95" s="874"/>
      <c r="N95" s="874"/>
      <c r="O95" s="874"/>
      <c r="P95" s="874"/>
      <c r="Q95" s="874"/>
    </row>
    <row r="96" spans="1:17" s="862" customFormat="1" x14ac:dyDescent="0.25">
      <c r="A96" s="863"/>
      <c r="B96" s="870" t="s">
        <v>823</v>
      </c>
      <c r="C96" s="873">
        <v>0</v>
      </c>
      <c r="D96" s="873">
        <v>1.929693716928552</v>
      </c>
      <c r="E96" s="864">
        <v>0</v>
      </c>
      <c r="F96" s="864">
        <v>0</v>
      </c>
      <c r="G96" s="864">
        <v>0</v>
      </c>
      <c r="H96" s="864">
        <v>0</v>
      </c>
      <c r="I96" s="864">
        <v>0</v>
      </c>
      <c r="J96" s="864">
        <v>1.4177341574782161</v>
      </c>
      <c r="K96" s="864">
        <v>0</v>
      </c>
      <c r="L96" s="864">
        <f t="shared" si="14"/>
        <v>3.347427874406768</v>
      </c>
      <c r="M96" s="874"/>
      <c r="N96" s="874"/>
      <c r="O96" s="874"/>
      <c r="P96" s="874"/>
      <c r="Q96" s="874"/>
    </row>
    <row r="97" spans="1:17" s="862" customFormat="1" x14ac:dyDescent="0.25">
      <c r="A97" s="863"/>
      <c r="B97" s="870" t="s">
        <v>564</v>
      </c>
      <c r="C97" s="873">
        <v>0</v>
      </c>
      <c r="D97" s="873">
        <v>0</v>
      </c>
      <c r="E97" s="864">
        <v>0</v>
      </c>
      <c r="F97" s="864">
        <v>35.500751628192454</v>
      </c>
      <c r="G97" s="864">
        <v>0</v>
      </c>
      <c r="H97" s="864">
        <v>0</v>
      </c>
      <c r="I97" s="864">
        <v>0</v>
      </c>
      <c r="J97" s="864">
        <v>0</v>
      </c>
      <c r="K97" s="864">
        <v>0</v>
      </c>
      <c r="L97" s="864">
        <f t="shared" si="14"/>
        <v>35.500751628192454</v>
      </c>
      <c r="M97" s="874"/>
      <c r="N97" s="874"/>
      <c r="O97" s="874"/>
      <c r="P97" s="874"/>
      <c r="Q97" s="874"/>
    </row>
    <row r="98" spans="1:17" s="862" customFormat="1" x14ac:dyDescent="0.25">
      <c r="A98" s="863"/>
      <c r="B98" s="872" t="s">
        <v>591</v>
      </c>
      <c r="C98" s="873">
        <v>0</v>
      </c>
      <c r="D98" s="873">
        <v>0</v>
      </c>
      <c r="E98" s="864">
        <v>0</v>
      </c>
      <c r="F98" s="864">
        <v>0</v>
      </c>
      <c r="G98" s="864">
        <v>0</v>
      </c>
      <c r="H98" s="864">
        <v>19.905641205590879</v>
      </c>
      <c r="I98" s="864">
        <v>0</v>
      </c>
      <c r="J98" s="864">
        <v>0</v>
      </c>
      <c r="K98" s="864">
        <v>0</v>
      </c>
      <c r="L98" s="864">
        <f t="shared" si="14"/>
        <v>19.905641205590879</v>
      </c>
      <c r="M98" s="874"/>
      <c r="N98" s="874"/>
      <c r="O98" s="874"/>
      <c r="P98" s="874"/>
      <c r="Q98" s="874"/>
    </row>
    <row r="99" spans="1:17" s="862" customFormat="1" x14ac:dyDescent="0.25">
      <c r="A99" s="863"/>
      <c r="B99" s="872" t="s">
        <v>592</v>
      </c>
      <c r="C99" s="873">
        <v>19.696382799592062</v>
      </c>
      <c r="D99" s="873">
        <v>0</v>
      </c>
      <c r="E99" s="864">
        <v>0</v>
      </c>
      <c r="F99" s="864">
        <v>0</v>
      </c>
      <c r="G99" s="864">
        <v>0</v>
      </c>
      <c r="H99" s="864">
        <v>0</v>
      </c>
      <c r="I99" s="864">
        <v>19.696382799592062</v>
      </c>
      <c r="J99" s="864">
        <v>0</v>
      </c>
      <c r="K99" s="864">
        <v>0</v>
      </c>
      <c r="L99" s="864">
        <f t="shared" si="14"/>
        <v>39.392765599184123</v>
      </c>
      <c r="M99" s="874"/>
      <c r="N99" s="874"/>
      <c r="O99" s="874"/>
      <c r="P99" s="874"/>
      <c r="Q99" s="874"/>
    </row>
    <row r="100" spans="1:17" s="862" customFormat="1" x14ac:dyDescent="0.25">
      <c r="A100" s="863"/>
      <c r="B100" s="872" t="s">
        <v>603</v>
      </c>
      <c r="C100" s="873">
        <v>0</v>
      </c>
      <c r="D100" s="873">
        <v>37.90719860073095</v>
      </c>
      <c r="E100" s="864">
        <v>0</v>
      </c>
      <c r="F100" s="864">
        <v>0</v>
      </c>
      <c r="G100" s="864">
        <v>0</v>
      </c>
      <c r="H100" s="864">
        <v>0</v>
      </c>
      <c r="I100" s="864">
        <v>0</v>
      </c>
      <c r="J100" s="864">
        <v>37.90719860073095</v>
      </c>
      <c r="K100" s="864">
        <v>0</v>
      </c>
      <c r="L100" s="864">
        <f t="shared" si="14"/>
        <v>75.814397201461901</v>
      </c>
      <c r="M100" s="874"/>
      <c r="N100" s="874"/>
      <c r="O100" s="874"/>
      <c r="P100" s="874"/>
      <c r="Q100" s="874"/>
    </row>
    <row r="101" spans="1:17" s="862" customFormat="1" x14ac:dyDescent="0.25">
      <c r="A101" s="863"/>
      <c r="B101" s="872" t="s">
        <v>887</v>
      </c>
      <c r="C101" s="873">
        <v>0</v>
      </c>
      <c r="D101" s="873">
        <v>0</v>
      </c>
      <c r="E101" s="864">
        <v>0</v>
      </c>
      <c r="F101" s="864">
        <v>6.5131866663360167</v>
      </c>
      <c r="G101" s="864">
        <v>0</v>
      </c>
      <c r="H101" s="864">
        <v>0</v>
      </c>
      <c r="I101" s="864">
        <v>0</v>
      </c>
      <c r="J101" s="864">
        <v>0</v>
      </c>
      <c r="K101" s="864">
        <v>0</v>
      </c>
      <c r="L101" s="864">
        <f t="shared" si="14"/>
        <v>6.5131866663360167</v>
      </c>
      <c r="M101" s="874"/>
      <c r="N101" s="874"/>
      <c r="O101" s="874"/>
      <c r="P101" s="874"/>
      <c r="Q101" s="874"/>
    </row>
    <row r="102" spans="1:17" s="862" customFormat="1" x14ac:dyDescent="0.25">
      <c r="A102" s="863"/>
      <c r="B102" s="870" t="s">
        <v>802</v>
      </c>
      <c r="C102" s="873">
        <v>0</v>
      </c>
      <c r="D102" s="873">
        <v>0</v>
      </c>
      <c r="E102" s="864">
        <v>0</v>
      </c>
      <c r="F102" s="864">
        <v>1.4476287908994958</v>
      </c>
      <c r="G102" s="864">
        <v>0</v>
      </c>
      <c r="H102" s="864">
        <v>0</v>
      </c>
      <c r="I102" s="864">
        <v>0</v>
      </c>
      <c r="J102" s="864">
        <v>0</v>
      </c>
      <c r="K102" s="864">
        <v>0</v>
      </c>
      <c r="L102" s="864">
        <f t="shared" si="14"/>
        <v>1.4476287908994958</v>
      </c>
      <c r="M102" s="874"/>
      <c r="N102" s="874"/>
      <c r="O102" s="874"/>
      <c r="P102" s="874"/>
      <c r="Q102" s="874"/>
    </row>
    <row r="103" spans="1:17" s="862" customFormat="1" x14ac:dyDescent="0.25">
      <c r="A103" s="863"/>
      <c r="B103" s="870" t="s">
        <v>806</v>
      </c>
      <c r="C103" s="873">
        <v>0</v>
      </c>
      <c r="D103" s="873">
        <v>0</v>
      </c>
      <c r="E103" s="864">
        <v>0</v>
      </c>
      <c r="F103" s="864">
        <v>0.44904533833704702</v>
      </c>
      <c r="G103" s="864">
        <v>0</v>
      </c>
      <c r="H103" s="864">
        <v>0</v>
      </c>
      <c r="I103" s="864">
        <v>0</v>
      </c>
      <c r="J103" s="864">
        <v>0</v>
      </c>
      <c r="K103" s="864">
        <v>0</v>
      </c>
      <c r="L103" s="864">
        <f t="shared" si="14"/>
        <v>0.44904533833704702</v>
      </c>
      <c r="M103" s="874"/>
      <c r="N103" s="874"/>
      <c r="O103" s="874"/>
      <c r="P103" s="874"/>
      <c r="Q103" s="874"/>
    </row>
    <row r="104" spans="1:17" s="862" customFormat="1" x14ac:dyDescent="0.25">
      <c r="A104" s="863"/>
      <c r="B104" s="870" t="s">
        <v>804</v>
      </c>
      <c r="C104" s="873">
        <v>0</v>
      </c>
      <c r="D104" s="873">
        <v>0</v>
      </c>
      <c r="E104" s="864">
        <v>0</v>
      </c>
      <c r="F104" s="864">
        <v>1.0051719948399203</v>
      </c>
      <c r="G104" s="864">
        <v>0</v>
      </c>
      <c r="H104" s="864">
        <v>0</v>
      </c>
      <c r="I104" s="864">
        <v>0</v>
      </c>
      <c r="J104" s="864">
        <v>0</v>
      </c>
      <c r="K104" s="864">
        <v>0</v>
      </c>
      <c r="L104" s="864">
        <f t="shared" ref="L104:L118" si="26">+SUM(C104:K104)</f>
        <v>1.0051719948399203</v>
      </c>
      <c r="M104" s="874"/>
      <c r="N104" s="874"/>
      <c r="O104" s="874"/>
      <c r="P104" s="874"/>
      <c r="Q104" s="874"/>
    </row>
    <row r="105" spans="1:17" s="862" customFormat="1" x14ac:dyDescent="0.25">
      <c r="A105" s="863"/>
      <c r="B105" s="870" t="s">
        <v>803</v>
      </c>
      <c r="C105" s="873">
        <v>0</v>
      </c>
      <c r="D105" s="873">
        <v>0</v>
      </c>
      <c r="E105" s="864">
        <v>0</v>
      </c>
      <c r="F105" s="864">
        <v>0.37109473437316759</v>
      </c>
      <c r="G105" s="864">
        <v>0</v>
      </c>
      <c r="H105" s="864">
        <v>0</v>
      </c>
      <c r="I105" s="864">
        <v>0</v>
      </c>
      <c r="J105" s="864">
        <v>0</v>
      </c>
      <c r="K105" s="864">
        <v>0</v>
      </c>
      <c r="L105" s="864">
        <f t="shared" si="26"/>
        <v>0.37109473437316759</v>
      </c>
      <c r="M105" s="874"/>
      <c r="N105" s="874"/>
      <c r="O105" s="874"/>
      <c r="P105" s="874"/>
      <c r="Q105" s="874"/>
    </row>
    <row r="106" spans="1:17" s="862" customFormat="1" x14ac:dyDescent="0.25">
      <c r="A106" s="863"/>
      <c r="B106" s="870" t="s">
        <v>805</v>
      </c>
      <c r="C106" s="873">
        <v>0</v>
      </c>
      <c r="D106" s="873">
        <v>0</v>
      </c>
      <c r="E106" s="864">
        <v>0</v>
      </c>
      <c r="F106" s="864">
        <v>1.9531243579218951</v>
      </c>
      <c r="G106" s="864">
        <v>0</v>
      </c>
      <c r="H106" s="864">
        <v>0</v>
      </c>
      <c r="I106" s="864">
        <v>0</v>
      </c>
      <c r="J106" s="864">
        <v>0</v>
      </c>
      <c r="K106" s="864">
        <v>0</v>
      </c>
      <c r="L106" s="864">
        <f t="shared" si="26"/>
        <v>1.9531243579218951</v>
      </c>
      <c r="M106" s="874"/>
      <c r="N106" s="874"/>
      <c r="O106" s="874"/>
      <c r="P106" s="874"/>
      <c r="Q106" s="874"/>
    </row>
    <row r="107" spans="1:17" s="862" customFormat="1" x14ac:dyDescent="0.25">
      <c r="A107" s="863"/>
      <c r="B107" s="870" t="s">
        <v>807</v>
      </c>
      <c r="C107" s="873">
        <v>0</v>
      </c>
      <c r="D107" s="873">
        <v>0</v>
      </c>
      <c r="E107" s="864">
        <v>0</v>
      </c>
      <c r="F107" s="864">
        <v>0.30816514600680195</v>
      </c>
      <c r="G107" s="864">
        <v>0</v>
      </c>
      <c r="H107" s="864">
        <v>0</v>
      </c>
      <c r="I107" s="864">
        <v>0</v>
      </c>
      <c r="J107" s="864">
        <v>0</v>
      </c>
      <c r="K107" s="864">
        <v>0</v>
      </c>
      <c r="L107" s="864">
        <f t="shared" si="26"/>
        <v>0.30816514600680195</v>
      </c>
      <c r="M107" s="874"/>
      <c r="N107" s="874"/>
      <c r="O107" s="874"/>
      <c r="P107" s="874"/>
      <c r="Q107" s="874"/>
    </row>
    <row r="108" spans="1:17" x14ac:dyDescent="0.25">
      <c r="B108" s="870" t="s">
        <v>795</v>
      </c>
      <c r="C108" s="873">
        <v>0</v>
      </c>
      <c r="D108" s="873">
        <v>0</v>
      </c>
      <c r="E108" s="864">
        <v>0</v>
      </c>
      <c r="F108" s="864">
        <v>22.324548789999998</v>
      </c>
      <c r="G108" s="864">
        <v>0</v>
      </c>
      <c r="H108" s="864">
        <v>0</v>
      </c>
      <c r="I108" s="864">
        <v>0</v>
      </c>
      <c r="J108" s="864">
        <v>0</v>
      </c>
      <c r="K108" s="864">
        <v>0</v>
      </c>
      <c r="L108" s="864">
        <f t="shared" si="26"/>
        <v>22.324548789999998</v>
      </c>
      <c r="N108" s="874"/>
      <c r="O108" s="874"/>
      <c r="P108" s="874"/>
      <c r="Q108" s="874"/>
    </row>
    <row r="109" spans="1:17" s="862" customFormat="1" x14ac:dyDescent="0.25">
      <c r="A109" s="863"/>
      <c r="B109" s="870" t="s">
        <v>793</v>
      </c>
      <c r="C109" s="873">
        <v>0</v>
      </c>
      <c r="D109" s="873">
        <v>0</v>
      </c>
      <c r="E109" s="864">
        <v>0</v>
      </c>
      <c r="F109" s="864">
        <v>12.07828093</v>
      </c>
      <c r="G109" s="864">
        <v>0</v>
      </c>
      <c r="H109" s="864">
        <v>0</v>
      </c>
      <c r="I109" s="864">
        <v>0</v>
      </c>
      <c r="J109" s="864">
        <v>0</v>
      </c>
      <c r="K109" s="864">
        <v>0</v>
      </c>
      <c r="L109" s="864">
        <f t="shared" si="26"/>
        <v>12.07828093</v>
      </c>
      <c r="M109" s="874"/>
      <c r="N109" s="874"/>
      <c r="O109" s="874"/>
      <c r="P109" s="874"/>
      <c r="Q109" s="874"/>
    </row>
    <row r="110" spans="1:17" s="862" customFormat="1" x14ac:dyDescent="0.25">
      <c r="A110" s="863"/>
      <c r="B110" s="870" t="s">
        <v>791</v>
      </c>
      <c r="C110" s="873">
        <v>0</v>
      </c>
      <c r="D110" s="873">
        <v>0</v>
      </c>
      <c r="E110" s="864">
        <v>0</v>
      </c>
      <c r="F110" s="864">
        <v>17.04040513</v>
      </c>
      <c r="G110" s="864">
        <v>0</v>
      </c>
      <c r="H110" s="864">
        <v>0</v>
      </c>
      <c r="I110" s="864">
        <v>0</v>
      </c>
      <c r="J110" s="864">
        <v>0</v>
      </c>
      <c r="K110" s="864">
        <v>0</v>
      </c>
      <c r="L110" s="864">
        <f t="shared" si="26"/>
        <v>17.04040513</v>
      </c>
      <c r="M110" s="874"/>
      <c r="N110" s="874"/>
      <c r="O110" s="874"/>
      <c r="P110" s="874"/>
      <c r="Q110" s="874"/>
    </row>
    <row r="111" spans="1:17" s="862" customFormat="1" x14ac:dyDescent="0.25">
      <c r="A111" s="863"/>
      <c r="B111" s="870" t="s">
        <v>792</v>
      </c>
      <c r="C111" s="873">
        <v>0</v>
      </c>
      <c r="D111" s="873">
        <v>0</v>
      </c>
      <c r="E111" s="864">
        <v>0</v>
      </c>
      <c r="F111" s="864">
        <v>21.711888640000002</v>
      </c>
      <c r="G111" s="864">
        <v>0</v>
      </c>
      <c r="H111" s="864">
        <v>0</v>
      </c>
      <c r="I111" s="864">
        <v>0</v>
      </c>
      <c r="J111" s="864">
        <v>0</v>
      </c>
      <c r="K111" s="864">
        <v>0</v>
      </c>
      <c r="L111" s="864">
        <f t="shared" si="26"/>
        <v>21.711888640000002</v>
      </c>
      <c r="M111" s="874"/>
      <c r="N111" s="874"/>
      <c r="O111" s="874"/>
      <c r="P111" s="874"/>
      <c r="Q111" s="874"/>
    </row>
    <row r="112" spans="1:17" s="862" customFormat="1" x14ac:dyDescent="0.25">
      <c r="A112" s="863"/>
      <c r="B112" s="870" t="s">
        <v>794</v>
      </c>
      <c r="C112" s="873">
        <v>0</v>
      </c>
      <c r="D112" s="873">
        <v>0</v>
      </c>
      <c r="E112" s="864">
        <v>0</v>
      </c>
      <c r="F112" s="864">
        <v>11.100847009999999</v>
      </c>
      <c r="G112" s="864">
        <v>0</v>
      </c>
      <c r="H112" s="864">
        <v>0</v>
      </c>
      <c r="I112" s="864">
        <v>0</v>
      </c>
      <c r="J112" s="864">
        <v>0</v>
      </c>
      <c r="K112" s="864">
        <v>0</v>
      </c>
      <c r="L112" s="864">
        <f t="shared" si="26"/>
        <v>11.100847009999999</v>
      </c>
      <c r="M112" s="874"/>
      <c r="N112" s="874"/>
      <c r="O112" s="874"/>
      <c r="P112" s="874"/>
      <c r="Q112" s="874"/>
    </row>
    <row r="113" spans="1:17" s="862" customFormat="1" x14ac:dyDescent="0.25">
      <c r="A113" s="863"/>
      <c r="B113" s="870" t="s">
        <v>796</v>
      </c>
      <c r="C113" s="873">
        <v>0</v>
      </c>
      <c r="D113" s="873">
        <v>0</v>
      </c>
      <c r="E113" s="864">
        <v>0</v>
      </c>
      <c r="F113" s="864">
        <v>2.2154830699999999</v>
      </c>
      <c r="G113" s="864">
        <v>0</v>
      </c>
      <c r="H113" s="864">
        <v>0</v>
      </c>
      <c r="I113" s="864">
        <v>0</v>
      </c>
      <c r="J113" s="864">
        <v>0</v>
      </c>
      <c r="K113" s="864">
        <v>0</v>
      </c>
      <c r="L113" s="864">
        <f t="shared" si="26"/>
        <v>2.2154830699999999</v>
      </c>
      <c r="M113" s="874"/>
      <c r="N113" s="874"/>
      <c r="O113" s="874"/>
      <c r="P113" s="874"/>
      <c r="Q113" s="874"/>
    </row>
    <row r="114" spans="1:17" x14ac:dyDescent="0.25">
      <c r="B114" s="870" t="s">
        <v>801</v>
      </c>
      <c r="C114" s="873">
        <v>0</v>
      </c>
      <c r="D114" s="873">
        <v>0</v>
      </c>
      <c r="E114" s="864">
        <v>0</v>
      </c>
      <c r="F114" s="864">
        <v>18.588609089999999</v>
      </c>
      <c r="G114" s="864">
        <v>0</v>
      </c>
      <c r="H114" s="864">
        <v>0</v>
      </c>
      <c r="I114" s="864">
        <v>0</v>
      </c>
      <c r="J114" s="864">
        <v>0</v>
      </c>
      <c r="K114" s="864">
        <v>0</v>
      </c>
      <c r="L114" s="864">
        <f t="shared" si="26"/>
        <v>18.588609089999999</v>
      </c>
      <c r="N114" s="874"/>
      <c r="O114" s="874"/>
      <c r="P114" s="874"/>
      <c r="Q114" s="874"/>
    </row>
    <row r="115" spans="1:17" s="862" customFormat="1" x14ac:dyDescent="0.25">
      <c r="A115" s="863"/>
      <c r="B115" s="870" t="s">
        <v>799</v>
      </c>
      <c r="C115" s="873">
        <v>0</v>
      </c>
      <c r="D115" s="873">
        <v>0</v>
      </c>
      <c r="E115" s="864">
        <v>0</v>
      </c>
      <c r="F115" s="864">
        <v>7.6409530599999993</v>
      </c>
      <c r="G115" s="864">
        <v>0</v>
      </c>
      <c r="H115" s="864">
        <v>0</v>
      </c>
      <c r="I115" s="864">
        <v>0</v>
      </c>
      <c r="J115" s="864">
        <v>0</v>
      </c>
      <c r="K115" s="864">
        <v>0</v>
      </c>
      <c r="L115" s="864">
        <f t="shared" si="26"/>
        <v>7.6409530599999993</v>
      </c>
      <c r="M115" s="874"/>
      <c r="N115" s="874"/>
      <c r="O115" s="874"/>
      <c r="P115" s="874"/>
      <c r="Q115" s="874"/>
    </row>
    <row r="116" spans="1:17" s="862" customFormat="1" x14ac:dyDescent="0.25">
      <c r="A116" s="863"/>
      <c r="B116" s="870" t="s">
        <v>797</v>
      </c>
      <c r="C116" s="873">
        <v>0</v>
      </c>
      <c r="D116" s="873">
        <v>0</v>
      </c>
      <c r="E116" s="864">
        <v>0</v>
      </c>
      <c r="F116" s="864">
        <v>14.306345460000001</v>
      </c>
      <c r="G116" s="864">
        <v>0</v>
      </c>
      <c r="H116" s="864">
        <v>0</v>
      </c>
      <c r="I116" s="864">
        <v>0</v>
      </c>
      <c r="J116" s="864">
        <v>0</v>
      </c>
      <c r="K116" s="864">
        <v>0</v>
      </c>
      <c r="L116" s="864">
        <f t="shared" si="26"/>
        <v>14.306345460000001</v>
      </c>
      <c r="M116" s="874"/>
      <c r="N116" s="874"/>
      <c r="O116" s="874"/>
      <c r="P116" s="874"/>
      <c r="Q116" s="874"/>
    </row>
    <row r="117" spans="1:17" s="862" customFormat="1" x14ac:dyDescent="0.25">
      <c r="A117" s="863"/>
      <c r="B117" s="870" t="s">
        <v>798</v>
      </c>
      <c r="C117" s="873">
        <v>0</v>
      </c>
      <c r="D117" s="873">
        <v>0</v>
      </c>
      <c r="E117" s="864">
        <v>0</v>
      </c>
      <c r="F117" s="864">
        <v>20.195147840000001</v>
      </c>
      <c r="G117" s="864">
        <v>0</v>
      </c>
      <c r="H117" s="864">
        <v>0</v>
      </c>
      <c r="I117" s="864">
        <v>0</v>
      </c>
      <c r="J117" s="864">
        <v>0</v>
      </c>
      <c r="K117" s="864">
        <v>0</v>
      </c>
      <c r="L117" s="864">
        <f t="shared" si="26"/>
        <v>20.195147840000001</v>
      </c>
      <c r="M117" s="874"/>
      <c r="N117" s="874"/>
      <c r="O117" s="874"/>
      <c r="P117" s="874"/>
      <c r="Q117" s="874"/>
    </row>
    <row r="118" spans="1:17" s="862" customFormat="1" x14ac:dyDescent="0.25">
      <c r="A118" s="863"/>
      <c r="B118" s="870" t="s">
        <v>800</v>
      </c>
      <c r="C118" s="873">
        <v>0</v>
      </c>
      <c r="D118" s="873">
        <v>0</v>
      </c>
      <c r="E118" s="864">
        <v>0</v>
      </c>
      <c r="F118" s="864">
        <v>1.5844680900000001</v>
      </c>
      <c r="G118" s="864">
        <v>0</v>
      </c>
      <c r="H118" s="864">
        <v>0</v>
      </c>
      <c r="I118" s="864">
        <v>0</v>
      </c>
      <c r="J118" s="864">
        <v>0</v>
      </c>
      <c r="K118" s="864">
        <v>0</v>
      </c>
      <c r="L118" s="864">
        <f t="shared" si="26"/>
        <v>1.5844680900000001</v>
      </c>
      <c r="M118" s="874"/>
      <c r="N118" s="874"/>
      <c r="O118" s="874"/>
      <c r="P118" s="874"/>
      <c r="Q118" s="874"/>
    </row>
    <row r="119" spans="1:17" s="862" customFormat="1" x14ac:dyDescent="0.25">
      <c r="A119" s="863"/>
      <c r="B119" s="870" t="s">
        <v>217</v>
      </c>
      <c r="C119" s="873">
        <f>+C120+C121</f>
        <v>96.259946189378681</v>
      </c>
      <c r="D119" s="873">
        <f t="shared" ref="D119:K119" si="27">+D120+D121</f>
        <v>117.78100641702453</v>
      </c>
      <c r="E119" s="873">
        <f t="shared" si="27"/>
        <v>174.42334335152472</v>
      </c>
      <c r="F119" s="873">
        <f t="shared" si="27"/>
        <v>123.64160656628799</v>
      </c>
      <c r="G119" s="873">
        <f t="shared" si="27"/>
        <v>20.407984994836113</v>
      </c>
      <c r="H119" s="873">
        <f t="shared" si="27"/>
        <v>76.850570282219934</v>
      </c>
      <c r="I119" s="873">
        <f t="shared" si="27"/>
        <v>0</v>
      </c>
      <c r="J119" s="873">
        <f t="shared" si="27"/>
        <v>0</v>
      </c>
      <c r="K119" s="873">
        <f t="shared" si="27"/>
        <v>3.0280000000000001E-5</v>
      </c>
      <c r="L119" s="873">
        <f t="shared" ref="L119:L129" si="28">SUM(C119:K119)</f>
        <v>609.36448808127204</v>
      </c>
      <c r="M119" s="874"/>
      <c r="N119" s="874"/>
      <c r="O119" s="874"/>
      <c r="P119" s="874"/>
      <c r="Q119" s="874"/>
    </row>
    <row r="120" spans="1:17" s="862" customFormat="1" x14ac:dyDescent="0.25">
      <c r="A120" s="863"/>
      <c r="B120" s="316" t="s">
        <v>71</v>
      </c>
      <c r="C120" s="865">
        <v>96.259946189378681</v>
      </c>
      <c r="D120" s="865">
        <v>117.78100641702453</v>
      </c>
      <c r="E120" s="865">
        <v>174.42334335152472</v>
      </c>
      <c r="F120" s="865">
        <v>123.64160656628799</v>
      </c>
      <c r="G120" s="865">
        <v>20.407984994836113</v>
      </c>
      <c r="H120" s="865">
        <v>76.850570282219934</v>
      </c>
      <c r="I120" s="865">
        <v>0</v>
      </c>
      <c r="J120" s="865">
        <v>0</v>
      </c>
      <c r="K120" s="865">
        <v>3.0280000000000001E-5</v>
      </c>
      <c r="L120" s="865">
        <f t="shared" si="28"/>
        <v>609.36448808127204</v>
      </c>
      <c r="M120" s="874"/>
      <c r="N120" s="874"/>
      <c r="O120" s="874"/>
      <c r="P120" s="874"/>
      <c r="Q120" s="874"/>
    </row>
    <row r="121" spans="1:17" s="862" customFormat="1" x14ac:dyDescent="0.25">
      <c r="A121" s="863"/>
      <c r="B121" s="319" t="s">
        <v>69</v>
      </c>
      <c r="C121" s="859">
        <v>0</v>
      </c>
      <c r="D121" s="859">
        <v>0</v>
      </c>
      <c r="E121" s="859">
        <v>0</v>
      </c>
      <c r="F121" s="859">
        <v>0</v>
      </c>
      <c r="G121" s="859">
        <v>0</v>
      </c>
      <c r="H121" s="859">
        <v>0</v>
      </c>
      <c r="I121" s="859">
        <v>0</v>
      </c>
      <c r="J121" s="859">
        <v>0</v>
      </c>
      <c r="K121" s="859">
        <v>0</v>
      </c>
      <c r="L121" s="859">
        <f t="shared" si="28"/>
        <v>0</v>
      </c>
      <c r="M121" s="874"/>
      <c r="N121" s="874"/>
      <c r="O121" s="874"/>
      <c r="P121" s="874"/>
      <c r="Q121" s="874"/>
    </row>
    <row r="122" spans="1:17" s="862" customFormat="1" x14ac:dyDescent="0.25">
      <c r="A122" s="863"/>
      <c r="B122" s="870" t="s">
        <v>335</v>
      </c>
      <c r="C122" s="873">
        <f t="shared" ref="C122:K122" si="29">+C123+C128</f>
        <v>14.481891997427448</v>
      </c>
      <c r="D122" s="873">
        <f t="shared" si="29"/>
        <v>0.2447916936611314</v>
      </c>
      <c r="E122" s="873">
        <f t="shared" si="29"/>
        <v>0.23789264314299269</v>
      </c>
      <c r="F122" s="873">
        <f t="shared" si="29"/>
        <v>12.773101988937958</v>
      </c>
      <c r="G122" s="873">
        <f t="shared" si="29"/>
        <v>0.22409453590702952</v>
      </c>
      <c r="H122" s="873">
        <f t="shared" si="29"/>
        <v>0.24332548228904799</v>
      </c>
      <c r="I122" s="873">
        <f t="shared" si="29"/>
        <v>11.041073190590282</v>
      </c>
      <c r="J122" s="873">
        <f t="shared" si="29"/>
        <v>0.20339737815292763</v>
      </c>
      <c r="K122" s="873">
        <f t="shared" si="29"/>
        <v>0.19649832453494606</v>
      </c>
      <c r="L122" s="873">
        <f t="shared" si="28"/>
        <v>39.646067234643766</v>
      </c>
      <c r="M122" s="874"/>
      <c r="N122" s="874"/>
      <c r="O122" s="874"/>
      <c r="P122" s="874"/>
      <c r="Q122" s="874"/>
    </row>
    <row r="123" spans="1:17" s="862" customFormat="1" x14ac:dyDescent="0.25">
      <c r="A123" s="863"/>
      <c r="B123" s="315" t="s">
        <v>71</v>
      </c>
      <c r="C123" s="333">
        <f t="shared" ref="C123:K123" si="30">+C124+C126</f>
        <v>14.481891997427448</v>
      </c>
      <c r="D123" s="333">
        <f t="shared" si="30"/>
        <v>0.2447916936611314</v>
      </c>
      <c r="E123" s="333">
        <f t="shared" si="30"/>
        <v>0.23789264314299269</v>
      </c>
      <c r="F123" s="333">
        <f t="shared" si="30"/>
        <v>12.773101988937958</v>
      </c>
      <c r="G123" s="333">
        <f t="shared" si="30"/>
        <v>0.22409453590702952</v>
      </c>
      <c r="H123" s="333">
        <f t="shared" si="30"/>
        <v>0.21719548228904798</v>
      </c>
      <c r="I123" s="333">
        <f t="shared" si="30"/>
        <v>11.041073190590282</v>
      </c>
      <c r="J123" s="333">
        <f t="shared" si="30"/>
        <v>0.20339737815292763</v>
      </c>
      <c r="K123" s="333">
        <f t="shared" si="30"/>
        <v>0.19649832453494606</v>
      </c>
      <c r="L123" s="333">
        <f t="shared" si="28"/>
        <v>39.619937234643757</v>
      </c>
      <c r="M123" s="874"/>
      <c r="N123" s="874"/>
      <c r="O123" s="874"/>
      <c r="P123" s="874"/>
      <c r="Q123" s="874"/>
    </row>
    <row r="124" spans="1:17" s="862" customFormat="1" x14ac:dyDescent="0.25">
      <c r="A124" s="863"/>
      <c r="B124" s="1181" t="s">
        <v>589</v>
      </c>
      <c r="C124" s="1067">
        <f>+C125</f>
        <v>0.2517025607801685</v>
      </c>
      <c r="D124" s="1067">
        <f t="shared" ref="D124:K124" si="31">+D125</f>
        <v>0.2447916936611314</v>
      </c>
      <c r="E124" s="1067">
        <f t="shared" si="31"/>
        <v>0.23789264314299269</v>
      </c>
      <c r="F124" s="1067">
        <f t="shared" si="31"/>
        <v>0.23099358952501112</v>
      </c>
      <c r="G124" s="1067">
        <f t="shared" si="31"/>
        <v>0.22409453590702952</v>
      </c>
      <c r="H124" s="1067">
        <f t="shared" si="31"/>
        <v>0.21719548228904798</v>
      </c>
      <c r="I124" s="1067">
        <f t="shared" si="31"/>
        <v>0.21029643177090923</v>
      </c>
      <c r="J124" s="1067">
        <f t="shared" si="31"/>
        <v>0.20339737815292763</v>
      </c>
      <c r="K124" s="1067">
        <f t="shared" si="31"/>
        <v>0.19649832453494606</v>
      </c>
      <c r="L124" s="337">
        <f t="shared" si="28"/>
        <v>2.0168626397641645</v>
      </c>
      <c r="M124" s="874"/>
      <c r="N124" s="874"/>
      <c r="O124" s="874"/>
      <c r="P124" s="874"/>
      <c r="Q124" s="874"/>
    </row>
    <row r="125" spans="1:17" s="862" customFormat="1" x14ac:dyDescent="0.25">
      <c r="A125" s="863"/>
      <c r="B125" s="710" t="s">
        <v>677</v>
      </c>
      <c r="C125" s="1067">
        <v>0.2517025607801685</v>
      </c>
      <c r="D125" s="1067">
        <v>0.2447916936611314</v>
      </c>
      <c r="E125" s="1067">
        <v>0.23789264314299269</v>
      </c>
      <c r="F125" s="1067">
        <v>0.23099358952501112</v>
      </c>
      <c r="G125" s="1067">
        <v>0.22409453590702952</v>
      </c>
      <c r="H125" s="1067">
        <v>0.21719548228904798</v>
      </c>
      <c r="I125" s="1067">
        <v>0.21029643177090923</v>
      </c>
      <c r="J125" s="1067">
        <v>0.20339737815292763</v>
      </c>
      <c r="K125" s="1067">
        <v>0.19649832453494606</v>
      </c>
      <c r="L125" s="866">
        <f t="shared" si="28"/>
        <v>2.0168626397641645</v>
      </c>
      <c r="M125" s="874"/>
      <c r="N125" s="874"/>
      <c r="O125" s="874"/>
      <c r="P125" s="874"/>
      <c r="Q125" s="874"/>
    </row>
    <row r="126" spans="1:17" s="862" customFormat="1" x14ac:dyDescent="0.25">
      <c r="A126" s="421"/>
      <c r="B126" s="1182" t="s">
        <v>590</v>
      </c>
      <c r="C126" s="337">
        <f t="shared" ref="C126:K126" si="32">+C127</f>
        <v>14.230189436647279</v>
      </c>
      <c r="D126" s="337">
        <f t="shared" si="32"/>
        <v>0</v>
      </c>
      <c r="E126" s="337">
        <f t="shared" si="32"/>
        <v>0</v>
      </c>
      <c r="F126" s="337">
        <f t="shared" si="32"/>
        <v>12.542108399412946</v>
      </c>
      <c r="G126" s="337">
        <f t="shared" si="32"/>
        <v>0</v>
      </c>
      <c r="H126" s="337">
        <f t="shared" si="32"/>
        <v>0</v>
      </c>
      <c r="I126" s="337">
        <f t="shared" si="32"/>
        <v>10.830776758819374</v>
      </c>
      <c r="J126" s="337">
        <f t="shared" si="32"/>
        <v>0</v>
      </c>
      <c r="K126" s="337">
        <f t="shared" si="32"/>
        <v>0</v>
      </c>
      <c r="L126" s="337">
        <f t="shared" si="28"/>
        <v>37.603074594879601</v>
      </c>
      <c r="M126" s="874"/>
      <c r="N126" s="874"/>
      <c r="O126" s="874"/>
      <c r="P126" s="874"/>
      <c r="Q126" s="874"/>
    </row>
    <row r="127" spans="1:17" x14ac:dyDescent="0.25">
      <c r="A127" s="418"/>
      <c r="B127" s="340" t="s">
        <v>677</v>
      </c>
      <c r="C127" s="1068">
        <v>14.230189436647279</v>
      </c>
      <c r="D127" s="1068">
        <v>0</v>
      </c>
      <c r="E127" s="1068">
        <v>0</v>
      </c>
      <c r="F127" s="1068">
        <v>12.542108399412946</v>
      </c>
      <c r="G127" s="1068">
        <v>0</v>
      </c>
      <c r="H127" s="1068">
        <v>0</v>
      </c>
      <c r="I127" s="1068">
        <v>10.830776758819374</v>
      </c>
      <c r="J127" s="1068">
        <v>0</v>
      </c>
      <c r="K127" s="1068">
        <v>0</v>
      </c>
      <c r="L127" s="1068">
        <f t="shared" si="28"/>
        <v>37.603074594879601</v>
      </c>
      <c r="N127" s="874"/>
      <c r="O127" s="874"/>
      <c r="P127" s="874"/>
      <c r="Q127" s="874"/>
    </row>
    <row r="128" spans="1:17" x14ac:dyDescent="0.25">
      <c r="A128" s="418"/>
      <c r="B128" s="315" t="s">
        <v>69</v>
      </c>
      <c r="C128" s="333">
        <f t="shared" ref="C128:K128" si="33">+C129</f>
        <v>0</v>
      </c>
      <c r="D128" s="333">
        <f t="shared" si="33"/>
        <v>0</v>
      </c>
      <c r="E128" s="333">
        <f t="shared" si="33"/>
        <v>0</v>
      </c>
      <c r="F128" s="333">
        <f t="shared" si="33"/>
        <v>0</v>
      </c>
      <c r="G128" s="333">
        <f t="shared" si="33"/>
        <v>0</v>
      </c>
      <c r="H128" s="333">
        <f t="shared" si="33"/>
        <v>2.613E-2</v>
      </c>
      <c r="I128" s="333">
        <f t="shared" si="33"/>
        <v>0</v>
      </c>
      <c r="J128" s="333">
        <f t="shared" si="33"/>
        <v>0</v>
      </c>
      <c r="K128" s="333">
        <f t="shared" si="33"/>
        <v>0</v>
      </c>
      <c r="L128" s="333">
        <f t="shared" si="28"/>
        <v>2.613E-2</v>
      </c>
      <c r="N128" s="874"/>
      <c r="O128" s="874"/>
      <c r="P128" s="874"/>
      <c r="Q128" s="874"/>
    </row>
    <row r="129" spans="1:17" x14ac:dyDescent="0.25">
      <c r="A129" s="418"/>
      <c r="B129" s="340" t="s">
        <v>780</v>
      </c>
      <c r="C129" s="1068">
        <v>0</v>
      </c>
      <c r="D129" s="1068">
        <v>0</v>
      </c>
      <c r="E129" s="1068">
        <v>0</v>
      </c>
      <c r="F129" s="1068">
        <v>0</v>
      </c>
      <c r="G129" s="1068">
        <v>0</v>
      </c>
      <c r="H129" s="1068">
        <v>2.613E-2</v>
      </c>
      <c r="I129" s="1068">
        <v>0</v>
      </c>
      <c r="J129" s="1068">
        <v>0</v>
      </c>
      <c r="K129" s="1068">
        <v>0</v>
      </c>
      <c r="L129" s="1068">
        <f t="shared" si="28"/>
        <v>2.613E-2</v>
      </c>
      <c r="N129" s="874"/>
      <c r="O129" s="874"/>
      <c r="P129" s="874"/>
      <c r="Q129" s="874"/>
    </row>
    <row r="130" spans="1:17" x14ac:dyDescent="0.25">
      <c r="B130" s="338"/>
      <c r="C130" s="82"/>
      <c r="D130" s="82"/>
      <c r="E130" s="82"/>
      <c r="F130" s="82"/>
      <c r="G130" s="82"/>
      <c r="H130" s="82"/>
      <c r="I130" s="82"/>
      <c r="J130" s="82"/>
      <c r="K130" s="82"/>
      <c r="L130" s="82"/>
      <c r="N130" s="874"/>
      <c r="O130" s="874"/>
      <c r="P130" s="874"/>
      <c r="Q130" s="874"/>
    </row>
    <row r="131" spans="1:17" x14ac:dyDescent="0.25">
      <c r="B131" s="311" t="s">
        <v>104</v>
      </c>
      <c r="C131" s="312">
        <f t="shared" ref="C131:K131" si="34">+C132+C133</f>
        <v>431.54685375785044</v>
      </c>
      <c r="D131" s="312">
        <f t="shared" si="34"/>
        <v>559.16158158942415</v>
      </c>
      <c r="E131" s="312">
        <f t="shared" si="34"/>
        <v>377.67611514887284</v>
      </c>
      <c r="F131" s="312">
        <f t="shared" si="34"/>
        <v>235.97314116691064</v>
      </c>
      <c r="G131" s="312">
        <f t="shared" si="34"/>
        <v>135.11139773381782</v>
      </c>
      <c r="H131" s="312">
        <f t="shared" si="34"/>
        <v>212.78474018054322</v>
      </c>
      <c r="I131" s="312">
        <f t="shared" si="34"/>
        <v>288.58340197074017</v>
      </c>
      <c r="J131" s="312">
        <f t="shared" si="34"/>
        <v>385.80191263078024</v>
      </c>
      <c r="K131" s="312">
        <f t="shared" si="34"/>
        <v>202.97579386934336</v>
      </c>
      <c r="L131" s="312">
        <f>SUM(C131:K131)</f>
        <v>2829.614938048283</v>
      </c>
    </row>
    <row r="132" spans="1:17" x14ac:dyDescent="0.25">
      <c r="B132" s="870" t="s">
        <v>105</v>
      </c>
      <c r="C132" s="873">
        <v>38.585265715428228</v>
      </c>
      <c r="D132" s="873">
        <v>54.631477859372538</v>
      </c>
      <c r="E132" s="873">
        <v>200.70783912745628</v>
      </c>
      <c r="F132" s="873">
        <v>44.824224351125402</v>
      </c>
      <c r="G132" s="873">
        <v>24.255642519924244</v>
      </c>
      <c r="H132" s="873">
        <v>133.47406492620826</v>
      </c>
      <c r="I132" s="873">
        <v>22.485971698434891</v>
      </c>
      <c r="J132" s="873">
        <v>50.965990418385793</v>
      </c>
      <c r="K132" s="873">
        <v>200.60273107003479</v>
      </c>
      <c r="L132" s="873">
        <f>SUM(C132:K132)</f>
        <v>770.53320768637047</v>
      </c>
    </row>
    <row r="133" spans="1:17" x14ac:dyDescent="0.25">
      <c r="B133" s="870" t="s">
        <v>501</v>
      </c>
      <c r="C133" s="873">
        <v>392.96158804242219</v>
      </c>
      <c r="D133" s="873">
        <v>504.53010373005162</v>
      </c>
      <c r="E133" s="873">
        <v>176.96827602141656</v>
      </c>
      <c r="F133" s="873">
        <v>191.14891681578524</v>
      </c>
      <c r="G133" s="873">
        <v>110.85575521389357</v>
      </c>
      <c r="H133" s="873">
        <v>79.310675254334953</v>
      </c>
      <c r="I133" s="873">
        <v>266.0974302723053</v>
      </c>
      <c r="J133" s="873">
        <v>334.83592221239445</v>
      </c>
      <c r="K133" s="873">
        <v>2.3730627993085829</v>
      </c>
      <c r="L133" s="873">
        <f>SUM(C133:K133)</f>
        <v>2059.0817303619124</v>
      </c>
    </row>
    <row r="134" spans="1:17" x14ac:dyDescent="0.25">
      <c r="B134" s="311" t="s">
        <v>106</v>
      </c>
      <c r="C134" s="312">
        <v>29.672294469140923</v>
      </c>
      <c r="D134" s="312">
        <v>581.19259058793182</v>
      </c>
      <c r="E134" s="312">
        <v>64.940544505140849</v>
      </c>
      <c r="F134" s="312">
        <v>214.01310350707359</v>
      </c>
      <c r="G134" s="312">
        <v>366.77394120291871</v>
      </c>
      <c r="H134" s="312">
        <v>96.26432703626098</v>
      </c>
      <c r="I134" s="312">
        <v>33.331929036827319</v>
      </c>
      <c r="J134" s="312">
        <v>449.3362051413032</v>
      </c>
      <c r="K134" s="312">
        <v>68.127502794115728</v>
      </c>
      <c r="L134" s="312">
        <f>SUM(C134:K134)</f>
        <v>1903.6524382807131</v>
      </c>
    </row>
    <row r="136" spans="1:17" x14ac:dyDescent="0.25">
      <c r="B136" s="92" t="s">
        <v>336</v>
      </c>
      <c r="C136" s="874"/>
      <c r="D136" s="874"/>
      <c r="E136" s="874"/>
      <c r="F136" s="874"/>
      <c r="G136" s="874"/>
      <c r="H136" s="874"/>
      <c r="I136" s="874"/>
      <c r="J136" s="874"/>
      <c r="K136" s="874"/>
      <c r="L136" s="874"/>
    </row>
    <row r="137" spans="1:17" x14ac:dyDescent="0.25">
      <c r="C137" s="874"/>
      <c r="D137" s="874"/>
      <c r="E137" s="874"/>
      <c r="F137" s="874"/>
      <c r="G137" s="874"/>
      <c r="H137" s="874"/>
      <c r="I137" s="874"/>
      <c r="J137" s="874"/>
      <c r="K137" s="874"/>
      <c r="L137" s="874"/>
    </row>
    <row r="138" spans="1:17" x14ac:dyDescent="0.25">
      <c r="C138" s="874"/>
      <c r="D138" s="874"/>
      <c r="E138" s="874"/>
      <c r="F138" s="874"/>
      <c r="G138" s="874"/>
      <c r="H138" s="874"/>
      <c r="I138" s="874"/>
      <c r="J138" s="874"/>
      <c r="K138" s="874"/>
      <c r="L138" s="874"/>
    </row>
    <row r="139" spans="1:17" x14ac:dyDescent="0.25">
      <c r="C139" s="874"/>
      <c r="D139" s="874"/>
      <c r="E139" s="874"/>
      <c r="F139" s="874"/>
      <c r="G139" s="874"/>
      <c r="H139" s="874"/>
      <c r="I139" s="874"/>
      <c r="J139" s="874"/>
      <c r="K139" s="874"/>
      <c r="L139" s="874"/>
    </row>
    <row r="140" spans="1:17" x14ac:dyDescent="0.25">
      <c r="C140" s="874"/>
      <c r="D140" s="874"/>
      <c r="E140" s="874"/>
      <c r="F140" s="874"/>
      <c r="G140" s="874"/>
      <c r="H140" s="874"/>
      <c r="I140" s="874"/>
      <c r="J140" s="874"/>
      <c r="K140" s="874"/>
      <c r="L140" s="874"/>
    </row>
    <row r="141" spans="1:17" x14ac:dyDescent="0.25">
      <c r="C141" s="874"/>
      <c r="D141" s="874"/>
      <c r="E141" s="874"/>
      <c r="F141" s="874"/>
      <c r="G141" s="874"/>
      <c r="H141" s="874"/>
      <c r="I141" s="874"/>
      <c r="J141" s="874"/>
      <c r="K141" s="874"/>
      <c r="L141" s="874"/>
    </row>
    <row r="146" spans="3:12" x14ac:dyDescent="0.25">
      <c r="C146" s="874"/>
      <c r="D146" s="874"/>
      <c r="E146" s="874"/>
      <c r="F146" s="874"/>
      <c r="G146" s="874"/>
      <c r="H146" s="874"/>
      <c r="I146" s="874"/>
      <c r="J146" s="874"/>
      <c r="K146" s="874"/>
      <c r="L146" s="874"/>
    </row>
    <row r="147" spans="3:12" x14ac:dyDescent="0.25">
      <c r="C147" s="874"/>
      <c r="D147" s="874"/>
      <c r="E147" s="874"/>
      <c r="F147" s="874"/>
      <c r="G147" s="874"/>
      <c r="H147" s="874"/>
      <c r="I147" s="874"/>
      <c r="J147" s="874"/>
      <c r="K147" s="874"/>
      <c r="L147" s="874"/>
    </row>
    <row r="148" spans="3:12" x14ac:dyDescent="0.25">
      <c r="C148" s="874"/>
      <c r="D148" s="874"/>
      <c r="E148" s="874"/>
      <c r="F148" s="874"/>
      <c r="G148" s="874"/>
      <c r="H148" s="874"/>
      <c r="I148" s="874"/>
      <c r="J148" s="874"/>
      <c r="K148" s="874"/>
      <c r="L148" s="874"/>
    </row>
    <row r="149" spans="3:12" x14ac:dyDescent="0.25">
      <c r="C149" s="874"/>
      <c r="D149" s="874"/>
      <c r="E149" s="874"/>
      <c r="F149" s="874"/>
      <c r="G149" s="874"/>
      <c r="H149" s="874"/>
      <c r="I149" s="874"/>
      <c r="J149" s="874"/>
      <c r="K149" s="874"/>
      <c r="L149" s="874"/>
    </row>
  </sheetData>
  <mergeCells count="2">
    <mergeCell ref="B6:L6"/>
    <mergeCell ref="B11:L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83" orientation="portrait" r:id="rId1"/>
  <headerFooter scaleWithDoc="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B107"/>
  <sheetViews>
    <sheetView showGridLines="0" zoomScale="85" zoomScaleNormal="85" zoomScaleSheetLayoutView="80" workbookViewId="0"/>
  </sheetViews>
  <sheetFormatPr baseColWidth="10" defaultColWidth="11.44140625" defaultRowHeight="13.8" x14ac:dyDescent="0.3"/>
  <cols>
    <col min="1" max="1" width="10.33203125" style="1" bestFit="1" customWidth="1"/>
    <col min="2" max="2" width="32.109375" style="110" customWidth="1"/>
    <col min="3" max="4" width="11.88671875" style="70" customWidth="1"/>
    <col min="5" max="5" width="11.5546875" style="70" customWidth="1"/>
    <col min="6" max="6" width="11.88671875" style="70" customWidth="1"/>
    <col min="7" max="8" width="11.5546875" style="70" customWidth="1"/>
    <col min="9" max="9" width="11.88671875" style="70" customWidth="1"/>
    <col min="10" max="14" width="11.5546875" style="70" customWidth="1"/>
    <col min="15" max="15" width="9.5546875" style="70" customWidth="1"/>
    <col min="16" max="16" width="16.44140625" style="110" bestFit="1" customWidth="1"/>
    <col min="17" max="24" width="11.44140625" style="110" customWidth="1"/>
    <col min="25" max="16384" width="11.44140625" style="110"/>
  </cols>
  <sheetData>
    <row r="1" spans="1:28" ht="14.4" x14ac:dyDescent="0.3">
      <c r="A1" s="666" t="s">
        <v>216</v>
      </c>
      <c r="B1" s="669"/>
      <c r="C1" s="75"/>
      <c r="D1" s="75"/>
      <c r="E1" s="75"/>
      <c r="F1" s="75"/>
      <c r="G1" s="75"/>
      <c r="H1" s="75"/>
      <c r="I1" s="75"/>
      <c r="J1" s="75"/>
      <c r="K1" s="75"/>
      <c r="L1" s="75"/>
      <c r="M1" s="75"/>
      <c r="N1" s="75"/>
      <c r="O1" s="75"/>
    </row>
    <row r="2" spans="1:28" ht="15" customHeight="1" x14ac:dyDescent="0.3">
      <c r="A2" s="42"/>
      <c r="B2" s="351" t="s">
        <v>703</v>
      </c>
      <c r="C2" s="3"/>
      <c r="D2" s="3"/>
      <c r="E2" s="3"/>
      <c r="F2" s="3"/>
      <c r="G2" s="3"/>
      <c r="H2" s="3"/>
      <c r="I2" s="3"/>
      <c r="J2" s="3"/>
      <c r="K2" s="3"/>
      <c r="L2" s="3"/>
      <c r="M2" s="3"/>
      <c r="N2" s="3"/>
      <c r="O2" s="83"/>
    </row>
    <row r="3" spans="1:28" ht="15" customHeight="1" x14ac:dyDescent="0.3">
      <c r="A3" s="42"/>
      <c r="B3" s="351" t="s">
        <v>299</v>
      </c>
      <c r="C3" s="1050"/>
      <c r="D3" s="1050"/>
      <c r="E3" s="1050"/>
      <c r="F3" s="1050"/>
      <c r="G3" s="1050"/>
      <c r="H3" s="1050"/>
      <c r="I3" s="1050"/>
      <c r="J3" s="1050"/>
      <c r="K3" s="1050"/>
      <c r="L3" s="1050"/>
      <c r="M3" s="1050"/>
      <c r="N3" s="1050"/>
      <c r="O3" s="1050"/>
    </row>
    <row r="4" spans="1:28" s="84" customFormat="1" ht="14.4" x14ac:dyDescent="0.3">
      <c r="A4" s="5"/>
      <c r="B4" s="83"/>
      <c r="C4" s="1050"/>
      <c r="D4" s="1050"/>
      <c r="E4" s="1050"/>
      <c r="F4" s="1050"/>
      <c r="G4" s="1050"/>
      <c r="H4" s="1050"/>
      <c r="I4" s="1050"/>
      <c r="J4" s="1050"/>
      <c r="K4" s="1050"/>
      <c r="L4" s="1050"/>
      <c r="M4" s="1050"/>
      <c r="N4" s="1050"/>
      <c r="O4" s="1050"/>
      <c r="P4" s="110"/>
      <c r="Q4" s="110"/>
      <c r="R4" s="110"/>
      <c r="S4" s="110"/>
      <c r="T4" s="110"/>
      <c r="U4" s="110"/>
      <c r="V4" s="110"/>
      <c r="W4" s="110"/>
      <c r="X4" s="110"/>
      <c r="Y4" s="110"/>
    </row>
    <row r="5" spans="1:28" s="84" customFormat="1" ht="14.4" thickBot="1" x14ac:dyDescent="0.35">
      <c r="A5" s="5"/>
      <c r="B5" s="83"/>
      <c r="C5" s="83"/>
      <c r="D5" s="83"/>
      <c r="E5" s="83"/>
      <c r="F5" s="83"/>
      <c r="G5" s="83"/>
      <c r="H5" s="83"/>
      <c r="I5" s="83"/>
      <c r="J5" s="83"/>
      <c r="K5" s="83"/>
      <c r="L5" s="83"/>
      <c r="M5" s="83"/>
      <c r="N5" s="83"/>
      <c r="O5" s="83"/>
      <c r="P5" s="110"/>
      <c r="Q5" s="110"/>
      <c r="R5" s="110"/>
      <c r="S5" s="110"/>
      <c r="T5" s="110"/>
      <c r="U5" s="110"/>
      <c r="V5" s="110"/>
      <c r="W5" s="110"/>
      <c r="X5" s="110"/>
      <c r="Y5" s="110"/>
    </row>
    <row r="6" spans="1:28" s="84" customFormat="1" ht="22.5" customHeight="1" thickBot="1" x14ac:dyDescent="0.35">
      <c r="A6" s="5"/>
      <c r="B6" s="1360" t="s">
        <v>659</v>
      </c>
      <c r="C6" s="1361"/>
      <c r="D6" s="1361"/>
      <c r="E6" s="1361"/>
      <c r="F6" s="1361"/>
      <c r="G6" s="1361"/>
      <c r="H6" s="1361"/>
      <c r="I6" s="1361"/>
      <c r="J6" s="1361"/>
      <c r="K6" s="1361"/>
      <c r="L6" s="1361"/>
      <c r="M6" s="1361"/>
      <c r="N6" s="1361"/>
      <c r="O6" s="1362"/>
      <c r="P6" s="110"/>
      <c r="Q6" s="110"/>
      <c r="R6" s="110"/>
      <c r="S6" s="110"/>
      <c r="T6" s="110"/>
      <c r="U6" s="110"/>
      <c r="V6" s="110"/>
      <c r="W6" s="110"/>
      <c r="X6" s="110"/>
      <c r="Y6" s="110"/>
    </row>
    <row r="7" spans="1:28" s="84" customFormat="1" x14ac:dyDescent="0.3">
      <c r="A7" s="5"/>
      <c r="B7" s="5"/>
      <c r="C7" s="5"/>
      <c r="D7" s="5"/>
      <c r="E7" s="5"/>
      <c r="F7" s="5"/>
      <c r="G7" s="5"/>
      <c r="H7" s="5"/>
      <c r="I7" s="5"/>
      <c r="J7" s="5"/>
      <c r="K7" s="5"/>
      <c r="L7" s="5"/>
      <c r="M7" s="5"/>
      <c r="N7" s="5"/>
      <c r="O7" s="5"/>
      <c r="P7" s="110"/>
      <c r="Q7" s="110"/>
      <c r="R7" s="110"/>
      <c r="S7" s="110"/>
      <c r="T7" s="110"/>
      <c r="U7" s="110"/>
      <c r="V7" s="110"/>
      <c r="W7" s="110"/>
      <c r="X7" s="110"/>
      <c r="Y7" s="110"/>
    </row>
    <row r="8" spans="1:28" s="84" customFormat="1" ht="14.4" thickBot="1" x14ac:dyDescent="0.35">
      <c r="A8" s="5"/>
      <c r="B8" s="421" t="s">
        <v>919</v>
      </c>
      <c r="C8" s="5"/>
      <c r="D8" s="5"/>
      <c r="E8" s="5"/>
      <c r="F8" s="5"/>
      <c r="G8" s="5"/>
      <c r="H8" s="5"/>
      <c r="I8" s="5"/>
      <c r="J8" s="5"/>
      <c r="K8" s="5"/>
      <c r="L8" s="5"/>
      <c r="M8" s="5"/>
      <c r="N8" s="5"/>
      <c r="O8" s="74"/>
      <c r="P8" s="110"/>
      <c r="Q8" s="110"/>
      <c r="R8" s="110"/>
      <c r="S8" s="110"/>
      <c r="T8" s="110"/>
      <c r="U8" s="110"/>
      <c r="V8" s="110"/>
      <c r="W8" s="110"/>
      <c r="X8" s="110"/>
      <c r="Y8" s="110"/>
    </row>
    <row r="9" spans="1:28" s="84" customFormat="1" ht="15" thickTop="1" thickBot="1" x14ac:dyDescent="0.35">
      <c r="A9" s="5"/>
      <c r="B9" s="111"/>
      <c r="C9" s="422">
        <v>44562</v>
      </c>
      <c r="D9" s="422">
        <v>44593</v>
      </c>
      <c r="E9" s="422">
        <v>44621</v>
      </c>
      <c r="F9" s="422">
        <v>44652</v>
      </c>
      <c r="G9" s="422">
        <v>44682</v>
      </c>
      <c r="H9" s="422">
        <v>44713</v>
      </c>
      <c r="I9" s="422">
        <v>44743</v>
      </c>
      <c r="J9" s="422">
        <v>44774</v>
      </c>
      <c r="K9" s="422">
        <v>44805</v>
      </c>
      <c r="L9" s="422">
        <v>44835</v>
      </c>
      <c r="M9" s="422">
        <v>44866</v>
      </c>
      <c r="N9" s="422">
        <v>44896</v>
      </c>
      <c r="O9" s="423">
        <v>2022</v>
      </c>
      <c r="P9" s="110"/>
      <c r="Q9" s="110"/>
      <c r="R9" s="110"/>
      <c r="S9" s="110"/>
      <c r="T9" s="110"/>
      <c r="U9" s="110"/>
      <c r="V9" s="110"/>
      <c r="W9" s="110"/>
      <c r="X9" s="110"/>
      <c r="Y9" s="110"/>
    </row>
    <row r="10" spans="1:28" s="84" customFormat="1" ht="15" thickTop="1" thickBot="1" x14ac:dyDescent="0.35">
      <c r="A10" s="5"/>
      <c r="B10" s="5"/>
      <c r="C10" s="5"/>
      <c r="D10" s="5"/>
      <c r="E10" s="5"/>
      <c r="F10" s="88"/>
      <c r="G10" s="88"/>
      <c r="H10" s="88"/>
      <c r="I10" s="88"/>
      <c r="J10" s="88"/>
      <c r="K10" s="88"/>
      <c r="L10" s="88"/>
      <c r="M10" s="88"/>
      <c r="N10" s="88"/>
      <c r="O10" s="88"/>
      <c r="P10" s="110"/>
      <c r="Q10" s="110"/>
      <c r="R10" s="110"/>
      <c r="S10" s="110"/>
      <c r="T10" s="110"/>
      <c r="U10" s="110"/>
      <c r="V10" s="110"/>
      <c r="W10" s="110"/>
      <c r="X10" s="110"/>
      <c r="Y10" s="110"/>
      <c r="Z10" s="110"/>
      <c r="AA10" s="110"/>
      <c r="AB10" s="110"/>
    </row>
    <row r="11" spans="1:28" s="84" customFormat="1" ht="14.4" thickBot="1" x14ac:dyDescent="0.35">
      <c r="A11" s="5"/>
      <c r="B11" s="1357" t="s">
        <v>629</v>
      </c>
      <c r="C11" s="1358"/>
      <c r="D11" s="1358"/>
      <c r="E11" s="1358"/>
      <c r="F11" s="1358"/>
      <c r="G11" s="1358"/>
      <c r="H11" s="1358"/>
      <c r="I11" s="1358"/>
      <c r="J11" s="1358"/>
      <c r="K11" s="1358"/>
      <c r="L11" s="1358"/>
      <c r="M11" s="1358"/>
      <c r="N11" s="1358"/>
      <c r="O11" s="1359"/>
      <c r="P11" s="110"/>
      <c r="Q11" s="110"/>
      <c r="R11" s="110"/>
      <c r="S11" s="110"/>
      <c r="T11" s="110"/>
      <c r="U11" s="110"/>
      <c r="V11" s="110"/>
      <c r="W11" s="110"/>
      <c r="X11" s="110"/>
      <c r="Y11" s="110"/>
      <c r="Z11" s="110"/>
      <c r="AA11" s="110"/>
      <c r="AB11" s="110"/>
    </row>
    <row r="12" spans="1:28" s="862" customFormat="1" ht="14.4" thickBot="1" x14ac:dyDescent="0.35">
      <c r="A12" s="112"/>
      <c r="B12" s="113"/>
      <c r="C12" s="88"/>
      <c r="D12" s="88"/>
      <c r="E12" s="88"/>
      <c r="F12" s="88"/>
      <c r="G12" s="88"/>
      <c r="H12" s="88"/>
      <c r="I12" s="88"/>
      <c r="J12" s="88"/>
      <c r="K12" s="88"/>
      <c r="L12" s="88"/>
      <c r="M12" s="88"/>
      <c r="N12" s="88"/>
      <c r="O12" s="88"/>
      <c r="P12" s="110"/>
      <c r="Q12" s="110"/>
      <c r="R12" s="110"/>
      <c r="S12" s="110"/>
      <c r="T12" s="110"/>
      <c r="U12" s="110"/>
      <c r="V12" s="110"/>
      <c r="W12" s="110"/>
      <c r="X12" s="110"/>
      <c r="Y12" s="110"/>
    </row>
    <row r="13" spans="1:28" ht="15" thickBot="1" x14ac:dyDescent="0.35">
      <c r="B13" s="307" t="s">
        <v>59</v>
      </c>
      <c r="C13" s="308">
        <f t="shared" ref="C13:O13" si="0">+C14+C15</f>
        <v>1074.8060457744803</v>
      </c>
      <c r="D13" s="308">
        <f t="shared" si="0"/>
        <v>1643.9316515735563</v>
      </c>
      <c r="E13" s="308">
        <f t="shared" si="0"/>
        <v>10541.025950455463</v>
      </c>
      <c r="F13" s="308">
        <f t="shared" si="0"/>
        <v>8833.3848610533241</v>
      </c>
      <c r="G13" s="308">
        <f t="shared" si="0"/>
        <v>2890.9723624728886</v>
      </c>
      <c r="H13" s="308">
        <f t="shared" si="0"/>
        <v>5102.6458272816662</v>
      </c>
      <c r="I13" s="308">
        <f t="shared" si="0"/>
        <v>2440.4968593168437</v>
      </c>
      <c r="J13" s="308">
        <f t="shared" si="0"/>
        <v>151.0894898953878</v>
      </c>
      <c r="K13" s="308">
        <f t="shared" si="0"/>
        <v>6286.7038387801676</v>
      </c>
      <c r="L13" s="308">
        <f t="shared" si="0"/>
        <v>3015.7264868977118</v>
      </c>
      <c r="M13" s="308">
        <f t="shared" si="0"/>
        <v>1066.3612897345954</v>
      </c>
      <c r="N13" s="308">
        <f t="shared" si="0"/>
        <v>3358.5551971909645</v>
      </c>
      <c r="O13" s="308">
        <f t="shared" si="0"/>
        <v>46405.699860427056</v>
      </c>
      <c r="P13" s="85"/>
      <c r="Q13" s="85"/>
      <c r="R13" s="85"/>
      <c r="S13" s="85"/>
      <c r="T13" s="85"/>
      <c r="U13" s="85"/>
      <c r="V13" s="85"/>
      <c r="W13" s="85"/>
      <c r="X13" s="85"/>
    </row>
    <row r="14" spans="1:28" x14ac:dyDescent="0.3">
      <c r="A14" s="5"/>
      <c r="B14" s="427" t="s">
        <v>60</v>
      </c>
      <c r="C14" s="118">
        <v>0</v>
      </c>
      <c r="D14" s="118">
        <v>1054.4887860784434</v>
      </c>
      <c r="E14" s="875">
        <v>2932.4297792148736</v>
      </c>
      <c r="F14" s="875">
        <v>0</v>
      </c>
      <c r="G14" s="875">
        <v>0</v>
      </c>
      <c r="H14" s="118">
        <v>0</v>
      </c>
      <c r="I14" s="118">
        <v>0</v>
      </c>
      <c r="J14" s="118">
        <v>0</v>
      </c>
      <c r="K14" s="118">
        <v>0</v>
      </c>
      <c r="L14" s="118">
        <v>0</v>
      </c>
      <c r="M14" s="118">
        <v>0</v>
      </c>
      <c r="N14" s="118">
        <v>0</v>
      </c>
      <c r="O14" s="118">
        <f>SUM(C14:N14)</f>
        <v>3986.918565293317</v>
      </c>
      <c r="P14" s="85"/>
      <c r="Q14" s="85"/>
      <c r="R14" s="85"/>
      <c r="S14" s="85"/>
      <c r="T14" s="85"/>
      <c r="U14" s="85"/>
      <c r="V14" s="85"/>
      <c r="W14" s="85"/>
      <c r="X14" s="85"/>
    </row>
    <row r="15" spans="1:28" x14ac:dyDescent="0.3">
      <c r="A15" s="5"/>
      <c r="B15" s="427" t="s">
        <v>61</v>
      </c>
      <c r="C15" s="118">
        <v>1074.8060457744803</v>
      </c>
      <c r="D15" s="118">
        <v>589.44286549511287</v>
      </c>
      <c r="E15" s="875">
        <v>7608.5961712405888</v>
      </c>
      <c r="F15" s="875">
        <v>8833.3848610533241</v>
      </c>
      <c r="G15" s="875">
        <v>2890.9723624728886</v>
      </c>
      <c r="H15" s="118">
        <v>5102.6458272816662</v>
      </c>
      <c r="I15" s="118">
        <v>2440.4968593168437</v>
      </c>
      <c r="J15" s="118">
        <v>151.0894898953878</v>
      </c>
      <c r="K15" s="118">
        <v>6286.7038387801676</v>
      </c>
      <c r="L15" s="118">
        <v>3015.7264868977118</v>
      </c>
      <c r="M15" s="118">
        <v>1066.3612897345954</v>
      </c>
      <c r="N15" s="118">
        <v>3358.5551971909645</v>
      </c>
      <c r="O15" s="118">
        <f>SUM(C15:N15)</f>
        <v>42418.78129513374</v>
      </c>
      <c r="P15" s="85"/>
      <c r="Q15" s="85"/>
      <c r="R15" s="85"/>
      <c r="S15" s="85"/>
      <c r="T15" s="85"/>
      <c r="U15" s="85"/>
      <c r="V15" s="85"/>
      <c r="W15" s="85"/>
      <c r="X15" s="85"/>
    </row>
    <row r="16" spans="1:28" s="862" customFormat="1" ht="14.4" thickBot="1" x14ac:dyDescent="0.35">
      <c r="A16" s="5"/>
      <c r="B16" s="5"/>
      <c r="C16" s="424"/>
      <c r="D16" s="1114"/>
      <c r="E16" s="1114"/>
      <c r="F16" s="1114"/>
      <c r="G16" s="1114"/>
      <c r="H16" s="1114"/>
      <c r="I16" s="1114"/>
      <c r="J16" s="1114"/>
      <c r="K16" s="1114"/>
      <c r="L16" s="1114"/>
      <c r="M16" s="1114"/>
      <c r="N16" s="1114"/>
      <c r="O16" s="1114"/>
      <c r="P16" s="85"/>
      <c r="Q16" s="85"/>
      <c r="R16" s="85"/>
      <c r="S16" s="85"/>
      <c r="T16" s="85"/>
      <c r="U16" s="85"/>
      <c r="V16" s="85"/>
      <c r="W16" s="85"/>
      <c r="X16" s="85"/>
      <c r="Y16" s="110"/>
    </row>
    <row r="17" spans="1:28" s="70" customFormat="1" ht="14.4" thickBot="1" x14ac:dyDescent="0.35">
      <c r="A17" s="5"/>
      <c r="B17" s="119" t="s">
        <v>52</v>
      </c>
      <c r="C17" s="77">
        <f>+C18+C23+C25+C26</f>
        <v>992.2346531640577</v>
      </c>
      <c r="D17" s="77">
        <f t="shared" ref="D17:N17" si="1">+D18+D23+D25+D26</f>
        <v>146.73968291371682</v>
      </c>
      <c r="E17" s="77">
        <f t="shared" si="1"/>
        <v>3094.074960034096</v>
      </c>
      <c r="F17" s="77">
        <f t="shared" si="1"/>
        <v>836.09264600255847</v>
      </c>
      <c r="G17" s="77">
        <f t="shared" si="1"/>
        <v>168.16673559901278</v>
      </c>
      <c r="H17" s="77">
        <f t="shared" si="1"/>
        <v>3011.2076361033251</v>
      </c>
      <c r="I17" s="77">
        <f t="shared" si="1"/>
        <v>2360.5763755979247</v>
      </c>
      <c r="J17" s="77">
        <f t="shared" si="1"/>
        <v>143.25827527224578</v>
      </c>
      <c r="K17" s="77">
        <f t="shared" si="1"/>
        <v>3090.6684541828272</v>
      </c>
      <c r="L17" s="77">
        <f t="shared" si="1"/>
        <v>2912.7355062713405</v>
      </c>
      <c r="M17" s="77">
        <f t="shared" si="1"/>
        <v>166.53354919321717</v>
      </c>
      <c r="N17" s="77">
        <f t="shared" si="1"/>
        <v>2987.7267187882389</v>
      </c>
      <c r="O17" s="120">
        <f>+SUM(C17:N17)</f>
        <v>19910.015193122559</v>
      </c>
      <c r="P17" s="85"/>
      <c r="Q17" s="85"/>
      <c r="R17" s="85"/>
      <c r="S17" s="85"/>
      <c r="T17" s="85"/>
      <c r="U17" s="85"/>
      <c r="V17" s="85"/>
      <c r="W17" s="85"/>
      <c r="X17" s="85"/>
      <c r="Y17" s="85"/>
      <c r="Z17" s="85"/>
      <c r="AA17" s="85"/>
      <c r="AB17" s="85"/>
    </row>
    <row r="18" spans="1:28" s="70" customFormat="1" x14ac:dyDescent="0.3">
      <c r="A18" s="5"/>
      <c r="B18" s="341" t="s">
        <v>62</v>
      </c>
      <c r="C18" s="78">
        <f t="shared" ref="C18:O18" si="2">SUM(C19:C22)</f>
        <v>836.88488310448531</v>
      </c>
      <c r="D18" s="78">
        <f t="shared" si="2"/>
        <v>140.67383124400001</v>
      </c>
      <c r="E18" s="78">
        <f t="shared" si="2"/>
        <v>3089.4402585821454</v>
      </c>
      <c r="F18" s="78">
        <f t="shared" si="2"/>
        <v>824.33322589539694</v>
      </c>
      <c r="G18" s="78">
        <f t="shared" si="2"/>
        <v>138.28143322999998</v>
      </c>
      <c r="H18" s="78">
        <f t="shared" si="2"/>
        <v>3006.2285871616696</v>
      </c>
      <c r="I18" s="78">
        <f t="shared" si="2"/>
        <v>2205.1284140029202</v>
      </c>
      <c r="J18" s="78">
        <f t="shared" si="2"/>
        <v>138.882890253</v>
      </c>
      <c r="K18" s="78">
        <f t="shared" si="2"/>
        <v>3088.0856675321456</v>
      </c>
      <c r="L18" s="78">
        <f t="shared" si="2"/>
        <v>2903.64195113505</v>
      </c>
      <c r="M18" s="78">
        <f t="shared" si="2"/>
        <v>139.49318826599998</v>
      </c>
      <c r="N18" s="78">
        <f t="shared" si="2"/>
        <v>2985.0641061340416</v>
      </c>
      <c r="O18" s="78">
        <f t="shared" si="2"/>
        <v>19496.138436540856</v>
      </c>
      <c r="P18" s="85"/>
      <c r="Q18" s="85"/>
      <c r="R18" s="85"/>
      <c r="S18" s="85"/>
      <c r="T18" s="85"/>
      <c r="U18" s="85"/>
      <c r="V18" s="85"/>
      <c r="W18" s="85"/>
      <c r="X18" s="85"/>
      <c r="Y18" s="85"/>
      <c r="Z18" s="85"/>
      <c r="AA18" s="85"/>
      <c r="AB18" s="85"/>
    </row>
    <row r="19" spans="1:28" s="70" customFormat="1" x14ac:dyDescent="0.3">
      <c r="A19" s="5"/>
      <c r="B19" s="315" t="s">
        <v>63</v>
      </c>
      <c r="C19" s="867">
        <v>15.201048159999999</v>
      </c>
      <c r="D19" s="867">
        <v>2.82987872</v>
      </c>
      <c r="E19" s="867">
        <v>61.943313106000019</v>
      </c>
      <c r="F19" s="867">
        <v>25.661523369999998</v>
      </c>
      <c r="G19" s="867">
        <v>13.493341739999998</v>
      </c>
      <c r="H19" s="867">
        <v>46.682186091999995</v>
      </c>
      <c r="I19" s="867">
        <v>2.2383818600000001</v>
      </c>
      <c r="J19" s="867">
        <v>3.1180459290000004</v>
      </c>
      <c r="K19" s="867">
        <v>57.255740586000016</v>
      </c>
      <c r="L19" s="867">
        <v>30.938810709999998</v>
      </c>
      <c r="M19" s="867">
        <v>13.51060287</v>
      </c>
      <c r="N19" s="867">
        <v>26.244974051999996</v>
      </c>
      <c r="O19" s="867">
        <f>SUM(C19:N19)</f>
        <v>299.11784719500002</v>
      </c>
      <c r="P19" s="85"/>
      <c r="Q19" s="85"/>
      <c r="R19" s="85"/>
      <c r="S19" s="85"/>
      <c r="T19" s="85"/>
      <c r="U19" s="85"/>
      <c r="V19" s="85"/>
      <c r="W19" s="85"/>
      <c r="X19" s="85"/>
      <c r="Y19" s="110"/>
    </row>
    <row r="20" spans="1:28" s="70" customFormat="1" x14ac:dyDescent="0.3">
      <c r="A20" s="5"/>
      <c r="B20" s="316" t="s">
        <v>64</v>
      </c>
      <c r="C20" s="865">
        <v>48.678106275000005</v>
      </c>
      <c r="D20" s="865">
        <v>39.458251064000009</v>
      </c>
      <c r="E20" s="865">
        <v>129.31452254999999</v>
      </c>
      <c r="F20" s="865">
        <v>54.58078884999999</v>
      </c>
      <c r="G20" s="865">
        <v>105.31710360999998</v>
      </c>
      <c r="H20" s="865">
        <v>26.737114610000003</v>
      </c>
      <c r="I20" s="865">
        <v>48.678106275000005</v>
      </c>
      <c r="J20" s="865">
        <v>37.331779224000002</v>
      </c>
      <c r="K20" s="865">
        <v>129.71452255</v>
      </c>
      <c r="L20" s="868">
        <v>55.841478447</v>
      </c>
      <c r="M20" s="865">
        <v>105.79683946599997</v>
      </c>
      <c r="N20" s="865">
        <v>26.737114610000003</v>
      </c>
      <c r="O20" s="868">
        <f>SUM(C20:N20)</f>
        <v>808.185727531</v>
      </c>
      <c r="P20" s="85"/>
      <c r="Q20" s="85"/>
      <c r="R20" s="85"/>
      <c r="S20" s="85"/>
      <c r="T20" s="85"/>
      <c r="U20" s="85"/>
      <c r="V20" s="85"/>
      <c r="W20" s="85"/>
      <c r="X20" s="85"/>
      <c r="Y20" s="110"/>
    </row>
    <row r="21" spans="1:28" s="70" customFormat="1" x14ac:dyDescent="0.3">
      <c r="A21" s="5"/>
      <c r="B21" s="316" t="s">
        <v>584</v>
      </c>
      <c r="C21" s="858">
        <v>726.3321995464853</v>
      </c>
      <c r="D21" s="858">
        <v>0</v>
      </c>
      <c r="E21" s="858">
        <v>2854.6113236961455</v>
      </c>
      <c r="F21" s="858">
        <v>726.3321995464853</v>
      </c>
      <c r="G21" s="858">
        <v>0</v>
      </c>
      <c r="H21" s="858">
        <v>2854.6113236961455</v>
      </c>
      <c r="I21" s="858">
        <v>2108.1349206349205</v>
      </c>
      <c r="J21" s="858">
        <v>0</v>
      </c>
      <c r="K21" s="858">
        <v>2854.6113236961455</v>
      </c>
      <c r="L21" s="79">
        <v>2799.0362811791383</v>
      </c>
      <c r="M21" s="858">
        <v>0</v>
      </c>
      <c r="N21" s="858">
        <v>2854.6113236961455</v>
      </c>
      <c r="O21" s="868">
        <f>SUM(C21:N21)</f>
        <v>17778.280895691612</v>
      </c>
      <c r="P21" s="85"/>
      <c r="Q21" s="85"/>
      <c r="R21" s="85"/>
      <c r="S21" s="85"/>
      <c r="T21" s="85"/>
      <c r="U21" s="85"/>
      <c r="V21" s="85"/>
      <c r="W21" s="85"/>
      <c r="X21" s="85"/>
      <c r="Y21" s="110"/>
    </row>
    <row r="22" spans="1:28" s="70" customFormat="1" x14ac:dyDescent="0.3">
      <c r="A22" s="5"/>
      <c r="B22" s="342" t="s">
        <v>65</v>
      </c>
      <c r="C22" s="858">
        <v>46.673529122999994</v>
      </c>
      <c r="D22" s="858">
        <v>98.385701460000007</v>
      </c>
      <c r="E22" s="858">
        <v>43.571099230000002</v>
      </c>
      <c r="F22" s="858">
        <v>17.758714128911564</v>
      </c>
      <c r="G22" s="858">
        <v>19.470987879999999</v>
      </c>
      <c r="H22" s="858">
        <v>78.197962763524046</v>
      </c>
      <c r="I22" s="858">
        <v>46.077005232999994</v>
      </c>
      <c r="J22" s="858">
        <v>98.433065100000007</v>
      </c>
      <c r="K22" s="858">
        <v>46.504080700000003</v>
      </c>
      <c r="L22" s="79">
        <v>17.825380798911564</v>
      </c>
      <c r="M22" s="858">
        <v>20.18574593</v>
      </c>
      <c r="N22" s="858">
        <v>77.470693775895924</v>
      </c>
      <c r="O22" s="79">
        <f>SUM(C22:N22)</f>
        <v>610.55396612324319</v>
      </c>
      <c r="P22" s="85"/>
      <c r="Q22" s="85"/>
      <c r="R22" s="85"/>
      <c r="S22" s="85"/>
      <c r="T22" s="85"/>
      <c r="U22" s="85"/>
      <c r="V22" s="85"/>
      <c r="W22" s="85"/>
      <c r="X22" s="85"/>
      <c r="Y22" s="110"/>
    </row>
    <row r="23" spans="1:28" s="70" customFormat="1" x14ac:dyDescent="0.3">
      <c r="A23" s="5"/>
      <c r="B23" s="870" t="s">
        <v>68</v>
      </c>
      <c r="C23" s="329">
        <f>+C24</f>
        <v>1.5109015656135942</v>
      </c>
      <c r="D23" s="329">
        <f t="shared" ref="D23:N23" si="3">+D24</f>
        <v>1.5177499137513637</v>
      </c>
      <c r="E23" s="329">
        <f t="shared" si="3"/>
        <v>1.3737603186479302E-2</v>
      </c>
      <c r="F23" s="329">
        <f t="shared" si="3"/>
        <v>3.5981775501497628</v>
      </c>
      <c r="G23" s="329">
        <f t="shared" si="3"/>
        <v>17.859732114175607</v>
      </c>
      <c r="H23" s="329">
        <f t="shared" si="3"/>
        <v>1.388312136346373E-2</v>
      </c>
      <c r="I23" s="329">
        <f t="shared" si="3"/>
        <v>1.5114047337070238</v>
      </c>
      <c r="J23" s="329">
        <f t="shared" si="3"/>
        <v>1.5182326259617702</v>
      </c>
      <c r="K23" s="329">
        <f t="shared" si="3"/>
        <v>1.4127719513862514E-2</v>
      </c>
      <c r="L23" s="329">
        <f t="shared" si="3"/>
        <v>3.5986823105941226</v>
      </c>
      <c r="M23" s="329">
        <f t="shared" si="3"/>
        <v>17.860195246332843</v>
      </c>
      <c r="N23" s="329">
        <f t="shared" si="3"/>
        <v>1.4389182829472085E-2</v>
      </c>
      <c r="O23" s="79">
        <f>SUM(C23:N23)</f>
        <v>49.031213687179367</v>
      </c>
      <c r="P23" s="85"/>
      <c r="Q23" s="85"/>
      <c r="R23" s="85"/>
      <c r="S23" s="85"/>
      <c r="T23" s="85"/>
      <c r="U23" s="85"/>
      <c r="V23" s="85"/>
      <c r="W23" s="85"/>
      <c r="X23" s="85"/>
      <c r="Y23" s="110"/>
    </row>
    <row r="24" spans="1:28" s="70" customFormat="1" x14ac:dyDescent="0.3">
      <c r="A24" s="5"/>
      <c r="B24" s="316" t="s">
        <v>69</v>
      </c>
      <c r="C24" s="865">
        <v>1.5109015656135942</v>
      </c>
      <c r="D24" s="865">
        <v>1.5177499137513637</v>
      </c>
      <c r="E24" s="865">
        <v>1.3737603186479302E-2</v>
      </c>
      <c r="F24" s="865">
        <v>3.5981775501497628</v>
      </c>
      <c r="G24" s="865">
        <v>17.859732114175607</v>
      </c>
      <c r="H24" s="865">
        <v>1.388312136346373E-2</v>
      </c>
      <c r="I24" s="865">
        <v>1.5114047337070238</v>
      </c>
      <c r="J24" s="865">
        <v>1.5182326259617702</v>
      </c>
      <c r="K24" s="865">
        <v>1.4127719513862514E-2</v>
      </c>
      <c r="L24" s="865">
        <v>3.5986823105941226</v>
      </c>
      <c r="M24" s="865">
        <v>17.860195246332843</v>
      </c>
      <c r="N24" s="865">
        <v>1.4389182829472085E-2</v>
      </c>
      <c r="O24" s="868">
        <f t="shared" ref="O24:O25" si="4">SUM(C24:N24)</f>
        <v>49.031213687179367</v>
      </c>
      <c r="P24" s="85"/>
      <c r="Q24" s="85"/>
      <c r="R24" s="85"/>
      <c r="S24" s="85"/>
      <c r="T24" s="85"/>
      <c r="U24" s="85"/>
      <c r="V24" s="85"/>
      <c r="W24" s="85"/>
      <c r="X24" s="85"/>
      <c r="Y24" s="110"/>
    </row>
    <row r="25" spans="1:28" s="5" customFormat="1" x14ac:dyDescent="0.3">
      <c r="B25" s="870" t="s">
        <v>70</v>
      </c>
      <c r="C25" s="329">
        <v>149.37420741999998</v>
      </c>
      <c r="D25" s="329">
        <v>6.8062935634937927E-2</v>
      </c>
      <c r="E25" s="329">
        <v>0.12129997000000001</v>
      </c>
      <c r="F25" s="329">
        <v>3.6497160484711961</v>
      </c>
      <c r="G25" s="329">
        <v>7.4965486329629627</v>
      </c>
      <c r="H25" s="329">
        <v>0.42075657</v>
      </c>
      <c r="I25" s="329">
        <v>149.37420810999998</v>
      </c>
      <c r="J25" s="329">
        <v>6.8062935634937927E-2</v>
      </c>
      <c r="K25" s="329">
        <v>0.12129997000000001</v>
      </c>
      <c r="L25" s="329">
        <v>3.6497160484711961</v>
      </c>
      <c r="M25" s="329">
        <v>7.4965486329629627</v>
      </c>
      <c r="N25" s="329">
        <v>1.1186920282737187</v>
      </c>
      <c r="O25" s="869">
        <f t="shared" si="4"/>
        <v>322.95911930241186</v>
      </c>
      <c r="P25" s="85"/>
      <c r="Q25" s="85"/>
      <c r="R25" s="85"/>
      <c r="S25" s="85"/>
      <c r="T25" s="85"/>
      <c r="U25" s="85"/>
      <c r="V25" s="85"/>
      <c r="W25" s="85"/>
      <c r="X25" s="85"/>
      <c r="Y25" s="110"/>
    </row>
    <row r="26" spans="1:28" s="114" customFormat="1" x14ac:dyDescent="0.3">
      <c r="A26" s="5"/>
      <c r="B26" s="315" t="s">
        <v>685</v>
      </c>
      <c r="C26" s="860">
        <f t="shared" ref="C26:O26" si="5">+C27+C28</f>
        <v>4.4646610739587977</v>
      </c>
      <c r="D26" s="860">
        <f t="shared" si="5"/>
        <v>4.4800388203304893</v>
      </c>
      <c r="E26" s="860">
        <f t="shared" si="5"/>
        <v>4.4996638787639291</v>
      </c>
      <c r="F26" s="860">
        <f t="shared" si="5"/>
        <v>4.5115265085405234</v>
      </c>
      <c r="G26" s="860">
        <f t="shared" si="5"/>
        <v>4.529021621874219</v>
      </c>
      <c r="H26" s="860">
        <f t="shared" si="5"/>
        <v>4.5444092502918956</v>
      </c>
      <c r="I26" s="860">
        <f t="shared" si="5"/>
        <v>4.5623487512974945</v>
      </c>
      <c r="J26" s="860">
        <f t="shared" si="5"/>
        <v>2.789089457649073</v>
      </c>
      <c r="K26" s="860">
        <f t="shared" si="5"/>
        <v>2.4473589611675814</v>
      </c>
      <c r="L26" s="860">
        <f t="shared" si="5"/>
        <v>1.8451567772250912</v>
      </c>
      <c r="M26" s="860">
        <f t="shared" si="5"/>
        <v>1.6836170479214001</v>
      </c>
      <c r="N26" s="860">
        <f t="shared" si="5"/>
        <v>1.5295314430939828</v>
      </c>
      <c r="O26" s="867">
        <f t="shared" si="5"/>
        <v>41.886423592114483</v>
      </c>
      <c r="P26" s="85"/>
      <c r="Q26" s="85"/>
      <c r="R26" s="85"/>
      <c r="S26" s="85"/>
      <c r="T26" s="85"/>
      <c r="U26" s="85"/>
      <c r="V26" s="85"/>
      <c r="W26" s="85"/>
      <c r="X26" s="85"/>
      <c r="Y26" s="110"/>
    </row>
    <row r="27" spans="1:28" s="70" customFormat="1" x14ac:dyDescent="0.3">
      <c r="A27" s="5"/>
      <c r="B27" s="315" t="s">
        <v>71</v>
      </c>
      <c r="C27" s="860">
        <v>0.8081656139587976</v>
      </c>
      <c r="D27" s="860">
        <v>0.82354336033048869</v>
      </c>
      <c r="E27" s="860">
        <v>0.8431684187639289</v>
      </c>
      <c r="F27" s="860">
        <v>0.85503104854052292</v>
      </c>
      <c r="G27" s="860">
        <v>0.87252616187421861</v>
      </c>
      <c r="H27" s="860">
        <v>0.88791379029189543</v>
      </c>
      <c r="I27" s="860">
        <v>0.90585329129749415</v>
      </c>
      <c r="J27" s="860">
        <v>0.92205224764907323</v>
      </c>
      <c r="K27" s="860">
        <v>0.93965516116758163</v>
      </c>
      <c r="L27" s="860">
        <v>0.9583696472250911</v>
      </c>
      <c r="M27" s="860">
        <v>0.97582991792140006</v>
      </c>
      <c r="N27" s="860">
        <v>0.99507764309398272</v>
      </c>
      <c r="O27" s="867">
        <f>SUM(C27:N27)</f>
        <v>10.787186302114474</v>
      </c>
      <c r="P27" s="85"/>
      <c r="Q27" s="85"/>
      <c r="R27" s="85"/>
      <c r="S27" s="85"/>
      <c r="T27" s="85"/>
      <c r="U27" s="85"/>
      <c r="V27" s="85"/>
      <c r="W27" s="85"/>
      <c r="X27" s="85"/>
      <c r="Y27" s="110"/>
    </row>
    <row r="28" spans="1:28" s="70" customFormat="1" x14ac:dyDescent="0.3">
      <c r="A28" s="5"/>
      <c r="B28" s="317" t="s">
        <v>69</v>
      </c>
      <c r="C28" s="318">
        <v>3.6564954600000004</v>
      </c>
      <c r="D28" s="318">
        <v>3.6564954600000004</v>
      </c>
      <c r="E28" s="318">
        <v>3.6564954600000004</v>
      </c>
      <c r="F28" s="318">
        <v>3.6564954600000004</v>
      </c>
      <c r="G28" s="318">
        <v>3.6564954600000004</v>
      </c>
      <c r="H28" s="318">
        <v>3.6564954600000004</v>
      </c>
      <c r="I28" s="318">
        <v>3.6564954600000004</v>
      </c>
      <c r="J28" s="318">
        <v>1.8670372099999999</v>
      </c>
      <c r="K28" s="318">
        <v>1.5077037999999998</v>
      </c>
      <c r="L28" s="318">
        <v>0.88678712999999998</v>
      </c>
      <c r="M28" s="318">
        <v>0.70778712999999993</v>
      </c>
      <c r="N28" s="318">
        <v>0.53445379999999998</v>
      </c>
      <c r="O28" s="80">
        <f>SUM(C28:N28)</f>
        <v>31.099237290000008</v>
      </c>
      <c r="P28" s="85"/>
      <c r="Q28" s="85"/>
      <c r="R28" s="85"/>
      <c r="S28" s="85"/>
      <c r="T28" s="85"/>
      <c r="U28" s="85"/>
      <c r="V28" s="85"/>
      <c r="W28" s="85"/>
      <c r="X28" s="85"/>
      <c r="Y28" s="110"/>
    </row>
    <row r="29" spans="1:28" s="70" customFormat="1" ht="14.4" thickBot="1" x14ac:dyDescent="0.35">
      <c r="A29" s="5"/>
      <c r="B29" s="319"/>
      <c r="C29" s="319"/>
      <c r="D29" s="319"/>
      <c r="E29" s="319"/>
      <c r="F29" s="871"/>
      <c r="G29" s="871"/>
      <c r="H29" s="871"/>
      <c r="I29" s="871"/>
      <c r="J29" s="871"/>
      <c r="K29" s="871"/>
      <c r="L29" s="871"/>
      <c r="M29" s="871"/>
      <c r="N29" s="871"/>
      <c r="O29" s="871"/>
      <c r="P29" s="85"/>
      <c r="Q29" s="85"/>
      <c r="R29" s="85"/>
      <c r="S29" s="85"/>
      <c r="T29" s="85"/>
      <c r="U29" s="85"/>
      <c r="V29" s="85"/>
      <c r="W29" s="85"/>
      <c r="X29" s="85"/>
      <c r="Y29" s="110"/>
    </row>
    <row r="30" spans="1:28" s="862" customFormat="1" ht="14.4" thickBot="1" x14ac:dyDescent="0.35">
      <c r="A30" s="5"/>
      <c r="B30" s="721" t="s">
        <v>235</v>
      </c>
      <c r="C30" s="77">
        <v>0</v>
      </c>
      <c r="D30" s="77">
        <v>967.54905691145291</v>
      </c>
      <c r="E30" s="77">
        <v>3321.193672881448</v>
      </c>
      <c r="F30" s="77">
        <v>0</v>
      </c>
      <c r="G30" s="77">
        <v>0</v>
      </c>
      <c r="H30" s="77">
        <v>0</v>
      </c>
      <c r="I30" s="77">
        <v>0</v>
      </c>
      <c r="J30" s="77">
        <v>0</v>
      </c>
      <c r="K30" s="77">
        <v>0</v>
      </c>
      <c r="L30" s="77">
        <v>0</v>
      </c>
      <c r="M30" s="77">
        <v>0</v>
      </c>
      <c r="N30" s="77">
        <v>0</v>
      </c>
      <c r="O30" s="120">
        <f>SUM(C30:N30)</f>
        <v>4288.7427297929007</v>
      </c>
      <c r="P30" s="85"/>
      <c r="Q30" s="85"/>
      <c r="R30" s="85"/>
      <c r="S30" s="85"/>
      <c r="T30" s="85"/>
      <c r="U30" s="85"/>
      <c r="V30" s="85"/>
      <c r="W30" s="85"/>
      <c r="X30" s="85"/>
      <c r="Y30" s="110"/>
    </row>
    <row r="31" spans="1:28" s="70" customFormat="1" ht="14.4" thickBot="1" x14ac:dyDescent="0.35">
      <c r="A31" s="1"/>
      <c r="B31" s="319"/>
      <c r="C31" s="496"/>
      <c r="D31" s="496"/>
      <c r="E31" s="496"/>
      <c r="F31" s="496"/>
      <c r="G31" s="496"/>
      <c r="H31" s="496"/>
      <c r="I31" s="496"/>
      <c r="J31" s="496"/>
      <c r="K31" s="496"/>
      <c r="L31" s="496"/>
      <c r="M31" s="496"/>
      <c r="N31" s="496"/>
      <c r="O31" s="496"/>
      <c r="P31" s="85"/>
      <c r="Q31" s="85"/>
      <c r="R31" s="85"/>
      <c r="S31" s="85"/>
      <c r="T31" s="85"/>
      <c r="U31" s="85"/>
      <c r="V31" s="85"/>
      <c r="W31" s="85"/>
      <c r="X31" s="85"/>
      <c r="Y31" s="110"/>
    </row>
    <row r="32" spans="1:28" s="70" customFormat="1" ht="14.4" thickBot="1" x14ac:dyDescent="0.35">
      <c r="A32" s="1"/>
      <c r="B32" s="119" t="s">
        <v>302</v>
      </c>
      <c r="C32" s="77">
        <f t="shared" ref="C32:N32" si="6">+SUM(C33:C43)+C46</f>
        <v>82.571392610422578</v>
      </c>
      <c r="D32" s="77">
        <f t="shared" si="6"/>
        <v>529.6429117483865</v>
      </c>
      <c r="E32" s="77">
        <f t="shared" si="6"/>
        <v>4125.7573175399193</v>
      </c>
      <c r="F32" s="77">
        <f t="shared" si="6"/>
        <v>7997.2922150507675</v>
      </c>
      <c r="G32" s="77">
        <f t="shared" si="6"/>
        <v>2722.8056268738756</v>
      </c>
      <c r="H32" s="77">
        <f t="shared" si="6"/>
        <v>2091.4381911783412</v>
      </c>
      <c r="I32" s="77">
        <f t="shared" si="6"/>
        <v>79.920483718918518</v>
      </c>
      <c r="J32" s="77">
        <f t="shared" si="6"/>
        <v>7.8312146231420385</v>
      </c>
      <c r="K32" s="77">
        <f t="shared" si="6"/>
        <v>3196.0353845973405</v>
      </c>
      <c r="L32" s="77">
        <f t="shared" si="6"/>
        <v>102.99098062637083</v>
      </c>
      <c r="M32" s="77">
        <f t="shared" si="6"/>
        <v>899.82774054137815</v>
      </c>
      <c r="N32" s="77">
        <f t="shared" si="6"/>
        <v>370.82847840272569</v>
      </c>
      <c r="O32" s="120">
        <f>SUM(C32:N32)</f>
        <v>22206.941937511594</v>
      </c>
      <c r="P32" s="85"/>
      <c r="Q32" s="85"/>
      <c r="R32" s="85"/>
      <c r="S32" s="85"/>
      <c r="T32" s="85"/>
      <c r="U32" s="85"/>
      <c r="V32" s="85"/>
      <c r="W32" s="85"/>
      <c r="X32" s="85"/>
      <c r="Y32" s="110"/>
    </row>
    <row r="33" spans="1:25" s="70" customFormat="1" x14ac:dyDescent="0.3">
      <c r="A33" s="1"/>
      <c r="B33" s="872" t="s">
        <v>563</v>
      </c>
      <c r="C33" s="329">
        <v>0</v>
      </c>
      <c r="D33" s="329">
        <v>0</v>
      </c>
      <c r="E33" s="329">
        <v>0</v>
      </c>
      <c r="F33" s="329">
        <v>0</v>
      </c>
      <c r="G33" s="329">
        <v>7.8437377499999998</v>
      </c>
      <c r="H33" s="329">
        <v>0</v>
      </c>
      <c r="I33" s="329">
        <v>0</v>
      </c>
      <c r="J33" s="329">
        <v>0</v>
      </c>
      <c r="K33" s="329">
        <v>0</v>
      </c>
      <c r="L33" s="329">
        <v>0</v>
      </c>
      <c r="M33" s="329">
        <v>0</v>
      </c>
      <c r="N33" s="329">
        <v>0</v>
      </c>
      <c r="O33" s="869">
        <f t="shared" ref="O33:O57" si="7">SUM(C33:N33)</f>
        <v>7.8437377499999998</v>
      </c>
      <c r="P33" s="85"/>
      <c r="Q33" s="85"/>
      <c r="R33" s="85"/>
      <c r="S33" s="85"/>
      <c r="T33" s="85"/>
      <c r="U33" s="85"/>
      <c r="V33" s="85"/>
      <c r="W33" s="85"/>
      <c r="X33" s="85"/>
      <c r="Y33" s="110"/>
    </row>
    <row r="34" spans="1:25" s="70" customFormat="1" x14ac:dyDescent="0.3">
      <c r="A34" s="1"/>
      <c r="B34" s="872" t="s">
        <v>561</v>
      </c>
      <c r="C34" s="329">
        <v>0</v>
      </c>
      <c r="D34" s="329">
        <v>0</v>
      </c>
      <c r="E34" s="329">
        <v>0</v>
      </c>
      <c r="F34" s="329">
        <v>582.97703769092789</v>
      </c>
      <c r="G34" s="329">
        <v>0</v>
      </c>
      <c r="H34" s="329">
        <v>0</v>
      </c>
      <c r="I34" s="329">
        <v>0</v>
      </c>
      <c r="J34" s="329">
        <v>0</v>
      </c>
      <c r="K34" s="329">
        <v>0</v>
      </c>
      <c r="L34" s="329">
        <v>0</v>
      </c>
      <c r="M34" s="329">
        <v>0</v>
      </c>
      <c r="N34" s="329">
        <v>0</v>
      </c>
      <c r="O34" s="869">
        <f t="shared" si="7"/>
        <v>582.97703769092789</v>
      </c>
      <c r="P34" s="85"/>
      <c r="Q34" s="85"/>
      <c r="R34" s="85"/>
      <c r="S34" s="85"/>
      <c r="T34" s="85"/>
      <c r="U34" s="85"/>
      <c r="V34" s="85"/>
      <c r="W34" s="85"/>
      <c r="X34" s="85"/>
      <c r="Y34" s="110"/>
    </row>
    <row r="35" spans="1:25" s="70" customFormat="1" x14ac:dyDescent="0.3">
      <c r="A35" s="1"/>
      <c r="B35" s="872" t="s">
        <v>598</v>
      </c>
      <c r="C35" s="329">
        <v>3.5496998062727618</v>
      </c>
      <c r="D35" s="329">
        <v>3.7102421389356959</v>
      </c>
      <c r="E35" s="329">
        <v>3.5207743575582975</v>
      </c>
      <c r="F35" s="329">
        <v>3.6101404497472411</v>
      </c>
      <c r="G35" s="329">
        <v>3.630380219166168</v>
      </c>
      <c r="H35" s="329">
        <v>3.6507334601293686</v>
      </c>
      <c r="I35" s="329">
        <v>3.6712008088275261</v>
      </c>
      <c r="J35" s="329">
        <v>3.6917829049301516</v>
      </c>
      <c r="K35" s="329">
        <v>3.7124803918030111</v>
      </c>
      <c r="L35" s="329">
        <v>3.733293916399413</v>
      </c>
      <c r="M35" s="329">
        <v>3.754224129260205</v>
      </c>
      <c r="N35" s="329">
        <v>3.7752716845137795</v>
      </c>
      <c r="O35" s="869">
        <f t="shared" si="7"/>
        <v>44.01022426754362</v>
      </c>
      <c r="P35" s="85"/>
      <c r="Q35" s="85"/>
      <c r="R35" s="85"/>
      <c r="S35" s="85"/>
      <c r="T35" s="85"/>
      <c r="U35" s="85"/>
      <c r="V35" s="85"/>
      <c r="W35" s="85"/>
      <c r="X35" s="85"/>
      <c r="Y35" s="110"/>
    </row>
    <row r="36" spans="1:25" s="70" customFormat="1" x14ac:dyDescent="0.3">
      <c r="A36" s="1"/>
      <c r="B36" s="872" t="s">
        <v>757</v>
      </c>
      <c r="C36" s="329">
        <v>0</v>
      </c>
      <c r="D36" s="329">
        <v>0</v>
      </c>
      <c r="E36" s="329">
        <v>0</v>
      </c>
      <c r="F36" s="329">
        <v>0</v>
      </c>
      <c r="G36" s="329">
        <v>2707.1920771864975</v>
      </c>
      <c r="H36" s="329">
        <v>0</v>
      </c>
      <c r="I36" s="329">
        <v>0</v>
      </c>
      <c r="J36" s="329">
        <v>0</v>
      </c>
      <c r="K36" s="329">
        <v>0</v>
      </c>
      <c r="L36" s="329">
        <v>0</v>
      </c>
      <c r="M36" s="329">
        <v>0</v>
      </c>
      <c r="N36" s="329">
        <v>0</v>
      </c>
      <c r="O36" s="869">
        <f t="shared" si="7"/>
        <v>2707.1920771864975</v>
      </c>
      <c r="P36" s="85"/>
      <c r="Q36" s="85"/>
      <c r="R36" s="85"/>
      <c r="S36" s="85"/>
      <c r="T36" s="85"/>
      <c r="U36" s="85"/>
      <c r="V36" s="85"/>
      <c r="W36" s="85"/>
      <c r="X36" s="85"/>
      <c r="Y36" s="110"/>
    </row>
    <row r="37" spans="1:25" s="70" customFormat="1" x14ac:dyDescent="0.3">
      <c r="A37" s="1"/>
      <c r="B37" s="872" t="s">
        <v>837</v>
      </c>
      <c r="C37" s="329">
        <v>0</v>
      </c>
      <c r="D37" s="329">
        <v>0</v>
      </c>
      <c r="E37" s="329">
        <v>0</v>
      </c>
      <c r="F37" s="329">
        <v>1659.750432</v>
      </c>
      <c r="G37" s="329">
        <v>0</v>
      </c>
      <c r="H37" s="329">
        <v>0</v>
      </c>
      <c r="I37" s="329">
        <v>0</v>
      </c>
      <c r="J37" s="329">
        <v>0</v>
      </c>
      <c r="K37" s="329">
        <v>0</v>
      </c>
      <c r="L37" s="329">
        <v>0</v>
      </c>
      <c r="M37" s="329">
        <v>0</v>
      </c>
      <c r="N37" s="329">
        <v>0</v>
      </c>
      <c r="O37" s="869">
        <f t="shared" si="7"/>
        <v>1659.750432</v>
      </c>
      <c r="P37" s="85"/>
      <c r="Q37" s="85"/>
      <c r="R37" s="85"/>
      <c r="S37" s="85"/>
      <c r="T37" s="85"/>
      <c r="U37" s="85"/>
      <c r="V37" s="85"/>
      <c r="W37" s="85"/>
      <c r="X37" s="85"/>
      <c r="Y37" s="110"/>
    </row>
    <row r="38" spans="1:25" x14ac:dyDescent="0.3">
      <c r="B38" s="872" t="s">
        <v>711</v>
      </c>
      <c r="C38" s="329">
        <v>0</v>
      </c>
      <c r="D38" s="329">
        <v>0</v>
      </c>
      <c r="E38" s="329">
        <v>4017.6508078159436</v>
      </c>
      <c r="F38" s="329">
        <v>0</v>
      </c>
      <c r="G38" s="329">
        <v>0</v>
      </c>
      <c r="H38" s="329">
        <v>0</v>
      </c>
      <c r="I38" s="329">
        <v>0</v>
      </c>
      <c r="J38" s="329">
        <v>0</v>
      </c>
      <c r="K38" s="329">
        <v>0</v>
      </c>
      <c r="L38" s="329">
        <v>0</v>
      </c>
      <c r="M38" s="329">
        <v>0</v>
      </c>
      <c r="N38" s="329">
        <v>0</v>
      </c>
      <c r="O38" s="869">
        <f t="shared" si="7"/>
        <v>4017.6508078159436</v>
      </c>
      <c r="P38" s="85"/>
      <c r="Q38" s="85"/>
      <c r="R38" s="85"/>
      <c r="S38" s="85"/>
      <c r="T38" s="85"/>
      <c r="U38" s="85"/>
      <c r="V38" s="85"/>
      <c r="W38" s="85"/>
      <c r="X38" s="85"/>
    </row>
    <row r="39" spans="1:25" s="70" customFormat="1" x14ac:dyDescent="0.3">
      <c r="A39" s="1"/>
      <c r="B39" s="872" t="s">
        <v>820</v>
      </c>
      <c r="C39" s="329">
        <v>0</v>
      </c>
      <c r="D39" s="329">
        <v>0</v>
      </c>
      <c r="E39" s="329">
        <v>0</v>
      </c>
      <c r="F39" s="329">
        <v>0</v>
      </c>
      <c r="G39" s="329">
        <v>0</v>
      </c>
      <c r="H39" s="329">
        <v>0</v>
      </c>
      <c r="I39" s="329">
        <v>0</v>
      </c>
      <c r="J39" s="329">
        <v>0</v>
      </c>
      <c r="K39" s="329">
        <v>3032.2928436873253</v>
      </c>
      <c r="L39" s="329">
        <v>0</v>
      </c>
      <c r="M39" s="329">
        <v>0</v>
      </c>
      <c r="N39" s="329">
        <v>0</v>
      </c>
      <c r="O39" s="869">
        <f t="shared" si="7"/>
        <v>3032.2928436873253</v>
      </c>
      <c r="P39" s="85"/>
      <c r="Q39" s="85"/>
      <c r="R39" s="85"/>
      <c r="S39" s="85"/>
      <c r="T39" s="85"/>
      <c r="U39" s="85"/>
      <c r="V39" s="85"/>
      <c r="W39" s="85"/>
      <c r="X39" s="85"/>
      <c r="Y39" s="110"/>
    </row>
    <row r="40" spans="1:25" s="70" customFormat="1" x14ac:dyDescent="0.3">
      <c r="A40" s="1"/>
      <c r="B40" s="872" t="s">
        <v>603</v>
      </c>
      <c r="C40" s="329">
        <v>0</v>
      </c>
      <c r="D40" s="329">
        <v>0</v>
      </c>
      <c r="E40" s="329">
        <v>0</v>
      </c>
      <c r="F40" s="329">
        <v>0</v>
      </c>
      <c r="G40" s="329">
        <v>0</v>
      </c>
      <c r="H40" s="329">
        <v>0</v>
      </c>
      <c r="I40" s="329">
        <v>0</v>
      </c>
      <c r="J40" s="329">
        <v>0</v>
      </c>
      <c r="K40" s="329">
        <v>0</v>
      </c>
      <c r="L40" s="329">
        <v>0</v>
      </c>
      <c r="M40" s="329">
        <v>891.93408469390602</v>
      </c>
      <c r="N40" s="329">
        <v>0</v>
      </c>
      <c r="O40" s="869">
        <f t="shared" si="7"/>
        <v>891.93408469390602</v>
      </c>
      <c r="P40" s="85"/>
      <c r="Q40" s="85"/>
      <c r="R40" s="85"/>
      <c r="S40" s="85"/>
      <c r="T40" s="85"/>
      <c r="U40" s="85"/>
      <c r="V40" s="85"/>
      <c r="W40" s="85"/>
      <c r="X40" s="85"/>
      <c r="Y40" s="110"/>
    </row>
    <row r="41" spans="1:25" s="70" customFormat="1" x14ac:dyDescent="0.3">
      <c r="A41" s="1"/>
      <c r="B41" s="872" t="s">
        <v>78</v>
      </c>
      <c r="C41" s="329">
        <v>0</v>
      </c>
      <c r="D41" s="329">
        <v>0</v>
      </c>
      <c r="E41" s="329">
        <v>0</v>
      </c>
      <c r="F41" s="329">
        <v>5674</v>
      </c>
      <c r="G41" s="329">
        <v>0</v>
      </c>
      <c r="H41" s="329">
        <v>2083.6480259999998</v>
      </c>
      <c r="I41" s="329">
        <v>0</v>
      </c>
      <c r="J41" s="329">
        <v>0</v>
      </c>
      <c r="K41" s="329">
        <v>0</v>
      </c>
      <c r="L41" s="329">
        <v>0</v>
      </c>
      <c r="M41" s="329">
        <v>0</v>
      </c>
      <c r="N41" s="329">
        <v>0</v>
      </c>
      <c r="O41" s="869">
        <f t="shared" si="7"/>
        <v>7757.6480259999998</v>
      </c>
      <c r="P41" s="85"/>
      <c r="Q41" s="85"/>
      <c r="R41" s="85"/>
      <c r="S41" s="85"/>
      <c r="T41" s="85"/>
      <c r="U41" s="85"/>
      <c r="V41" s="85"/>
      <c r="W41" s="85"/>
      <c r="X41" s="85"/>
      <c r="Y41" s="110"/>
    </row>
    <row r="42" spans="1:25" s="70" customFormat="1" x14ac:dyDescent="0.3">
      <c r="A42" s="1"/>
      <c r="B42" s="872" t="s">
        <v>524</v>
      </c>
      <c r="C42" s="329">
        <v>0</v>
      </c>
      <c r="D42" s="329">
        <v>0</v>
      </c>
      <c r="E42" s="329">
        <v>0</v>
      </c>
      <c r="F42" s="329">
        <v>0</v>
      </c>
      <c r="G42" s="329">
        <v>0</v>
      </c>
      <c r="H42" s="329">
        <v>0</v>
      </c>
      <c r="I42" s="329">
        <v>0</v>
      </c>
      <c r="J42" s="329">
        <v>0</v>
      </c>
      <c r="K42" s="329">
        <v>0</v>
      </c>
      <c r="L42" s="329">
        <v>0</v>
      </c>
      <c r="M42" s="329">
        <v>0</v>
      </c>
      <c r="N42" s="329">
        <v>362.91377500000004</v>
      </c>
      <c r="O42" s="869">
        <f t="shared" si="7"/>
        <v>362.91377500000004</v>
      </c>
      <c r="P42" s="85"/>
      <c r="Q42" s="85"/>
      <c r="R42" s="85"/>
      <c r="S42" s="85"/>
      <c r="T42" s="85"/>
      <c r="U42" s="85"/>
      <c r="V42" s="85"/>
      <c r="W42" s="85"/>
      <c r="X42" s="85"/>
      <c r="Y42" s="110"/>
    </row>
    <row r="43" spans="1:25" s="70" customFormat="1" x14ac:dyDescent="0.3">
      <c r="A43" s="1"/>
      <c r="B43" s="870" t="s">
        <v>217</v>
      </c>
      <c r="C43" s="873">
        <f>+C44+C45</f>
        <v>52.759045999999998</v>
      </c>
      <c r="D43" s="873">
        <f t="shared" ref="D43:O43" si="8">+D44+D45</f>
        <v>521.79323789123896</v>
      </c>
      <c r="E43" s="873">
        <f t="shared" si="8"/>
        <v>100.44630364820505</v>
      </c>
      <c r="F43" s="873">
        <f t="shared" si="8"/>
        <v>50.787785</v>
      </c>
      <c r="G43" s="873">
        <f t="shared" si="8"/>
        <v>0</v>
      </c>
      <c r="H43" s="873">
        <f t="shared" si="8"/>
        <v>0</v>
      </c>
      <c r="I43" s="873">
        <f t="shared" si="8"/>
        <v>50.082462999999997</v>
      </c>
      <c r="J43" s="873">
        <f t="shared" si="8"/>
        <v>0</v>
      </c>
      <c r="K43" s="873">
        <f t="shared" si="8"/>
        <v>155.8906288</v>
      </c>
      <c r="L43" s="873">
        <f t="shared" si="8"/>
        <v>57.594189999999998</v>
      </c>
      <c r="M43" s="873">
        <f t="shared" si="8"/>
        <v>0</v>
      </c>
      <c r="N43" s="873">
        <f t="shared" si="8"/>
        <v>0</v>
      </c>
      <c r="O43" s="873">
        <f t="shared" si="8"/>
        <v>989.35365433944401</v>
      </c>
      <c r="P43" s="85"/>
      <c r="Q43" s="85"/>
      <c r="R43" s="85"/>
      <c r="S43" s="85"/>
      <c r="T43" s="85"/>
      <c r="U43" s="85"/>
      <c r="V43" s="85"/>
      <c r="W43" s="85"/>
      <c r="X43" s="85"/>
      <c r="Y43" s="110"/>
    </row>
    <row r="44" spans="1:25" s="70" customFormat="1" x14ac:dyDescent="0.3">
      <c r="A44" s="1"/>
      <c r="B44" s="319" t="s">
        <v>71</v>
      </c>
      <c r="C44" s="866">
        <v>0</v>
      </c>
      <c r="D44" s="866">
        <v>521.79323789123896</v>
      </c>
      <c r="E44" s="866">
        <v>100.44630364820505</v>
      </c>
      <c r="F44" s="866">
        <v>0</v>
      </c>
      <c r="G44" s="866">
        <v>0</v>
      </c>
      <c r="H44" s="866">
        <v>0</v>
      </c>
      <c r="I44" s="866">
        <v>0</v>
      </c>
      <c r="J44" s="866">
        <v>0</v>
      </c>
      <c r="K44" s="866">
        <v>155.8906288</v>
      </c>
      <c r="L44" s="866">
        <v>0</v>
      </c>
      <c r="M44" s="866">
        <v>0</v>
      </c>
      <c r="N44" s="866">
        <v>0</v>
      </c>
      <c r="O44" s="871">
        <f t="shared" si="7"/>
        <v>778.13017033944402</v>
      </c>
      <c r="P44" s="85"/>
      <c r="Q44" s="85"/>
      <c r="R44" s="85"/>
      <c r="S44" s="85"/>
      <c r="T44" s="85"/>
      <c r="U44" s="85"/>
      <c r="V44" s="85"/>
      <c r="W44" s="85"/>
      <c r="X44" s="85"/>
      <c r="Y44" s="110"/>
    </row>
    <row r="45" spans="1:25" s="70" customFormat="1" x14ac:dyDescent="0.3">
      <c r="A45" s="1"/>
      <c r="B45" s="319" t="s">
        <v>69</v>
      </c>
      <c r="C45" s="866">
        <v>52.759045999999998</v>
      </c>
      <c r="D45" s="866">
        <v>0</v>
      </c>
      <c r="E45" s="866">
        <v>0</v>
      </c>
      <c r="F45" s="866">
        <v>50.787785</v>
      </c>
      <c r="G45" s="866">
        <v>0</v>
      </c>
      <c r="H45" s="866">
        <v>0</v>
      </c>
      <c r="I45" s="866">
        <v>50.082462999999997</v>
      </c>
      <c r="J45" s="866">
        <v>0</v>
      </c>
      <c r="K45" s="866">
        <v>0</v>
      </c>
      <c r="L45" s="866">
        <v>57.594189999999998</v>
      </c>
      <c r="M45" s="866">
        <v>0</v>
      </c>
      <c r="N45" s="866">
        <v>0</v>
      </c>
      <c r="O45" s="871">
        <f t="shared" si="7"/>
        <v>211.22348399999998</v>
      </c>
      <c r="P45" s="85"/>
      <c r="Q45" s="85"/>
      <c r="R45" s="85"/>
      <c r="S45" s="85"/>
      <c r="T45" s="85"/>
      <c r="U45" s="85"/>
      <c r="V45" s="85"/>
      <c r="W45" s="85"/>
      <c r="X45" s="85"/>
      <c r="Y45" s="110"/>
    </row>
    <row r="46" spans="1:25" s="70" customFormat="1" x14ac:dyDescent="0.3">
      <c r="A46" s="1"/>
      <c r="B46" s="870" t="s">
        <v>335</v>
      </c>
      <c r="C46" s="873">
        <f>+C47</f>
        <v>26.26264680414981</v>
      </c>
      <c r="D46" s="873">
        <f t="shared" ref="D46:N46" si="9">+D47</f>
        <v>4.1394317182118865</v>
      </c>
      <c r="E46" s="873">
        <f t="shared" si="9"/>
        <v>4.1394317182118865</v>
      </c>
      <c r="F46" s="873">
        <f t="shared" si="9"/>
        <v>26.166819910090993</v>
      </c>
      <c r="G46" s="873">
        <f t="shared" si="9"/>
        <v>4.1394317182118865</v>
      </c>
      <c r="H46" s="873">
        <f t="shared" si="9"/>
        <v>4.1394317182118865</v>
      </c>
      <c r="I46" s="873">
        <f t="shared" si="9"/>
        <v>26.166819910090993</v>
      </c>
      <c r="J46" s="873">
        <f t="shared" si="9"/>
        <v>4.1394317182118865</v>
      </c>
      <c r="K46" s="873">
        <f t="shared" si="9"/>
        <v>4.1394317182118865</v>
      </c>
      <c r="L46" s="873">
        <f t="shared" si="9"/>
        <v>41.663496709971419</v>
      </c>
      <c r="M46" s="873">
        <f t="shared" si="9"/>
        <v>4.1394317182118865</v>
      </c>
      <c r="N46" s="873">
        <f t="shared" si="9"/>
        <v>4.1394317182118865</v>
      </c>
      <c r="O46" s="869">
        <f t="shared" si="7"/>
        <v>153.37523707999827</v>
      </c>
      <c r="P46" s="85"/>
      <c r="Q46" s="85"/>
      <c r="R46" s="85"/>
      <c r="S46" s="85"/>
      <c r="T46" s="85"/>
      <c r="U46" s="85"/>
      <c r="V46" s="85"/>
      <c r="W46" s="85"/>
      <c r="X46" s="85"/>
      <c r="Y46" s="110"/>
    </row>
    <row r="47" spans="1:25" s="70" customFormat="1" x14ac:dyDescent="0.3">
      <c r="A47" s="1"/>
      <c r="B47" s="335" t="s">
        <v>79</v>
      </c>
      <c r="C47" s="336">
        <f t="shared" ref="C47:N47" si="10">+C48+C50</f>
        <v>26.26264680414981</v>
      </c>
      <c r="D47" s="336">
        <f t="shared" si="10"/>
        <v>4.1394317182118865</v>
      </c>
      <c r="E47" s="336">
        <f t="shared" si="10"/>
        <v>4.1394317182118865</v>
      </c>
      <c r="F47" s="336">
        <f t="shared" si="10"/>
        <v>26.166819910090993</v>
      </c>
      <c r="G47" s="336">
        <f t="shared" si="10"/>
        <v>4.1394317182118865</v>
      </c>
      <c r="H47" s="336">
        <f t="shared" si="10"/>
        <v>4.1394317182118865</v>
      </c>
      <c r="I47" s="336">
        <f t="shared" si="10"/>
        <v>26.166819910090993</v>
      </c>
      <c r="J47" s="336">
        <f t="shared" si="10"/>
        <v>4.1394317182118865</v>
      </c>
      <c r="K47" s="336">
        <f t="shared" si="10"/>
        <v>4.1394317182118865</v>
      </c>
      <c r="L47" s="336">
        <f t="shared" si="10"/>
        <v>41.663496709971419</v>
      </c>
      <c r="M47" s="336">
        <f t="shared" si="10"/>
        <v>4.1394317182118865</v>
      </c>
      <c r="N47" s="336">
        <f t="shared" si="10"/>
        <v>4.1394317182118865</v>
      </c>
      <c r="O47" s="121">
        <f t="shared" si="7"/>
        <v>153.37523707999827</v>
      </c>
      <c r="P47" s="85"/>
      <c r="Q47" s="85"/>
      <c r="R47" s="85"/>
      <c r="S47" s="85"/>
      <c r="T47" s="85"/>
      <c r="U47" s="85"/>
      <c r="V47" s="85"/>
      <c r="W47" s="85"/>
      <c r="X47" s="85"/>
      <c r="Y47" s="110"/>
    </row>
    <row r="48" spans="1:25" s="70" customFormat="1" x14ac:dyDescent="0.3">
      <c r="A48" s="1"/>
      <c r="B48" s="319" t="s">
        <v>81</v>
      </c>
      <c r="C48" s="866">
        <f>+C49</f>
        <v>4.1394317182118865</v>
      </c>
      <c r="D48" s="866">
        <f t="shared" ref="D48:N48" si="11">+D49</f>
        <v>4.1394317182118865</v>
      </c>
      <c r="E48" s="866">
        <f t="shared" si="11"/>
        <v>4.1394317182118865</v>
      </c>
      <c r="F48" s="866">
        <f t="shared" si="11"/>
        <v>4.1394317182118865</v>
      </c>
      <c r="G48" s="866">
        <f t="shared" si="11"/>
        <v>4.1394317182118865</v>
      </c>
      <c r="H48" s="866">
        <f t="shared" si="11"/>
        <v>4.1394317182118865</v>
      </c>
      <c r="I48" s="866">
        <f t="shared" si="11"/>
        <v>4.1394317182118865</v>
      </c>
      <c r="J48" s="866">
        <f t="shared" si="11"/>
        <v>4.1394317182118865</v>
      </c>
      <c r="K48" s="866">
        <f t="shared" si="11"/>
        <v>4.1394317182118865</v>
      </c>
      <c r="L48" s="866">
        <f t="shared" si="11"/>
        <v>4.1394317182118865</v>
      </c>
      <c r="M48" s="866">
        <f t="shared" si="11"/>
        <v>4.1394317182118865</v>
      </c>
      <c r="N48" s="866">
        <f t="shared" si="11"/>
        <v>4.1394317182118865</v>
      </c>
      <c r="O48" s="871">
        <f t="shared" si="7"/>
        <v>49.673180618542652</v>
      </c>
      <c r="P48" s="85"/>
      <c r="Q48" s="85"/>
      <c r="R48" s="85"/>
      <c r="S48" s="85"/>
      <c r="T48" s="85"/>
      <c r="U48" s="85"/>
      <c r="V48" s="85"/>
      <c r="W48" s="85"/>
      <c r="X48" s="85"/>
      <c r="Y48" s="110"/>
    </row>
    <row r="49" spans="1:25" s="70" customFormat="1" x14ac:dyDescent="0.3">
      <c r="A49" s="1"/>
      <c r="B49" s="319" t="s">
        <v>675</v>
      </c>
      <c r="C49" s="866">
        <v>4.1394317182118865</v>
      </c>
      <c r="D49" s="866">
        <v>4.1394317182118865</v>
      </c>
      <c r="E49" s="866">
        <v>4.1394317182118865</v>
      </c>
      <c r="F49" s="866">
        <v>4.1394317182118865</v>
      </c>
      <c r="G49" s="866">
        <v>4.1394317182118865</v>
      </c>
      <c r="H49" s="866">
        <v>4.1394317182118865</v>
      </c>
      <c r="I49" s="866">
        <v>4.1394317182118865</v>
      </c>
      <c r="J49" s="866">
        <v>4.1394317182118865</v>
      </c>
      <c r="K49" s="866">
        <v>4.1394317182118865</v>
      </c>
      <c r="L49" s="866">
        <v>4.1394317182118865</v>
      </c>
      <c r="M49" s="866">
        <v>4.1394317182118865</v>
      </c>
      <c r="N49" s="866">
        <v>4.1394317182118865</v>
      </c>
      <c r="O49" s="871">
        <f t="shared" si="7"/>
        <v>49.673180618542652</v>
      </c>
      <c r="P49" s="85"/>
      <c r="Q49" s="85"/>
      <c r="R49" s="85"/>
      <c r="S49" s="85"/>
      <c r="T49" s="85"/>
      <c r="U49" s="85"/>
      <c r="V49" s="85"/>
      <c r="W49" s="85"/>
      <c r="X49" s="85"/>
      <c r="Y49" s="110"/>
    </row>
    <row r="50" spans="1:25" s="70" customFormat="1" x14ac:dyDescent="0.3">
      <c r="A50" s="1"/>
      <c r="B50" s="334" t="s">
        <v>85</v>
      </c>
      <c r="C50" s="866">
        <f>+C51+C52</f>
        <v>22.123215085937922</v>
      </c>
      <c r="D50" s="866">
        <f t="shared" ref="D50:N50" si="12">+D51+D52</f>
        <v>0</v>
      </c>
      <c r="E50" s="866">
        <f t="shared" si="12"/>
        <v>0</v>
      </c>
      <c r="F50" s="866">
        <f t="shared" si="12"/>
        <v>22.027388191879108</v>
      </c>
      <c r="G50" s="866">
        <f t="shared" si="12"/>
        <v>0</v>
      </c>
      <c r="H50" s="866">
        <f t="shared" si="12"/>
        <v>0</v>
      </c>
      <c r="I50" s="866">
        <f t="shared" si="12"/>
        <v>22.027388191879108</v>
      </c>
      <c r="J50" s="866">
        <f t="shared" si="12"/>
        <v>0</v>
      </c>
      <c r="K50" s="866">
        <f t="shared" si="12"/>
        <v>0</v>
      </c>
      <c r="L50" s="866">
        <f t="shared" si="12"/>
        <v>37.524064991759531</v>
      </c>
      <c r="M50" s="866">
        <f t="shared" si="12"/>
        <v>0</v>
      </c>
      <c r="N50" s="866">
        <f t="shared" si="12"/>
        <v>0</v>
      </c>
      <c r="O50" s="871">
        <f t="shared" si="7"/>
        <v>103.70205646145567</v>
      </c>
      <c r="P50" s="85"/>
      <c r="Q50" s="85"/>
      <c r="R50" s="85"/>
      <c r="S50" s="85"/>
      <c r="T50" s="85"/>
      <c r="U50" s="85"/>
      <c r="V50" s="85"/>
      <c r="W50" s="85"/>
      <c r="X50" s="85"/>
      <c r="Y50" s="110"/>
    </row>
    <row r="51" spans="1:25" s="70" customFormat="1" x14ac:dyDescent="0.3">
      <c r="A51" s="5"/>
      <c r="B51" s="319" t="s">
        <v>675</v>
      </c>
      <c r="C51" s="866">
        <v>22.027388191879108</v>
      </c>
      <c r="D51" s="866">
        <v>0</v>
      </c>
      <c r="E51" s="866">
        <v>0</v>
      </c>
      <c r="F51" s="866">
        <v>22.027388191879108</v>
      </c>
      <c r="G51" s="866">
        <v>0</v>
      </c>
      <c r="H51" s="866">
        <v>0</v>
      </c>
      <c r="I51" s="866">
        <v>22.027388191879108</v>
      </c>
      <c r="J51" s="866">
        <v>0</v>
      </c>
      <c r="K51" s="866">
        <v>0</v>
      </c>
      <c r="L51" s="866">
        <v>37.524064991759531</v>
      </c>
      <c r="M51" s="866">
        <v>0</v>
      </c>
      <c r="N51" s="866">
        <v>0</v>
      </c>
      <c r="O51" s="871">
        <f t="shared" si="7"/>
        <v>103.60622956739685</v>
      </c>
      <c r="P51" s="85"/>
      <c r="Q51" s="85"/>
      <c r="R51" s="85"/>
      <c r="S51" s="85"/>
      <c r="T51" s="85"/>
      <c r="U51" s="85"/>
      <c r="V51" s="85"/>
      <c r="W51" s="85"/>
      <c r="X51" s="85"/>
      <c r="Y51" s="110"/>
    </row>
    <row r="52" spans="1:25" s="70" customFormat="1" x14ac:dyDescent="0.3">
      <c r="A52" s="5"/>
      <c r="B52" s="1069" t="s">
        <v>781</v>
      </c>
      <c r="C52" s="866">
        <v>9.5826894058813936E-2</v>
      </c>
      <c r="D52" s="866">
        <v>0</v>
      </c>
      <c r="E52" s="866">
        <v>0</v>
      </c>
      <c r="F52" s="866">
        <v>0</v>
      </c>
      <c r="G52" s="866">
        <v>0</v>
      </c>
      <c r="H52" s="866">
        <v>0</v>
      </c>
      <c r="I52" s="866">
        <v>0</v>
      </c>
      <c r="J52" s="866">
        <v>0</v>
      </c>
      <c r="K52" s="866">
        <v>0</v>
      </c>
      <c r="L52" s="866">
        <v>0</v>
      </c>
      <c r="M52" s="866">
        <v>0</v>
      </c>
      <c r="N52" s="866">
        <v>0</v>
      </c>
      <c r="O52" s="871">
        <f t="shared" si="7"/>
        <v>9.5826894058813936E-2</v>
      </c>
      <c r="P52" s="85"/>
      <c r="Q52" s="85"/>
      <c r="R52" s="85"/>
      <c r="S52" s="85"/>
      <c r="T52" s="85"/>
      <c r="U52" s="85"/>
      <c r="V52" s="85"/>
      <c r="W52" s="85"/>
      <c r="X52" s="85"/>
      <c r="Y52" s="110"/>
    </row>
    <row r="53" spans="1:25" s="70" customFormat="1" x14ac:dyDescent="0.3">
      <c r="A53" s="5"/>
      <c r="B53" s="319"/>
      <c r="C53" s="866"/>
      <c r="D53" s="866"/>
      <c r="E53" s="866"/>
      <c r="F53" s="866"/>
      <c r="G53" s="866"/>
      <c r="H53" s="866"/>
      <c r="I53" s="866"/>
      <c r="J53" s="866"/>
      <c r="K53" s="866"/>
      <c r="L53" s="866"/>
      <c r="M53" s="866"/>
      <c r="N53" s="866"/>
      <c r="O53" s="871"/>
      <c r="P53" s="85"/>
      <c r="Q53" s="85"/>
      <c r="R53" s="85"/>
      <c r="S53" s="85"/>
      <c r="T53" s="85"/>
      <c r="U53" s="85"/>
      <c r="V53" s="85"/>
      <c r="W53" s="85"/>
      <c r="X53" s="85"/>
      <c r="Y53" s="110"/>
    </row>
    <row r="54" spans="1:25" s="70" customFormat="1" x14ac:dyDescent="0.3">
      <c r="A54" s="5"/>
      <c r="B54" s="311" t="s">
        <v>104</v>
      </c>
      <c r="C54" s="312">
        <f t="shared" ref="C54:N54" si="13">+C55+C56</f>
        <v>30.620512224381372</v>
      </c>
      <c r="D54" s="312">
        <f t="shared" si="13"/>
        <v>1498.0155120201698</v>
      </c>
      <c r="E54" s="312">
        <f t="shared" si="13"/>
        <v>7447.7941588401318</v>
      </c>
      <c r="F54" s="312">
        <f t="shared" si="13"/>
        <v>2273.3594610993068</v>
      </c>
      <c r="G54" s="312">
        <f t="shared" si="13"/>
        <v>2715.8344152857499</v>
      </c>
      <c r="H54" s="312">
        <f t="shared" si="13"/>
        <v>8.6780789686331516</v>
      </c>
      <c r="I54" s="312">
        <f t="shared" si="13"/>
        <v>30.743874010216011</v>
      </c>
      <c r="J54" s="312">
        <f t="shared" si="13"/>
        <v>8.7532668707911121</v>
      </c>
      <c r="K54" s="312">
        <f t="shared" si="13"/>
        <v>3196.975039758508</v>
      </c>
      <c r="L54" s="312">
        <f t="shared" si="13"/>
        <v>46.355160273595921</v>
      </c>
      <c r="M54" s="312">
        <f t="shared" si="13"/>
        <v>900.80357045929952</v>
      </c>
      <c r="N54" s="312">
        <f t="shared" si="13"/>
        <v>8.9097810458196491</v>
      </c>
      <c r="O54" s="116">
        <f t="shared" si="7"/>
        <v>18166.842830856604</v>
      </c>
      <c r="P54" s="85"/>
      <c r="Q54" s="85"/>
      <c r="R54" s="85"/>
      <c r="S54" s="85"/>
      <c r="T54" s="85"/>
      <c r="U54" s="85"/>
      <c r="V54" s="85"/>
      <c r="W54" s="85"/>
      <c r="X54" s="85"/>
      <c r="Y54" s="110"/>
    </row>
    <row r="55" spans="1:25" s="70" customFormat="1" x14ac:dyDescent="0.3">
      <c r="A55" s="5"/>
      <c r="B55" s="870" t="s">
        <v>105</v>
      </c>
      <c r="C55" s="873">
        <v>4.1394317182118865</v>
      </c>
      <c r="D55" s="873">
        <v>525.93266960945084</v>
      </c>
      <c r="E55" s="873">
        <v>4122.2365431823609</v>
      </c>
      <c r="F55" s="873">
        <v>4.1394317182118865</v>
      </c>
      <c r="G55" s="873">
        <v>4.1394317182118865</v>
      </c>
      <c r="H55" s="873">
        <v>4.1394317182118865</v>
      </c>
      <c r="I55" s="873">
        <v>4.1394317182118865</v>
      </c>
      <c r="J55" s="873">
        <v>4.1394317182118865</v>
      </c>
      <c r="K55" s="873">
        <v>3036.4322754055374</v>
      </c>
      <c r="L55" s="873">
        <v>4.1394317182118865</v>
      </c>
      <c r="M55" s="873">
        <v>896.0735164121179</v>
      </c>
      <c r="N55" s="873">
        <v>4.1394317182118865</v>
      </c>
      <c r="O55" s="869">
        <f t="shared" si="7"/>
        <v>8613.7904583551626</v>
      </c>
      <c r="P55" s="85"/>
      <c r="Q55" s="85"/>
      <c r="R55" s="85"/>
      <c r="S55" s="85"/>
      <c r="T55" s="85"/>
      <c r="U55" s="85"/>
      <c r="V55" s="85"/>
      <c r="W55" s="85"/>
      <c r="X55" s="85"/>
      <c r="Y55" s="110"/>
    </row>
    <row r="56" spans="1:25" s="70" customFormat="1" x14ac:dyDescent="0.3">
      <c r="A56" s="5"/>
      <c r="B56" s="870" t="s">
        <v>501</v>
      </c>
      <c r="C56" s="873">
        <v>26.481080506169484</v>
      </c>
      <c r="D56" s="873">
        <v>972.08284241071908</v>
      </c>
      <c r="E56" s="873">
        <v>3325.5576156577704</v>
      </c>
      <c r="F56" s="873">
        <v>2269.2200293810947</v>
      </c>
      <c r="G56" s="873">
        <v>2711.6949835675377</v>
      </c>
      <c r="H56" s="873">
        <v>4.5386472504212643</v>
      </c>
      <c r="I56" s="873">
        <v>26.604442292004126</v>
      </c>
      <c r="J56" s="873">
        <v>4.6138351525792247</v>
      </c>
      <c r="K56" s="873">
        <v>160.54276435297061</v>
      </c>
      <c r="L56" s="873">
        <v>42.215728555384032</v>
      </c>
      <c r="M56" s="873">
        <v>4.7300540471816053</v>
      </c>
      <c r="N56" s="873">
        <v>4.7703493276077626</v>
      </c>
      <c r="O56" s="869">
        <f t="shared" si="7"/>
        <v>9553.0523725014409</v>
      </c>
      <c r="P56" s="85"/>
      <c r="Q56" s="85"/>
      <c r="R56" s="85"/>
      <c r="S56" s="85"/>
      <c r="T56" s="85"/>
      <c r="U56" s="85"/>
      <c r="V56" s="85"/>
      <c r="W56" s="85"/>
      <c r="X56" s="85"/>
      <c r="Y56" s="110"/>
    </row>
    <row r="57" spans="1:25" s="70" customFormat="1" x14ac:dyDescent="0.3">
      <c r="A57" s="5"/>
      <c r="B57" s="311" t="s">
        <v>106</v>
      </c>
      <c r="C57" s="312">
        <v>1044.1855335500989</v>
      </c>
      <c r="D57" s="312">
        <v>145.9161395533863</v>
      </c>
      <c r="E57" s="312">
        <v>3093.231791615332</v>
      </c>
      <c r="F57" s="312">
        <v>6560.0253999540173</v>
      </c>
      <c r="G57" s="312">
        <v>175.13794718713856</v>
      </c>
      <c r="H57" s="312">
        <v>5093.9677483130326</v>
      </c>
      <c r="I57" s="312">
        <v>2409.7529853066276</v>
      </c>
      <c r="J57" s="312">
        <v>142.33622302459668</v>
      </c>
      <c r="K57" s="312">
        <v>3089.7287990216596</v>
      </c>
      <c r="L57" s="312">
        <v>2969.3713266241157</v>
      </c>
      <c r="M57" s="312">
        <v>165.5577192752958</v>
      </c>
      <c r="N57" s="312">
        <v>3349.6454161451443</v>
      </c>
      <c r="O57" s="116">
        <f t="shared" si="7"/>
        <v>28238.857029570452</v>
      </c>
      <c r="P57" s="85"/>
      <c r="Q57" s="85"/>
      <c r="R57" s="85"/>
      <c r="S57" s="85"/>
      <c r="T57" s="85"/>
      <c r="U57" s="85"/>
      <c r="V57" s="85"/>
      <c r="W57" s="85"/>
      <c r="X57" s="85"/>
      <c r="Y57" s="110"/>
    </row>
    <row r="58" spans="1:25" s="862" customFormat="1" x14ac:dyDescent="0.3">
      <c r="A58" s="5"/>
      <c r="B58" s="418"/>
      <c r="C58" s="418"/>
      <c r="D58" s="418"/>
      <c r="E58" s="418"/>
      <c r="F58" s="418"/>
      <c r="G58" s="418"/>
      <c r="H58" s="418"/>
      <c r="I58" s="418"/>
      <c r="J58" s="418"/>
      <c r="K58" s="418"/>
      <c r="L58" s="418"/>
      <c r="M58" s="418"/>
      <c r="N58" s="418"/>
      <c r="O58" s="418"/>
      <c r="P58" s="85"/>
      <c r="Q58" s="85"/>
      <c r="R58" s="85"/>
      <c r="S58" s="85"/>
      <c r="T58" s="85"/>
      <c r="U58" s="85"/>
      <c r="V58" s="85"/>
      <c r="W58" s="85"/>
      <c r="X58" s="85"/>
      <c r="Y58" s="110"/>
    </row>
    <row r="59" spans="1:25" s="70" customFormat="1" x14ac:dyDescent="0.3">
      <c r="A59" s="5"/>
      <c r="B59" s="91" t="s">
        <v>336</v>
      </c>
      <c r="C59" s="1030"/>
      <c r="D59" s="874"/>
      <c r="E59" s="874"/>
      <c r="F59" s="874"/>
      <c r="G59" s="874"/>
      <c r="H59" s="874"/>
      <c r="I59" s="874"/>
      <c r="J59" s="874"/>
      <c r="K59" s="874"/>
      <c r="L59" s="874"/>
      <c r="M59" s="874"/>
      <c r="N59" s="874"/>
      <c r="O59" s="418"/>
      <c r="P59" s="85"/>
      <c r="Q59" s="85"/>
      <c r="R59" s="85"/>
      <c r="S59" s="85"/>
      <c r="T59" s="85"/>
      <c r="U59" s="85"/>
      <c r="V59" s="85"/>
      <c r="W59" s="85"/>
      <c r="X59" s="85"/>
      <c r="Y59" s="110"/>
    </row>
    <row r="60" spans="1:25" s="70" customFormat="1" x14ac:dyDescent="0.3">
      <c r="A60" s="1"/>
      <c r="B60" s="110"/>
      <c r="C60" s="1031"/>
      <c r="D60" s="1031"/>
      <c r="E60" s="1031"/>
      <c r="F60" s="1031"/>
      <c r="G60" s="1031"/>
      <c r="H60" s="1031"/>
      <c r="I60" s="1031"/>
      <c r="J60" s="1031"/>
      <c r="K60" s="1031"/>
      <c r="L60" s="1031"/>
      <c r="M60" s="1031"/>
      <c r="N60" s="1031"/>
      <c r="O60" s="1031"/>
      <c r="P60" s="85"/>
      <c r="Q60" s="85"/>
      <c r="R60" s="85"/>
      <c r="S60" s="85"/>
      <c r="T60" s="85"/>
      <c r="U60" s="85"/>
      <c r="V60" s="85"/>
      <c r="W60" s="85"/>
      <c r="X60" s="85"/>
      <c r="Y60" s="110"/>
    </row>
    <row r="61" spans="1:25" s="70" customFormat="1" x14ac:dyDescent="0.3">
      <c r="A61" s="1"/>
      <c r="B61" s="110"/>
      <c r="C61" s="1031"/>
      <c r="D61" s="1031"/>
      <c r="E61" s="1031"/>
      <c r="F61" s="1031"/>
      <c r="G61" s="1031"/>
      <c r="H61" s="1031"/>
      <c r="I61" s="1031"/>
      <c r="J61" s="1031"/>
      <c r="K61" s="1031"/>
      <c r="L61" s="1031"/>
      <c r="M61" s="1031"/>
      <c r="N61" s="1031"/>
      <c r="O61" s="1031"/>
      <c r="P61" s="85"/>
      <c r="Q61" s="85"/>
      <c r="R61" s="85"/>
      <c r="S61" s="85"/>
      <c r="T61" s="85"/>
      <c r="U61" s="85"/>
      <c r="V61" s="85"/>
      <c r="W61" s="85"/>
      <c r="X61" s="85"/>
      <c r="Y61" s="110"/>
    </row>
    <row r="62" spans="1:25" s="70" customFormat="1" x14ac:dyDescent="0.3">
      <c r="A62" s="1"/>
      <c r="B62" s="110"/>
      <c r="C62" s="85"/>
      <c r="D62" s="85"/>
      <c r="E62" s="85"/>
      <c r="F62" s="85"/>
      <c r="G62" s="85"/>
      <c r="H62" s="85"/>
      <c r="I62" s="85"/>
      <c r="J62" s="85"/>
      <c r="K62" s="85"/>
      <c r="L62" s="85"/>
      <c r="M62" s="85"/>
      <c r="N62" s="85"/>
      <c r="O62" s="85"/>
      <c r="P62" s="85"/>
      <c r="Q62" s="85"/>
      <c r="R62" s="85"/>
      <c r="S62" s="85"/>
      <c r="T62" s="85"/>
      <c r="U62" s="85"/>
      <c r="V62" s="85"/>
      <c r="W62" s="85"/>
      <c r="X62" s="85"/>
      <c r="Y62" s="110"/>
    </row>
    <row r="63" spans="1:25" s="70" customFormat="1" x14ac:dyDescent="0.3">
      <c r="A63" s="1"/>
      <c r="B63" s="110"/>
      <c r="C63" s="85"/>
      <c r="D63" s="85"/>
      <c r="E63" s="85"/>
      <c r="F63" s="85"/>
      <c r="G63" s="85"/>
      <c r="H63" s="85"/>
      <c r="I63" s="85"/>
      <c r="J63" s="85"/>
      <c r="K63" s="85"/>
      <c r="L63" s="85"/>
      <c r="M63" s="85"/>
      <c r="N63" s="85"/>
      <c r="O63" s="85"/>
      <c r="P63" s="85"/>
      <c r="Q63" s="85"/>
      <c r="R63" s="85"/>
      <c r="S63" s="85"/>
      <c r="T63" s="85"/>
      <c r="U63" s="85"/>
      <c r="V63" s="85"/>
      <c r="W63" s="85"/>
      <c r="X63" s="85"/>
      <c r="Y63" s="110"/>
    </row>
    <row r="64" spans="1:25" s="70" customFormat="1" x14ac:dyDescent="0.3">
      <c r="A64" s="1"/>
      <c r="B64" s="110"/>
      <c r="C64" s="1031"/>
      <c r="D64" s="110"/>
      <c r="E64" s="110"/>
      <c r="F64" s="110"/>
      <c r="G64" s="110"/>
      <c r="H64" s="110"/>
      <c r="I64" s="110"/>
      <c r="J64" s="110"/>
      <c r="K64" s="110"/>
      <c r="L64" s="110"/>
      <c r="M64" s="110"/>
      <c r="N64" s="110"/>
      <c r="O64" s="110"/>
      <c r="P64" s="85"/>
      <c r="Q64" s="85"/>
      <c r="R64" s="85"/>
      <c r="S64" s="85"/>
      <c r="T64" s="85"/>
      <c r="U64" s="85"/>
      <c r="V64" s="85"/>
      <c r="W64" s="85"/>
      <c r="X64" s="85"/>
      <c r="Y64" s="110"/>
    </row>
    <row r="65" spans="1:25" s="70" customFormat="1" x14ac:dyDescent="0.3">
      <c r="A65" s="1"/>
      <c r="B65" s="110"/>
      <c r="C65" s="1031"/>
      <c r="D65" s="110"/>
      <c r="E65" s="110"/>
      <c r="F65" s="110"/>
      <c r="G65" s="110"/>
      <c r="H65" s="110"/>
      <c r="I65" s="110"/>
      <c r="J65" s="110"/>
      <c r="K65" s="110"/>
      <c r="L65" s="110"/>
      <c r="M65" s="110"/>
      <c r="N65" s="110"/>
      <c r="O65" s="110"/>
      <c r="P65" s="85"/>
      <c r="Q65" s="85"/>
      <c r="R65" s="85"/>
      <c r="S65" s="85"/>
      <c r="T65" s="85"/>
      <c r="U65" s="85"/>
      <c r="V65" s="85"/>
      <c r="W65" s="85"/>
      <c r="X65" s="85"/>
      <c r="Y65" s="110"/>
    </row>
    <row r="66" spans="1:25" s="70" customFormat="1" x14ac:dyDescent="0.3">
      <c r="A66" s="1"/>
      <c r="B66" s="110"/>
      <c r="C66" s="1031"/>
      <c r="D66" s="110"/>
      <c r="E66" s="110"/>
      <c r="F66" s="110"/>
      <c r="G66" s="110"/>
      <c r="H66" s="110"/>
      <c r="I66" s="110"/>
      <c r="J66" s="110"/>
      <c r="K66" s="110"/>
      <c r="L66" s="110"/>
      <c r="M66" s="110"/>
      <c r="N66" s="110"/>
      <c r="O66" s="110"/>
      <c r="P66" s="85"/>
      <c r="Q66" s="85"/>
      <c r="R66" s="85"/>
      <c r="S66" s="85"/>
      <c r="T66" s="85"/>
      <c r="U66" s="85"/>
      <c r="V66" s="85"/>
      <c r="W66" s="85"/>
      <c r="X66" s="85"/>
      <c r="Y66" s="110"/>
    </row>
    <row r="67" spans="1:25" s="70" customFormat="1" x14ac:dyDescent="0.3">
      <c r="A67" s="1"/>
      <c r="B67" s="110"/>
      <c r="C67" s="110"/>
      <c r="D67" s="110"/>
      <c r="E67" s="110"/>
      <c r="F67" s="110"/>
      <c r="G67" s="110"/>
      <c r="H67" s="110"/>
      <c r="I67" s="110"/>
      <c r="J67" s="110"/>
      <c r="K67" s="110"/>
      <c r="L67" s="110"/>
      <c r="M67" s="110"/>
      <c r="N67" s="110"/>
      <c r="O67" s="110"/>
      <c r="P67" s="85"/>
      <c r="Q67" s="85"/>
      <c r="R67" s="85"/>
      <c r="S67" s="85"/>
      <c r="T67" s="85"/>
      <c r="U67" s="85"/>
      <c r="V67" s="85"/>
      <c r="W67" s="85"/>
      <c r="X67" s="85"/>
      <c r="Y67" s="110"/>
    </row>
    <row r="68" spans="1:25" s="70" customFormat="1" x14ac:dyDescent="0.3">
      <c r="A68" s="1"/>
      <c r="B68" s="110"/>
      <c r="C68" s="110"/>
      <c r="D68" s="110"/>
      <c r="E68" s="110"/>
      <c r="F68" s="110"/>
      <c r="G68" s="110"/>
      <c r="H68" s="110"/>
      <c r="I68" s="110"/>
      <c r="J68" s="110"/>
      <c r="K68" s="110"/>
      <c r="L68" s="110"/>
      <c r="M68" s="110"/>
      <c r="N68" s="110"/>
      <c r="O68" s="110"/>
      <c r="P68" s="85"/>
      <c r="Q68" s="85"/>
      <c r="R68" s="85"/>
      <c r="S68" s="85"/>
      <c r="T68" s="85"/>
      <c r="U68" s="85"/>
      <c r="V68" s="85"/>
      <c r="W68" s="85"/>
      <c r="X68" s="85"/>
      <c r="Y68" s="110"/>
    </row>
    <row r="69" spans="1:25" s="70" customFormat="1" x14ac:dyDescent="0.3">
      <c r="A69" s="1"/>
      <c r="B69" s="110"/>
      <c r="C69" s="110"/>
      <c r="D69" s="110"/>
      <c r="E69" s="110"/>
      <c r="F69" s="110"/>
      <c r="G69" s="110"/>
      <c r="H69" s="110"/>
      <c r="I69" s="110"/>
      <c r="J69" s="110"/>
      <c r="K69" s="110"/>
      <c r="L69" s="110"/>
      <c r="M69" s="110"/>
      <c r="N69" s="110"/>
      <c r="O69" s="110"/>
      <c r="P69" s="85"/>
      <c r="Q69" s="85"/>
      <c r="R69" s="85"/>
      <c r="S69" s="85"/>
      <c r="T69" s="85"/>
      <c r="U69" s="85"/>
      <c r="V69" s="85"/>
      <c r="W69" s="85"/>
      <c r="X69" s="85"/>
      <c r="Y69" s="110"/>
    </row>
    <row r="70" spans="1:25" s="70" customFormat="1" x14ac:dyDescent="0.3">
      <c r="A70" s="1"/>
      <c r="B70" s="110"/>
      <c r="C70" s="110"/>
      <c r="D70" s="110"/>
      <c r="E70" s="110"/>
      <c r="F70" s="110"/>
      <c r="G70" s="110"/>
      <c r="H70" s="110"/>
      <c r="I70" s="110"/>
      <c r="J70" s="110"/>
      <c r="K70" s="110"/>
      <c r="L70" s="110"/>
      <c r="M70" s="110"/>
      <c r="N70" s="110"/>
      <c r="O70" s="110"/>
      <c r="P70" s="85"/>
      <c r="Q70" s="85"/>
      <c r="R70" s="85"/>
      <c r="S70" s="85"/>
      <c r="T70" s="85"/>
      <c r="U70" s="85"/>
      <c r="V70" s="85"/>
      <c r="W70" s="85"/>
      <c r="X70" s="85"/>
      <c r="Y70" s="110"/>
    </row>
    <row r="71" spans="1:25" s="70" customFormat="1" x14ac:dyDescent="0.3">
      <c r="A71" s="1"/>
      <c r="B71" s="110"/>
      <c r="C71" s="110"/>
      <c r="D71" s="110"/>
      <c r="E71" s="110"/>
      <c r="F71" s="110"/>
      <c r="G71" s="110"/>
      <c r="H71" s="110"/>
      <c r="I71" s="110"/>
      <c r="J71" s="110"/>
      <c r="K71" s="110"/>
      <c r="L71" s="110"/>
      <c r="M71" s="110"/>
      <c r="N71" s="110"/>
      <c r="O71" s="110"/>
      <c r="P71" s="85"/>
      <c r="Q71" s="85"/>
      <c r="R71" s="85"/>
      <c r="S71" s="85"/>
      <c r="T71" s="85"/>
      <c r="U71" s="85"/>
      <c r="V71" s="85"/>
      <c r="W71" s="85"/>
      <c r="X71" s="85"/>
      <c r="Y71" s="110"/>
    </row>
    <row r="72" spans="1:25" s="70" customFormat="1" x14ac:dyDescent="0.3">
      <c r="A72" s="1"/>
      <c r="B72" s="110"/>
      <c r="C72" s="110"/>
      <c r="D72" s="110"/>
      <c r="E72" s="110"/>
      <c r="F72" s="110"/>
      <c r="G72" s="110"/>
      <c r="H72" s="110"/>
      <c r="I72" s="110"/>
      <c r="J72" s="110"/>
      <c r="K72" s="110"/>
      <c r="L72" s="110"/>
      <c r="M72" s="110"/>
      <c r="N72" s="110"/>
      <c r="O72" s="110"/>
      <c r="P72" s="85"/>
      <c r="Q72" s="85"/>
      <c r="R72" s="85"/>
      <c r="S72" s="85"/>
      <c r="T72" s="85"/>
      <c r="U72" s="85"/>
      <c r="V72" s="85"/>
      <c r="W72" s="85"/>
      <c r="X72" s="85"/>
      <c r="Y72" s="110"/>
    </row>
    <row r="73" spans="1:25" s="70" customFormat="1" x14ac:dyDescent="0.3">
      <c r="A73" s="1"/>
      <c r="B73" s="110"/>
      <c r="C73" s="110"/>
      <c r="D73" s="110"/>
      <c r="E73" s="110"/>
      <c r="F73" s="110"/>
      <c r="G73" s="110"/>
      <c r="H73" s="110"/>
      <c r="I73" s="110"/>
      <c r="J73" s="110"/>
      <c r="K73" s="110"/>
      <c r="L73" s="110"/>
      <c r="M73" s="110"/>
      <c r="N73" s="110"/>
      <c r="O73" s="110"/>
      <c r="P73" s="85"/>
      <c r="Q73" s="85"/>
      <c r="R73" s="85"/>
      <c r="S73" s="85"/>
      <c r="T73" s="85"/>
      <c r="U73" s="85"/>
      <c r="V73" s="85"/>
      <c r="W73" s="85"/>
      <c r="X73" s="85"/>
      <c r="Y73" s="110"/>
    </row>
    <row r="74" spans="1:25" s="70" customFormat="1" x14ac:dyDescent="0.3">
      <c r="A74" s="1"/>
      <c r="B74" s="110"/>
      <c r="P74" s="85"/>
      <c r="Q74" s="85"/>
      <c r="R74" s="85"/>
      <c r="S74" s="85"/>
      <c r="T74" s="85"/>
      <c r="U74" s="85"/>
      <c r="V74" s="85"/>
      <c r="W74" s="85"/>
      <c r="X74" s="85"/>
      <c r="Y74" s="110"/>
    </row>
    <row r="75" spans="1:25" s="70" customFormat="1" x14ac:dyDescent="0.3">
      <c r="A75" s="1"/>
      <c r="B75" s="110"/>
      <c r="D75" s="856"/>
      <c r="P75" s="85"/>
      <c r="Q75" s="85"/>
      <c r="R75" s="85"/>
      <c r="S75" s="85"/>
      <c r="T75" s="85"/>
      <c r="U75" s="85"/>
      <c r="V75" s="85"/>
      <c r="W75" s="85"/>
      <c r="X75" s="85"/>
      <c r="Y75" s="110"/>
    </row>
    <row r="76" spans="1:25" s="70" customFormat="1" x14ac:dyDescent="0.3">
      <c r="A76" s="1"/>
      <c r="B76" s="110"/>
      <c r="P76" s="85"/>
      <c r="Q76" s="85"/>
      <c r="R76" s="85"/>
      <c r="S76" s="85"/>
      <c r="T76" s="85"/>
      <c r="U76" s="85"/>
      <c r="V76" s="85"/>
      <c r="W76" s="85"/>
      <c r="X76" s="85"/>
      <c r="Y76" s="110"/>
    </row>
    <row r="77" spans="1:25" s="70" customFormat="1" x14ac:dyDescent="0.3">
      <c r="A77" s="1"/>
      <c r="B77" s="110"/>
      <c r="P77" s="85"/>
      <c r="Q77" s="85"/>
      <c r="R77" s="85"/>
      <c r="S77" s="85"/>
      <c r="T77" s="85"/>
      <c r="U77" s="85"/>
      <c r="V77" s="85"/>
      <c r="W77" s="85"/>
      <c r="X77" s="85"/>
      <c r="Y77" s="110"/>
    </row>
    <row r="78" spans="1:25" s="70" customFormat="1" x14ac:dyDescent="0.3">
      <c r="A78" s="1"/>
      <c r="B78" s="110"/>
      <c r="P78" s="85"/>
      <c r="Q78" s="85"/>
      <c r="R78" s="85"/>
      <c r="S78" s="85"/>
      <c r="T78" s="85"/>
      <c r="U78" s="85"/>
      <c r="V78" s="85"/>
      <c r="W78" s="85"/>
      <c r="X78" s="85"/>
      <c r="Y78" s="110"/>
    </row>
    <row r="79" spans="1:25" s="70" customFormat="1" hidden="1" x14ac:dyDescent="0.3">
      <c r="A79" s="1"/>
      <c r="B79" s="110"/>
      <c r="P79" s="85"/>
      <c r="Q79" s="85"/>
      <c r="R79" s="85"/>
      <c r="S79" s="85"/>
      <c r="T79" s="85"/>
      <c r="U79" s="85"/>
      <c r="V79" s="85"/>
      <c r="W79" s="85"/>
      <c r="X79" s="85"/>
      <c r="Y79" s="110"/>
    </row>
    <row r="80" spans="1:25" s="70" customFormat="1" x14ac:dyDescent="0.3">
      <c r="A80" s="1"/>
      <c r="B80" s="110"/>
      <c r="P80" s="85"/>
      <c r="Q80" s="85"/>
      <c r="R80" s="85"/>
      <c r="S80" s="85"/>
      <c r="T80" s="85"/>
      <c r="U80" s="85"/>
      <c r="V80" s="85"/>
      <c r="W80" s="85"/>
      <c r="X80" s="85"/>
      <c r="Y80" s="110"/>
    </row>
    <row r="81" spans="1:25" s="70" customFormat="1" x14ac:dyDescent="0.3">
      <c r="A81" s="1"/>
      <c r="B81" s="110"/>
      <c r="P81" s="85"/>
      <c r="Q81" s="85"/>
      <c r="R81" s="85"/>
      <c r="S81" s="85"/>
      <c r="T81" s="85"/>
      <c r="U81" s="85"/>
      <c r="V81" s="85"/>
      <c r="W81" s="85"/>
      <c r="X81" s="85"/>
      <c r="Y81" s="110"/>
    </row>
    <row r="82" spans="1:25" s="70" customFormat="1" x14ac:dyDescent="0.3">
      <c r="A82" s="1"/>
      <c r="B82" s="110"/>
      <c r="P82" s="85"/>
      <c r="Q82" s="85"/>
      <c r="R82" s="85"/>
      <c r="S82" s="85"/>
      <c r="T82" s="85"/>
      <c r="U82" s="85"/>
      <c r="V82" s="85"/>
      <c r="W82" s="85"/>
      <c r="X82" s="85"/>
      <c r="Y82" s="110"/>
    </row>
    <row r="83" spans="1:25" s="70" customFormat="1" x14ac:dyDescent="0.3">
      <c r="A83" s="1"/>
      <c r="B83" s="110"/>
      <c r="P83" s="85"/>
      <c r="Q83" s="85"/>
      <c r="R83" s="85"/>
      <c r="S83" s="85"/>
      <c r="T83" s="85"/>
      <c r="U83" s="85"/>
      <c r="V83" s="85"/>
      <c r="W83" s="85"/>
      <c r="X83" s="85"/>
      <c r="Y83" s="110"/>
    </row>
    <row r="84" spans="1:25" s="70" customFormat="1" x14ac:dyDescent="0.3">
      <c r="A84" s="1"/>
      <c r="B84" s="110"/>
      <c r="P84" s="85"/>
      <c r="Q84" s="85"/>
      <c r="R84" s="85"/>
      <c r="S84" s="85"/>
      <c r="T84" s="85"/>
      <c r="U84" s="85"/>
      <c r="V84" s="85"/>
      <c r="W84" s="85"/>
      <c r="X84" s="85"/>
      <c r="Y84" s="110"/>
    </row>
    <row r="85" spans="1:25" s="70" customFormat="1" x14ac:dyDescent="0.3">
      <c r="A85" s="1"/>
      <c r="B85" s="110"/>
      <c r="P85" s="85"/>
      <c r="Q85" s="85"/>
      <c r="R85" s="85"/>
      <c r="S85" s="85"/>
      <c r="T85" s="85"/>
      <c r="U85" s="85"/>
      <c r="V85" s="85"/>
      <c r="W85" s="85"/>
      <c r="X85" s="85"/>
      <c r="Y85" s="110"/>
    </row>
    <row r="86" spans="1:25" s="70" customFormat="1" x14ac:dyDescent="0.3">
      <c r="A86" s="1"/>
      <c r="B86" s="110"/>
      <c r="P86" s="85"/>
      <c r="Q86" s="85"/>
      <c r="R86" s="85"/>
      <c r="S86" s="85"/>
      <c r="T86" s="85"/>
      <c r="U86" s="85"/>
      <c r="V86" s="85"/>
      <c r="W86" s="85"/>
      <c r="X86" s="85"/>
      <c r="Y86" s="110"/>
    </row>
    <row r="87" spans="1:25" s="70" customFormat="1" x14ac:dyDescent="0.3">
      <c r="A87" s="1"/>
      <c r="B87" s="110"/>
      <c r="P87" s="85"/>
      <c r="Q87" s="85"/>
      <c r="R87" s="85"/>
      <c r="S87" s="85"/>
      <c r="T87" s="85"/>
      <c r="U87" s="85"/>
      <c r="V87" s="85"/>
      <c r="W87" s="85"/>
      <c r="X87" s="85"/>
      <c r="Y87" s="110"/>
    </row>
    <row r="88" spans="1:25" s="70" customFormat="1" x14ac:dyDescent="0.3">
      <c r="A88" s="1"/>
      <c r="B88" s="110"/>
      <c r="P88" s="85"/>
      <c r="Q88" s="85"/>
      <c r="R88" s="85"/>
      <c r="S88" s="85"/>
      <c r="T88" s="85"/>
      <c r="U88" s="85"/>
      <c r="V88" s="85"/>
      <c r="W88" s="85"/>
      <c r="X88" s="85"/>
      <c r="Y88" s="110"/>
    </row>
    <row r="89" spans="1:25" s="70" customFormat="1" x14ac:dyDescent="0.3">
      <c r="A89" s="1"/>
      <c r="B89" s="110"/>
      <c r="P89" s="85"/>
      <c r="Q89" s="85"/>
      <c r="R89" s="85"/>
      <c r="S89" s="85"/>
      <c r="T89" s="85"/>
      <c r="U89" s="85"/>
      <c r="V89" s="85"/>
      <c r="W89" s="85"/>
      <c r="X89" s="85"/>
      <c r="Y89" s="110"/>
    </row>
    <row r="90" spans="1:25" s="70" customFormat="1" x14ac:dyDescent="0.3">
      <c r="A90" s="1"/>
      <c r="B90" s="110"/>
      <c r="P90" s="85"/>
      <c r="Q90" s="85"/>
      <c r="R90" s="85"/>
      <c r="S90" s="85"/>
      <c r="T90" s="85"/>
      <c r="U90" s="85"/>
      <c r="V90" s="85"/>
      <c r="W90" s="85"/>
      <c r="X90" s="85"/>
      <c r="Y90" s="110"/>
    </row>
    <row r="91" spans="1:25" s="70" customFormat="1" x14ac:dyDescent="0.3">
      <c r="A91" s="1"/>
      <c r="B91" s="110"/>
      <c r="P91" s="85"/>
      <c r="Q91" s="85"/>
      <c r="R91" s="85"/>
      <c r="S91" s="85"/>
      <c r="T91" s="85"/>
      <c r="U91" s="85"/>
      <c r="V91" s="85"/>
      <c r="W91" s="85"/>
      <c r="X91" s="85"/>
      <c r="Y91" s="110"/>
    </row>
    <row r="92" spans="1:25" s="70" customFormat="1" x14ac:dyDescent="0.3">
      <c r="A92" s="1"/>
      <c r="B92" s="110"/>
      <c r="P92" s="85"/>
      <c r="Q92" s="85"/>
      <c r="R92" s="85"/>
      <c r="S92" s="85"/>
      <c r="T92" s="85"/>
      <c r="U92" s="85"/>
      <c r="V92" s="85"/>
      <c r="W92" s="85"/>
      <c r="X92" s="85"/>
      <c r="Y92" s="110"/>
    </row>
    <row r="93" spans="1:25" s="70" customFormat="1" x14ac:dyDescent="0.3">
      <c r="A93" s="1"/>
      <c r="B93" s="110"/>
      <c r="P93" s="85"/>
      <c r="Q93" s="85"/>
      <c r="R93" s="85"/>
      <c r="S93" s="85"/>
      <c r="T93" s="85"/>
      <c r="U93" s="85"/>
      <c r="V93" s="85"/>
      <c r="W93" s="85"/>
      <c r="X93" s="85"/>
      <c r="Y93" s="110"/>
    </row>
    <row r="94" spans="1:25" s="70" customFormat="1" x14ac:dyDescent="0.3">
      <c r="A94" s="1"/>
      <c r="B94" s="110"/>
      <c r="P94" s="85"/>
      <c r="Q94" s="85"/>
      <c r="R94" s="85"/>
      <c r="S94" s="85"/>
      <c r="T94" s="85"/>
      <c r="U94" s="85"/>
      <c r="V94" s="85"/>
      <c r="W94" s="85"/>
      <c r="X94" s="85"/>
      <c r="Y94" s="110"/>
    </row>
    <row r="95" spans="1:25" x14ac:dyDescent="0.3">
      <c r="P95" s="85"/>
      <c r="Q95" s="85"/>
      <c r="R95" s="85"/>
      <c r="S95" s="85"/>
      <c r="T95" s="85"/>
      <c r="U95" s="85"/>
      <c r="V95" s="85"/>
      <c r="W95" s="85"/>
      <c r="X95" s="85"/>
    </row>
    <row r="96" spans="1:25" x14ac:dyDescent="0.3">
      <c r="P96" s="85"/>
      <c r="Q96" s="85"/>
      <c r="R96" s="85"/>
      <c r="S96" s="85"/>
      <c r="T96" s="85"/>
      <c r="U96" s="85"/>
      <c r="V96" s="85"/>
      <c r="W96" s="85"/>
      <c r="X96" s="85"/>
    </row>
    <row r="97" spans="1:25" s="70" customFormat="1" x14ac:dyDescent="0.3">
      <c r="A97" s="1"/>
      <c r="B97" s="110"/>
      <c r="P97" s="85"/>
      <c r="Q97" s="85"/>
      <c r="R97" s="85"/>
      <c r="S97" s="85"/>
      <c r="T97" s="85"/>
      <c r="U97" s="85"/>
      <c r="V97" s="85"/>
      <c r="W97" s="85"/>
      <c r="X97" s="85"/>
      <c r="Y97" s="110"/>
    </row>
    <row r="98" spans="1:25" s="70" customFormat="1" x14ac:dyDescent="0.3">
      <c r="A98" s="1"/>
      <c r="B98" s="110"/>
      <c r="P98" s="85"/>
      <c r="Q98" s="85"/>
      <c r="R98" s="85"/>
      <c r="S98" s="85"/>
      <c r="T98" s="85"/>
      <c r="U98" s="85"/>
      <c r="V98" s="85"/>
      <c r="W98" s="85"/>
      <c r="X98" s="85"/>
      <c r="Y98" s="110"/>
    </row>
    <row r="99" spans="1:25" s="70" customFormat="1" x14ac:dyDescent="0.3">
      <c r="A99" s="1"/>
      <c r="B99" s="110"/>
      <c r="P99" s="85"/>
      <c r="Q99" s="85"/>
      <c r="R99" s="85"/>
      <c r="S99" s="85"/>
      <c r="T99" s="85"/>
      <c r="U99" s="85"/>
      <c r="V99" s="85"/>
      <c r="W99" s="85"/>
      <c r="X99" s="85"/>
      <c r="Y99" s="110"/>
    </row>
    <row r="100" spans="1:25" s="70" customFormat="1" x14ac:dyDescent="0.3">
      <c r="A100" s="1"/>
      <c r="B100" s="110"/>
      <c r="P100" s="85"/>
      <c r="Q100" s="85"/>
      <c r="R100" s="85"/>
      <c r="S100" s="85"/>
      <c r="T100" s="85"/>
      <c r="U100" s="85"/>
      <c r="V100" s="85"/>
      <c r="W100" s="85"/>
      <c r="X100" s="85"/>
      <c r="Y100" s="110"/>
    </row>
    <row r="101" spans="1:25" s="70" customFormat="1" x14ac:dyDescent="0.3">
      <c r="A101" s="1"/>
      <c r="B101" s="110"/>
      <c r="P101" s="85"/>
      <c r="Q101" s="85"/>
      <c r="R101" s="85"/>
      <c r="S101" s="85"/>
      <c r="T101" s="85"/>
      <c r="U101" s="85"/>
      <c r="V101" s="85"/>
      <c r="W101" s="85"/>
      <c r="X101" s="85"/>
      <c r="Y101" s="110"/>
    </row>
    <row r="102" spans="1:25" s="70" customFormat="1" x14ac:dyDescent="0.3">
      <c r="A102" s="1"/>
      <c r="B102" s="110"/>
      <c r="P102" s="85"/>
      <c r="Q102" s="85"/>
      <c r="R102" s="85"/>
      <c r="S102" s="85"/>
      <c r="T102" s="85"/>
      <c r="U102" s="85"/>
      <c r="V102" s="85"/>
      <c r="W102" s="85"/>
      <c r="X102" s="85"/>
      <c r="Y102" s="110"/>
    </row>
    <row r="103" spans="1:25" s="70" customFormat="1" x14ac:dyDescent="0.3">
      <c r="A103" s="1"/>
      <c r="B103" s="110"/>
      <c r="P103" s="85"/>
      <c r="Q103" s="85"/>
      <c r="R103" s="85"/>
      <c r="S103" s="85"/>
      <c r="T103" s="85"/>
      <c r="U103" s="85"/>
      <c r="V103" s="85"/>
      <c r="W103" s="85"/>
      <c r="X103" s="85"/>
      <c r="Y103" s="110"/>
    </row>
    <row r="106" spans="1:25" ht="12.75" customHeight="1" x14ac:dyDescent="0.3"/>
    <row r="107" spans="1:25" ht="28.5" customHeight="1" x14ac:dyDescent="0.3"/>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26" orientation="portrait" r:id="rId1"/>
  <headerFooter scaleWithDoc="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G135"/>
  <sheetViews>
    <sheetView showGridLines="0" zoomScale="85" zoomScaleNormal="85" zoomScaleSheetLayoutView="86" workbookViewId="0"/>
  </sheetViews>
  <sheetFormatPr baseColWidth="10" defaultColWidth="11.44140625" defaultRowHeight="13.8" x14ac:dyDescent="0.3"/>
  <cols>
    <col min="1" max="1" width="10.33203125" style="86" bestFit="1" customWidth="1"/>
    <col min="2" max="2" width="49.88671875" style="110" customWidth="1"/>
    <col min="3" max="14" width="11.44140625" style="70" customWidth="1"/>
    <col min="15" max="15" width="12.44140625" style="70" bestFit="1" customWidth="1"/>
    <col min="16" max="16" width="19" style="110" bestFit="1" customWidth="1"/>
    <col min="17" max="16384" width="11.44140625" style="110"/>
  </cols>
  <sheetData>
    <row r="1" spans="1:33" ht="14.4" x14ac:dyDescent="0.3">
      <c r="A1" s="1115" t="s">
        <v>216</v>
      </c>
      <c r="B1" s="669"/>
    </row>
    <row r="2" spans="1:33" ht="15" customHeight="1" x14ac:dyDescent="0.3">
      <c r="A2" s="1116"/>
      <c r="B2" s="351" t="s">
        <v>703</v>
      </c>
      <c r="C2" s="1111"/>
      <c r="D2" s="3"/>
      <c r="E2" s="3"/>
      <c r="F2" s="3"/>
      <c r="G2" s="3"/>
      <c r="H2" s="3"/>
      <c r="I2" s="3"/>
      <c r="J2" s="3"/>
      <c r="K2" s="3"/>
      <c r="L2" s="3"/>
      <c r="M2" s="3"/>
      <c r="N2" s="3"/>
      <c r="O2" s="83"/>
    </row>
    <row r="3" spans="1:33" ht="15" customHeight="1" x14ac:dyDescent="0.3">
      <c r="A3" s="1116"/>
      <c r="B3" s="351" t="s">
        <v>299</v>
      </c>
      <c r="C3" s="1111"/>
      <c r="D3" s="1050"/>
      <c r="E3" s="1050"/>
      <c r="F3" s="1050"/>
      <c r="G3" s="1050"/>
      <c r="H3" s="1050"/>
      <c r="I3" s="1050"/>
      <c r="J3" s="1050"/>
      <c r="K3" s="1050"/>
      <c r="L3" s="1050"/>
      <c r="M3" s="1050"/>
      <c r="N3" s="1050"/>
      <c r="O3" s="1050"/>
    </row>
    <row r="4" spans="1:33" s="84" customFormat="1" x14ac:dyDescent="0.3">
      <c r="A4" s="88"/>
      <c r="B4" s="83"/>
      <c r="C4" s="75"/>
      <c r="D4" s="75"/>
      <c r="E4" s="75"/>
      <c r="F4" s="75"/>
      <c r="G4" s="75"/>
      <c r="H4" s="75"/>
      <c r="I4" s="75"/>
      <c r="J4" s="75"/>
      <c r="K4" s="75"/>
      <c r="L4" s="75"/>
      <c r="M4" s="75"/>
      <c r="N4" s="75"/>
      <c r="O4" s="75"/>
    </row>
    <row r="5" spans="1:33" s="84" customFormat="1" ht="14.4" thickBot="1" x14ac:dyDescent="0.35">
      <c r="A5" s="88"/>
      <c r="B5" s="83"/>
      <c r="C5" s="83"/>
      <c r="D5" s="83"/>
      <c r="E5" s="83"/>
      <c r="F5" s="83"/>
      <c r="G5" s="83"/>
      <c r="H5" s="83"/>
      <c r="I5" s="83"/>
      <c r="J5" s="83"/>
      <c r="K5" s="83"/>
      <c r="L5" s="83"/>
      <c r="M5" s="83"/>
      <c r="N5" s="83"/>
      <c r="O5" s="83"/>
    </row>
    <row r="6" spans="1:33" s="84" customFormat="1" ht="22.5" customHeight="1" thickBot="1" x14ac:dyDescent="0.35">
      <c r="A6" s="88"/>
      <c r="B6" s="1360" t="s">
        <v>660</v>
      </c>
      <c r="C6" s="1361"/>
      <c r="D6" s="1361"/>
      <c r="E6" s="1361"/>
      <c r="F6" s="1361"/>
      <c r="G6" s="1361"/>
      <c r="H6" s="1361"/>
      <c r="I6" s="1361"/>
      <c r="J6" s="1361"/>
      <c r="K6" s="1361"/>
      <c r="L6" s="1361"/>
      <c r="M6" s="1361"/>
      <c r="N6" s="1361"/>
      <c r="O6" s="1362"/>
    </row>
    <row r="7" spans="1:33" s="84" customFormat="1" x14ac:dyDescent="0.3">
      <c r="A7" s="88"/>
      <c r="B7" s="436"/>
      <c r="C7" s="436"/>
      <c r="D7" s="436"/>
      <c r="E7" s="436"/>
      <c r="F7" s="436"/>
      <c r="G7" s="436"/>
      <c r="H7" s="436"/>
      <c r="I7" s="436"/>
      <c r="J7" s="436"/>
      <c r="K7" s="436"/>
      <c r="L7" s="436"/>
      <c r="M7" s="436"/>
      <c r="N7" s="436"/>
      <c r="O7" s="436"/>
    </row>
    <row r="8" spans="1:33" s="84" customFormat="1" ht="14.4" thickBot="1" x14ac:dyDescent="0.35">
      <c r="A8" s="88"/>
      <c r="B8" s="421" t="s">
        <v>919</v>
      </c>
      <c r="C8" s="5"/>
      <c r="D8" s="5"/>
      <c r="E8" s="5"/>
      <c r="F8" s="5"/>
      <c r="G8" s="5"/>
      <c r="H8" s="5"/>
      <c r="I8" s="5"/>
      <c r="J8" s="5"/>
      <c r="K8" s="5"/>
      <c r="L8" s="5"/>
      <c r="M8" s="5"/>
      <c r="N8" s="5"/>
      <c r="O8" s="74"/>
    </row>
    <row r="9" spans="1:33" s="84" customFormat="1" ht="15" thickTop="1" thickBot="1" x14ac:dyDescent="0.35">
      <c r="A9" s="88"/>
      <c r="B9" s="111"/>
      <c r="C9" s="422">
        <v>44562</v>
      </c>
      <c r="D9" s="422">
        <v>44593</v>
      </c>
      <c r="E9" s="422">
        <v>44621</v>
      </c>
      <c r="F9" s="422">
        <v>44652</v>
      </c>
      <c r="G9" s="422">
        <v>44682</v>
      </c>
      <c r="H9" s="422">
        <v>44713</v>
      </c>
      <c r="I9" s="422">
        <v>44743</v>
      </c>
      <c r="J9" s="422">
        <v>44774</v>
      </c>
      <c r="K9" s="422">
        <v>44805</v>
      </c>
      <c r="L9" s="422">
        <v>44835</v>
      </c>
      <c r="M9" s="422">
        <v>44866</v>
      </c>
      <c r="N9" s="422">
        <v>44896</v>
      </c>
      <c r="O9" s="423">
        <v>2022</v>
      </c>
    </row>
    <row r="10" spans="1:33" s="84" customFormat="1" ht="15" thickTop="1" thickBot="1" x14ac:dyDescent="0.35">
      <c r="A10" s="88"/>
      <c r="B10" s="5"/>
      <c r="C10" s="5"/>
      <c r="D10" s="5"/>
      <c r="E10" s="5"/>
      <c r="F10" s="88"/>
      <c r="G10" s="88"/>
      <c r="H10" s="88"/>
      <c r="I10" s="88"/>
      <c r="J10" s="88"/>
      <c r="K10" s="88"/>
      <c r="L10" s="88"/>
      <c r="M10" s="88"/>
      <c r="N10" s="88"/>
      <c r="O10" s="88"/>
    </row>
    <row r="11" spans="1:33" s="84" customFormat="1" ht="14.4" thickBot="1" x14ac:dyDescent="0.35">
      <c r="A11" s="88"/>
      <c r="B11" s="1357" t="s">
        <v>629</v>
      </c>
      <c r="C11" s="1358"/>
      <c r="D11" s="1358"/>
      <c r="E11" s="1358"/>
      <c r="F11" s="1358"/>
      <c r="G11" s="1358"/>
      <c r="H11" s="1358"/>
      <c r="I11" s="1358"/>
      <c r="J11" s="1358"/>
      <c r="K11" s="1358"/>
      <c r="L11" s="1358"/>
      <c r="M11" s="1358"/>
      <c r="N11" s="1358"/>
      <c r="O11" s="1358"/>
    </row>
    <row r="12" spans="1:33" s="862" customFormat="1" ht="14.4" thickBot="1" x14ac:dyDescent="0.35">
      <c r="A12" s="88"/>
      <c r="B12" s="113"/>
      <c r="C12" s="88"/>
      <c r="D12" s="88"/>
      <c r="E12" s="88"/>
      <c r="F12" s="88"/>
      <c r="G12" s="88"/>
      <c r="H12" s="88"/>
      <c r="I12" s="88"/>
      <c r="J12" s="88"/>
      <c r="K12" s="88"/>
      <c r="L12" s="88"/>
      <c r="M12" s="88"/>
      <c r="N12" s="88"/>
      <c r="O12" s="88"/>
      <c r="P12" s="715"/>
    </row>
    <row r="13" spans="1:33" ht="15" thickBot="1" x14ac:dyDescent="0.35">
      <c r="B13" s="307" t="s">
        <v>59</v>
      </c>
      <c r="C13" s="308">
        <f>SUM(C14:C15)</f>
        <v>825.29673860808055</v>
      </c>
      <c r="D13" s="308">
        <f t="shared" ref="D13:N13" si="0">SUM(D14:D15)</f>
        <v>432.8245058431977</v>
      </c>
      <c r="E13" s="308">
        <f t="shared" si="0"/>
        <v>227.51721275491613</v>
      </c>
      <c r="F13" s="308">
        <f t="shared" si="0"/>
        <v>253.96511577183034</v>
      </c>
      <c r="G13" s="308">
        <f t="shared" si="0"/>
        <v>768.55550884094964</v>
      </c>
      <c r="H13" s="308">
        <f t="shared" si="0"/>
        <v>255.26522860354837</v>
      </c>
      <c r="I13" s="308">
        <f t="shared" si="0"/>
        <v>764.54382135970695</v>
      </c>
      <c r="J13" s="308">
        <f t="shared" si="0"/>
        <v>360.43714811902873</v>
      </c>
      <c r="K13" s="308">
        <f t="shared" si="0"/>
        <v>201.67001300747435</v>
      </c>
      <c r="L13" s="308">
        <f t="shared" si="0"/>
        <v>196.95618277507685</v>
      </c>
      <c r="M13" s="308">
        <f t="shared" si="0"/>
        <v>388.84489226230249</v>
      </c>
      <c r="N13" s="308">
        <f t="shared" si="0"/>
        <v>252.26199254924393</v>
      </c>
      <c r="O13" s="660">
        <f>SUM(C13:N13)</f>
        <v>4928.1383604953562</v>
      </c>
      <c r="P13" s="85"/>
      <c r="Q13" s="85"/>
      <c r="R13" s="85"/>
      <c r="S13" s="85"/>
      <c r="T13" s="85"/>
      <c r="U13" s="85"/>
      <c r="V13" s="85"/>
      <c r="W13" s="85"/>
      <c r="X13" s="85"/>
      <c r="Y13" s="85"/>
      <c r="Z13" s="85"/>
      <c r="AA13" s="85"/>
      <c r="AB13" s="85"/>
      <c r="AC13" s="85"/>
      <c r="AD13" s="85"/>
      <c r="AE13" s="85"/>
      <c r="AF13" s="85"/>
      <c r="AG13" s="85"/>
    </row>
    <row r="14" spans="1:33" x14ac:dyDescent="0.3">
      <c r="B14" s="313" t="s">
        <v>586</v>
      </c>
      <c r="C14" s="875">
        <v>0</v>
      </c>
      <c r="D14" s="875">
        <v>0</v>
      </c>
      <c r="E14" s="875">
        <v>0</v>
      </c>
      <c r="F14" s="875">
        <v>0</v>
      </c>
      <c r="G14" s="875">
        <v>0</v>
      </c>
      <c r="H14" s="875">
        <v>0</v>
      </c>
      <c r="I14" s="875">
        <v>0</v>
      </c>
      <c r="J14" s="875">
        <v>0</v>
      </c>
      <c r="K14" s="875">
        <v>0</v>
      </c>
      <c r="L14" s="875">
        <v>0</v>
      </c>
      <c r="M14" s="875">
        <v>0</v>
      </c>
      <c r="N14" s="875">
        <v>0</v>
      </c>
      <c r="O14" s="875">
        <f>SUM(C14:N14)</f>
        <v>0</v>
      </c>
      <c r="P14" s="85"/>
      <c r="Q14" s="85"/>
      <c r="R14" s="85"/>
      <c r="S14" s="85"/>
      <c r="T14" s="85"/>
      <c r="U14" s="85"/>
      <c r="V14" s="85"/>
      <c r="W14" s="85"/>
      <c r="X14" s="85"/>
      <c r="Y14" s="85"/>
      <c r="Z14" s="85"/>
      <c r="AA14" s="85"/>
      <c r="AB14" s="85"/>
      <c r="AC14" s="85"/>
      <c r="AD14" s="85"/>
      <c r="AE14" s="85"/>
      <c r="AF14" s="85"/>
      <c r="AG14" s="85"/>
    </row>
    <row r="15" spans="1:33" x14ac:dyDescent="0.3">
      <c r="B15" s="313" t="s">
        <v>587</v>
      </c>
      <c r="C15" s="875">
        <v>825.29673860808055</v>
      </c>
      <c r="D15" s="875">
        <v>432.8245058431977</v>
      </c>
      <c r="E15" s="875">
        <v>227.51721275491613</v>
      </c>
      <c r="F15" s="875">
        <v>253.96511577183034</v>
      </c>
      <c r="G15" s="875">
        <v>768.55550884094964</v>
      </c>
      <c r="H15" s="875">
        <v>255.26522860354837</v>
      </c>
      <c r="I15" s="875">
        <v>764.54382135970695</v>
      </c>
      <c r="J15" s="875">
        <v>360.43714811902873</v>
      </c>
      <c r="K15" s="875">
        <v>201.67001300747435</v>
      </c>
      <c r="L15" s="875">
        <v>196.95618277507685</v>
      </c>
      <c r="M15" s="875">
        <v>388.84489226230249</v>
      </c>
      <c r="N15" s="875">
        <v>252.26199254924393</v>
      </c>
      <c r="O15" s="875">
        <f>SUM(C15:N15)</f>
        <v>4928.1383604953562</v>
      </c>
      <c r="P15" s="85"/>
      <c r="Q15" s="85"/>
      <c r="R15" s="85"/>
      <c r="S15" s="85"/>
      <c r="T15" s="85"/>
      <c r="U15" s="85"/>
      <c r="V15" s="85"/>
      <c r="W15" s="85"/>
      <c r="X15" s="85"/>
      <c r="Y15" s="85"/>
      <c r="Z15" s="85"/>
      <c r="AA15" s="85"/>
      <c r="AB15" s="85"/>
      <c r="AC15" s="85"/>
      <c r="AD15" s="85"/>
      <c r="AE15" s="85"/>
      <c r="AF15" s="85"/>
      <c r="AG15" s="85"/>
    </row>
    <row r="16" spans="1:33" s="862" customFormat="1" ht="14.4" thickBot="1" x14ac:dyDescent="0.35">
      <c r="A16" s="86"/>
      <c r="B16" s="863"/>
      <c r="C16" s="314"/>
      <c r="D16" s="314"/>
      <c r="E16" s="314"/>
      <c r="F16" s="314"/>
      <c r="G16" s="314"/>
      <c r="H16" s="314"/>
      <c r="I16" s="314"/>
      <c r="J16" s="314"/>
      <c r="K16" s="314"/>
      <c r="L16" s="314"/>
      <c r="M16" s="314"/>
      <c r="N16" s="1113"/>
      <c r="O16" s="314"/>
      <c r="P16" s="85"/>
      <c r="Q16" s="85"/>
      <c r="R16" s="85"/>
      <c r="S16" s="85"/>
      <c r="T16" s="85"/>
      <c r="U16" s="85"/>
      <c r="V16" s="85"/>
      <c r="W16" s="85"/>
      <c r="X16" s="85"/>
      <c r="Y16" s="85"/>
      <c r="Z16" s="85"/>
      <c r="AA16" s="85"/>
      <c r="AB16" s="85"/>
      <c r="AC16" s="85"/>
      <c r="AD16" s="85"/>
      <c r="AE16" s="85"/>
      <c r="AF16" s="85"/>
      <c r="AG16" s="85"/>
    </row>
    <row r="17" spans="1:33" s="70" customFormat="1" ht="14.4" thickBot="1" x14ac:dyDescent="0.35">
      <c r="A17" s="86"/>
      <c r="B17" s="721" t="s">
        <v>52</v>
      </c>
      <c r="C17" s="77">
        <f t="shared" ref="C17:N17" si="1">+C18+C23+C25+C27+C28+C31</f>
        <v>60.250768398965214</v>
      </c>
      <c r="D17" s="77">
        <f t="shared" si="1"/>
        <v>392.75723393228634</v>
      </c>
      <c r="E17" s="77">
        <f t="shared" si="1"/>
        <v>84.15374846610635</v>
      </c>
      <c r="F17" s="77">
        <f t="shared" si="1"/>
        <v>34.923461211361712</v>
      </c>
      <c r="G17" s="77">
        <f t="shared" si="1"/>
        <v>386.74503854990024</v>
      </c>
      <c r="H17" s="77">
        <f t="shared" si="1"/>
        <v>52.627950171795568</v>
      </c>
      <c r="I17" s="77">
        <f t="shared" si="1"/>
        <v>56.441102837627945</v>
      </c>
      <c r="J17" s="77">
        <f t="shared" si="1"/>
        <v>320.53345271849588</v>
      </c>
      <c r="K17" s="77">
        <f t="shared" si="1"/>
        <v>82.575926977002553</v>
      </c>
      <c r="L17" s="77">
        <f t="shared" si="1"/>
        <v>34.324117787731204</v>
      </c>
      <c r="M17" s="77">
        <f t="shared" si="1"/>
        <v>304.23310068407835</v>
      </c>
      <c r="N17" s="77">
        <f t="shared" si="1"/>
        <v>49.790646670811284</v>
      </c>
      <c r="O17" s="120">
        <f t="shared" ref="O17:O25" si="2">SUM(C17:N17)</f>
        <v>1859.3565484061628</v>
      </c>
      <c r="P17" s="85"/>
      <c r="Q17" s="85"/>
      <c r="R17" s="85"/>
      <c r="S17" s="85"/>
      <c r="T17" s="85"/>
      <c r="U17" s="85"/>
      <c r="V17" s="85"/>
      <c r="W17" s="85"/>
      <c r="X17" s="85"/>
      <c r="Y17" s="85"/>
      <c r="Z17" s="85"/>
      <c r="AA17" s="85"/>
      <c r="AB17" s="85"/>
      <c r="AC17" s="85"/>
      <c r="AD17" s="85"/>
      <c r="AE17" s="85"/>
      <c r="AF17" s="85"/>
      <c r="AG17" s="85"/>
    </row>
    <row r="18" spans="1:33" s="70" customFormat="1" x14ac:dyDescent="0.3">
      <c r="A18" s="86"/>
      <c r="B18" s="843" t="s">
        <v>62</v>
      </c>
      <c r="C18" s="844">
        <f>+SUM(C19:C22)</f>
        <v>27.899115929999997</v>
      </c>
      <c r="D18" s="844">
        <f t="shared" ref="D18:N18" si="3">+SUM(D19:D22)</f>
        <v>389.58278755294788</v>
      </c>
      <c r="E18" s="844">
        <f t="shared" si="3"/>
        <v>78.543394809999995</v>
      </c>
      <c r="F18" s="844">
        <f t="shared" si="3"/>
        <v>30.112943766916107</v>
      </c>
      <c r="G18" s="844">
        <f t="shared" si="3"/>
        <v>381.714600146355</v>
      </c>
      <c r="H18" s="844">
        <f t="shared" si="3"/>
        <v>28.479490800364175</v>
      </c>
      <c r="I18" s="844">
        <f t="shared" si="3"/>
        <v>26.298877060000002</v>
      </c>
      <c r="J18" s="844">
        <f t="shared" si="3"/>
        <v>317.5466721841043</v>
      </c>
      <c r="K18" s="844">
        <f t="shared" si="3"/>
        <v>76.93654681999999</v>
      </c>
      <c r="L18" s="844">
        <f t="shared" si="3"/>
        <v>29.811509086643998</v>
      </c>
      <c r="M18" s="844">
        <f t="shared" si="3"/>
        <v>299.43876963387879</v>
      </c>
      <c r="N18" s="844">
        <f t="shared" si="3"/>
        <v>27.145555055353753</v>
      </c>
      <c r="O18" s="844">
        <f t="shared" si="2"/>
        <v>1713.510262846564</v>
      </c>
      <c r="P18" s="85"/>
      <c r="Q18" s="85"/>
      <c r="R18" s="85"/>
      <c r="S18" s="85"/>
      <c r="T18" s="85"/>
      <c r="U18" s="85"/>
      <c r="V18" s="85"/>
      <c r="W18" s="85"/>
      <c r="X18" s="85"/>
      <c r="Y18" s="85"/>
      <c r="Z18" s="85"/>
      <c r="AA18" s="85"/>
      <c r="AB18" s="85"/>
      <c r="AC18" s="85"/>
      <c r="AD18" s="85"/>
      <c r="AE18" s="85"/>
      <c r="AF18" s="85"/>
      <c r="AG18" s="85"/>
    </row>
    <row r="19" spans="1:33" s="70" customFormat="1" x14ac:dyDescent="0.3">
      <c r="A19" s="86"/>
      <c r="B19" s="429" t="s">
        <v>63</v>
      </c>
      <c r="C19" s="867">
        <v>2.2059232800000004</v>
      </c>
      <c r="D19" s="867">
        <v>1.3156292200000002</v>
      </c>
      <c r="E19" s="867">
        <v>17.914206669999999</v>
      </c>
      <c r="F19" s="867">
        <v>10.13300231</v>
      </c>
      <c r="G19" s="867">
        <v>6.3813444199999996</v>
      </c>
      <c r="H19" s="867">
        <v>15.68121257</v>
      </c>
      <c r="I19" s="867">
        <v>2.04010515</v>
      </c>
      <c r="J19" s="867">
        <v>1.2789316799999999</v>
      </c>
      <c r="K19" s="867">
        <v>17.708510489999998</v>
      </c>
      <c r="L19" s="867">
        <v>10.075324120000001</v>
      </c>
      <c r="M19" s="867">
        <v>6.4165212400000007</v>
      </c>
      <c r="N19" s="867">
        <v>15.317028399999998</v>
      </c>
      <c r="O19" s="867">
        <f t="shared" si="2"/>
        <v>106.46773954999999</v>
      </c>
      <c r="P19" s="85"/>
      <c r="Q19" s="85"/>
      <c r="R19" s="85"/>
      <c r="S19" s="85"/>
      <c r="T19" s="85"/>
      <c r="U19" s="85"/>
      <c r="V19" s="85"/>
      <c r="W19" s="85"/>
      <c r="X19" s="85"/>
      <c r="Y19" s="85"/>
      <c r="Z19" s="85"/>
      <c r="AA19" s="85"/>
      <c r="AB19" s="85"/>
      <c r="AC19" s="85"/>
      <c r="AD19" s="85"/>
      <c r="AE19" s="85"/>
      <c r="AF19" s="85"/>
      <c r="AG19" s="85"/>
    </row>
    <row r="20" spans="1:33" s="70" customFormat="1" x14ac:dyDescent="0.3">
      <c r="A20" s="86"/>
      <c r="B20" s="430" t="s">
        <v>64</v>
      </c>
      <c r="C20" s="865">
        <v>18.822883559999998</v>
      </c>
      <c r="D20" s="865">
        <v>10.626249909999999</v>
      </c>
      <c r="E20" s="865">
        <v>51.875380100000001</v>
      </c>
      <c r="F20" s="865">
        <v>17.770136320000006</v>
      </c>
      <c r="G20" s="865">
        <v>42.071248471275638</v>
      </c>
      <c r="H20" s="865">
        <v>4.5412729399999998</v>
      </c>
      <c r="I20" s="865">
        <v>17.876332110000003</v>
      </c>
      <c r="J20" s="865">
        <v>9.8613516499999996</v>
      </c>
      <c r="K20" s="865">
        <v>50.742189199999991</v>
      </c>
      <c r="L20" s="865">
        <v>17.134005590000005</v>
      </c>
      <c r="M20" s="865">
        <v>40.984150875942319</v>
      </c>
      <c r="N20" s="865">
        <v>4.2689271399999997</v>
      </c>
      <c r="O20" s="868">
        <f t="shared" si="2"/>
        <v>286.57412786721795</v>
      </c>
      <c r="P20" s="85"/>
      <c r="Q20" s="85"/>
      <c r="R20" s="85"/>
      <c r="S20" s="85"/>
      <c r="T20" s="85"/>
      <c r="U20" s="85"/>
      <c r="V20" s="85"/>
      <c r="W20" s="85"/>
      <c r="X20" s="85"/>
      <c r="Y20" s="85"/>
      <c r="Z20" s="85"/>
      <c r="AA20" s="85"/>
      <c r="AB20" s="85"/>
      <c r="AC20" s="85"/>
      <c r="AD20" s="85"/>
      <c r="AE20" s="85"/>
      <c r="AF20" s="85"/>
      <c r="AG20" s="85"/>
    </row>
    <row r="21" spans="1:33" s="70" customFormat="1" x14ac:dyDescent="0.3">
      <c r="A21" s="86"/>
      <c r="B21" s="342" t="s">
        <v>584</v>
      </c>
      <c r="C21" s="865">
        <v>0</v>
      </c>
      <c r="D21" s="865">
        <v>369.59446570294784</v>
      </c>
      <c r="E21" s="865">
        <v>0</v>
      </c>
      <c r="F21" s="865">
        <v>0</v>
      </c>
      <c r="G21" s="865">
        <v>327.44921061507938</v>
      </c>
      <c r="H21" s="865">
        <v>0</v>
      </c>
      <c r="I21" s="865">
        <v>0</v>
      </c>
      <c r="J21" s="865">
        <v>298.60756234410428</v>
      </c>
      <c r="K21" s="865">
        <v>0</v>
      </c>
      <c r="L21" s="865">
        <v>0</v>
      </c>
      <c r="M21" s="865">
        <v>246.33293650793649</v>
      </c>
      <c r="N21" s="865">
        <v>0</v>
      </c>
      <c r="O21" s="868">
        <f t="shared" si="2"/>
        <v>1241.9841751700681</v>
      </c>
      <c r="P21" s="85"/>
      <c r="Q21" s="85"/>
      <c r="R21" s="85"/>
      <c r="S21" s="85"/>
      <c r="T21" s="85"/>
      <c r="U21" s="85"/>
      <c r="V21" s="85"/>
      <c r="W21" s="85"/>
      <c r="X21" s="85"/>
      <c r="Y21" s="85"/>
      <c r="Z21" s="85"/>
      <c r="AA21" s="85"/>
      <c r="AB21" s="85"/>
      <c r="AC21" s="85"/>
      <c r="AD21" s="85"/>
      <c r="AE21" s="85"/>
      <c r="AF21" s="85"/>
      <c r="AG21" s="85"/>
    </row>
    <row r="22" spans="1:33" s="114" customFormat="1" x14ac:dyDescent="0.3">
      <c r="A22" s="86"/>
      <c r="B22" s="431" t="s">
        <v>65</v>
      </c>
      <c r="C22" s="858">
        <v>6.8703090900000001</v>
      </c>
      <c r="D22" s="858">
        <v>8.0464427199999999</v>
      </c>
      <c r="E22" s="858">
        <v>8.7538080400000009</v>
      </c>
      <c r="F22" s="858">
        <v>2.2098051369161</v>
      </c>
      <c r="G22" s="858">
        <v>5.8127966400000002</v>
      </c>
      <c r="H22" s="858">
        <v>8.2570052903641749</v>
      </c>
      <c r="I22" s="858">
        <v>6.3824397999999993</v>
      </c>
      <c r="J22" s="858">
        <v>7.7988265099999996</v>
      </c>
      <c r="K22" s="858">
        <v>8.4858471300000016</v>
      </c>
      <c r="L22" s="858">
        <v>2.6021793766439907</v>
      </c>
      <c r="M22" s="858">
        <v>5.7051610099999994</v>
      </c>
      <c r="N22" s="858">
        <v>7.5595995153537565</v>
      </c>
      <c r="O22" s="868">
        <f t="shared" si="2"/>
        <v>78.484220259278018</v>
      </c>
      <c r="P22" s="85"/>
      <c r="Q22" s="85"/>
      <c r="R22" s="85"/>
      <c r="S22" s="85"/>
      <c r="T22" s="85"/>
      <c r="U22" s="85"/>
      <c r="V22" s="85"/>
      <c r="W22" s="85"/>
      <c r="X22" s="85"/>
      <c r="Y22" s="85"/>
      <c r="Z22" s="85"/>
      <c r="AA22" s="85"/>
      <c r="AB22" s="85"/>
      <c r="AC22" s="85"/>
      <c r="AD22" s="85"/>
      <c r="AE22" s="85"/>
      <c r="AF22" s="85"/>
      <c r="AG22" s="85"/>
    </row>
    <row r="23" spans="1:33" s="114" customFormat="1" x14ac:dyDescent="0.3">
      <c r="A23" s="86"/>
      <c r="B23" s="845" t="s">
        <v>66</v>
      </c>
      <c r="C23" s="846">
        <f t="shared" ref="C23:N23" si="4">SUM(C24:C24)</f>
        <v>2.6430062058853618</v>
      </c>
      <c r="D23" s="846">
        <f t="shared" si="4"/>
        <v>2.6430062058853618</v>
      </c>
      <c r="E23" s="846">
        <f t="shared" si="4"/>
        <v>2.4518649832453496</v>
      </c>
      <c r="F23" s="846">
        <f t="shared" si="4"/>
        <v>2.6430062058853618</v>
      </c>
      <c r="G23" s="846">
        <f t="shared" si="4"/>
        <v>2.5792924670719195</v>
      </c>
      <c r="H23" s="846">
        <f t="shared" si="4"/>
        <v>2.6430062058853618</v>
      </c>
      <c r="I23" s="846">
        <f t="shared" si="4"/>
        <v>2.5792924670719195</v>
      </c>
      <c r="J23" s="846">
        <f t="shared" si="4"/>
        <v>2.6430062058853618</v>
      </c>
      <c r="K23" s="846">
        <f t="shared" si="4"/>
        <v>2.6430062058853618</v>
      </c>
      <c r="L23" s="846">
        <f t="shared" si="4"/>
        <v>2.5792924670719195</v>
      </c>
      <c r="M23" s="846">
        <f t="shared" si="4"/>
        <v>2.6430062058853618</v>
      </c>
      <c r="N23" s="846">
        <f t="shared" si="4"/>
        <v>2.5792924670719195</v>
      </c>
      <c r="O23" s="847">
        <f t="shared" si="2"/>
        <v>31.270078292730563</v>
      </c>
      <c r="P23" s="85"/>
      <c r="Q23" s="85"/>
      <c r="R23" s="85"/>
      <c r="S23" s="85"/>
      <c r="T23" s="85"/>
      <c r="U23" s="85"/>
      <c r="V23" s="85"/>
      <c r="W23" s="85"/>
      <c r="X23" s="85"/>
      <c r="Y23" s="85"/>
      <c r="Z23" s="85"/>
      <c r="AA23" s="85"/>
      <c r="AB23" s="85"/>
      <c r="AC23" s="85"/>
      <c r="AD23" s="85"/>
      <c r="AE23" s="85"/>
      <c r="AF23" s="85"/>
      <c r="AG23" s="85"/>
    </row>
    <row r="24" spans="1:33" s="70" customFormat="1" x14ac:dyDescent="0.3">
      <c r="A24" s="86"/>
      <c r="B24" s="429" t="s">
        <v>67</v>
      </c>
      <c r="C24" s="860">
        <v>2.6430062058853618</v>
      </c>
      <c r="D24" s="860">
        <v>2.6430062058853618</v>
      </c>
      <c r="E24" s="860">
        <v>2.4518649832453496</v>
      </c>
      <c r="F24" s="860">
        <v>2.6430062058853618</v>
      </c>
      <c r="G24" s="860">
        <v>2.5792924670719195</v>
      </c>
      <c r="H24" s="860">
        <v>2.6430062058853618</v>
      </c>
      <c r="I24" s="860">
        <v>2.5792924670719195</v>
      </c>
      <c r="J24" s="860">
        <v>2.6430062058853618</v>
      </c>
      <c r="K24" s="860">
        <v>2.6430062058853618</v>
      </c>
      <c r="L24" s="867">
        <v>2.5792924670719195</v>
      </c>
      <c r="M24" s="860">
        <v>2.6430062058853618</v>
      </c>
      <c r="N24" s="860">
        <v>2.5792924670719195</v>
      </c>
      <c r="O24" s="867">
        <f t="shared" si="2"/>
        <v>31.270078292730563</v>
      </c>
      <c r="P24" s="85"/>
      <c r="Q24" s="85"/>
      <c r="R24" s="85"/>
      <c r="S24" s="85"/>
      <c r="T24" s="85"/>
      <c r="U24" s="85"/>
      <c r="V24" s="85"/>
      <c r="W24" s="85"/>
      <c r="X24" s="85"/>
      <c r="Y24" s="85"/>
      <c r="Z24" s="85"/>
      <c r="AA24" s="85"/>
      <c r="AB24" s="85"/>
      <c r="AC24" s="85"/>
      <c r="AD24" s="85"/>
      <c r="AE24" s="85"/>
      <c r="AF24" s="85"/>
      <c r="AG24" s="85"/>
    </row>
    <row r="25" spans="1:33" s="114" customFormat="1" x14ac:dyDescent="0.3">
      <c r="A25" s="86"/>
      <c r="B25" s="845" t="s">
        <v>68</v>
      </c>
      <c r="C25" s="846">
        <f>+C26</f>
        <v>0.19975273835408902</v>
      </c>
      <c r="D25" s="846">
        <f t="shared" ref="D25:N25" si="5">+D26</f>
        <v>0.10793403795878428</v>
      </c>
      <c r="E25" s="846">
        <f t="shared" si="5"/>
        <v>1.6641742537030005E-3</v>
      </c>
      <c r="F25" s="846">
        <f t="shared" si="5"/>
        <v>0.60799660500476516</v>
      </c>
      <c r="G25" s="846">
        <f t="shared" si="5"/>
        <v>1.6863476936117332</v>
      </c>
      <c r="H25" s="846">
        <f t="shared" si="5"/>
        <v>1.518656076718572E-3</v>
      </c>
      <c r="I25" s="846">
        <f t="shared" si="5"/>
        <v>0.17704910072506669</v>
      </c>
      <c r="J25" s="846">
        <f t="shared" si="5"/>
        <v>9.5284971813817107E-2</v>
      </c>
      <c r="K25" s="846">
        <f t="shared" si="5"/>
        <v>1.2740579263197872E-3</v>
      </c>
      <c r="L25" s="846">
        <f t="shared" si="5"/>
        <v>0.57714000161796064</v>
      </c>
      <c r="M25" s="846">
        <f t="shared" si="5"/>
        <v>1.6021712783807063</v>
      </c>
      <c r="N25" s="846">
        <f t="shared" si="5"/>
        <v>1.0125946107102165E-3</v>
      </c>
      <c r="O25" s="847">
        <f t="shared" si="2"/>
        <v>5.0591459103343741</v>
      </c>
      <c r="P25" s="85"/>
      <c r="Q25" s="85"/>
      <c r="R25" s="85"/>
      <c r="S25" s="85"/>
      <c r="T25" s="85"/>
      <c r="U25" s="85"/>
      <c r="V25" s="85"/>
      <c r="W25" s="85"/>
      <c r="X25" s="85"/>
      <c r="Y25" s="85"/>
      <c r="Z25" s="85"/>
      <c r="AA25" s="85"/>
      <c r="AB25" s="85"/>
      <c r="AC25" s="85"/>
      <c r="AD25" s="85"/>
      <c r="AE25" s="85"/>
      <c r="AF25" s="85"/>
      <c r="AG25" s="85"/>
    </row>
    <row r="26" spans="1:33" s="114" customFormat="1" x14ac:dyDescent="0.3">
      <c r="A26" s="86"/>
      <c r="B26" s="430" t="s">
        <v>69</v>
      </c>
      <c r="C26" s="865">
        <v>0.19975273835408902</v>
      </c>
      <c r="D26" s="865">
        <v>0.10793403795878428</v>
      </c>
      <c r="E26" s="865">
        <v>1.6641742537030005E-3</v>
      </c>
      <c r="F26" s="865">
        <v>0.60799660500476516</v>
      </c>
      <c r="G26" s="865">
        <v>1.6863476936117332</v>
      </c>
      <c r="H26" s="865">
        <v>1.518656076718572E-3</v>
      </c>
      <c r="I26" s="865">
        <v>0.17704910072506669</v>
      </c>
      <c r="J26" s="865">
        <v>9.5284971813817107E-2</v>
      </c>
      <c r="K26" s="865">
        <v>1.2740579263197872E-3</v>
      </c>
      <c r="L26" s="865">
        <v>0.57714000161796064</v>
      </c>
      <c r="M26" s="865">
        <v>1.6021712783807063</v>
      </c>
      <c r="N26" s="865">
        <v>1.0125946107102165E-3</v>
      </c>
      <c r="O26" s="868">
        <f>SUM(C26:N26)</f>
        <v>5.0591459103343741</v>
      </c>
      <c r="P26" s="85"/>
      <c r="Q26" s="85"/>
      <c r="R26" s="85"/>
      <c r="S26" s="85"/>
      <c r="T26" s="85"/>
      <c r="U26" s="85"/>
      <c r="V26" s="85"/>
      <c r="W26" s="85"/>
      <c r="X26" s="85"/>
      <c r="Y26" s="85"/>
      <c r="Z26" s="85"/>
      <c r="AA26" s="85"/>
      <c r="AB26" s="85"/>
      <c r="AC26" s="85"/>
      <c r="AD26" s="85"/>
      <c r="AE26" s="85"/>
      <c r="AF26" s="85"/>
      <c r="AG26" s="85"/>
    </row>
    <row r="27" spans="1:33" s="5" customFormat="1" x14ac:dyDescent="0.3">
      <c r="A27" s="86"/>
      <c r="B27" s="845" t="s">
        <v>70</v>
      </c>
      <c r="C27" s="846">
        <v>29.149197909999998</v>
      </c>
      <c r="D27" s="846">
        <v>8.4182890888695266E-2</v>
      </c>
      <c r="E27" s="846">
        <v>8.7675611171409651E-2</v>
      </c>
      <c r="F27" s="846">
        <v>1.2789959062157017</v>
      </c>
      <c r="G27" s="846">
        <v>0.51351010365578054</v>
      </c>
      <c r="H27" s="846">
        <v>21.277759607205351</v>
      </c>
      <c r="I27" s="846">
        <v>27.190846120000003</v>
      </c>
      <c r="J27" s="846">
        <v>8.2440433029840998E-2</v>
      </c>
      <c r="K27" s="846">
        <v>8.8353827789543343E-2</v>
      </c>
      <c r="L27" s="847">
        <v>1.2302726013449781</v>
      </c>
      <c r="M27" s="846">
        <v>0.44023773547149869</v>
      </c>
      <c r="N27" s="846">
        <v>19.971248807205345</v>
      </c>
      <c r="O27" s="847">
        <f t="shared" ref="O27:O31" si="6">SUM(C27:N27)</f>
        <v>101.39472155397814</v>
      </c>
      <c r="P27" s="85"/>
      <c r="Q27" s="85"/>
      <c r="R27" s="85"/>
      <c r="S27" s="85"/>
      <c r="T27" s="85"/>
      <c r="U27" s="85"/>
      <c r="V27" s="85"/>
      <c r="W27" s="85"/>
      <c r="X27" s="85"/>
      <c r="Y27" s="85"/>
      <c r="Z27" s="85"/>
      <c r="AA27" s="85"/>
      <c r="AB27" s="85"/>
      <c r="AC27" s="85"/>
      <c r="AD27" s="85"/>
      <c r="AE27" s="85"/>
      <c r="AF27" s="85"/>
      <c r="AG27" s="85"/>
    </row>
    <row r="28" spans="1:33" s="5" customFormat="1" x14ac:dyDescent="0.3">
      <c r="A28" s="86"/>
      <c r="B28" s="845" t="s">
        <v>360</v>
      </c>
      <c r="C28" s="846">
        <f>+C29</f>
        <v>0</v>
      </c>
      <c r="D28" s="846">
        <f t="shared" ref="D28:N29" si="7">+D29</f>
        <v>0</v>
      </c>
      <c r="E28" s="846">
        <f t="shared" si="7"/>
        <v>2.7617705248343909</v>
      </c>
      <c r="F28" s="846">
        <f t="shared" si="7"/>
        <v>0</v>
      </c>
      <c r="G28" s="846">
        <f t="shared" si="7"/>
        <v>0</v>
      </c>
      <c r="H28" s="846">
        <f t="shared" si="7"/>
        <v>0</v>
      </c>
      <c r="I28" s="846">
        <f t="shared" si="7"/>
        <v>0</v>
      </c>
      <c r="J28" s="846">
        <f t="shared" si="7"/>
        <v>0</v>
      </c>
      <c r="K28" s="846">
        <f t="shared" si="7"/>
        <v>2.7617705248343909</v>
      </c>
      <c r="L28" s="846">
        <f t="shared" si="7"/>
        <v>0</v>
      </c>
      <c r="M28" s="846">
        <f t="shared" si="7"/>
        <v>0</v>
      </c>
      <c r="N28" s="846">
        <f t="shared" si="7"/>
        <v>0</v>
      </c>
      <c r="O28" s="847">
        <f t="shared" si="6"/>
        <v>5.5235410496687818</v>
      </c>
      <c r="P28" s="85"/>
      <c r="Q28" s="85"/>
      <c r="R28" s="85"/>
      <c r="S28" s="85"/>
      <c r="T28" s="85"/>
      <c r="U28" s="85"/>
      <c r="V28" s="85"/>
      <c r="W28" s="85"/>
      <c r="X28" s="85"/>
      <c r="Y28" s="85"/>
      <c r="Z28" s="85"/>
      <c r="AA28" s="85"/>
      <c r="AB28" s="85"/>
      <c r="AC28" s="85"/>
      <c r="AD28" s="85"/>
      <c r="AE28" s="85"/>
      <c r="AF28" s="85"/>
      <c r="AG28" s="85"/>
    </row>
    <row r="29" spans="1:33" s="5" customFormat="1" x14ac:dyDescent="0.3">
      <c r="A29" s="86"/>
      <c r="B29" s="335" t="s">
        <v>67</v>
      </c>
      <c r="C29" s="860">
        <f>+C30</f>
        <v>0</v>
      </c>
      <c r="D29" s="860">
        <f t="shared" si="7"/>
        <v>0</v>
      </c>
      <c r="E29" s="860">
        <f t="shared" si="7"/>
        <v>2.7617705248343909</v>
      </c>
      <c r="F29" s="860">
        <f t="shared" si="7"/>
        <v>0</v>
      </c>
      <c r="G29" s="860">
        <f t="shared" si="7"/>
        <v>0</v>
      </c>
      <c r="H29" s="860">
        <f t="shared" si="7"/>
        <v>0</v>
      </c>
      <c r="I29" s="860">
        <f t="shared" si="7"/>
        <v>0</v>
      </c>
      <c r="J29" s="860">
        <f t="shared" si="7"/>
        <v>0</v>
      </c>
      <c r="K29" s="860">
        <f t="shared" si="7"/>
        <v>2.7617705248343909</v>
      </c>
      <c r="L29" s="860">
        <f t="shared" si="7"/>
        <v>0</v>
      </c>
      <c r="M29" s="860">
        <f t="shared" si="7"/>
        <v>0</v>
      </c>
      <c r="N29" s="860">
        <f t="shared" si="7"/>
        <v>0</v>
      </c>
      <c r="O29" s="868">
        <f t="shared" si="6"/>
        <v>5.5235410496687818</v>
      </c>
      <c r="P29" s="85"/>
      <c r="Q29" s="85"/>
      <c r="R29" s="85"/>
      <c r="S29" s="85"/>
      <c r="T29" s="85"/>
      <c r="U29" s="85"/>
      <c r="V29" s="85"/>
      <c r="W29" s="85"/>
      <c r="X29" s="85"/>
      <c r="Y29" s="85"/>
      <c r="Z29" s="85"/>
      <c r="AA29" s="85"/>
      <c r="AB29" s="85"/>
      <c r="AC29" s="85"/>
      <c r="AD29" s="85"/>
      <c r="AE29" s="85"/>
      <c r="AF29" s="85"/>
      <c r="AG29" s="85"/>
    </row>
    <row r="30" spans="1:33" s="5" customFormat="1" x14ac:dyDescent="0.3">
      <c r="A30" s="86"/>
      <c r="B30" s="325" t="s">
        <v>588</v>
      </c>
      <c r="C30" s="865">
        <v>0</v>
      </c>
      <c r="D30" s="865">
        <v>0</v>
      </c>
      <c r="E30" s="865">
        <v>2.7617705248343909</v>
      </c>
      <c r="F30" s="865">
        <v>0</v>
      </c>
      <c r="G30" s="865">
        <v>0</v>
      </c>
      <c r="H30" s="865">
        <v>0</v>
      </c>
      <c r="I30" s="865">
        <v>0</v>
      </c>
      <c r="J30" s="865">
        <v>0</v>
      </c>
      <c r="K30" s="865">
        <v>2.7617705248343909</v>
      </c>
      <c r="L30" s="868">
        <v>0</v>
      </c>
      <c r="M30" s="865">
        <v>0</v>
      </c>
      <c r="N30" s="865">
        <v>0</v>
      </c>
      <c r="O30" s="868">
        <f t="shared" si="6"/>
        <v>5.5235410496687818</v>
      </c>
      <c r="P30" s="85"/>
      <c r="Q30" s="85"/>
      <c r="R30" s="85"/>
      <c r="S30" s="85"/>
      <c r="T30" s="85"/>
      <c r="U30" s="85"/>
      <c r="V30" s="85"/>
      <c r="W30" s="85"/>
      <c r="X30" s="85"/>
      <c r="Y30" s="85"/>
      <c r="Z30" s="85"/>
      <c r="AA30" s="85"/>
      <c r="AB30" s="85"/>
      <c r="AC30" s="85"/>
      <c r="AD30" s="85"/>
      <c r="AE30" s="85"/>
      <c r="AF30" s="85"/>
      <c r="AG30" s="85"/>
    </row>
    <row r="31" spans="1:33" s="70" customFormat="1" x14ac:dyDescent="0.3">
      <c r="A31" s="86"/>
      <c r="B31" s="848" t="s">
        <v>685</v>
      </c>
      <c r="C31" s="849">
        <f>C32+C33</f>
        <v>0.3596956147257705</v>
      </c>
      <c r="D31" s="849">
        <f t="shared" ref="D31:N31" si="8">D32+D33</f>
        <v>0.33932324460564223</v>
      </c>
      <c r="E31" s="849">
        <f t="shared" si="8"/>
        <v>0.30737836260151108</v>
      </c>
      <c r="F31" s="849">
        <f t="shared" si="8"/>
        <v>0.28051872733978367</v>
      </c>
      <c r="G31" s="849">
        <f t="shared" si="8"/>
        <v>0.2512881392058488</v>
      </c>
      <c r="H31" s="849">
        <f t="shared" si="8"/>
        <v>0.22617490226395609</v>
      </c>
      <c r="I31" s="849">
        <f t="shared" si="8"/>
        <v>0.19503808983095072</v>
      </c>
      <c r="J31" s="849">
        <f t="shared" si="8"/>
        <v>0.16604892366255367</v>
      </c>
      <c r="K31" s="849">
        <f t="shared" si="8"/>
        <v>0.14497554056694023</v>
      </c>
      <c r="L31" s="849">
        <f t="shared" si="8"/>
        <v>0.12590363105234548</v>
      </c>
      <c r="M31" s="849">
        <f t="shared" si="8"/>
        <v>0.10891583046203185</v>
      </c>
      <c r="N31" s="849">
        <f t="shared" si="8"/>
        <v>9.3537746569549385E-2</v>
      </c>
      <c r="O31" s="850">
        <f t="shared" si="6"/>
        <v>2.5987987528868834</v>
      </c>
      <c r="P31" s="85"/>
      <c r="Q31" s="85"/>
      <c r="R31" s="85"/>
      <c r="S31" s="85"/>
      <c r="T31" s="85"/>
      <c r="U31" s="85"/>
      <c r="V31" s="85"/>
      <c r="W31" s="85"/>
      <c r="X31" s="85"/>
      <c r="Y31" s="85"/>
      <c r="Z31" s="85"/>
      <c r="AA31" s="85"/>
      <c r="AB31" s="85"/>
      <c r="AC31" s="85"/>
      <c r="AD31" s="85"/>
      <c r="AE31" s="85"/>
      <c r="AF31" s="85"/>
      <c r="AG31" s="85"/>
    </row>
    <row r="32" spans="1:33" s="70" customFormat="1" x14ac:dyDescent="0.3">
      <c r="A32" s="86"/>
      <c r="B32" s="315" t="s">
        <v>71</v>
      </c>
      <c r="C32" s="860">
        <v>0.21348498472577052</v>
      </c>
      <c r="D32" s="860">
        <v>0.20338291460564223</v>
      </c>
      <c r="E32" s="860">
        <v>0.19308862260151111</v>
      </c>
      <c r="F32" s="860">
        <v>0.18254901733978368</v>
      </c>
      <c r="G32" s="860">
        <v>0.17186112920584878</v>
      </c>
      <c r="H32" s="860">
        <v>0.16095455226395608</v>
      </c>
      <c r="I32" s="860">
        <v>0.14985562983095072</v>
      </c>
      <c r="J32" s="860">
        <v>0.13853246366255367</v>
      </c>
      <c r="K32" s="860">
        <v>0.12700681056694024</v>
      </c>
      <c r="L32" s="860">
        <v>0.11526112105234548</v>
      </c>
      <c r="M32" s="860">
        <v>0.10328150046203186</v>
      </c>
      <c r="N32" s="860">
        <v>9.1083626569549381E-2</v>
      </c>
      <c r="O32" s="868">
        <f>SUM(C32:N32)</f>
        <v>1.850342372886884</v>
      </c>
      <c r="P32" s="85"/>
      <c r="Q32" s="85"/>
      <c r="R32" s="85"/>
      <c r="S32" s="85"/>
      <c r="T32" s="85"/>
      <c r="U32" s="85"/>
      <c r="V32" s="85"/>
      <c r="W32" s="85"/>
      <c r="X32" s="85"/>
      <c r="Y32" s="85"/>
      <c r="Z32" s="85"/>
      <c r="AA32" s="85"/>
      <c r="AB32" s="85"/>
      <c r="AC32" s="85"/>
      <c r="AD32" s="85"/>
      <c r="AE32" s="85"/>
      <c r="AF32" s="85"/>
      <c r="AG32" s="85"/>
    </row>
    <row r="33" spans="1:33" s="70" customFormat="1" x14ac:dyDescent="0.3">
      <c r="A33" s="86"/>
      <c r="B33" s="317" t="s">
        <v>69</v>
      </c>
      <c r="C33" s="318">
        <v>0.14621063000000001</v>
      </c>
      <c r="D33" s="318">
        <v>0.13594033</v>
      </c>
      <c r="E33" s="318">
        <v>0.11428973999999999</v>
      </c>
      <c r="F33" s="318">
        <v>9.7969710000000002E-2</v>
      </c>
      <c r="G33" s="318">
        <v>7.9427009999999992E-2</v>
      </c>
      <c r="H33" s="318">
        <v>6.5220349999999996E-2</v>
      </c>
      <c r="I33" s="318">
        <v>4.5182459999999994E-2</v>
      </c>
      <c r="J33" s="318">
        <v>2.751646E-2</v>
      </c>
      <c r="K33" s="318">
        <v>1.7968729999999999E-2</v>
      </c>
      <c r="L33" s="80">
        <v>1.0642510000000001E-2</v>
      </c>
      <c r="M33" s="318">
        <v>5.6343299999999999E-3</v>
      </c>
      <c r="N33" s="318">
        <v>2.4541199999999997E-3</v>
      </c>
      <c r="O33" s="318">
        <f>SUM(C33:N33)</f>
        <v>0.74845638000000003</v>
      </c>
      <c r="P33" s="85"/>
      <c r="Q33" s="85"/>
      <c r="R33" s="85"/>
      <c r="S33" s="85"/>
      <c r="T33" s="85"/>
      <c r="U33" s="85"/>
      <c r="V33" s="85"/>
      <c r="W33" s="85"/>
      <c r="X33" s="85"/>
      <c r="Y33" s="85"/>
      <c r="Z33" s="85"/>
      <c r="AA33" s="85"/>
      <c r="AB33" s="85"/>
      <c r="AC33" s="85"/>
      <c r="AD33" s="85"/>
      <c r="AE33" s="85"/>
      <c r="AF33" s="85"/>
      <c r="AG33" s="85"/>
    </row>
    <row r="34" spans="1:33" s="70" customFormat="1" ht="14.4" thickBot="1" x14ac:dyDescent="0.35">
      <c r="A34" s="86"/>
      <c r="B34" s="319"/>
      <c r="C34" s="859"/>
      <c r="D34" s="859"/>
      <c r="E34" s="859"/>
      <c r="F34" s="859"/>
      <c r="G34" s="859"/>
      <c r="H34" s="859"/>
      <c r="I34" s="871"/>
      <c r="J34" s="871"/>
      <c r="K34" s="871"/>
      <c r="L34" s="871"/>
      <c r="M34" s="871"/>
      <c r="N34" s="871"/>
      <c r="O34" s="871"/>
      <c r="P34" s="85"/>
      <c r="Q34" s="85"/>
      <c r="R34" s="85"/>
      <c r="S34" s="85"/>
      <c r="T34" s="85"/>
      <c r="U34" s="85"/>
      <c r="V34" s="85"/>
      <c r="W34" s="85"/>
      <c r="X34" s="85"/>
      <c r="Y34" s="85"/>
      <c r="Z34" s="85"/>
      <c r="AA34" s="85"/>
      <c r="AB34" s="85"/>
      <c r="AC34" s="85"/>
      <c r="AD34" s="85"/>
      <c r="AE34" s="85"/>
      <c r="AF34" s="85"/>
      <c r="AG34" s="85"/>
    </row>
    <row r="35" spans="1:33" s="70" customFormat="1" ht="14.4" thickBot="1" x14ac:dyDescent="0.35">
      <c r="A35" s="86"/>
      <c r="B35" s="119" t="s">
        <v>302</v>
      </c>
      <c r="C35" s="77">
        <f t="shared" ref="C35:O35" si="9">+C36+C51+SUM(C64:C113)+C114</f>
        <v>765.04597020911501</v>
      </c>
      <c r="D35" s="77">
        <f t="shared" si="9"/>
        <v>40.067271910911337</v>
      </c>
      <c r="E35" s="77">
        <f t="shared" si="9"/>
        <v>143.36346428880984</v>
      </c>
      <c r="F35" s="77">
        <f t="shared" si="9"/>
        <v>219.04165456046866</v>
      </c>
      <c r="G35" s="77">
        <f t="shared" si="9"/>
        <v>381.81047029104951</v>
      </c>
      <c r="H35" s="77">
        <f t="shared" si="9"/>
        <v>202.63727843175289</v>
      </c>
      <c r="I35" s="77">
        <f t="shared" si="9"/>
        <v>708.10271852207893</v>
      </c>
      <c r="J35" s="77">
        <f t="shared" si="9"/>
        <v>39.903695400532897</v>
      </c>
      <c r="K35" s="77">
        <f t="shared" si="9"/>
        <v>119.09408603047171</v>
      </c>
      <c r="L35" s="77">
        <f t="shared" si="9"/>
        <v>162.63206498734567</v>
      </c>
      <c r="M35" s="77">
        <f t="shared" si="9"/>
        <v>84.61179157822437</v>
      </c>
      <c r="N35" s="77">
        <f t="shared" si="9"/>
        <v>202.47134587843269</v>
      </c>
      <c r="O35" s="77">
        <f t="shared" si="9"/>
        <v>3068.7818120891934</v>
      </c>
      <c r="P35" s="85"/>
      <c r="Q35" s="85"/>
      <c r="R35" s="85"/>
      <c r="S35" s="85"/>
      <c r="T35" s="85"/>
      <c r="U35" s="85"/>
      <c r="V35" s="85"/>
      <c r="W35" s="85"/>
      <c r="X35" s="85"/>
      <c r="Y35" s="85"/>
      <c r="Z35" s="85"/>
      <c r="AA35" s="85"/>
      <c r="AB35" s="85"/>
      <c r="AC35" s="85"/>
      <c r="AD35" s="85"/>
      <c r="AE35" s="85"/>
      <c r="AF35" s="85"/>
      <c r="AG35" s="85"/>
    </row>
    <row r="36" spans="1:33" s="70" customFormat="1" x14ac:dyDescent="0.3">
      <c r="A36" s="86"/>
      <c r="B36" s="323" t="s">
        <v>73</v>
      </c>
      <c r="C36" s="324">
        <f>+C37+C40+C46+C48</f>
        <v>0</v>
      </c>
      <c r="D36" s="324">
        <f t="shared" ref="D36:N36" si="10">+D37+D40+D46+D48</f>
        <v>0</v>
      </c>
      <c r="E36" s="324">
        <f t="shared" si="10"/>
        <v>18.566637915810521</v>
      </c>
      <c r="F36" s="324">
        <f t="shared" si="10"/>
        <v>0</v>
      </c>
      <c r="G36" s="324">
        <f t="shared" si="10"/>
        <v>0</v>
      </c>
      <c r="H36" s="324">
        <f t="shared" si="10"/>
        <v>0</v>
      </c>
      <c r="I36" s="324">
        <f t="shared" si="10"/>
        <v>0</v>
      </c>
      <c r="J36" s="324">
        <f t="shared" si="10"/>
        <v>0</v>
      </c>
      <c r="K36" s="324">
        <f t="shared" si="10"/>
        <v>18.566637525810521</v>
      </c>
      <c r="L36" s="324">
        <f t="shared" si="10"/>
        <v>0</v>
      </c>
      <c r="M36" s="324">
        <f t="shared" si="10"/>
        <v>0</v>
      </c>
      <c r="N36" s="324">
        <f t="shared" si="10"/>
        <v>0</v>
      </c>
      <c r="O36" s="81">
        <f>SUM(C36:N36)</f>
        <v>37.133275441621038</v>
      </c>
      <c r="P36" s="85"/>
      <c r="Q36" s="85"/>
      <c r="R36" s="85"/>
      <c r="S36" s="85"/>
      <c r="T36" s="85"/>
      <c r="U36" s="85"/>
      <c r="V36" s="85"/>
      <c r="W36" s="85"/>
      <c r="X36" s="85"/>
      <c r="Y36" s="85"/>
      <c r="Z36" s="85"/>
      <c r="AA36" s="85"/>
      <c r="AB36" s="85"/>
      <c r="AC36" s="85"/>
      <c r="AD36" s="85"/>
      <c r="AE36" s="85"/>
      <c r="AF36" s="85"/>
      <c r="AG36" s="85"/>
    </row>
    <row r="37" spans="1:33" s="70" customFormat="1" x14ac:dyDescent="0.3">
      <c r="A37" s="86"/>
      <c r="B37" s="863" t="s">
        <v>19</v>
      </c>
      <c r="C37" s="861">
        <f>+C38+C39</f>
        <v>0</v>
      </c>
      <c r="D37" s="861">
        <f t="shared" ref="D37:N37" si="11">+D38+D39</f>
        <v>0</v>
      </c>
      <c r="E37" s="861">
        <f t="shared" si="11"/>
        <v>5.3460179387905038</v>
      </c>
      <c r="F37" s="861">
        <f t="shared" si="11"/>
        <v>0</v>
      </c>
      <c r="G37" s="861">
        <f t="shared" si="11"/>
        <v>0</v>
      </c>
      <c r="H37" s="861">
        <f t="shared" si="11"/>
        <v>0</v>
      </c>
      <c r="I37" s="861">
        <f t="shared" si="11"/>
        <v>0</v>
      </c>
      <c r="J37" s="861">
        <f t="shared" si="11"/>
        <v>0</v>
      </c>
      <c r="K37" s="861">
        <f t="shared" si="11"/>
        <v>5.3460179387905038</v>
      </c>
      <c r="L37" s="861">
        <f t="shared" si="11"/>
        <v>0</v>
      </c>
      <c r="M37" s="861">
        <f t="shared" si="11"/>
        <v>0</v>
      </c>
      <c r="N37" s="861">
        <f t="shared" si="11"/>
        <v>0</v>
      </c>
      <c r="O37" s="871">
        <f>SUM(C37:N37)</f>
        <v>10.692035877581008</v>
      </c>
      <c r="P37" s="85"/>
      <c r="Q37" s="85"/>
      <c r="R37" s="85"/>
      <c r="S37" s="85"/>
      <c r="T37" s="85"/>
      <c r="U37" s="85"/>
      <c r="V37" s="85"/>
      <c r="W37" s="85"/>
      <c r="X37" s="85"/>
      <c r="Y37" s="85"/>
      <c r="Z37" s="85"/>
      <c r="AA37" s="85"/>
      <c r="AB37" s="85"/>
      <c r="AC37" s="85"/>
      <c r="AD37" s="85"/>
      <c r="AE37" s="85"/>
      <c r="AF37" s="85"/>
      <c r="AG37" s="85"/>
    </row>
    <row r="38" spans="1:33" s="70" customFormat="1" x14ac:dyDescent="0.3">
      <c r="A38" s="86"/>
      <c r="B38" s="330" t="s">
        <v>236</v>
      </c>
      <c r="C38" s="861">
        <v>0</v>
      </c>
      <c r="D38" s="861">
        <v>0</v>
      </c>
      <c r="E38" s="861">
        <v>5.3248410338595837</v>
      </c>
      <c r="F38" s="861">
        <v>0</v>
      </c>
      <c r="G38" s="861">
        <v>0</v>
      </c>
      <c r="H38" s="861">
        <v>0</v>
      </c>
      <c r="I38" s="861">
        <v>0</v>
      </c>
      <c r="J38" s="861">
        <v>0</v>
      </c>
      <c r="K38" s="861">
        <v>5.3248410338595837</v>
      </c>
      <c r="L38" s="861">
        <v>0</v>
      </c>
      <c r="M38" s="861">
        <v>0</v>
      </c>
      <c r="N38" s="861">
        <v>0</v>
      </c>
      <c r="O38" s="871">
        <f t="shared" ref="O38:O50" si="12">SUM(C38:N38)</f>
        <v>10.649682067719167</v>
      </c>
      <c r="P38" s="85"/>
      <c r="Q38" s="85"/>
      <c r="R38" s="85"/>
      <c r="S38" s="85"/>
      <c r="T38" s="85"/>
      <c r="U38" s="85"/>
      <c r="V38" s="85"/>
      <c r="W38" s="85"/>
      <c r="X38" s="85"/>
      <c r="Y38" s="85"/>
      <c r="Z38" s="85"/>
      <c r="AA38" s="85"/>
      <c r="AB38" s="85"/>
      <c r="AC38" s="85"/>
      <c r="AD38" s="85"/>
      <c r="AE38" s="85"/>
      <c r="AF38" s="85"/>
      <c r="AG38" s="85"/>
    </row>
    <row r="39" spans="1:33" s="70" customFormat="1" x14ac:dyDescent="0.3">
      <c r="A39" s="86"/>
      <c r="B39" s="330" t="s">
        <v>237</v>
      </c>
      <c r="C39" s="861">
        <v>0</v>
      </c>
      <c r="D39" s="861">
        <v>0</v>
      </c>
      <c r="E39" s="861">
        <v>2.1176904930920001E-2</v>
      </c>
      <c r="F39" s="861">
        <v>0</v>
      </c>
      <c r="G39" s="861">
        <v>0</v>
      </c>
      <c r="H39" s="861">
        <v>0</v>
      </c>
      <c r="I39" s="861">
        <v>0</v>
      </c>
      <c r="J39" s="861">
        <v>0</v>
      </c>
      <c r="K39" s="861">
        <v>2.1176904930920001E-2</v>
      </c>
      <c r="L39" s="861">
        <v>0</v>
      </c>
      <c r="M39" s="861">
        <v>0</v>
      </c>
      <c r="N39" s="861">
        <v>0</v>
      </c>
      <c r="O39" s="1070">
        <f t="shared" si="12"/>
        <v>4.2353809861840001E-2</v>
      </c>
      <c r="P39" s="85"/>
      <c r="Q39" s="85"/>
      <c r="R39" s="85"/>
      <c r="S39" s="85"/>
      <c r="T39" s="85"/>
      <c r="U39" s="85"/>
      <c r="V39" s="85"/>
      <c r="W39" s="85"/>
      <c r="X39" s="85"/>
      <c r="Y39" s="85"/>
      <c r="Z39" s="85"/>
      <c r="AA39" s="85"/>
      <c r="AB39" s="85"/>
      <c r="AC39" s="85"/>
      <c r="AD39" s="85"/>
      <c r="AE39" s="85"/>
      <c r="AF39" s="85"/>
      <c r="AG39" s="85"/>
    </row>
    <row r="40" spans="1:33" s="70" customFormat="1" x14ac:dyDescent="0.3">
      <c r="A40" s="86"/>
      <c r="B40" s="421" t="s">
        <v>20</v>
      </c>
      <c r="C40" s="861">
        <f>+C41+C43</f>
        <v>0</v>
      </c>
      <c r="D40" s="861">
        <f>+D41+D43</f>
        <v>0</v>
      </c>
      <c r="E40" s="861">
        <f>+E41+E43</f>
        <v>1.4112492699999999</v>
      </c>
      <c r="F40" s="861">
        <f t="shared" ref="F40:N40" si="13">+F41+F43</f>
        <v>0</v>
      </c>
      <c r="G40" s="861">
        <f t="shared" si="13"/>
        <v>0</v>
      </c>
      <c r="H40" s="861">
        <f t="shared" si="13"/>
        <v>0</v>
      </c>
      <c r="I40" s="861">
        <f t="shared" si="13"/>
        <v>0</v>
      </c>
      <c r="J40" s="861">
        <f t="shared" si="13"/>
        <v>0</v>
      </c>
      <c r="K40" s="861">
        <f t="shared" si="13"/>
        <v>1.41124888</v>
      </c>
      <c r="L40" s="861">
        <f t="shared" si="13"/>
        <v>0</v>
      </c>
      <c r="M40" s="861">
        <f t="shared" si="13"/>
        <v>0</v>
      </c>
      <c r="N40" s="861">
        <f t="shared" si="13"/>
        <v>0</v>
      </c>
      <c r="O40" s="871">
        <f t="shared" si="12"/>
        <v>2.8224981499999999</v>
      </c>
      <c r="P40" s="85"/>
      <c r="Q40" s="85"/>
      <c r="R40" s="85"/>
      <c r="S40" s="85"/>
      <c r="T40" s="85"/>
      <c r="U40" s="85"/>
      <c r="V40" s="85"/>
      <c r="W40" s="85"/>
      <c r="X40" s="85"/>
      <c r="Y40" s="85"/>
      <c r="Z40" s="85"/>
      <c r="AA40" s="85"/>
      <c r="AB40" s="85"/>
      <c r="AC40" s="85"/>
      <c r="AD40" s="85"/>
      <c r="AE40" s="85"/>
      <c r="AF40" s="85"/>
      <c r="AG40" s="85"/>
    </row>
    <row r="41" spans="1:33" s="70" customFormat="1" x14ac:dyDescent="0.3">
      <c r="A41" s="86"/>
      <c r="B41" s="330" t="s">
        <v>236</v>
      </c>
      <c r="C41" s="861">
        <f>+C42</f>
        <v>0</v>
      </c>
      <c r="D41" s="861">
        <f t="shared" ref="D41:N41" si="14">+D42</f>
        <v>0</v>
      </c>
      <c r="E41" s="861">
        <f t="shared" si="14"/>
        <v>0.62238751999999997</v>
      </c>
      <c r="F41" s="861">
        <f t="shared" si="14"/>
        <v>0</v>
      </c>
      <c r="G41" s="861">
        <f t="shared" si="14"/>
        <v>0</v>
      </c>
      <c r="H41" s="861">
        <f t="shared" si="14"/>
        <v>0</v>
      </c>
      <c r="I41" s="861">
        <f t="shared" si="14"/>
        <v>0</v>
      </c>
      <c r="J41" s="861">
        <f t="shared" si="14"/>
        <v>0</v>
      </c>
      <c r="K41" s="861">
        <f t="shared" si="14"/>
        <v>0.62238751999999997</v>
      </c>
      <c r="L41" s="861">
        <f t="shared" si="14"/>
        <v>0</v>
      </c>
      <c r="M41" s="861">
        <f t="shared" si="14"/>
        <v>0</v>
      </c>
      <c r="N41" s="861">
        <f t="shared" si="14"/>
        <v>0</v>
      </c>
      <c r="O41" s="861">
        <f t="shared" ref="O41" si="15">+O42</f>
        <v>1.2447750399999999</v>
      </c>
      <c r="P41" s="85"/>
      <c r="Q41" s="85"/>
      <c r="R41" s="85"/>
      <c r="S41" s="85"/>
      <c r="T41" s="85"/>
      <c r="U41" s="85"/>
      <c r="V41" s="85"/>
      <c r="W41" s="85"/>
      <c r="X41" s="85"/>
      <c r="Y41" s="85"/>
      <c r="Z41" s="85"/>
      <c r="AA41" s="85"/>
      <c r="AB41" s="85"/>
      <c r="AC41" s="85"/>
      <c r="AD41" s="85"/>
      <c r="AE41" s="85"/>
      <c r="AF41" s="85"/>
      <c r="AG41" s="85"/>
    </row>
    <row r="42" spans="1:33" s="70" customFormat="1" x14ac:dyDescent="0.3">
      <c r="A42" s="86"/>
      <c r="B42" s="723" t="s">
        <v>239</v>
      </c>
      <c r="C42" s="861">
        <v>0</v>
      </c>
      <c r="D42" s="861">
        <v>0</v>
      </c>
      <c r="E42" s="861">
        <v>0.62238751999999997</v>
      </c>
      <c r="F42" s="861">
        <v>0</v>
      </c>
      <c r="G42" s="861">
        <v>0</v>
      </c>
      <c r="H42" s="861">
        <v>0</v>
      </c>
      <c r="I42" s="861">
        <v>0</v>
      </c>
      <c r="J42" s="861">
        <v>0</v>
      </c>
      <c r="K42" s="861">
        <v>0.62238751999999997</v>
      </c>
      <c r="L42" s="871">
        <v>0</v>
      </c>
      <c r="M42" s="861">
        <v>0</v>
      </c>
      <c r="N42" s="861">
        <v>0</v>
      </c>
      <c r="O42" s="871">
        <f t="shared" si="12"/>
        <v>1.2447750399999999</v>
      </c>
      <c r="P42" s="85"/>
      <c r="Q42" s="85"/>
      <c r="R42" s="85"/>
      <c r="S42" s="85"/>
      <c r="T42" s="85"/>
      <c r="U42" s="85"/>
      <c r="V42" s="85"/>
      <c r="W42" s="85"/>
      <c r="X42" s="85"/>
      <c r="Y42" s="85"/>
      <c r="Z42" s="85"/>
      <c r="AA42" s="85"/>
      <c r="AB42" s="85"/>
      <c r="AC42" s="85"/>
      <c r="AD42" s="85"/>
      <c r="AE42" s="85"/>
      <c r="AF42" s="85"/>
      <c r="AG42" s="85"/>
    </row>
    <row r="43" spans="1:33" s="70" customFormat="1" x14ac:dyDescent="0.3">
      <c r="A43" s="86"/>
      <c r="B43" s="330" t="s">
        <v>237</v>
      </c>
      <c r="C43" s="861">
        <f>+C44+C45</f>
        <v>0</v>
      </c>
      <c r="D43" s="861">
        <f t="shared" ref="D43:N43" si="16">+D44+D45</f>
        <v>0</v>
      </c>
      <c r="E43" s="861">
        <f t="shared" si="16"/>
        <v>0.78886175000000003</v>
      </c>
      <c r="F43" s="861">
        <f t="shared" si="16"/>
        <v>0</v>
      </c>
      <c r="G43" s="861">
        <f t="shared" si="16"/>
        <v>0</v>
      </c>
      <c r="H43" s="861">
        <f t="shared" si="16"/>
        <v>0</v>
      </c>
      <c r="I43" s="861">
        <f t="shared" si="16"/>
        <v>0</v>
      </c>
      <c r="J43" s="861">
        <f t="shared" si="16"/>
        <v>0</v>
      </c>
      <c r="K43" s="861">
        <f t="shared" si="16"/>
        <v>0.78886135999999996</v>
      </c>
      <c r="L43" s="861">
        <f t="shared" si="16"/>
        <v>0</v>
      </c>
      <c r="M43" s="861">
        <f t="shared" si="16"/>
        <v>0</v>
      </c>
      <c r="N43" s="861">
        <f t="shared" si="16"/>
        <v>0</v>
      </c>
      <c r="O43" s="871">
        <f t="shared" si="12"/>
        <v>1.57772311</v>
      </c>
      <c r="P43" s="85"/>
      <c r="Q43" s="85"/>
      <c r="R43" s="85"/>
      <c r="S43" s="85"/>
      <c r="T43" s="85"/>
      <c r="U43" s="85"/>
      <c r="V43" s="85"/>
      <c r="W43" s="85"/>
      <c r="X43" s="85"/>
      <c r="Y43" s="85"/>
      <c r="Z43" s="85"/>
      <c r="AA43" s="85"/>
      <c r="AB43" s="85"/>
      <c r="AC43" s="85"/>
      <c r="AD43" s="85"/>
      <c r="AE43" s="85"/>
      <c r="AF43" s="85"/>
      <c r="AG43" s="85"/>
    </row>
    <row r="44" spans="1:33" s="70" customFormat="1" x14ac:dyDescent="0.3">
      <c r="A44" s="86"/>
      <c r="B44" s="722" t="s">
        <v>238</v>
      </c>
      <c r="C44" s="861">
        <v>0</v>
      </c>
      <c r="D44" s="861">
        <v>0</v>
      </c>
      <c r="E44" s="861">
        <v>0.67161674999999998</v>
      </c>
      <c r="F44" s="861">
        <v>0</v>
      </c>
      <c r="G44" s="861">
        <v>0</v>
      </c>
      <c r="H44" s="861">
        <v>0</v>
      </c>
      <c r="I44" s="861">
        <v>0</v>
      </c>
      <c r="J44" s="861">
        <v>0</v>
      </c>
      <c r="K44" s="861">
        <v>0.67161674999999998</v>
      </c>
      <c r="L44" s="871">
        <v>0</v>
      </c>
      <c r="M44" s="861">
        <v>0</v>
      </c>
      <c r="N44" s="861">
        <v>0</v>
      </c>
      <c r="O44" s="871">
        <f t="shared" si="12"/>
        <v>1.3432335</v>
      </c>
      <c r="P44" s="85"/>
      <c r="Q44" s="85"/>
      <c r="R44" s="85"/>
      <c r="S44" s="85"/>
      <c r="T44" s="85"/>
      <c r="U44" s="85"/>
      <c r="V44" s="85"/>
      <c r="W44" s="85"/>
      <c r="X44" s="85"/>
      <c r="Y44" s="85"/>
      <c r="Z44" s="85"/>
      <c r="AA44" s="85"/>
      <c r="AB44" s="85"/>
      <c r="AC44" s="85"/>
      <c r="AD44" s="85"/>
      <c r="AE44" s="85"/>
      <c r="AF44" s="85"/>
      <c r="AG44" s="85"/>
    </row>
    <row r="45" spans="1:33" s="70" customFormat="1" x14ac:dyDescent="0.3">
      <c r="A45" s="86"/>
      <c r="B45" s="723" t="s">
        <v>239</v>
      </c>
      <c r="C45" s="861">
        <v>0</v>
      </c>
      <c r="D45" s="861">
        <v>0</v>
      </c>
      <c r="E45" s="861">
        <v>0.117245</v>
      </c>
      <c r="F45" s="861">
        <v>0</v>
      </c>
      <c r="G45" s="861">
        <v>0</v>
      </c>
      <c r="H45" s="861">
        <v>0</v>
      </c>
      <c r="I45" s="861">
        <v>0</v>
      </c>
      <c r="J45" s="861">
        <v>0</v>
      </c>
      <c r="K45" s="861">
        <v>0.11724461</v>
      </c>
      <c r="L45" s="871">
        <v>0</v>
      </c>
      <c r="M45" s="861">
        <v>0</v>
      </c>
      <c r="N45" s="861">
        <v>0</v>
      </c>
      <c r="O45" s="871">
        <f t="shared" si="12"/>
        <v>0.23448961000000001</v>
      </c>
      <c r="P45" s="85"/>
      <c r="Q45" s="85"/>
      <c r="R45" s="85"/>
      <c r="S45" s="85"/>
      <c r="T45" s="85"/>
      <c r="U45" s="85"/>
      <c r="V45" s="85"/>
      <c r="W45" s="85"/>
      <c r="X45" s="85"/>
      <c r="Y45" s="85"/>
      <c r="Z45" s="85"/>
      <c r="AA45" s="85"/>
      <c r="AB45" s="85"/>
      <c r="AC45" s="85"/>
      <c r="AD45" s="85"/>
      <c r="AE45" s="85"/>
      <c r="AF45" s="85"/>
      <c r="AG45" s="85"/>
    </row>
    <row r="46" spans="1:33" s="70" customFormat="1" x14ac:dyDescent="0.3">
      <c r="A46" s="86"/>
      <c r="B46" s="421" t="s">
        <v>21</v>
      </c>
      <c r="C46" s="861">
        <f>+C47</f>
        <v>0</v>
      </c>
      <c r="D46" s="861">
        <f t="shared" ref="D46:N46" si="17">+D47</f>
        <v>0</v>
      </c>
      <c r="E46" s="861">
        <f t="shared" si="17"/>
        <v>11.261068429693912</v>
      </c>
      <c r="F46" s="861">
        <f t="shared" si="17"/>
        <v>0</v>
      </c>
      <c r="G46" s="861">
        <f t="shared" si="17"/>
        <v>0</v>
      </c>
      <c r="H46" s="861">
        <f t="shared" si="17"/>
        <v>0</v>
      </c>
      <c r="I46" s="861">
        <f t="shared" si="17"/>
        <v>0</v>
      </c>
      <c r="J46" s="861">
        <f t="shared" si="17"/>
        <v>0</v>
      </c>
      <c r="K46" s="861">
        <f t="shared" si="17"/>
        <v>11.261068429693912</v>
      </c>
      <c r="L46" s="861">
        <f t="shared" si="17"/>
        <v>0</v>
      </c>
      <c r="M46" s="861">
        <f t="shared" si="17"/>
        <v>0</v>
      </c>
      <c r="N46" s="861">
        <f t="shared" si="17"/>
        <v>0</v>
      </c>
      <c r="O46" s="861">
        <f t="shared" ref="O46" si="18">+O47</f>
        <v>22.522136859387825</v>
      </c>
      <c r="P46" s="85"/>
      <c r="Q46" s="85"/>
      <c r="R46" s="85"/>
      <c r="S46" s="85"/>
      <c r="T46" s="85"/>
      <c r="U46" s="85"/>
      <c r="V46" s="85"/>
      <c r="W46" s="85"/>
      <c r="X46" s="85"/>
      <c r="Y46" s="85"/>
      <c r="Z46" s="85"/>
      <c r="AA46" s="85"/>
      <c r="AB46" s="85"/>
      <c r="AC46" s="85"/>
      <c r="AD46" s="85"/>
      <c r="AE46" s="85"/>
      <c r="AF46" s="85"/>
      <c r="AG46" s="85"/>
    </row>
    <row r="47" spans="1:33" s="70" customFormat="1" x14ac:dyDescent="0.3">
      <c r="A47" s="86"/>
      <c r="B47" s="330" t="s">
        <v>237</v>
      </c>
      <c r="C47" s="861">
        <v>0</v>
      </c>
      <c r="D47" s="861">
        <v>0</v>
      </c>
      <c r="E47" s="861">
        <v>11.261068429693912</v>
      </c>
      <c r="F47" s="861">
        <v>0</v>
      </c>
      <c r="G47" s="861">
        <v>0</v>
      </c>
      <c r="H47" s="861">
        <v>0</v>
      </c>
      <c r="I47" s="861">
        <v>0</v>
      </c>
      <c r="J47" s="861">
        <v>0</v>
      </c>
      <c r="K47" s="861">
        <v>11.261068429693912</v>
      </c>
      <c r="L47" s="871">
        <v>0</v>
      </c>
      <c r="M47" s="861">
        <v>0</v>
      </c>
      <c r="N47" s="861">
        <v>0</v>
      </c>
      <c r="O47" s="871">
        <f t="shared" si="12"/>
        <v>22.522136859387825</v>
      </c>
      <c r="P47" s="85"/>
      <c r="Q47" s="85"/>
      <c r="R47" s="85"/>
      <c r="S47" s="85"/>
      <c r="T47" s="85"/>
      <c r="U47" s="85"/>
      <c r="V47" s="85"/>
      <c r="W47" s="85"/>
      <c r="X47" s="85"/>
      <c r="Y47" s="85"/>
      <c r="Z47" s="85"/>
      <c r="AA47" s="85"/>
      <c r="AB47" s="85"/>
      <c r="AC47" s="85"/>
      <c r="AD47" s="85"/>
      <c r="AE47" s="85"/>
      <c r="AF47" s="85"/>
      <c r="AG47" s="85"/>
    </row>
    <row r="48" spans="1:33" s="70" customFormat="1" x14ac:dyDescent="0.3">
      <c r="A48" s="86"/>
      <c r="B48" s="421" t="s">
        <v>22</v>
      </c>
      <c r="C48" s="861">
        <f>+C49+C50</f>
        <v>0</v>
      </c>
      <c r="D48" s="861">
        <f t="shared" ref="D48:N48" si="19">+D49+D50</f>
        <v>0</v>
      </c>
      <c r="E48" s="861">
        <f t="shared" si="19"/>
        <v>0.54830227732610648</v>
      </c>
      <c r="F48" s="861">
        <f t="shared" si="19"/>
        <v>0</v>
      </c>
      <c r="G48" s="861">
        <f t="shared" si="19"/>
        <v>0</v>
      </c>
      <c r="H48" s="861">
        <f t="shared" si="19"/>
        <v>0</v>
      </c>
      <c r="I48" s="861">
        <f t="shared" si="19"/>
        <v>0</v>
      </c>
      <c r="J48" s="861">
        <f t="shared" si="19"/>
        <v>0</v>
      </c>
      <c r="K48" s="861">
        <f t="shared" si="19"/>
        <v>0.54830227732610648</v>
      </c>
      <c r="L48" s="861">
        <f t="shared" si="19"/>
        <v>0</v>
      </c>
      <c r="M48" s="861">
        <f t="shared" si="19"/>
        <v>0</v>
      </c>
      <c r="N48" s="861">
        <f t="shared" si="19"/>
        <v>0</v>
      </c>
      <c r="O48" s="871">
        <f t="shared" si="12"/>
        <v>1.096604554652213</v>
      </c>
      <c r="P48" s="85"/>
      <c r="Q48" s="85"/>
      <c r="R48" s="85"/>
      <c r="S48" s="85"/>
      <c r="T48" s="85"/>
      <c r="U48" s="85"/>
      <c r="V48" s="85"/>
      <c r="W48" s="85"/>
      <c r="X48" s="85"/>
      <c r="Y48" s="85"/>
      <c r="Z48" s="85"/>
      <c r="AA48" s="85"/>
      <c r="AB48" s="85"/>
      <c r="AC48" s="85"/>
      <c r="AD48" s="85"/>
      <c r="AE48" s="85"/>
      <c r="AF48" s="85"/>
      <c r="AG48" s="85"/>
    </row>
    <row r="49" spans="1:33" s="70" customFormat="1" x14ac:dyDescent="0.3">
      <c r="A49" s="86"/>
      <c r="B49" s="330" t="s">
        <v>236</v>
      </c>
      <c r="C49" s="861">
        <v>0</v>
      </c>
      <c r="D49" s="861">
        <v>0</v>
      </c>
      <c r="E49" s="861">
        <v>0.52246209620596196</v>
      </c>
      <c r="F49" s="861">
        <v>0</v>
      </c>
      <c r="G49" s="861">
        <v>0</v>
      </c>
      <c r="H49" s="861">
        <v>0</v>
      </c>
      <c r="I49" s="861">
        <v>0</v>
      </c>
      <c r="J49" s="861">
        <v>0</v>
      </c>
      <c r="K49" s="861">
        <v>0.52246209620596196</v>
      </c>
      <c r="L49" s="871">
        <v>0</v>
      </c>
      <c r="M49" s="861">
        <v>0</v>
      </c>
      <c r="N49" s="861">
        <v>0</v>
      </c>
      <c r="O49" s="871">
        <f t="shared" si="12"/>
        <v>1.0449241924119239</v>
      </c>
      <c r="P49" s="85"/>
      <c r="Q49" s="85"/>
      <c r="R49" s="85"/>
      <c r="S49" s="85"/>
      <c r="T49" s="85"/>
      <c r="U49" s="85"/>
      <c r="V49" s="85"/>
      <c r="W49" s="85"/>
      <c r="X49" s="85"/>
      <c r="Y49" s="85"/>
      <c r="Z49" s="85"/>
      <c r="AA49" s="85"/>
      <c r="AB49" s="85"/>
      <c r="AC49" s="85"/>
      <c r="AD49" s="85"/>
      <c r="AE49" s="85"/>
      <c r="AF49" s="85"/>
      <c r="AG49" s="85"/>
    </row>
    <row r="50" spans="1:33" s="70" customFormat="1" x14ac:dyDescent="0.3">
      <c r="A50" s="86"/>
      <c r="B50" s="330" t="s">
        <v>237</v>
      </c>
      <c r="C50" s="861">
        <v>0</v>
      </c>
      <c r="D50" s="861">
        <v>0</v>
      </c>
      <c r="E50" s="861">
        <v>2.5840181120144533E-2</v>
      </c>
      <c r="F50" s="861">
        <v>0</v>
      </c>
      <c r="G50" s="861">
        <v>0</v>
      </c>
      <c r="H50" s="861">
        <v>0</v>
      </c>
      <c r="I50" s="861">
        <v>0</v>
      </c>
      <c r="J50" s="861">
        <v>0</v>
      </c>
      <c r="K50" s="861">
        <v>2.5840181120144533E-2</v>
      </c>
      <c r="L50" s="871">
        <v>0</v>
      </c>
      <c r="M50" s="861">
        <v>0</v>
      </c>
      <c r="N50" s="861">
        <v>0</v>
      </c>
      <c r="O50" s="871">
        <f t="shared" si="12"/>
        <v>5.1680362240289067E-2</v>
      </c>
      <c r="P50" s="85"/>
      <c r="Q50" s="85"/>
      <c r="R50" s="85"/>
      <c r="S50" s="85"/>
      <c r="T50" s="85"/>
      <c r="U50" s="85"/>
      <c r="V50" s="85"/>
      <c r="W50" s="85"/>
      <c r="X50" s="85"/>
      <c r="Y50" s="85"/>
      <c r="Z50" s="85"/>
      <c r="AA50" s="85"/>
      <c r="AB50" s="85"/>
      <c r="AC50" s="85"/>
      <c r="AD50" s="85"/>
      <c r="AE50" s="85"/>
      <c r="AF50" s="85"/>
      <c r="AG50" s="85"/>
    </row>
    <row r="51" spans="1:33" s="70" customFormat="1" x14ac:dyDescent="0.3">
      <c r="A51" s="86"/>
      <c r="B51" s="870" t="s">
        <v>74</v>
      </c>
      <c r="C51" s="329">
        <f>+C52+C55+C61</f>
        <v>0</v>
      </c>
      <c r="D51" s="329">
        <f t="shared" ref="D51:N51" si="20">+D52+D55+D61</f>
        <v>0</v>
      </c>
      <c r="E51" s="329">
        <f t="shared" si="20"/>
        <v>0</v>
      </c>
      <c r="F51" s="329">
        <f t="shared" si="20"/>
        <v>0</v>
      </c>
      <c r="G51" s="329">
        <f t="shared" si="20"/>
        <v>0</v>
      </c>
      <c r="H51" s="329">
        <f t="shared" si="20"/>
        <v>85.860276661080434</v>
      </c>
      <c r="I51" s="329">
        <f t="shared" si="20"/>
        <v>0</v>
      </c>
      <c r="J51" s="329">
        <f t="shared" si="20"/>
        <v>0</v>
      </c>
      <c r="K51" s="329">
        <f t="shared" si="20"/>
        <v>0</v>
      </c>
      <c r="L51" s="329">
        <f t="shared" si="20"/>
        <v>0</v>
      </c>
      <c r="M51" s="329">
        <f t="shared" si="20"/>
        <v>0</v>
      </c>
      <c r="N51" s="329">
        <f t="shared" si="20"/>
        <v>85.860276661080434</v>
      </c>
      <c r="O51" s="329">
        <f t="shared" ref="O51" si="21">+O52+O55+O61</f>
        <v>171.72055332216087</v>
      </c>
      <c r="P51" s="85"/>
      <c r="Q51" s="85"/>
      <c r="R51" s="85"/>
      <c r="S51" s="85"/>
      <c r="T51" s="85"/>
      <c r="U51" s="85"/>
      <c r="V51" s="85"/>
      <c r="W51" s="85"/>
      <c r="X51" s="85"/>
      <c r="Y51" s="85"/>
      <c r="Z51" s="85"/>
      <c r="AA51" s="85"/>
      <c r="AB51" s="85"/>
      <c r="AC51" s="85"/>
      <c r="AD51" s="85"/>
      <c r="AE51" s="85"/>
      <c r="AF51" s="85"/>
      <c r="AG51" s="85"/>
    </row>
    <row r="52" spans="1:33" s="70" customFormat="1" x14ac:dyDescent="0.3">
      <c r="A52" s="86"/>
      <c r="B52" s="421" t="s">
        <v>23</v>
      </c>
      <c r="C52" s="861">
        <f>+C53+C54</f>
        <v>0</v>
      </c>
      <c r="D52" s="861">
        <f t="shared" ref="D52:N52" si="22">+D53+D54</f>
        <v>0</v>
      </c>
      <c r="E52" s="861">
        <f t="shared" si="22"/>
        <v>0</v>
      </c>
      <c r="F52" s="861">
        <f t="shared" si="22"/>
        <v>0</v>
      </c>
      <c r="G52" s="861">
        <f t="shared" si="22"/>
        <v>0</v>
      </c>
      <c r="H52" s="861">
        <f t="shared" si="22"/>
        <v>83.233531182869044</v>
      </c>
      <c r="I52" s="861">
        <f t="shared" si="22"/>
        <v>0</v>
      </c>
      <c r="J52" s="861">
        <f t="shared" si="22"/>
        <v>0</v>
      </c>
      <c r="K52" s="861">
        <f t="shared" si="22"/>
        <v>0</v>
      </c>
      <c r="L52" s="861">
        <f t="shared" si="22"/>
        <v>0</v>
      </c>
      <c r="M52" s="861">
        <f t="shared" si="22"/>
        <v>0</v>
      </c>
      <c r="N52" s="861">
        <f t="shared" si="22"/>
        <v>83.233531182869044</v>
      </c>
      <c r="O52" s="89">
        <f>SUM(C52:N52)</f>
        <v>166.46706236573809</v>
      </c>
      <c r="P52" s="85"/>
      <c r="Q52" s="85"/>
      <c r="R52" s="85"/>
      <c r="S52" s="85"/>
      <c r="T52" s="85"/>
      <c r="U52" s="85"/>
      <c r="V52" s="85"/>
      <c r="W52" s="85"/>
      <c r="X52" s="85"/>
      <c r="Y52" s="85"/>
      <c r="Z52" s="85"/>
      <c r="AA52" s="85"/>
      <c r="AB52" s="85"/>
      <c r="AC52" s="85"/>
      <c r="AD52" s="85"/>
      <c r="AE52" s="85"/>
      <c r="AF52" s="85"/>
      <c r="AG52" s="85"/>
    </row>
    <row r="53" spans="1:33" s="70" customFormat="1" x14ac:dyDescent="0.3">
      <c r="A53" s="86"/>
      <c r="B53" s="330" t="s">
        <v>236</v>
      </c>
      <c r="C53" s="861">
        <v>0</v>
      </c>
      <c r="D53" s="861">
        <v>0</v>
      </c>
      <c r="E53" s="861">
        <v>0</v>
      </c>
      <c r="F53" s="861">
        <v>0</v>
      </c>
      <c r="G53" s="861">
        <v>0</v>
      </c>
      <c r="H53" s="861">
        <v>82.244886719343341</v>
      </c>
      <c r="I53" s="861">
        <v>0</v>
      </c>
      <c r="J53" s="861">
        <v>0</v>
      </c>
      <c r="K53" s="861">
        <v>0</v>
      </c>
      <c r="L53" s="871">
        <v>0</v>
      </c>
      <c r="M53" s="861">
        <v>0</v>
      </c>
      <c r="N53" s="861">
        <v>82.244886719343341</v>
      </c>
      <c r="O53" s="871">
        <f t="shared" ref="O53:O63" si="23">SUM(C53:N53)</f>
        <v>164.48977343868668</v>
      </c>
      <c r="P53" s="85"/>
      <c r="Q53" s="85"/>
      <c r="R53" s="85"/>
      <c r="S53" s="85"/>
      <c r="T53" s="85"/>
      <c r="U53" s="85"/>
      <c r="V53" s="85"/>
      <c r="W53" s="85"/>
      <c r="X53" s="85"/>
      <c r="Y53" s="85"/>
      <c r="Z53" s="85"/>
      <c r="AA53" s="85"/>
      <c r="AB53" s="85"/>
      <c r="AC53" s="85"/>
      <c r="AD53" s="85"/>
      <c r="AE53" s="85"/>
      <c r="AF53" s="85"/>
      <c r="AG53" s="85"/>
    </row>
    <row r="54" spans="1:33" s="70" customFormat="1" x14ac:dyDescent="0.3">
      <c r="A54" s="86"/>
      <c r="B54" s="330" t="s">
        <v>237</v>
      </c>
      <c r="C54" s="861">
        <v>0</v>
      </c>
      <c r="D54" s="861">
        <v>0</v>
      </c>
      <c r="E54" s="861">
        <v>0</v>
      </c>
      <c r="F54" s="861">
        <v>0</v>
      </c>
      <c r="G54" s="861">
        <v>0</v>
      </c>
      <c r="H54" s="861">
        <v>0.98864446352569935</v>
      </c>
      <c r="I54" s="861">
        <v>0</v>
      </c>
      <c r="J54" s="861">
        <v>0</v>
      </c>
      <c r="K54" s="861">
        <v>0</v>
      </c>
      <c r="L54" s="871">
        <v>0</v>
      </c>
      <c r="M54" s="861">
        <v>0</v>
      </c>
      <c r="N54" s="861">
        <v>0.98864446352569935</v>
      </c>
      <c r="O54" s="871">
        <f t="shared" si="23"/>
        <v>1.9772889270513987</v>
      </c>
      <c r="P54" s="85"/>
      <c r="Q54" s="85"/>
      <c r="R54" s="85"/>
      <c r="S54" s="85"/>
      <c r="T54" s="85"/>
      <c r="U54" s="85"/>
      <c r="V54" s="85"/>
      <c r="W54" s="85"/>
      <c r="X54" s="85"/>
      <c r="Y54" s="85"/>
      <c r="Z54" s="85"/>
      <c r="AA54" s="85"/>
      <c r="AB54" s="85"/>
      <c r="AC54" s="85"/>
      <c r="AD54" s="85"/>
      <c r="AE54" s="85"/>
      <c r="AF54" s="85"/>
      <c r="AG54" s="85"/>
    </row>
    <row r="55" spans="1:33" s="70" customFormat="1" x14ac:dyDescent="0.3">
      <c r="A55" s="86"/>
      <c r="B55" s="421" t="s">
        <v>24</v>
      </c>
      <c r="C55" s="861">
        <f>+C56+C59</f>
        <v>0</v>
      </c>
      <c r="D55" s="861">
        <f t="shared" ref="D55:N55" si="24">+D56+D59</f>
        <v>0</v>
      </c>
      <c r="E55" s="861">
        <f t="shared" si="24"/>
        <v>0</v>
      </c>
      <c r="F55" s="861">
        <f t="shared" si="24"/>
        <v>0</v>
      </c>
      <c r="G55" s="861">
        <f t="shared" si="24"/>
        <v>0</v>
      </c>
      <c r="H55" s="861">
        <f t="shared" si="24"/>
        <v>0.7053066400000001</v>
      </c>
      <c r="I55" s="861">
        <f t="shared" si="24"/>
        <v>0</v>
      </c>
      <c r="J55" s="861">
        <f t="shared" si="24"/>
        <v>0</v>
      </c>
      <c r="K55" s="861">
        <f t="shared" si="24"/>
        <v>0</v>
      </c>
      <c r="L55" s="861">
        <f t="shared" si="24"/>
        <v>0</v>
      </c>
      <c r="M55" s="861">
        <f t="shared" si="24"/>
        <v>0</v>
      </c>
      <c r="N55" s="861">
        <f t="shared" si="24"/>
        <v>0.7053066400000001</v>
      </c>
      <c r="O55" s="871">
        <f t="shared" si="23"/>
        <v>1.4106132800000002</v>
      </c>
      <c r="P55" s="85"/>
      <c r="Q55" s="85"/>
      <c r="R55" s="85"/>
      <c r="S55" s="85"/>
      <c r="T55" s="85"/>
      <c r="U55" s="85"/>
      <c r="V55" s="85"/>
      <c r="W55" s="85"/>
      <c r="X55" s="85"/>
      <c r="Y55" s="85"/>
      <c r="Z55" s="85"/>
      <c r="AA55" s="85"/>
      <c r="AB55" s="85"/>
      <c r="AC55" s="85"/>
      <c r="AD55" s="85"/>
      <c r="AE55" s="85"/>
      <c r="AF55" s="85"/>
      <c r="AG55" s="85"/>
    </row>
    <row r="56" spans="1:33" s="70" customFormat="1" x14ac:dyDescent="0.3">
      <c r="A56" s="86"/>
      <c r="B56" s="330" t="s">
        <v>236</v>
      </c>
      <c r="C56" s="861">
        <f>+C57+C58</f>
        <v>0</v>
      </c>
      <c r="D56" s="861">
        <f t="shared" ref="D56:N56" si="25">+D57+D58</f>
        <v>0</v>
      </c>
      <c r="E56" s="861">
        <f t="shared" si="25"/>
        <v>0</v>
      </c>
      <c r="F56" s="861">
        <f t="shared" si="25"/>
        <v>0</v>
      </c>
      <c r="G56" s="861">
        <f t="shared" si="25"/>
        <v>0</v>
      </c>
      <c r="H56" s="861">
        <f t="shared" si="25"/>
        <v>0.52818929000000003</v>
      </c>
      <c r="I56" s="861">
        <f t="shared" si="25"/>
        <v>0</v>
      </c>
      <c r="J56" s="861">
        <f t="shared" si="25"/>
        <v>0</v>
      </c>
      <c r="K56" s="861">
        <f t="shared" si="25"/>
        <v>0</v>
      </c>
      <c r="L56" s="861">
        <f t="shared" si="25"/>
        <v>0</v>
      </c>
      <c r="M56" s="861">
        <f t="shared" si="25"/>
        <v>0</v>
      </c>
      <c r="N56" s="861">
        <f t="shared" si="25"/>
        <v>0.52818929000000003</v>
      </c>
      <c r="O56" s="871">
        <f t="shared" si="23"/>
        <v>1.0563785800000001</v>
      </c>
      <c r="P56" s="85"/>
      <c r="Q56" s="85"/>
      <c r="R56" s="85"/>
      <c r="S56" s="85"/>
      <c r="T56" s="85"/>
      <c r="U56" s="85"/>
      <c r="V56" s="85"/>
      <c r="W56" s="85"/>
      <c r="X56" s="85"/>
      <c r="Y56" s="85"/>
      <c r="Z56" s="85"/>
      <c r="AA56" s="85"/>
      <c r="AB56" s="85"/>
      <c r="AC56" s="85"/>
      <c r="AD56" s="85"/>
      <c r="AE56" s="85"/>
      <c r="AF56" s="85"/>
      <c r="AG56" s="85"/>
    </row>
    <row r="57" spans="1:33" s="70" customFormat="1" x14ac:dyDescent="0.3">
      <c r="A57" s="86"/>
      <c r="B57" s="722" t="s">
        <v>238</v>
      </c>
      <c r="C57" s="861">
        <v>0</v>
      </c>
      <c r="D57" s="861">
        <v>0</v>
      </c>
      <c r="E57" s="861">
        <v>0</v>
      </c>
      <c r="F57" s="861">
        <v>0</v>
      </c>
      <c r="G57" s="861">
        <v>0</v>
      </c>
      <c r="H57" s="861">
        <v>0</v>
      </c>
      <c r="I57" s="861">
        <v>0</v>
      </c>
      <c r="J57" s="861">
        <v>0</v>
      </c>
      <c r="K57" s="861">
        <v>0</v>
      </c>
      <c r="L57" s="871">
        <v>0</v>
      </c>
      <c r="M57" s="861">
        <v>0</v>
      </c>
      <c r="N57" s="861">
        <v>0</v>
      </c>
      <c r="O57" s="871">
        <f t="shared" si="23"/>
        <v>0</v>
      </c>
      <c r="P57" s="85"/>
      <c r="Q57" s="85"/>
      <c r="R57" s="85"/>
      <c r="S57" s="85"/>
      <c r="T57" s="85"/>
      <c r="U57" s="85"/>
      <c r="V57" s="85"/>
      <c r="W57" s="85"/>
      <c r="X57" s="85"/>
      <c r="Y57" s="85"/>
      <c r="Z57" s="85"/>
      <c r="AA57" s="85"/>
      <c r="AB57" s="85"/>
      <c r="AC57" s="85"/>
      <c r="AD57" s="85"/>
      <c r="AE57" s="85"/>
      <c r="AF57" s="85"/>
      <c r="AG57" s="85"/>
    </row>
    <row r="58" spans="1:33" s="70" customFormat="1" x14ac:dyDescent="0.3">
      <c r="A58" s="86"/>
      <c r="B58" s="723" t="s">
        <v>239</v>
      </c>
      <c r="C58" s="861">
        <v>0</v>
      </c>
      <c r="D58" s="861">
        <v>0</v>
      </c>
      <c r="E58" s="861">
        <v>0</v>
      </c>
      <c r="F58" s="861">
        <v>0</v>
      </c>
      <c r="G58" s="861">
        <v>0</v>
      </c>
      <c r="H58" s="861">
        <v>0.52818929000000003</v>
      </c>
      <c r="I58" s="861">
        <v>0</v>
      </c>
      <c r="J58" s="861">
        <v>0</v>
      </c>
      <c r="K58" s="861">
        <v>0</v>
      </c>
      <c r="L58" s="871">
        <v>0</v>
      </c>
      <c r="M58" s="861">
        <v>0</v>
      </c>
      <c r="N58" s="861">
        <v>0.52818929000000003</v>
      </c>
      <c r="O58" s="871">
        <f t="shared" si="23"/>
        <v>1.0563785800000001</v>
      </c>
      <c r="P58" s="85"/>
      <c r="Q58" s="85"/>
      <c r="R58" s="85"/>
      <c r="S58" s="85"/>
      <c r="T58" s="85"/>
      <c r="U58" s="85"/>
      <c r="V58" s="85"/>
      <c r="W58" s="85"/>
      <c r="X58" s="85"/>
      <c r="Y58" s="85"/>
      <c r="Z58" s="85"/>
      <c r="AA58" s="85"/>
      <c r="AB58" s="85"/>
      <c r="AC58" s="85"/>
      <c r="AD58" s="85"/>
      <c r="AE58" s="85"/>
      <c r="AF58" s="85"/>
      <c r="AG58" s="85"/>
    </row>
    <row r="59" spans="1:33" s="70" customFormat="1" x14ac:dyDescent="0.3">
      <c r="A59" s="86"/>
      <c r="B59" s="330" t="s">
        <v>237</v>
      </c>
      <c r="C59" s="861">
        <f>+C60</f>
        <v>0</v>
      </c>
      <c r="D59" s="861">
        <f t="shared" ref="D59:N59" si="26">+D60</f>
        <v>0</v>
      </c>
      <c r="E59" s="861">
        <f t="shared" si="26"/>
        <v>0</v>
      </c>
      <c r="F59" s="861">
        <f t="shared" si="26"/>
        <v>0</v>
      </c>
      <c r="G59" s="861">
        <f t="shared" si="26"/>
        <v>0</v>
      </c>
      <c r="H59" s="861">
        <f t="shared" si="26"/>
        <v>0.17711735000000001</v>
      </c>
      <c r="I59" s="861">
        <f t="shared" si="26"/>
        <v>0</v>
      </c>
      <c r="J59" s="861">
        <f t="shared" si="26"/>
        <v>0</v>
      </c>
      <c r="K59" s="861">
        <f t="shared" si="26"/>
        <v>0</v>
      </c>
      <c r="L59" s="861">
        <f t="shared" si="26"/>
        <v>0</v>
      </c>
      <c r="M59" s="861">
        <f t="shared" si="26"/>
        <v>0</v>
      </c>
      <c r="N59" s="861">
        <f t="shared" si="26"/>
        <v>0.17711735000000001</v>
      </c>
      <c r="O59" s="861">
        <f t="shared" ref="O59" si="27">+O60</f>
        <v>0.35423470000000001</v>
      </c>
      <c r="P59" s="85"/>
      <c r="Q59" s="85"/>
      <c r="R59" s="85"/>
      <c r="S59" s="85"/>
      <c r="T59" s="85"/>
      <c r="U59" s="85"/>
      <c r="V59" s="85"/>
      <c r="W59" s="85"/>
      <c r="X59" s="85"/>
      <c r="Y59" s="85"/>
      <c r="Z59" s="85"/>
      <c r="AA59" s="85"/>
      <c r="AB59" s="85"/>
      <c r="AC59" s="85"/>
      <c r="AD59" s="85"/>
      <c r="AE59" s="85"/>
      <c r="AF59" s="85"/>
      <c r="AG59" s="85"/>
    </row>
    <row r="60" spans="1:33" s="70" customFormat="1" x14ac:dyDescent="0.3">
      <c r="A60" s="86"/>
      <c r="B60" s="723" t="s">
        <v>239</v>
      </c>
      <c r="C60" s="861">
        <v>0</v>
      </c>
      <c r="D60" s="861">
        <v>0</v>
      </c>
      <c r="E60" s="861">
        <v>0</v>
      </c>
      <c r="F60" s="861">
        <v>0</v>
      </c>
      <c r="G60" s="861">
        <v>0</v>
      </c>
      <c r="H60" s="861">
        <v>0.17711735000000001</v>
      </c>
      <c r="I60" s="861">
        <v>0</v>
      </c>
      <c r="J60" s="861">
        <v>0</v>
      </c>
      <c r="K60" s="861">
        <v>0</v>
      </c>
      <c r="L60" s="871">
        <v>0</v>
      </c>
      <c r="M60" s="861">
        <v>0</v>
      </c>
      <c r="N60" s="861">
        <v>0.17711735000000001</v>
      </c>
      <c r="O60" s="871">
        <f t="shared" si="23"/>
        <v>0.35423470000000001</v>
      </c>
      <c r="P60" s="85"/>
      <c r="Q60" s="85"/>
      <c r="R60" s="85"/>
      <c r="S60" s="85"/>
      <c r="T60" s="85"/>
      <c r="U60" s="85"/>
      <c r="V60" s="85"/>
      <c r="W60" s="85"/>
      <c r="X60" s="85"/>
      <c r="Y60" s="85"/>
      <c r="Z60" s="85"/>
      <c r="AA60" s="85"/>
      <c r="AB60" s="85"/>
      <c r="AC60" s="85"/>
      <c r="AD60" s="85"/>
      <c r="AE60" s="85"/>
      <c r="AF60" s="85"/>
      <c r="AG60" s="85"/>
    </row>
    <row r="61" spans="1:33" s="70" customFormat="1" x14ac:dyDescent="0.3">
      <c r="A61" s="86"/>
      <c r="B61" s="421" t="s">
        <v>25</v>
      </c>
      <c r="C61" s="861">
        <f>+C62+C63</f>
        <v>0</v>
      </c>
      <c r="D61" s="861">
        <f t="shared" ref="D61:N61" si="28">+D62+D63</f>
        <v>0</v>
      </c>
      <c r="E61" s="861">
        <f t="shared" si="28"/>
        <v>0</v>
      </c>
      <c r="F61" s="861">
        <f t="shared" si="28"/>
        <v>0</v>
      </c>
      <c r="G61" s="861">
        <f t="shared" si="28"/>
        <v>0</v>
      </c>
      <c r="H61" s="861">
        <f t="shared" si="28"/>
        <v>1.9214388382113818</v>
      </c>
      <c r="I61" s="861">
        <f t="shared" si="28"/>
        <v>0</v>
      </c>
      <c r="J61" s="861">
        <f t="shared" si="28"/>
        <v>0</v>
      </c>
      <c r="K61" s="861">
        <f t="shared" si="28"/>
        <v>0</v>
      </c>
      <c r="L61" s="861">
        <f t="shared" si="28"/>
        <v>0</v>
      </c>
      <c r="M61" s="861">
        <f t="shared" si="28"/>
        <v>0</v>
      </c>
      <c r="N61" s="861">
        <f t="shared" si="28"/>
        <v>1.9214388382113818</v>
      </c>
      <c r="O61" s="871">
        <f t="shared" si="23"/>
        <v>3.8428776764227637</v>
      </c>
      <c r="P61" s="85"/>
      <c r="Q61" s="85"/>
      <c r="R61" s="85"/>
      <c r="S61" s="85"/>
      <c r="T61" s="85"/>
      <c r="U61" s="85"/>
      <c r="V61" s="85"/>
      <c r="W61" s="85"/>
      <c r="X61" s="85"/>
      <c r="Y61" s="85"/>
      <c r="Z61" s="85"/>
      <c r="AA61" s="85"/>
      <c r="AB61" s="85"/>
      <c r="AC61" s="85"/>
      <c r="AD61" s="85"/>
      <c r="AE61" s="85"/>
      <c r="AF61" s="85"/>
      <c r="AG61" s="85"/>
    </row>
    <row r="62" spans="1:33" s="70" customFormat="1" x14ac:dyDescent="0.3">
      <c r="A62" s="86"/>
      <c r="B62" s="330" t="s">
        <v>236</v>
      </c>
      <c r="C62" s="861">
        <v>0</v>
      </c>
      <c r="D62" s="861">
        <v>0</v>
      </c>
      <c r="E62" s="861">
        <v>0</v>
      </c>
      <c r="F62" s="861">
        <v>0</v>
      </c>
      <c r="G62" s="861">
        <v>0</v>
      </c>
      <c r="H62" s="861">
        <v>1.325727404607046</v>
      </c>
      <c r="I62" s="861">
        <v>0</v>
      </c>
      <c r="J62" s="861">
        <v>0</v>
      </c>
      <c r="K62" s="861">
        <v>0</v>
      </c>
      <c r="L62" s="871">
        <v>0</v>
      </c>
      <c r="M62" s="861">
        <v>0</v>
      </c>
      <c r="N62" s="861">
        <v>1.325727404607046</v>
      </c>
      <c r="O62" s="871">
        <f t="shared" si="23"/>
        <v>2.6514548092140919</v>
      </c>
      <c r="P62" s="85"/>
      <c r="Q62" s="85"/>
      <c r="R62" s="85"/>
      <c r="S62" s="85"/>
      <c r="T62" s="85"/>
      <c r="U62" s="85"/>
      <c r="V62" s="85"/>
      <c r="W62" s="85"/>
      <c r="X62" s="85"/>
      <c r="Y62" s="85"/>
      <c r="Z62" s="85"/>
      <c r="AA62" s="85"/>
      <c r="AB62" s="85"/>
      <c r="AC62" s="85"/>
      <c r="AD62" s="85"/>
      <c r="AE62" s="85"/>
      <c r="AF62" s="85"/>
      <c r="AG62" s="85"/>
    </row>
    <row r="63" spans="1:33" s="70" customFormat="1" x14ac:dyDescent="0.3">
      <c r="A63" s="86"/>
      <c r="B63" s="330" t="s">
        <v>237</v>
      </c>
      <c r="C63" s="861">
        <v>0</v>
      </c>
      <c r="D63" s="861">
        <v>0</v>
      </c>
      <c r="E63" s="861">
        <v>0</v>
      </c>
      <c r="F63" s="861">
        <v>0</v>
      </c>
      <c r="G63" s="861">
        <v>0</v>
      </c>
      <c r="H63" s="861">
        <v>0.59571143360433598</v>
      </c>
      <c r="I63" s="861">
        <v>0</v>
      </c>
      <c r="J63" s="861">
        <v>0</v>
      </c>
      <c r="K63" s="861">
        <v>0</v>
      </c>
      <c r="L63" s="81">
        <v>0</v>
      </c>
      <c r="M63" s="861">
        <v>0</v>
      </c>
      <c r="N63" s="861">
        <v>0.59571143360433598</v>
      </c>
      <c r="O63" s="871">
        <f t="shared" si="23"/>
        <v>1.191422867208672</v>
      </c>
      <c r="P63" s="85"/>
      <c r="Q63" s="85"/>
      <c r="R63" s="85"/>
      <c r="S63" s="85"/>
      <c r="T63" s="85"/>
      <c r="U63" s="85"/>
      <c r="V63" s="85"/>
      <c r="W63" s="85"/>
      <c r="X63" s="85"/>
      <c r="Y63" s="85"/>
      <c r="Z63" s="85"/>
      <c r="AA63" s="85"/>
      <c r="AB63" s="85"/>
      <c r="AC63" s="85"/>
      <c r="AD63" s="85"/>
      <c r="AE63" s="85"/>
      <c r="AF63" s="85"/>
      <c r="AG63" s="85"/>
    </row>
    <row r="64" spans="1:33" s="70" customFormat="1" x14ac:dyDescent="0.3">
      <c r="A64" s="86"/>
      <c r="B64" s="872" t="s">
        <v>26</v>
      </c>
      <c r="C64" s="873">
        <v>0</v>
      </c>
      <c r="D64" s="873">
        <v>0</v>
      </c>
      <c r="E64" s="873">
        <v>0</v>
      </c>
      <c r="F64" s="873">
        <v>0</v>
      </c>
      <c r="G64" s="873">
        <v>0</v>
      </c>
      <c r="H64" s="873">
        <v>114.59340909555887</v>
      </c>
      <c r="I64" s="873">
        <v>0</v>
      </c>
      <c r="J64" s="873">
        <v>0</v>
      </c>
      <c r="K64" s="873">
        <v>0</v>
      </c>
      <c r="L64" s="869">
        <v>0</v>
      </c>
      <c r="M64" s="873">
        <v>0</v>
      </c>
      <c r="N64" s="873">
        <v>114.59340909555887</v>
      </c>
      <c r="O64" s="869">
        <f>SUM(C64:N64)</f>
        <v>229.18681819111774</v>
      </c>
      <c r="P64" s="85"/>
      <c r="Q64" s="85"/>
      <c r="R64" s="85"/>
      <c r="S64" s="85"/>
      <c r="T64" s="85"/>
      <c r="U64" s="85"/>
      <c r="V64" s="85"/>
      <c r="W64" s="85"/>
      <c r="X64" s="85"/>
      <c r="Y64" s="85"/>
      <c r="Z64" s="85"/>
      <c r="AA64" s="85"/>
      <c r="AB64" s="85"/>
      <c r="AC64" s="85"/>
      <c r="AD64" s="85"/>
      <c r="AE64" s="85"/>
      <c r="AF64" s="85"/>
      <c r="AG64" s="85"/>
    </row>
    <row r="65" spans="1:33" s="70" customFormat="1" x14ac:dyDescent="0.3">
      <c r="A65" s="86"/>
      <c r="B65" s="872" t="s">
        <v>606</v>
      </c>
      <c r="C65" s="89">
        <v>0</v>
      </c>
      <c r="D65" s="89">
        <v>0</v>
      </c>
      <c r="E65" s="89">
        <v>0</v>
      </c>
      <c r="F65" s="89">
        <v>0</v>
      </c>
      <c r="G65" s="89">
        <v>0</v>
      </c>
      <c r="H65" s="89">
        <v>0</v>
      </c>
      <c r="I65" s="89">
        <v>0</v>
      </c>
      <c r="J65" s="89">
        <v>0</v>
      </c>
      <c r="K65" s="89">
        <v>0</v>
      </c>
      <c r="L65" s="869">
        <v>0</v>
      </c>
      <c r="M65" s="89">
        <v>0</v>
      </c>
      <c r="N65" s="873">
        <v>0</v>
      </c>
      <c r="O65" s="869">
        <f>SUM(C65:N65)</f>
        <v>0</v>
      </c>
      <c r="P65" s="85"/>
      <c r="Q65" s="85"/>
      <c r="R65" s="85"/>
      <c r="S65" s="85"/>
      <c r="T65" s="85"/>
      <c r="U65" s="85"/>
      <c r="V65" s="85"/>
      <c r="W65" s="85"/>
      <c r="X65" s="85"/>
      <c r="Y65" s="85"/>
      <c r="Z65" s="85"/>
      <c r="AA65" s="85"/>
      <c r="AB65" s="85"/>
      <c r="AC65" s="85"/>
      <c r="AD65" s="85"/>
      <c r="AE65" s="85"/>
      <c r="AF65" s="85"/>
      <c r="AG65" s="85"/>
    </row>
    <row r="66" spans="1:33" s="70" customFormat="1" x14ac:dyDescent="0.3">
      <c r="A66" s="86"/>
      <c r="B66" s="870" t="s">
        <v>499</v>
      </c>
      <c r="C66" s="89">
        <v>0</v>
      </c>
      <c r="D66" s="89">
        <v>0</v>
      </c>
      <c r="E66" s="89">
        <v>0</v>
      </c>
      <c r="F66" s="89">
        <v>6.4791029999999999E-2</v>
      </c>
      <c r="G66" s="89">
        <v>0</v>
      </c>
      <c r="H66" s="89">
        <v>0</v>
      </c>
      <c r="I66" s="89">
        <v>0</v>
      </c>
      <c r="J66" s="89">
        <v>0</v>
      </c>
      <c r="K66" s="89">
        <v>0</v>
      </c>
      <c r="L66" s="869">
        <v>6.4791029999999999E-2</v>
      </c>
      <c r="M66" s="89">
        <v>0</v>
      </c>
      <c r="N66" s="873">
        <v>0</v>
      </c>
      <c r="O66" s="869">
        <f t="shared" ref="O66:O121" si="29">SUM(C66:N66)</f>
        <v>0.12958206</v>
      </c>
      <c r="P66" s="85"/>
      <c r="Q66" s="85"/>
      <c r="R66" s="85"/>
      <c r="S66" s="85"/>
      <c r="T66" s="85"/>
      <c r="U66" s="85"/>
      <c r="V66" s="85"/>
      <c r="W66" s="85"/>
      <c r="X66" s="85"/>
      <c r="Y66" s="85"/>
      <c r="Z66" s="85"/>
      <c r="AA66" s="85"/>
      <c r="AB66" s="85"/>
      <c r="AC66" s="85"/>
      <c r="AD66" s="85"/>
      <c r="AE66" s="85"/>
      <c r="AF66" s="85"/>
      <c r="AG66" s="85"/>
    </row>
    <row r="67" spans="1:33" s="70" customFormat="1" x14ac:dyDescent="0.3">
      <c r="A67" s="86"/>
      <c r="B67" s="870" t="s">
        <v>500</v>
      </c>
      <c r="C67" s="89">
        <v>0</v>
      </c>
      <c r="D67" s="89">
        <v>0</v>
      </c>
      <c r="E67" s="89">
        <v>0</v>
      </c>
      <c r="F67" s="89">
        <v>0.20854142000000001</v>
      </c>
      <c r="G67" s="89">
        <v>0</v>
      </c>
      <c r="H67" s="89">
        <v>0</v>
      </c>
      <c r="I67" s="89">
        <v>0</v>
      </c>
      <c r="J67" s="89">
        <v>0</v>
      </c>
      <c r="K67" s="89">
        <v>0</v>
      </c>
      <c r="L67" s="869">
        <v>0.20854142000000001</v>
      </c>
      <c r="M67" s="89">
        <v>0</v>
      </c>
      <c r="N67" s="873">
        <v>0</v>
      </c>
      <c r="O67" s="869">
        <f t="shared" si="29"/>
        <v>0.41708284000000001</v>
      </c>
      <c r="P67" s="85"/>
      <c r="Q67" s="85"/>
      <c r="R67" s="85"/>
      <c r="S67" s="85"/>
      <c r="T67" s="85"/>
      <c r="U67" s="85"/>
      <c r="V67" s="85"/>
      <c r="W67" s="85"/>
      <c r="X67" s="85"/>
      <c r="Y67" s="85"/>
      <c r="Z67" s="85"/>
      <c r="AA67" s="85"/>
      <c r="AB67" s="85"/>
      <c r="AC67" s="85"/>
      <c r="AD67" s="85"/>
      <c r="AE67" s="85"/>
      <c r="AF67" s="85"/>
      <c r="AG67" s="85"/>
    </row>
    <row r="68" spans="1:33" s="70" customFormat="1" x14ac:dyDescent="0.3">
      <c r="A68" s="86"/>
      <c r="B68" s="870" t="s">
        <v>563</v>
      </c>
      <c r="C68" s="89">
        <v>0</v>
      </c>
      <c r="D68" s="89">
        <v>0</v>
      </c>
      <c r="E68" s="89">
        <v>0</v>
      </c>
      <c r="F68" s="89">
        <v>0</v>
      </c>
      <c r="G68" s="89">
        <v>1.0303145</v>
      </c>
      <c r="H68" s="89">
        <v>0</v>
      </c>
      <c r="I68" s="89">
        <v>0</v>
      </c>
      <c r="J68" s="89">
        <v>0</v>
      </c>
      <c r="K68" s="89">
        <v>0</v>
      </c>
      <c r="L68" s="869">
        <v>0</v>
      </c>
      <c r="M68" s="89">
        <v>0.68715097999999997</v>
      </c>
      <c r="N68" s="873">
        <v>0</v>
      </c>
      <c r="O68" s="869">
        <f t="shared" si="29"/>
        <v>1.71746548</v>
      </c>
      <c r="P68" s="85"/>
      <c r="Q68" s="85"/>
      <c r="R68" s="85"/>
      <c r="S68" s="85"/>
      <c r="T68" s="85"/>
      <c r="U68" s="85"/>
      <c r="V68" s="85"/>
      <c r="W68" s="85"/>
      <c r="X68" s="85"/>
      <c r="Y68" s="85"/>
      <c r="Z68" s="85"/>
      <c r="AA68" s="85"/>
      <c r="AB68" s="85"/>
      <c r="AC68" s="85"/>
      <c r="AD68" s="85"/>
      <c r="AE68" s="85"/>
      <c r="AF68" s="85"/>
      <c r="AG68" s="85"/>
    </row>
    <row r="69" spans="1:33" s="70" customFormat="1" x14ac:dyDescent="0.3">
      <c r="A69" s="86"/>
      <c r="B69" s="870" t="s">
        <v>598</v>
      </c>
      <c r="C69" s="89">
        <v>2.1295223283143994</v>
      </c>
      <c r="D69" s="89">
        <v>2.1096214096863619</v>
      </c>
      <c r="E69" s="89">
        <v>2.088820431809534</v>
      </c>
      <c r="F69" s="89">
        <v>2.0690816798391043</v>
      </c>
      <c r="G69" s="89">
        <v>2.0488419087894765</v>
      </c>
      <c r="H69" s="89">
        <v>2.028488666086862</v>
      </c>
      <c r="I69" s="89">
        <v>2.008021315758004</v>
      </c>
      <c r="J69" s="89">
        <v>1.9874392179159648</v>
      </c>
      <c r="K69" s="89">
        <v>1.9667417293036908</v>
      </c>
      <c r="L69" s="869">
        <v>1.9459282029678753</v>
      </c>
      <c r="M69" s="89">
        <v>1.9249979883676689</v>
      </c>
      <c r="N69" s="873">
        <v>1.9039504313746807</v>
      </c>
      <c r="O69" s="869">
        <f t="shared" si="29"/>
        <v>24.211455310213623</v>
      </c>
      <c r="P69" s="85"/>
      <c r="Q69" s="85"/>
      <c r="R69" s="85"/>
      <c r="S69" s="85"/>
      <c r="T69" s="85"/>
      <c r="U69" s="85"/>
      <c r="V69" s="85"/>
      <c r="W69" s="85"/>
      <c r="X69" s="85"/>
      <c r="Y69" s="85"/>
      <c r="Z69" s="85"/>
      <c r="AA69" s="85"/>
      <c r="AB69" s="85"/>
      <c r="AC69" s="85"/>
      <c r="AD69" s="85"/>
      <c r="AE69" s="85"/>
      <c r="AF69" s="85"/>
      <c r="AG69" s="85"/>
    </row>
    <row r="70" spans="1:33" s="70" customFormat="1" x14ac:dyDescent="0.3">
      <c r="A70" s="86"/>
      <c r="B70" s="872" t="s">
        <v>561</v>
      </c>
      <c r="C70" s="89">
        <v>53.024615107463177</v>
      </c>
      <c r="D70" s="89">
        <v>0</v>
      </c>
      <c r="E70" s="89">
        <v>0</v>
      </c>
      <c r="F70" s="89">
        <v>51.871906083383159</v>
      </c>
      <c r="G70" s="89">
        <v>0</v>
      </c>
      <c r="H70" s="89">
        <v>0</v>
      </c>
      <c r="I70" s="89">
        <v>0</v>
      </c>
      <c r="J70" s="89">
        <v>0</v>
      </c>
      <c r="K70" s="89">
        <v>0</v>
      </c>
      <c r="L70" s="869">
        <v>0</v>
      </c>
      <c r="M70" s="89">
        <v>0</v>
      </c>
      <c r="N70" s="873">
        <v>0</v>
      </c>
      <c r="O70" s="869">
        <f t="shared" si="29"/>
        <v>104.89652119084633</v>
      </c>
      <c r="P70" s="85"/>
      <c r="Q70" s="85"/>
      <c r="R70" s="85"/>
      <c r="S70" s="85"/>
      <c r="T70" s="85"/>
      <c r="U70" s="85"/>
      <c r="V70" s="85"/>
      <c r="W70" s="85"/>
      <c r="X70" s="85"/>
      <c r="Y70" s="85"/>
      <c r="Z70" s="85"/>
      <c r="AA70" s="85"/>
      <c r="AB70" s="85"/>
      <c r="AC70" s="85"/>
      <c r="AD70" s="85"/>
      <c r="AE70" s="85"/>
      <c r="AF70" s="85"/>
      <c r="AG70" s="85"/>
    </row>
    <row r="71" spans="1:33" s="70" customFormat="1" x14ac:dyDescent="0.3">
      <c r="A71" s="86"/>
      <c r="B71" s="870" t="s">
        <v>759</v>
      </c>
      <c r="C71" s="89">
        <v>0</v>
      </c>
      <c r="D71" s="89">
        <v>0.17123409000000001</v>
      </c>
      <c r="E71" s="89">
        <v>0</v>
      </c>
      <c r="F71" s="89">
        <v>0</v>
      </c>
      <c r="G71" s="89">
        <v>0</v>
      </c>
      <c r="H71" s="89">
        <v>0</v>
      </c>
      <c r="I71" s="89">
        <v>0</v>
      </c>
      <c r="J71" s="89">
        <v>0.17123409000000001</v>
      </c>
      <c r="K71" s="89">
        <v>0</v>
      </c>
      <c r="L71" s="869">
        <v>0</v>
      </c>
      <c r="M71" s="89">
        <v>0</v>
      </c>
      <c r="N71" s="873">
        <v>0</v>
      </c>
      <c r="O71" s="869">
        <f t="shared" si="29"/>
        <v>0.34246818000000001</v>
      </c>
      <c r="P71" s="85"/>
      <c r="Q71" s="85"/>
      <c r="R71" s="85"/>
      <c r="S71" s="85"/>
      <c r="T71" s="85"/>
      <c r="U71" s="85"/>
      <c r="V71" s="85"/>
      <c r="W71" s="85"/>
      <c r="X71" s="85"/>
      <c r="Y71" s="85"/>
      <c r="Z71" s="85"/>
      <c r="AA71" s="85"/>
      <c r="AB71" s="85"/>
      <c r="AC71" s="85"/>
      <c r="AD71" s="85"/>
      <c r="AE71" s="85"/>
      <c r="AF71" s="85"/>
      <c r="AG71" s="85"/>
    </row>
    <row r="72" spans="1:33" s="70" customFormat="1" x14ac:dyDescent="0.3">
      <c r="A72" s="86"/>
      <c r="B72" s="872" t="s">
        <v>758</v>
      </c>
      <c r="C72" s="89">
        <v>0</v>
      </c>
      <c r="D72" s="89">
        <v>0</v>
      </c>
      <c r="E72" s="89">
        <v>0</v>
      </c>
      <c r="F72" s="89">
        <v>0</v>
      </c>
      <c r="G72" s="89">
        <v>0</v>
      </c>
      <c r="H72" s="89">
        <v>0</v>
      </c>
      <c r="I72" s="89">
        <v>0</v>
      </c>
      <c r="J72" s="89">
        <v>0</v>
      </c>
      <c r="K72" s="89">
        <v>0</v>
      </c>
      <c r="L72" s="869">
        <v>0</v>
      </c>
      <c r="M72" s="89">
        <v>0</v>
      </c>
      <c r="N72" s="873">
        <v>0</v>
      </c>
      <c r="O72" s="869">
        <f t="shared" si="29"/>
        <v>0</v>
      </c>
      <c r="P72" s="85"/>
      <c r="Q72" s="85"/>
      <c r="R72" s="85"/>
      <c r="S72" s="85"/>
      <c r="T72" s="85"/>
      <c r="U72" s="85"/>
      <c r="V72" s="85"/>
      <c r="W72" s="85"/>
      <c r="X72" s="85"/>
      <c r="Y72" s="85"/>
      <c r="Z72" s="85"/>
      <c r="AA72" s="85"/>
      <c r="AB72" s="85"/>
      <c r="AC72" s="85"/>
      <c r="AD72" s="85"/>
      <c r="AE72" s="85"/>
      <c r="AF72" s="85"/>
      <c r="AG72" s="85"/>
    </row>
    <row r="73" spans="1:33" s="70" customFormat="1" x14ac:dyDescent="0.3">
      <c r="A73" s="86"/>
      <c r="B73" s="872" t="s">
        <v>785</v>
      </c>
      <c r="C73" s="89">
        <v>0</v>
      </c>
      <c r="D73" s="89">
        <v>0</v>
      </c>
      <c r="E73" s="89">
        <v>0</v>
      </c>
      <c r="F73" s="89">
        <v>0</v>
      </c>
      <c r="G73" s="89">
        <v>0</v>
      </c>
      <c r="H73" s="89">
        <v>0</v>
      </c>
      <c r="I73" s="89">
        <v>0</v>
      </c>
      <c r="J73" s="89">
        <v>0</v>
      </c>
      <c r="K73" s="89">
        <v>0</v>
      </c>
      <c r="L73" s="869">
        <v>0</v>
      </c>
      <c r="M73" s="89">
        <v>0</v>
      </c>
      <c r="N73" s="873">
        <v>0</v>
      </c>
      <c r="O73" s="869">
        <f t="shared" si="29"/>
        <v>0</v>
      </c>
      <c r="P73" s="85"/>
      <c r="Q73" s="85"/>
      <c r="R73" s="85"/>
      <c r="S73" s="85"/>
      <c r="T73" s="85"/>
      <c r="U73" s="85"/>
      <c r="V73" s="85"/>
      <c r="W73" s="85"/>
      <c r="X73" s="85"/>
      <c r="Y73" s="85"/>
      <c r="Z73" s="85"/>
      <c r="AA73" s="85"/>
      <c r="AB73" s="85"/>
      <c r="AC73" s="85"/>
      <c r="AD73" s="85"/>
      <c r="AE73" s="85"/>
      <c r="AF73" s="85"/>
      <c r="AG73" s="85"/>
    </row>
    <row r="74" spans="1:33" s="70" customFormat="1" x14ac:dyDescent="0.3">
      <c r="A74" s="86"/>
      <c r="B74" s="872" t="s">
        <v>784</v>
      </c>
      <c r="C74" s="89">
        <v>0</v>
      </c>
      <c r="D74" s="89">
        <v>0</v>
      </c>
      <c r="E74" s="89">
        <v>0</v>
      </c>
      <c r="F74" s="89">
        <v>0</v>
      </c>
      <c r="G74" s="89">
        <v>0</v>
      </c>
      <c r="H74" s="89">
        <v>0</v>
      </c>
      <c r="I74" s="89">
        <v>0</v>
      </c>
      <c r="J74" s="89">
        <v>0</v>
      </c>
      <c r="K74" s="89">
        <v>0</v>
      </c>
      <c r="L74" s="869">
        <v>0</v>
      </c>
      <c r="M74" s="89">
        <v>0</v>
      </c>
      <c r="N74" s="873">
        <v>0</v>
      </c>
      <c r="O74" s="869">
        <f t="shared" si="29"/>
        <v>0</v>
      </c>
      <c r="P74" s="85"/>
      <c r="Q74" s="85"/>
      <c r="R74" s="85"/>
      <c r="S74" s="85"/>
      <c r="T74" s="85"/>
      <c r="U74" s="85"/>
      <c r="V74" s="85"/>
      <c r="W74" s="85"/>
      <c r="X74" s="85"/>
      <c r="Y74" s="85"/>
      <c r="Z74" s="85"/>
      <c r="AA74" s="85"/>
      <c r="AB74" s="85"/>
      <c r="AC74" s="85"/>
      <c r="AD74" s="85"/>
      <c r="AE74" s="85"/>
      <c r="AF74" s="85"/>
      <c r="AG74" s="85"/>
    </row>
    <row r="75" spans="1:33" s="70" customFormat="1" x14ac:dyDescent="0.3">
      <c r="A75" s="86"/>
      <c r="B75" s="870" t="s">
        <v>834</v>
      </c>
      <c r="C75" s="873">
        <v>0</v>
      </c>
      <c r="D75" s="873">
        <v>0</v>
      </c>
      <c r="E75" s="873">
        <v>0</v>
      </c>
      <c r="F75" s="873">
        <v>0</v>
      </c>
      <c r="G75" s="873">
        <v>0</v>
      </c>
      <c r="H75" s="873">
        <v>0</v>
      </c>
      <c r="I75" s="873">
        <v>0</v>
      </c>
      <c r="J75" s="873">
        <v>0</v>
      </c>
      <c r="K75" s="873">
        <v>0</v>
      </c>
      <c r="L75" s="869">
        <v>0</v>
      </c>
      <c r="M75" s="873">
        <v>0</v>
      </c>
      <c r="N75" s="873">
        <v>0</v>
      </c>
      <c r="O75" s="869">
        <f t="shared" si="29"/>
        <v>0</v>
      </c>
      <c r="P75" s="85"/>
      <c r="Q75" s="85"/>
      <c r="R75" s="85"/>
      <c r="S75" s="85"/>
      <c r="T75" s="85"/>
      <c r="U75" s="85"/>
      <c r="V75" s="85"/>
      <c r="W75" s="85"/>
      <c r="X75" s="85"/>
      <c r="Y75" s="85"/>
      <c r="Z75" s="85"/>
      <c r="AA75" s="85"/>
      <c r="AB75" s="85"/>
      <c r="AC75" s="85"/>
      <c r="AD75" s="85"/>
      <c r="AE75" s="85"/>
      <c r="AF75" s="85"/>
      <c r="AG75" s="85"/>
    </row>
    <row r="76" spans="1:33" s="70" customFormat="1" x14ac:dyDescent="0.3">
      <c r="A76" s="86"/>
      <c r="B76" s="872" t="s">
        <v>835</v>
      </c>
      <c r="C76" s="873">
        <v>0</v>
      </c>
      <c r="D76" s="873">
        <v>0</v>
      </c>
      <c r="E76" s="873">
        <v>0</v>
      </c>
      <c r="F76" s="873">
        <v>0</v>
      </c>
      <c r="G76" s="873">
        <v>0</v>
      </c>
      <c r="H76" s="873">
        <v>0</v>
      </c>
      <c r="I76" s="873">
        <v>0</v>
      </c>
      <c r="J76" s="873">
        <v>0</v>
      </c>
      <c r="K76" s="873">
        <v>0</v>
      </c>
      <c r="L76" s="869">
        <v>0</v>
      </c>
      <c r="M76" s="873">
        <v>0</v>
      </c>
      <c r="N76" s="873">
        <v>0</v>
      </c>
      <c r="O76" s="869">
        <f t="shared" si="29"/>
        <v>0</v>
      </c>
      <c r="P76" s="85"/>
      <c r="Q76" s="85"/>
      <c r="R76" s="85"/>
      <c r="S76" s="85"/>
      <c r="T76" s="85"/>
      <c r="U76" s="85"/>
      <c r="V76" s="85"/>
      <c r="W76" s="85"/>
      <c r="X76" s="85"/>
      <c r="Y76" s="85"/>
      <c r="Z76" s="85"/>
      <c r="AA76" s="85"/>
      <c r="AB76" s="85"/>
      <c r="AC76" s="85"/>
      <c r="AD76" s="85"/>
      <c r="AE76" s="85"/>
      <c r="AF76" s="85"/>
      <c r="AG76" s="85"/>
    </row>
    <row r="77" spans="1:33" s="70" customFormat="1" x14ac:dyDescent="0.3">
      <c r="A77" s="86"/>
      <c r="B77" s="870" t="s">
        <v>837</v>
      </c>
      <c r="C77" s="873">
        <v>0</v>
      </c>
      <c r="D77" s="873">
        <v>0</v>
      </c>
      <c r="E77" s="873">
        <v>0</v>
      </c>
      <c r="F77" s="873">
        <v>0.82987522000000002</v>
      </c>
      <c r="G77" s="873">
        <v>0</v>
      </c>
      <c r="H77" s="873">
        <v>0</v>
      </c>
      <c r="I77" s="873">
        <v>0</v>
      </c>
      <c r="J77" s="873">
        <v>0</v>
      </c>
      <c r="K77" s="873">
        <v>0</v>
      </c>
      <c r="L77" s="869">
        <v>0</v>
      </c>
      <c r="M77" s="873">
        <v>0</v>
      </c>
      <c r="N77" s="873">
        <v>0</v>
      </c>
      <c r="O77" s="869">
        <f t="shared" si="29"/>
        <v>0.82987522000000002</v>
      </c>
      <c r="P77" s="85"/>
      <c r="Q77" s="85"/>
      <c r="R77" s="85"/>
      <c r="S77" s="85"/>
      <c r="T77" s="85"/>
      <c r="U77" s="85"/>
      <c r="V77" s="85"/>
      <c r="W77" s="85"/>
      <c r="X77" s="85"/>
      <c r="Y77" s="85"/>
      <c r="Z77" s="85"/>
      <c r="AA77" s="85"/>
      <c r="AB77" s="85"/>
      <c r="AC77" s="85"/>
      <c r="AD77" s="85"/>
      <c r="AE77" s="85"/>
      <c r="AF77" s="85"/>
      <c r="AG77" s="85"/>
    </row>
    <row r="78" spans="1:33" s="70" customFormat="1" x14ac:dyDescent="0.3">
      <c r="A78" s="86"/>
      <c r="B78" s="872" t="s">
        <v>757</v>
      </c>
      <c r="C78" s="873">
        <v>0</v>
      </c>
      <c r="D78" s="873">
        <v>0</v>
      </c>
      <c r="E78" s="873">
        <v>0</v>
      </c>
      <c r="F78" s="873">
        <v>0</v>
      </c>
      <c r="G78" s="873">
        <v>297.79112849051478</v>
      </c>
      <c r="H78" s="873">
        <v>0</v>
      </c>
      <c r="I78" s="873">
        <v>0</v>
      </c>
      <c r="J78" s="873">
        <v>0</v>
      </c>
      <c r="K78" s="873">
        <v>0</v>
      </c>
      <c r="L78" s="869">
        <v>0</v>
      </c>
      <c r="M78" s="873">
        <v>0</v>
      </c>
      <c r="N78" s="873">
        <v>0</v>
      </c>
      <c r="O78" s="869">
        <f t="shared" si="29"/>
        <v>297.79112849051478</v>
      </c>
      <c r="P78" s="85"/>
      <c r="Q78" s="85"/>
      <c r="R78" s="85"/>
      <c r="S78" s="85"/>
      <c r="T78" s="85"/>
      <c r="U78" s="85"/>
      <c r="V78" s="85"/>
      <c r="W78" s="85"/>
      <c r="X78" s="85"/>
      <c r="Y78" s="85"/>
      <c r="Z78" s="85"/>
      <c r="AA78" s="85"/>
      <c r="AB78" s="85"/>
      <c r="AC78" s="85"/>
      <c r="AD78" s="85"/>
      <c r="AE78" s="85"/>
      <c r="AF78" s="85"/>
      <c r="AG78" s="85"/>
    </row>
    <row r="79" spans="1:33" s="862" customFormat="1" x14ac:dyDescent="0.3">
      <c r="A79" s="86"/>
      <c r="B79" s="872" t="s">
        <v>478</v>
      </c>
      <c r="C79" s="873">
        <v>0</v>
      </c>
      <c r="D79" s="873">
        <v>0</v>
      </c>
      <c r="E79" s="873">
        <v>0</v>
      </c>
      <c r="F79" s="873">
        <v>81.362752784149592</v>
      </c>
      <c r="G79" s="873">
        <v>0</v>
      </c>
      <c r="H79" s="873">
        <v>0</v>
      </c>
      <c r="I79" s="873">
        <v>0</v>
      </c>
      <c r="J79" s="873">
        <v>0</v>
      </c>
      <c r="K79" s="873">
        <v>0</v>
      </c>
      <c r="L79" s="869">
        <v>81.362752784149592</v>
      </c>
      <c r="M79" s="873">
        <v>0</v>
      </c>
      <c r="N79" s="873">
        <v>0</v>
      </c>
      <c r="O79" s="869">
        <f t="shared" si="29"/>
        <v>162.72550556829918</v>
      </c>
      <c r="P79" s="85"/>
      <c r="Q79" s="85"/>
      <c r="R79" s="85"/>
      <c r="S79" s="85"/>
      <c r="T79" s="85"/>
      <c r="U79" s="85"/>
      <c r="V79" s="85"/>
      <c r="W79" s="85"/>
      <c r="X79" s="85"/>
      <c r="Y79" s="85"/>
      <c r="Z79" s="85"/>
      <c r="AA79" s="85"/>
      <c r="AB79" s="85"/>
      <c r="AC79" s="85"/>
      <c r="AD79" s="85"/>
      <c r="AE79" s="85"/>
      <c r="AF79" s="85"/>
      <c r="AG79" s="85"/>
    </row>
    <row r="80" spans="1:33" s="862" customFormat="1" x14ac:dyDescent="0.3">
      <c r="A80" s="86"/>
      <c r="B80" s="872" t="s">
        <v>479</v>
      </c>
      <c r="C80" s="873">
        <v>0</v>
      </c>
      <c r="D80" s="873">
        <v>0</v>
      </c>
      <c r="E80" s="873">
        <v>0</v>
      </c>
      <c r="F80" s="873">
        <v>55.792012224601834</v>
      </c>
      <c r="G80" s="873">
        <v>0</v>
      </c>
      <c r="H80" s="873">
        <v>0</v>
      </c>
      <c r="I80" s="873">
        <v>0</v>
      </c>
      <c r="J80" s="873">
        <v>0</v>
      </c>
      <c r="K80" s="873">
        <v>0</v>
      </c>
      <c r="L80" s="869">
        <v>55.792012224601834</v>
      </c>
      <c r="M80" s="873">
        <v>0</v>
      </c>
      <c r="N80" s="873">
        <v>0</v>
      </c>
      <c r="O80" s="869">
        <f t="shared" si="29"/>
        <v>111.58402444920367</v>
      </c>
      <c r="P80" s="85"/>
      <c r="Q80" s="85"/>
      <c r="R80" s="85"/>
      <c r="S80" s="85"/>
      <c r="T80" s="85"/>
      <c r="U80" s="85"/>
      <c r="V80" s="85"/>
      <c r="W80" s="85"/>
      <c r="X80" s="85"/>
      <c r="Y80" s="85"/>
      <c r="Z80" s="85"/>
      <c r="AA80" s="85"/>
      <c r="AB80" s="85"/>
      <c r="AC80" s="85"/>
      <c r="AD80" s="85"/>
      <c r="AE80" s="85"/>
      <c r="AF80" s="85"/>
      <c r="AG80" s="85"/>
    </row>
    <row r="81" spans="1:33" s="862" customFormat="1" x14ac:dyDescent="0.3">
      <c r="A81" s="86"/>
      <c r="B81" s="872" t="s">
        <v>480</v>
      </c>
      <c r="C81" s="873">
        <v>0</v>
      </c>
      <c r="D81" s="873">
        <v>0</v>
      </c>
      <c r="E81" s="873">
        <v>0</v>
      </c>
      <c r="F81" s="873">
        <v>0</v>
      </c>
      <c r="G81" s="873">
        <v>0</v>
      </c>
      <c r="H81" s="873">
        <v>0</v>
      </c>
      <c r="I81" s="873">
        <v>0</v>
      </c>
      <c r="J81" s="873">
        <v>0</v>
      </c>
      <c r="K81" s="873">
        <v>0</v>
      </c>
      <c r="L81" s="869">
        <v>0</v>
      </c>
      <c r="M81" s="873">
        <v>0</v>
      </c>
      <c r="N81" s="873">
        <v>0</v>
      </c>
      <c r="O81" s="869">
        <f t="shared" si="29"/>
        <v>0</v>
      </c>
      <c r="P81" s="85"/>
      <c r="Q81" s="85"/>
      <c r="R81" s="85"/>
      <c r="S81" s="85"/>
      <c r="T81" s="85"/>
      <c r="U81" s="85"/>
      <c r="V81" s="85"/>
      <c r="W81" s="85"/>
      <c r="X81" s="85"/>
      <c r="Y81" s="85"/>
      <c r="Z81" s="85"/>
      <c r="AA81" s="85"/>
      <c r="AB81" s="85"/>
      <c r="AC81" s="85"/>
      <c r="AD81" s="85"/>
      <c r="AE81" s="85"/>
      <c r="AF81" s="85"/>
      <c r="AG81" s="85"/>
    </row>
    <row r="82" spans="1:33" s="862" customFormat="1" x14ac:dyDescent="0.3">
      <c r="A82" s="86"/>
      <c r="B82" s="872" t="s">
        <v>871</v>
      </c>
      <c r="C82" s="873">
        <v>0</v>
      </c>
      <c r="D82" s="873">
        <v>33.759447031472526</v>
      </c>
      <c r="E82" s="873">
        <v>0</v>
      </c>
      <c r="F82" s="873">
        <v>0</v>
      </c>
      <c r="G82" s="873">
        <v>32.658595497852907</v>
      </c>
      <c r="H82" s="873">
        <v>0</v>
      </c>
      <c r="I82" s="873">
        <v>0</v>
      </c>
      <c r="J82" s="873">
        <v>33.759447031472526</v>
      </c>
      <c r="K82" s="873">
        <v>0</v>
      </c>
      <c r="L82" s="869">
        <v>0</v>
      </c>
      <c r="M82" s="873">
        <v>33.759447031472526</v>
      </c>
      <c r="N82" s="873">
        <v>0</v>
      </c>
      <c r="O82" s="869">
        <f>SUM(C82:N82)</f>
        <v>133.93693659227048</v>
      </c>
      <c r="P82" s="85"/>
      <c r="Q82" s="85"/>
      <c r="R82" s="85"/>
      <c r="S82" s="85"/>
      <c r="T82" s="85"/>
      <c r="U82" s="85"/>
      <c r="V82" s="85"/>
      <c r="W82" s="85"/>
      <c r="X82" s="85"/>
      <c r="Y82" s="85"/>
      <c r="Z82" s="85"/>
      <c r="AA82" s="85"/>
      <c r="AB82" s="85"/>
      <c r="AC82" s="85"/>
      <c r="AD82" s="85"/>
      <c r="AE82" s="85"/>
      <c r="AF82" s="85"/>
      <c r="AG82" s="85"/>
    </row>
    <row r="83" spans="1:33" s="70" customFormat="1" x14ac:dyDescent="0.3">
      <c r="A83" s="86"/>
      <c r="B83" s="870" t="s">
        <v>711</v>
      </c>
      <c r="C83" s="873">
        <v>0</v>
      </c>
      <c r="D83" s="873">
        <v>0</v>
      </c>
      <c r="E83" s="873">
        <v>24.105904847224245</v>
      </c>
      <c r="F83" s="873">
        <v>0</v>
      </c>
      <c r="G83" s="873">
        <v>0</v>
      </c>
      <c r="H83" s="873">
        <v>0</v>
      </c>
      <c r="I83" s="873">
        <v>0</v>
      </c>
      <c r="J83" s="873">
        <v>0</v>
      </c>
      <c r="K83" s="873">
        <v>0</v>
      </c>
      <c r="L83" s="869">
        <v>0</v>
      </c>
      <c r="M83" s="873">
        <v>0</v>
      </c>
      <c r="N83" s="873">
        <v>0</v>
      </c>
      <c r="O83" s="869">
        <f t="shared" si="29"/>
        <v>24.105904847224245</v>
      </c>
      <c r="P83" s="85"/>
      <c r="Q83" s="85"/>
      <c r="R83" s="85"/>
      <c r="S83" s="85"/>
      <c r="T83" s="85"/>
      <c r="U83" s="85"/>
      <c r="V83" s="85"/>
      <c r="W83" s="85"/>
      <c r="X83" s="85"/>
      <c r="Y83" s="85"/>
      <c r="Z83" s="85"/>
      <c r="AA83" s="85"/>
      <c r="AB83" s="85"/>
      <c r="AC83" s="85"/>
      <c r="AD83" s="85"/>
      <c r="AE83" s="85"/>
      <c r="AF83" s="85"/>
      <c r="AG83" s="85"/>
    </row>
    <row r="84" spans="1:33" s="70" customFormat="1" x14ac:dyDescent="0.3">
      <c r="A84" s="86"/>
      <c r="B84" s="870" t="s">
        <v>821</v>
      </c>
      <c r="C84" s="873">
        <v>0</v>
      </c>
      <c r="D84" s="873">
        <v>3.8442691593536211</v>
      </c>
      <c r="E84" s="873">
        <v>0</v>
      </c>
      <c r="F84" s="873">
        <v>0</v>
      </c>
      <c r="G84" s="873">
        <v>0</v>
      </c>
      <c r="H84" s="873">
        <v>0</v>
      </c>
      <c r="I84" s="873">
        <v>0</v>
      </c>
      <c r="J84" s="873">
        <v>3.8442691593536211</v>
      </c>
      <c r="K84" s="873">
        <v>0</v>
      </c>
      <c r="L84" s="869">
        <v>0</v>
      </c>
      <c r="M84" s="873">
        <v>0</v>
      </c>
      <c r="N84" s="873">
        <v>0</v>
      </c>
      <c r="O84" s="869">
        <f t="shared" si="29"/>
        <v>7.6885383187072422</v>
      </c>
      <c r="P84" s="85"/>
      <c r="Q84" s="85"/>
      <c r="R84" s="85"/>
      <c r="S84" s="85"/>
      <c r="T84" s="85"/>
      <c r="U84" s="85"/>
      <c r="V84" s="85"/>
      <c r="W84" s="85"/>
      <c r="X84" s="85"/>
      <c r="Y84" s="85"/>
      <c r="Z84" s="85"/>
      <c r="AA84" s="85"/>
      <c r="AB84" s="85"/>
      <c r="AC84" s="85"/>
      <c r="AD84" s="85"/>
      <c r="AE84" s="85"/>
      <c r="AF84" s="85"/>
      <c r="AG84" s="85"/>
    </row>
    <row r="85" spans="1:33" s="70" customFormat="1" x14ac:dyDescent="0.3">
      <c r="A85" s="86"/>
      <c r="B85" s="872" t="s">
        <v>818</v>
      </c>
      <c r="C85" s="873">
        <v>0</v>
      </c>
      <c r="D85" s="873">
        <v>0</v>
      </c>
      <c r="E85" s="873">
        <v>0</v>
      </c>
      <c r="F85" s="873">
        <v>0</v>
      </c>
      <c r="G85" s="873">
        <v>0</v>
      </c>
      <c r="H85" s="873">
        <v>0</v>
      </c>
      <c r="I85" s="873">
        <v>0</v>
      </c>
      <c r="J85" s="873">
        <v>0</v>
      </c>
      <c r="K85" s="873">
        <v>0</v>
      </c>
      <c r="L85" s="869">
        <v>0</v>
      </c>
      <c r="M85" s="873">
        <v>0</v>
      </c>
      <c r="N85" s="873">
        <v>0</v>
      </c>
      <c r="O85" s="869">
        <f t="shared" si="29"/>
        <v>0</v>
      </c>
      <c r="P85" s="85"/>
      <c r="Q85" s="85"/>
      <c r="R85" s="85"/>
      <c r="S85" s="85"/>
      <c r="T85" s="85"/>
      <c r="U85" s="85"/>
      <c r="V85" s="85"/>
      <c r="W85" s="85"/>
      <c r="X85" s="85"/>
      <c r="Y85" s="85"/>
      <c r="Z85" s="85"/>
      <c r="AA85" s="85"/>
      <c r="AB85" s="85"/>
      <c r="AC85" s="85"/>
      <c r="AD85" s="85"/>
      <c r="AE85" s="85"/>
      <c r="AF85" s="85"/>
      <c r="AG85" s="85"/>
    </row>
    <row r="86" spans="1:33" s="70" customFormat="1" x14ac:dyDescent="0.3">
      <c r="A86" s="86"/>
      <c r="B86" s="870" t="s">
        <v>819</v>
      </c>
      <c r="C86" s="873">
        <v>0</v>
      </c>
      <c r="D86" s="873">
        <v>0</v>
      </c>
      <c r="E86" s="873">
        <v>0</v>
      </c>
      <c r="F86" s="873">
        <v>0</v>
      </c>
      <c r="G86" s="873">
        <v>0</v>
      </c>
      <c r="H86" s="873">
        <v>0</v>
      </c>
      <c r="I86" s="873">
        <v>0</v>
      </c>
      <c r="J86" s="873">
        <v>0</v>
      </c>
      <c r="K86" s="873">
        <v>0</v>
      </c>
      <c r="L86" s="869">
        <v>0</v>
      </c>
      <c r="M86" s="873">
        <v>0</v>
      </c>
      <c r="N86" s="873">
        <v>0</v>
      </c>
      <c r="O86" s="869">
        <f t="shared" si="29"/>
        <v>0</v>
      </c>
      <c r="P86" s="85"/>
      <c r="Q86" s="85"/>
      <c r="R86" s="85"/>
      <c r="S86" s="85"/>
      <c r="T86" s="85"/>
      <c r="U86" s="85"/>
      <c r="V86" s="85"/>
      <c r="W86" s="85"/>
      <c r="X86" s="85"/>
      <c r="Y86" s="85"/>
      <c r="Z86" s="85"/>
      <c r="AA86" s="85"/>
      <c r="AB86" s="85"/>
      <c r="AC86" s="85"/>
      <c r="AD86" s="85"/>
      <c r="AE86" s="85"/>
      <c r="AF86" s="85"/>
      <c r="AG86" s="85"/>
    </row>
    <row r="87" spans="1:33" s="70" customFormat="1" x14ac:dyDescent="0.3">
      <c r="A87" s="86"/>
      <c r="B87" s="870" t="s">
        <v>820</v>
      </c>
      <c r="C87" s="873">
        <v>0</v>
      </c>
      <c r="D87" s="873">
        <v>0</v>
      </c>
      <c r="E87" s="873">
        <v>19.709903483293399</v>
      </c>
      <c r="F87" s="873">
        <v>0</v>
      </c>
      <c r="G87" s="873">
        <v>0</v>
      </c>
      <c r="H87" s="873">
        <v>0</v>
      </c>
      <c r="I87" s="873">
        <v>0</v>
      </c>
      <c r="J87" s="873">
        <v>0</v>
      </c>
      <c r="K87" s="873">
        <v>19.709903483293399</v>
      </c>
      <c r="L87" s="869">
        <v>0</v>
      </c>
      <c r="M87" s="873">
        <v>0</v>
      </c>
      <c r="N87" s="873">
        <v>0</v>
      </c>
      <c r="O87" s="869">
        <f t="shared" si="29"/>
        <v>39.419806966586798</v>
      </c>
      <c r="P87" s="85"/>
      <c r="Q87" s="85"/>
      <c r="R87" s="85"/>
      <c r="S87" s="85"/>
      <c r="T87" s="85"/>
      <c r="U87" s="85"/>
      <c r="V87" s="85"/>
      <c r="W87" s="85"/>
      <c r="X87" s="85"/>
      <c r="Y87" s="85"/>
      <c r="Z87" s="85"/>
      <c r="AA87" s="85"/>
      <c r="AB87" s="85"/>
      <c r="AC87" s="85"/>
      <c r="AD87" s="85"/>
      <c r="AE87" s="85"/>
      <c r="AF87" s="85"/>
      <c r="AG87" s="85"/>
    </row>
    <row r="88" spans="1:33" s="70" customFormat="1" x14ac:dyDescent="0.3">
      <c r="A88" s="86"/>
      <c r="B88" s="872" t="s">
        <v>816</v>
      </c>
      <c r="C88" s="873">
        <v>0</v>
      </c>
      <c r="D88" s="873">
        <v>0</v>
      </c>
      <c r="E88" s="873">
        <v>20.762300892444756</v>
      </c>
      <c r="F88" s="873">
        <v>0</v>
      </c>
      <c r="G88" s="873">
        <v>0</v>
      </c>
      <c r="H88" s="873">
        <v>0</v>
      </c>
      <c r="I88" s="873">
        <v>0</v>
      </c>
      <c r="J88" s="873">
        <v>0</v>
      </c>
      <c r="K88" s="873">
        <v>20.762300892444756</v>
      </c>
      <c r="L88" s="869">
        <v>0</v>
      </c>
      <c r="M88" s="873">
        <v>0</v>
      </c>
      <c r="N88" s="873">
        <v>0</v>
      </c>
      <c r="O88" s="869">
        <f t="shared" si="29"/>
        <v>41.524601784889512</v>
      </c>
      <c r="P88" s="85"/>
      <c r="Q88" s="85"/>
      <c r="R88" s="85"/>
      <c r="S88" s="85"/>
      <c r="T88" s="85"/>
      <c r="U88" s="85"/>
      <c r="V88" s="85"/>
      <c r="W88" s="85"/>
      <c r="X88" s="85"/>
      <c r="Y88" s="85"/>
      <c r="Z88" s="85"/>
      <c r="AA88" s="85"/>
      <c r="AB88" s="85"/>
      <c r="AC88" s="85"/>
      <c r="AD88" s="85"/>
      <c r="AE88" s="85"/>
      <c r="AF88" s="85"/>
      <c r="AG88" s="85"/>
    </row>
    <row r="89" spans="1:33" s="70" customFormat="1" x14ac:dyDescent="0.3">
      <c r="A89" s="86"/>
      <c r="B89" s="872" t="s">
        <v>817</v>
      </c>
      <c r="C89" s="873">
        <v>0</v>
      </c>
      <c r="D89" s="873">
        <v>0</v>
      </c>
      <c r="E89" s="873">
        <v>38.022324345855665</v>
      </c>
      <c r="F89" s="873">
        <v>0</v>
      </c>
      <c r="G89" s="873">
        <v>0</v>
      </c>
      <c r="H89" s="873">
        <v>0</v>
      </c>
      <c r="I89" s="873">
        <v>0</v>
      </c>
      <c r="J89" s="873">
        <v>0</v>
      </c>
      <c r="K89" s="873">
        <v>38.022324345855665</v>
      </c>
      <c r="L89" s="869">
        <v>0</v>
      </c>
      <c r="M89" s="873">
        <v>0</v>
      </c>
      <c r="N89" s="873">
        <v>0</v>
      </c>
      <c r="O89" s="869">
        <f t="shared" si="29"/>
        <v>76.04464869171133</v>
      </c>
      <c r="P89" s="85"/>
      <c r="Q89" s="85"/>
      <c r="R89" s="85"/>
      <c r="S89" s="85"/>
      <c r="T89" s="85"/>
      <c r="U89" s="85"/>
      <c r="V89" s="85"/>
      <c r="W89" s="85"/>
      <c r="X89" s="85"/>
      <c r="Y89" s="85"/>
      <c r="Z89" s="85"/>
      <c r="AA89" s="85"/>
      <c r="AB89" s="85"/>
      <c r="AC89" s="85"/>
      <c r="AD89" s="85"/>
      <c r="AE89" s="85"/>
      <c r="AF89" s="85"/>
      <c r="AG89" s="85"/>
    </row>
    <row r="90" spans="1:33" s="70" customFormat="1" x14ac:dyDescent="0.3">
      <c r="A90" s="86"/>
      <c r="B90" s="872" t="s">
        <v>822</v>
      </c>
      <c r="C90" s="873">
        <v>0</v>
      </c>
      <c r="D90" s="873">
        <v>0</v>
      </c>
      <c r="E90" s="873">
        <v>0</v>
      </c>
      <c r="F90" s="873">
        <v>0</v>
      </c>
      <c r="G90" s="873">
        <v>8.7946540761383396</v>
      </c>
      <c r="H90" s="873">
        <v>0</v>
      </c>
      <c r="I90" s="873">
        <v>0</v>
      </c>
      <c r="J90" s="873">
        <v>0</v>
      </c>
      <c r="K90" s="873">
        <v>0</v>
      </c>
      <c r="L90" s="869">
        <v>0</v>
      </c>
      <c r="M90" s="873">
        <v>8.7946540761383396</v>
      </c>
      <c r="N90" s="873">
        <v>0</v>
      </c>
      <c r="O90" s="869">
        <f t="shared" si="29"/>
        <v>17.589308152276679</v>
      </c>
      <c r="P90" s="85"/>
      <c r="Q90" s="85"/>
      <c r="R90" s="85"/>
      <c r="S90" s="85"/>
      <c r="T90" s="85"/>
      <c r="U90" s="85"/>
      <c r="V90" s="85"/>
      <c r="W90" s="85"/>
      <c r="X90" s="85"/>
      <c r="Y90" s="85"/>
      <c r="Z90" s="85"/>
      <c r="AA90" s="85"/>
      <c r="AB90" s="85"/>
      <c r="AC90" s="85"/>
      <c r="AD90" s="85"/>
      <c r="AE90" s="85"/>
      <c r="AF90" s="85"/>
      <c r="AG90" s="85"/>
    </row>
    <row r="91" spans="1:33" s="70" customFormat="1" x14ac:dyDescent="0.3">
      <c r="A91" s="86"/>
      <c r="B91" s="870" t="s">
        <v>823</v>
      </c>
      <c r="C91" s="873">
        <v>0</v>
      </c>
      <c r="D91" s="873">
        <v>0</v>
      </c>
      <c r="E91" s="873">
        <v>0</v>
      </c>
      <c r="F91" s="873">
        <v>0</v>
      </c>
      <c r="G91" s="873">
        <v>1.4177341574782161</v>
      </c>
      <c r="H91" s="873">
        <v>0</v>
      </c>
      <c r="I91" s="873">
        <v>0</v>
      </c>
      <c r="J91" s="873">
        <v>0</v>
      </c>
      <c r="K91" s="873">
        <v>0</v>
      </c>
      <c r="L91" s="869">
        <v>0</v>
      </c>
      <c r="M91" s="873">
        <v>1.4177341574782161</v>
      </c>
      <c r="N91" s="873">
        <v>0</v>
      </c>
      <c r="O91" s="869">
        <f t="shared" si="29"/>
        <v>2.8354683149564321</v>
      </c>
      <c r="P91" s="85"/>
      <c r="Q91" s="85"/>
      <c r="R91" s="85"/>
      <c r="S91" s="85"/>
      <c r="T91" s="85"/>
      <c r="U91" s="85"/>
      <c r="V91" s="85"/>
      <c r="W91" s="85"/>
      <c r="X91" s="85"/>
      <c r="Y91" s="85"/>
      <c r="Z91" s="85"/>
      <c r="AA91" s="85"/>
      <c r="AB91" s="85"/>
      <c r="AC91" s="85"/>
      <c r="AD91" s="85"/>
      <c r="AE91" s="85"/>
      <c r="AF91" s="85"/>
      <c r="AG91" s="85"/>
    </row>
    <row r="92" spans="1:33" s="70" customFormat="1" x14ac:dyDescent="0.3">
      <c r="A92" s="86"/>
      <c r="B92" s="870" t="s">
        <v>564</v>
      </c>
      <c r="C92" s="873">
        <v>0</v>
      </c>
      <c r="D92" s="873">
        <v>0</v>
      </c>
      <c r="E92" s="873">
        <v>0</v>
      </c>
      <c r="F92" s="873">
        <v>0</v>
      </c>
      <c r="G92" s="873">
        <v>0</v>
      </c>
      <c r="H92" s="873">
        <v>0</v>
      </c>
      <c r="I92" s="873">
        <v>0</v>
      </c>
      <c r="J92" s="873">
        <v>0</v>
      </c>
      <c r="K92" s="873">
        <v>0</v>
      </c>
      <c r="L92" s="869">
        <v>0</v>
      </c>
      <c r="M92" s="873">
        <v>0</v>
      </c>
      <c r="N92" s="873">
        <v>0</v>
      </c>
      <c r="O92" s="869">
        <f t="shared" si="29"/>
        <v>0</v>
      </c>
      <c r="P92" s="85"/>
      <c r="Q92" s="85"/>
      <c r="R92" s="85"/>
      <c r="S92" s="85"/>
      <c r="T92" s="85"/>
      <c r="U92" s="85"/>
      <c r="V92" s="85"/>
      <c r="W92" s="85"/>
      <c r="X92" s="85"/>
      <c r="Y92" s="85"/>
      <c r="Z92" s="85"/>
      <c r="AA92" s="85"/>
      <c r="AB92" s="85"/>
      <c r="AC92" s="85"/>
      <c r="AD92" s="85"/>
      <c r="AE92" s="85"/>
      <c r="AF92" s="85"/>
      <c r="AG92" s="85"/>
    </row>
    <row r="93" spans="1:33" s="70" customFormat="1" x14ac:dyDescent="0.3">
      <c r="A93" s="86"/>
      <c r="B93" s="870" t="s">
        <v>591</v>
      </c>
      <c r="C93" s="873">
        <v>0</v>
      </c>
      <c r="D93" s="873">
        <v>0</v>
      </c>
      <c r="E93" s="873">
        <v>19.905641205590879</v>
      </c>
      <c r="F93" s="873">
        <v>0</v>
      </c>
      <c r="G93" s="873">
        <v>0</v>
      </c>
      <c r="H93" s="873">
        <v>0</v>
      </c>
      <c r="I93" s="873">
        <v>0</v>
      </c>
      <c r="J93" s="873">
        <v>0</v>
      </c>
      <c r="K93" s="873">
        <v>19.905641205590879</v>
      </c>
      <c r="L93" s="869">
        <v>0</v>
      </c>
      <c r="M93" s="873">
        <v>0</v>
      </c>
      <c r="N93" s="873">
        <v>0</v>
      </c>
      <c r="O93" s="869">
        <f t="shared" si="29"/>
        <v>39.811282411181757</v>
      </c>
      <c r="P93" s="85"/>
      <c r="Q93" s="85"/>
      <c r="R93" s="85"/>
      <c r="S93" s="85"/>
      <c r="T93" s="85"/>
      <c r="U93" s="85"/>
      <c r="V93" s="85"/>
      <c r="W93" s="85"/>
      <c r="X93" s="85"/>
      <c r="Y93" s="85"/>
      <c r="Z93" s="85"/>
      <c r="AA93" s="85"/>
      <c r="AB93" s="85"/>
      <c r="AC93" s="85"/>
      <c r="AD93" s="85"/>
      <c r="AE93" s="85"/>
      <c r="AF93" s="85"/>
      <c r="AG93" s="85"/>
    </row>
    <row r="94" spans="1:33" s="70" customFormat="1" x14ac:dyDescent="0.3">
      <c r="A94" s="86"/>
      <c r="B94" s="872" t="s">
        <v>592</v>
      </c>
      <c r="C94" s="873">
        <v>0</v>
      </c>
      <c r="D94" s="873">
        <v>0</v>
      </c>
      <c r="E94" s="873">
        <v>0</v>
      </c>
      <c r="F94" s="873">
        <v>19.696382799592062</v>
      </c>
      <c r="G94" s="873">
        <v>0</v>
      </c>
      <c r="H94" s="873">
        <v>0</v>
      </c>
      <c r="I94" s="873">
        <v>0</v>
      </c>
      <c r="J94" s="873">
        <v>0</v>
      </c>
      <c r="K94" s="873">
        <v>0</v>
      </c>
      <c r="L94" s="869">
        <v>19.696382799592062</v>
      </c>
      <c r="M94" s="873">
        <v>0</v>
      </c>
      <c r="N94" s="873">
        <v>0</v>
      </c>
      <c r="O94" s="869">
        <f t="shared" si="29"/>
        <v>39.392765599184123</v>
      </c>
      <c r="P94" s="85"/>
      <c r="Q94" s="85"/>
      <c r="R94" s="85"/>
      <c r="S94" s="85"/>
      <c r="T94" s="85"/>
      <c r="U94" s="85"/>
      <c r="V94" s="85"/>
      <c r="W94" s="85"/>
      <c r="X94" s="85"/>
      <c r="Y94" s="85"/>
      <c r="Z94" s="85"/>
      <c r="AA94" s="85"/>
      <c r="AB94" s="85"/>
      <c r="AC94" s="85"/>
      <c r="AD94" s="85"/>
      <c r="AE94" s="85"/>
      <c r="AF94" s="85"/>
      <c r="AG94" s="85"/>
    </row>
    <row r="95" spans="1:33" s="70" customFormat="1" x14ac:dyDescent="0.3">
      <c r="A95" s="86"/>
      <c r="B95" s="872" t="s">
        <v>603</v>
      </c>
      <c r="C95" s="873">
        <v>0</v>
      </c>
      <c r="D95" s="873">
        <v>0</v>
      </c>
      <c r="E95" s="873">
        <v>0</v>
      </c>
      <c r="F95" s="873">
        <v>0</v>
      </c>
      <c r="G95" s="873">
        <v>37.90719860073095</v>
      </c>
      <c r="H95" s="873">
        <v>0</v>
      </c>
      <c r="I95" s="873">
        <v>0</v>
      </c>
      <c r="J95" s="873">
        <v>0</v>
      </c>
      <c r="K95" s="873">
        <v>0</v>
      </c>
      <c r="L95" s="869">
        <v>0</v>
      </c>
      <c r="M95" s="873">
        <v>37.90719860073095</v>
      </c>
      <c r="N95" s="873">
        <v>0</v>
      </c>
      <c r="O95" s="869">
        <f t="shared" si="29"/>
        <v>75.814397201461901</v>
      </c>
      <c r="P95" s="85"/>
      <c r="Q95" s="85"/>
      <c r="R95" s="85"/>
      <c r="S95" s="85"/>
      <c r="T95" s="85"/>
      <c r="U95" s="85"/>
      <c r="V95" s="85"/>
      <c r="W95" s="85"/>
      <c r="X95" s="85"/>
      <c r="Y95" s="85"/>
      <c r="Z95" s="85"/>
      <c r="AA95" s="85"/>
      <c r="AB95" s="85"/>
      <c r="AC95" s="85"/>
      <c r="AD95" s="85"/>
      <c r="AE95" s="85"/>
      <c r="AF95" s="85"/>
      <c r="AG95" s="85"/>
    </row>
    <row r="96" spans="1:33" s="70" customFormat="1" x14ac:dyDescent="0.3">
      <c r="A96" s="86"/>
      <c r="B96" s="872" t="s">
        <v>887</v>
      </c>
      <c r="C96" s="873">
        <v>7.8158240002231896</v>
      </c>
      <c r="D96" s="873">
        <v>0</v>
      </c>
      <c r="E96" s="873">
        <v>0</v>
      </c>
      <c r="F96" s="873">
        <v>0</v>
      </c>
      <c r="G96" s="873">
        <v>0</v>
      </c>
      <c r="H96" s="873">
        <v>0</v>
      </c>
      <c r="I96" s="873">
        <v>7.8158240002231896</v>
      </c>
      <c r="J96" s="873">
        <v>0</v>
      </c>
      <c r="K96" s="873">
        <v>0</v>
      </c>
      <c r="L96" s="869">
        <v>0</v>
      </c>
      <c r="M96" s="873">
        <v>0</v>
      </c>
      <c r="N96" s="873">
        <v>0</v>
      </c>
      <c r="O96" s="869">
        <f t="shared" si="29"/>
        <v>15.631648000446379</v>
      </c>
      <c r="P96" s="85"/>
      <c r="Q96" s="85"/>
      <c r="R96" s="85"/>
      <c r="S96" s="85"/>
      <c r="T96" s="85"/>
      <c r="U96" s="85"/>
      <c r="V96" s="85"/>
      <c r="W96" s="85"/>
      <c r="X96" s="85"/>
      <c r="Y96" s="85"/>
      <c r="Z96" s="85"/>
      <c r="AA96" s="85"/>
      <c r="AB96" s="85"/>
      <c r="AC96" s="85"/>
      <c r="AD96" s="85"/>
      <c r="AE96" s="85"/>
      <c r="AF96" s="85"/>
      <c r="AG96" s="85"/>
    </row>
    <row r="97" spans="1:33" s="70" customFormat="1" x14ac:dyDescent="0.3">
      <c r="A97" s="86"/>
      <c r="B97" s="870" t="s">
        <v>802</v>
      </c>
      <c r="C97" s="873">
        <v>0.85433830186466519</v>
      </c>
      <c r="D97" s="873">
        <v>0</v>
      </c>
      <c r="E97" s="873">
        <v>0</v>
      </c>
      <c r="F97" s="873">
        <v>0</v>
      </c>
      <c r="G97" s="873">
        <v>0</v>
      </c>
      <c r="H97" s="873">
        <v>0</v>
      </c>
      <c r="I97" s="873">
        <v>0.85433830186466519</v>
      </c>
      <c r="J97" s="873">
        <v>0</v>
      </c>
      <c r="K97" s="873">
        <v>0</v>
      </c>
      <c r="L97" s="869">
        <v>0</v>
      </c>
      <c r="M97" s="873">
        <v>0</v>
      </c>
      <c r="N97" s="873">
        <v>0</v>
      </c>
      <c r="O97" s="869">
        <f t="shared" si="29"/>
        <v>1.7086766037293304</v>
      </c>
      <c r="P97" s="85"/>
      <c r="Q97" s="85"/>
      <c r="R97" s="85"/>
      <c r="S97" s="85"/>
      <c r="T97" s="85"/>
      <c r="U97" s="85"/>
      <c r="V97" s="85"/>
      <c r="W97" s="85"/>
      <c r="X97" s="85"/>
      <c r="Y97" s="85"/>
      <c r="Z97" s="85"/>
      <c r="AA97" s="85"/>
      <c r="AB97" s="85"/>
      <c r="AC97" s="85"/>
      <c r="AD97" s="85"/>
      <c r="AE97" s="85"/>
      <c r="AF97" s="85"/>
      <c r="AG97" s="85"/>
    </row>
    <row r="98" spans="1:33" s="70" customFormat="1" x14ac:dyDescent="0.3">
      <c r="A98" s="86"/>
      <c r="B98" s="870" t="s">
        <v>806</v>
      </c>
      <c r="C98" s="873">
        <v>0.26501036706930925</v>
      </c>
      <c r="D98" s="873">
        <v>0</v>
      </c>
      <c r="E98" s="873">
        <v>0</v>
      </c>
      <c r="F98" s="873">
        <v>0</v>
      </c>
      <c r="G98" s="873">
        <v>0</v>
      </c>
      <c r="H98" s="873">
        <v>0</v>
      </c>
      <c r="I98" s="873">
        <v>0.26501036706930925</v>
      </c>
      <c r="J98" s="873">
        <v>0</v>
      </c>
      <c r="K98" s="873">
        <v>0</v>
      </c>
      <c r="L98" s="869">
        <v>0</v>
      </c>
      <c r="M98" s="873">
        <v>0</v>
      </c>
      <c r="N98" s="873">
        <v>0</v>
      </c>
      <c r="O98" s="869">
        <f t="shared" si="29"/>
        <v>0.5300207341386185</v>
      </c>
      <c r="P98" s="85"/>
      <c r="Q98" s="85"/>
      <c r="R98" s="85"/>
      <c r="S98" s="85"/>
      <c r="T98" s="85"/>
      <c r="U98" s="85"/>
      <c r="V98" s="85"/>
      <c r="W98" s="85"/>
      <c r="X98" s="85"/>
      <c r="Y98" s="85"/>
      <c r="Z98" s="85"/>
      <c r="AA98" s="85"/>
      <c r="AB98" s="85"/>
      <c r="AC98" s="85"/>
      <c r="AD98" s="85"/>
      <c r="AE98" s="85"/>
      <c r="AF98" s="85"/>
      <c r="AG98" s="85"/>
    </row>
    <row r="99" spans="1:33" s="70" customFormat="1" x14ac:dyDescent="0.3">
      <c r="A99" s="86"/>
      <c r="B99" s="872" t="s">
        <v>804</v>
      </c>
      <c r="C99" s="873">
        <v>7.1185950979242412</v>
      </c>
      <c r="D99" s="873">
        <v>0</v>
      </c>
      <c r="E99" s="873">
        <v>0</v>
      </c>
      <c r="F99" s="873">
        <v>0</v>
      </c>
      <c r="G99" s="873">
        <v>0</v>
      </c>
      <c r="H99" s="873">
        <v>0</v>
      </c>
      <c r="I99" s="873">
        <v>7.1185950979242412</v>
      </c>
      <c r="J99" s="873">
        <v>0</v>
      </c>
      <c r="K99" s="873">
        <v>0</v>
      </c>
      <c r="L99" s="869">
        <v>0</v>
      </c>
      <c r="M99" s="873">
        <v>0</v>
      </c>
      <c r="N99" s="873">
        <v>0</v>
      </c>
      <c r="O99" s="869">
        <f t="shared" si="29"/>
        <v>14.237190195848482</v>
      </c>
      <c r="P99" s="85"/>
      <c r="Q99" s="85"/>
      <c r="R99" s="85"/>
      <c r="S99" s="85"/>
      <c r="T99" s="85"/>
      <c r="U99" s="85"/>
      <c r="V99" s="85"/>
      <c r="W99" s="85"/>
      <c r="X99" s="85"/>
      <c r="Y99" s="85"/>
      <c r="Z99" s="85"/>
      <c r="AA99" s="85"/>
      <c r="AB99" s="85"/>
      <c r="AC99" s="85"/>
      <c r="AD99" s="85"/>
      <c r="AE99" s="85"/>
      <c r="AF99" s="85"/>
      <c r="AG99" s="85"/>
    </row>
    <row r="100" spans="1:33" s="70" customFormat="1" x14ac:dyDescent="0.3">
      <c r="A100" s="86"/>
      <c r="B100" s="870" t="s">
        <v>803</v>
      </c>
      <c r="C100" s="873">
        <v>1.3140403776240179</v>
      </c>
      <c r="D100" s="873">
        <v>0</v>
      </c>
      <c r="E100" s="873">
        <v>0</v>
      </c>
      <c r="F100" s="873">
        <v>0</v>
      </c>
      <c r="G100" s="873">
        <v>0</v>
      </c>
      <c r="H100" s="873">
        <v>0</v>
      </c>
      <c r="I100" s="873">
        <v>1.3140403776240179</v>
      </c>
      <c r="J100" s="873">
        <v>0</v>
      </c>
      <c r="K100" s="873">
        <v>0</v>
      </c>
      <c r="L100" s="869">
        <v>0</v>
      </c>
      <c r="M100" s="873">
        <v>0</v>
      </c>
      <c r="N100" s="873">
        <v>0</v>
      </c>
      <c r="O100" s="869">
        <f t="shared" si="29"/>
        <v>2.6280807552480359</v>
      </c>
      <c r="P100" s="85"/>
      <c r="Q100" s="85"/>
      <c r="R100" s="85"/>
      <c r="S100" s="85"/>
      <c r="T100" s="85"/>
      <c r="U100" s="85"/>
      <c r="V100" s="85"/>
      <c r="W100" s="85"/>
      <c r="X100" s="85"/>
      <c r="Y100" s="85"/>
      <c r="Z100" s="85"/>
      <c r="AA100" s="85"/>
      <c r="AB100" s="85"/>
      <c r="AC100" s="85"/>
      <c r="AD100" s="85"/>
      <c r="AE100" s="85"/>
      <c r="AF100" s="85"/>
      <c r="AG100" s="85"/>
    </row>
    <row r="101" spans="1:33" s="70" customFormat="1" x14ac:dyDescent="0.3">
      <c r="A101" s="86"/>
      <c r="B101" s="870" t="s">
        <v>805</v>
      </c>
      <c r="C101" s="873">
        <v>13.831962659786562</v>
      </c>
      <c r="D101" s="873">
        <v>0</v>
      </c>
      <c r="E101" s="873">
        <v>0</v>
      </c>
      <c r="F101" s="873">
        <v>0</v>
      </c>
      <c r="G101" s="873">
        <v>0</v>
      </c>
      <c r="H101" s="873">
        <v>0</v>
      </c>
      <c r="I101" s="873">
        <v>13.831962659786562</v>
      </c>
      <c r="J101" s="873">
        <v>0</v>
      </c>
      <c r="K101" s="873">
        <v>0</v>
      </c>
      <c r="L101" s="869">
        <v>0</v>
      </c>
      <c r="M101" s="873">
        <v>0</v>
      </c>
      <c r="N101" s="873">
        <v>0</v>
      </c>
      <c r="O101" s="869">
        <f t="shared" si="29"/>
        <v>27.663925319573124</v>
      </c>
      <c r="P101" s="85"/>
      <c r="Q101" s="85"/>
      <c r="R101" s="85"/>
      <c r="S101" s="85"/>
      <c r="T101" s="85"/>
      <c r="U101" s="85"/>
      <c r="V101" s="85"/>
      <c r="W101" s="85"/>
      <c r="X101" s="85"/>
      <c r="Y101" s="85"/>
      <c r="Z101" s="85"/>
      <c r="AA101" s="85"/>
      <c r="AB101" s="85"/>
      <c r="AC101" s="85"/>
      <c r="AD101" s="85"/>
      <c r="AE101" s="85"/>
      <c r="AF101" s="85"/>
      <c r="AG101" s="85"/>
    </row>
    <row r="102" spans="1:33" s="70" customFormat="1" x14ac:dyDescent="0.3">
      <c r="A102" s="86"/>
      <c r="B102" s="870" t="s">
        <v>807</v>
      </c>
      <c r="C102" s="873">
        <v>1.0912077166647118</v>
      </c>
      <c r="D102" s="873">
        <v>0</v>
      </c>
      <c r="E102" s="873">
        <v>0</v>
      </c>
      <c r="F102" s="873">
        <v>0</v>
      </c>
      <c r="G102" s="873">
        <v>0</v>
      </c>
      <c r="H102" s="873">
        <v>0</v>
      </c>
      <c r="I102" s="873">
        <v>1.0912077166647118</v>
      </c>
      <c r="J102" s="873">
        <v>0</v>
      </c>
      <c r="K102" s="873">
        <v>0</v>
      </c>
      <c r="L102" s="869">
        <v>0</v>
      </c>
      <c r="M102" s="873">
        <v>0</v>
      </c>
      <c r="N102" s="873">
        <v>0</v>
      </c>
      <c r="O102" s="869">
        <f t="shared" si="29"/>
        <v>2.1824154333294237</v>
      </c>
      <c r="P102" s="85"/>
      <c r="Q102" s="85"/>
      <c r="R102" s="85"/>
      <c r="S102" s="85"/>
      <c r="T102" s="85"/>
      <c r="U102" s="85"/>
      <c r="V102" s="85"/>
      <c r="W102" s="85"/>
      <c r="X102" s="85"/>
      <c r="Y102" s="85"/>
      <c r="Z102" s="85"/>
      <c r="AA102" s="85"/>
      <c r="AB102" s="85"/>
      <c r="AC102" s="85"/>
      <c r="AD102" s="85"/>
      <c r="AE102" s="85"/>
      <c r="AF102" s="85"/>
      <c r="AG102" s="85"/>
    </row>
    <row r="103" spans="1:33" s="70" customFormat="1" x14ac:dyDescent="0.3">
      <c r="A103" s="86"/>
      <c r="B103" s="872" t="s">
        <v>795</v>
      </c>
      <c r="C103" s="873">
        <v>13.175143550000001</v>
      </c>
      <c r="D103" s="873">
        <v>0</v>
      </c>
      <c r="E103" s="873">
        <v>0</v>
      </c>
      <c r="F103" s="873">
        <v>0</v>
      </c>
      <c r="G103" s="873">
        <v>0</v>
      </c>
      <c r="H103" s="873">
        <v>0</v>
      </c>
      <c r="I103" s="873">
        <v>13.175143550000001</v>
      </c>
      <c r="J103" s="873">
        <v>0</v>
      </c>
      <c r="K103" s="873">
        <v>0</v>
      </c>
      <c r="L103" s="869">
        <v>0</v>
      </c>
      <c r="M103" s="873">
        <v>0</v>
      </c>
      <c r="N103" s="873">
        <v>0</v>
      </c>
      <c r="O103" s="869">
        <f t="shared" si="29"/>
        <v>26.350287100000003</v>
      </c>
      <c r="P103" s="85"/>
      <c r="Q103" s="85"/>
      <c r="R103" s="85"/>
      <c r="S103" s="85"/>
      <c r="T103" s="85"/>
      <c r="U103" s="85"/>
      <c r="V103" s="85"/>
      <c r="W103" s="85"/>
      <c r="X103" s="85"/>
      <c r="Y103" s="85"/>
      <c r="Z103" s="85"/>
      <c r="AA103" s="85"/>
      <c r="AB103" s="85"/>
      <c r="AC103" s="85"/>
      <c r="AD103" s="85"/>
      <c r="AE103" s="85"/>
      <c r="AF103" s="85"/>
      <c r="AG103" s="85"/>
    </row>
    <row r="104" spans="1:33" s="70" customFormat="1" x14ac:dyDescent="0.3">
      <c r="A104" s="86"/>
      <c r="B104" s="870" t="s">
        <v>793</v>
      </c>
      <c r="C104" s="873">
        <v>114.05065267000001</v>
      </c>
      <c r="D104" s="873">
        <v>0</v>
      </c>
      <c r="E104" s="873">
        <v>0</v>
      </c>
      <c r="F104" s="873">
        <v>0</v>
      </c>
      <c r="G104" s="873">
        <v>0</v>
      </c>
      <c r="H104" s="873">
        <v>0</v>
      </c>
      <c r="I104" s="873">
        <v>114.05065267000001</v>
      </c>
      <c r="J104" s="873">
        <v>0</v>
      </c>
      <c r="K104" s="873">
        <v>0</v>
      </c>
      <c r="L104" s="869">
        <v>0</v>
      </c>
      <c r="M104" s="873">
        <v>0</v>
      </c>
      <c r="N104" s="873">
        <v>0</v>
      </c>
      <c r="O104" s="869">
        <f t="shared" si="29"/>
        <v>228.10130534000001</v>
      </c>
      <c r="P104" s="85"/>
      <c r="Q104" s="85"/>
      <c r="R104" s="85"/>
      <c r="S104" s="85"/>
      <c r="T104" s="85"/>
      <c r="U104" s="85"/>
      <c r="V104" s="85"/>
      <c r="W104" s="85"/>
      <c r="X104" s="85"/>
      <c r="Y104" s="85"/>
      <c r="Z104" s="85"/>
      <c r="AA104" s="85"/>
      <c r="AB104" s="85"/>
      <c r="AC104" s="85"/>
      <c r="AD104" s="85"/>
      <c r="AE104" s="85"/>
      <c r="AF104" s="85"/>
      <c r="AG104" s="85"/>
    </row>
    <row r="105" spans="1:33" s="70" customFormat="1" x14ac:dyDescent="0.3">
      <c r="A105" s="86"/>
      <c r="B105" s="870" t="s">
        <v>791</v>
      </c>
      <c r="C105" s="873">
        <v>40.22653013</v>
      </c>
      <c r="D105" s="873">
        <v>0</v>
      </c>
      <c r="E105" s="873">
        <v>0</v>
      </c>
      <c r="F105" s="873">
        <v>0</v>
      </c>
      <c r="G105" s="873">
        <v>0</v>
      </c>
      <c r="H105" s="873">
        <v>0</v>
      </c>
      <c r="I105" s="873">
        <v>40.22653013</v>
      </c>
      <c r="J105" s="873">
        <v>0</v>
      </c>
      <c r="K105" s="873">
        <v>0</v>
      </c>
      <c r="L105" s="869">
        <v>0</v>
      </c>
      <c r="M105" s="873">
        <v>0</v>
      </c>
      <c r="N105" s="873">
        <v>0</v>
      </c>
      <c r="O105" s="869">
        <f t="shared" si="29"/>
        <v>80.453060260000001</v>
      </c>
      <c r="P105" s="85"/>
      <c r="Q105" s="85"/>
      <c r="R105" s="85"/>
      <c r="S105" s="85"/>
      <c r="T105" s="85"/>
      <c r="U105" s="85"/>
      <c r="V105" s="85"/>
      <c r="W105" s="85"/>
      <c r="X105" s="85"/>
      <c r="Y105" s="85"/>
      <c r="Z105" s="85"/>
      <c r="AA105" s="85"/>
      <c r="AB105" s="85"/>
      <c r="AC105" s="85"/>
      <c r="AD105" s="85"/>
      <c r="AE105" s="85"/>
      <c r="AF105" s="85"/>
      <c r="AG105" s="85"/>
    </row>
    <row r="106" spans="1:33" s="70" customFormat="1" x14ac:dyDescent="0.3">
      <c r="A106" s="86"/>
      <c r="B106" s="872" t="s">
        <v>792</v>
      </c>
      <c r="C106" s="873">
        <v>115.32216260999999</v>
      </c>
      <c r="D106" s="873">
        <v>0</v>
      </c>
      <c r="E106" s="873">
        <v>0</v>
      </c>
      <c r="F106" s="873">
        <v>0</v>
      </c>
      <c r="G106" s="873">
        <v>0</v>
      </c>
      <c r="H106" s="873">
        <v>0</v>
      </c>
      <c r="I106" s="873">
        <v>115.32216260999999</v>
      </c>
      <c r="J106" s="873">
        <v>0</v>
      </c>
      <c r="K106" s="873">
        <v>0</v>
      </c>
      <c r="L106" s="869">
        <v>0</v>
      </c>
      <c r="M106" s="873">
        <v>0</v>
      </c>
      <c r="N106" s="873">
        <v>0</v>
      </c>
      <c r="O106" s="869">
        <f t="shared" si="29"/>
        <v>230.64432521999998</v>
      </c>
      <c r="P106" s="85"/>
      <c r="Q106" s="85"/>
      <c r="R106" s="85"/>
      <c r="S106" s="85"/>
      <c r="T106" s="85"/>
      <c r="U106" s="85"/>
      <c r="V106" s="85"/>
      <c r="W106" s="85"/>
      <c r="X106" s="85"/>
      <c r="Y106" s="85"/>
      <c r="Z106" s="85"/>
      <c r="AA106" s="85"/>
      <c r="AB106" s="85"/>
      <c r="AC106" s="85"/>
      <c r="AD106" s="85"/>
      <c r="AE106" s="85"/>
      <c r="AF106" s="85"/>
      <c r="AG106" s="85"/>
    </row>
    <row r="107" spans="1:33" s="70" customFormat="1" x14ac:dyDescent="0.3">
      <c r="A107" s="86"/>
      <c r="B107" s="872" t="s">
        <v>794</v>
      </c>
      <c r="C107" s="1068">
        <v>131.02639098999998</v>
      </c>
      <c r="D107" s="1068">
        <v>0</v>
      </c>
      <c r="E107" s="1068">
        <v>0</v>
      </c>
      <c r="F107" s="1068">
        <v>0</v>
      </c>
      <c r="G107" s="1068">
        <v>0</v>
      </c>
      <c r="H107" s="1068">
        <v>0</v>
      </c>
      <c r="I107" s="1068">
        <v>131.02639098999998</v>
      </c>
      <c r="J107" s="1068">
        <v>0</v>
      </c>
      <c r="K107" s="1068">
        <v>0</v>
      </c>
      <c r="L107" s="869">
        <v>0</v>
      </c>
      <c r="M107" s="1068">
        <v>0</v>
      </c>
      <c r="N107" s="873">
        <v>0</v>
      </c>
      <c r="O107" s="869">
        <f t="shared" si="29"/>
        <v>262.05278197999996</v>
      </c>
      <c r="P107" s="85"/>
      <c r="Q107" s="85"/>
      <c r="R107" s="85"/>
      <c r="S107" s="85"/>
      <c r="T107" s="85"/>
      <c r="U107" s="85"/>
      <c r="V107" s="85"/>
      <c r="W107" s="85"/>
      <c r="X107" s="85"/>
      <c r="Y107" s="85"/>
      <c r="Z107" s="85"/>
      <c r="AA107" s="85"/>
      <c r="AB107" s="85"/>
      <c r="AC107" s="85"/>
      <c r="AD107" s="85"/>
      <c r="AE107" s="85"/>
      <c r="AF107" s="85"/>
      <c r="AG107" s="85"/>
    </row>
    <row r="108" spans="1:33" s="70" customFormat="1" x14ac:dyDescent="0.3">
      <c r="A108" s="86"/>
      <c r="B108" s="872" t="s">
        <v>796</v>
      </c>
      <c r="C108" s="1068">
        <v>11.767483820000001</v>
      </c>
      <c r="D108" s="1068">
        <v>0</v>
      </c>
      <c r="E108" s="1068">
        <v>0</v>
      </c>
      <c r="F108" s="1068">
        <v>0</v>
      </c>
      <c r="G108" s="1068">
        <v>0</v>
      </c>
      <c r="H108" s="1068">
        <v>0</v>
      </c>
      <c r="I108" s="1068">
        <v>11.767483820000001</v>
      </c>
      <c r="J108" s="1068">
        <v>0</v>
      </c>
      <c r="K108" s="1068">
        <v>0</v>
      </c>
      <c r="L108" s="869">
        <v>0</v>
      </c>
      <c r="M108" s="1068">
        <v>0</v>
      </c>
      <c r="N108" s="873">
        <v>0</v>
      </c>
      <c r="O108" s="869">
        <f t="shared" si="29"/>
        <v>23.534967640000001</v>
      </c>
      <c r="P108" s="85"/>
      <c r="Q108" s="85"/>
      <c r="R108" s="85"/>
      <c r="S108" s="85"/>
      <c r="T108" s="85"/>
      <c r="U108" s="85"/>
      <c r="V108" s="85"/>
      <c r="W108" s="85"/>
      <c r="X108" s="85"/>
      <c r="Y108" s="85"/>
      <c r="Z108" s="85"/>
      <c r="AA108" s="85"/>
      <c r="AB108" s="85"/>
      <c r="AC108" s="85"/>
      <c r="AD108" s="85"/>
      <c r="AE108" s="85"/>
      <c r="AF108" s="85"/>
      <c r="AG108" s="85"/>
    </row>
    <row r="109" spans="1:33" s="70" customFormat="1" x14ac:dyDescent="0.3">
      <c r="A109" s="86"/>
      <c r="B109" s="872" t="s">
        <v>801</v>
      </c>
      <c r="C109" s="1068">
        <v>10.970326679999999</v>
      </c>
      <c r="D109" s="1068">
        <v>0</v>
      </c>
      <c r="E109" s="1068">
        <v>0</v>
      </c>
      <c r="F109" s="1068">
        <v>0</v>
      </c>
      <c r="G109" s="1068">
        <v>0</v>
      </c>
      <c r="H109" s="1068">
        <v>0</v>
      </c>
      <c r="I109" s="1068">
        <v>10.970326679999999</v>
      </c>
      <c r="J109" s="1068">
        <v>0</v>
      </c>
      <c r="K109" s="1068">
        <v>0</v>
      </c>
      <c r="L109" s="869">
        <v>0</v>
      </c>
      <c r="M109" s="1068">
        <v>0</v>
      </c>
      <c r="N109" s="873">
        <v>0</v>
      </c>
      <c r="O109" s="869">
        <f t="shared" si="29"/>
        <v>21.940653359999999</v>
      </c>
      <c r="P109" s="85"/>
      <c r="Q109" s="85"/>
      <c r="R109" s="85"/>
      <c r="S109" s="85"/>
      <c r="T109" s="85"/>
      <c r="U109" s="85"/>
      <c r="V109" s="85"/>
      <c r="W109" s="85"/>
      <c r="X109" s="85"/>
      <c r="Y109" s="85"/>
      <c r="Z109" s="85"/>
      <c r="AA109" s="85"/>
      <c r="AB109" s="85"/>
      <c r="AC109" s="85"/>
      <c r="AD109" s="85"/>
      <c r="AE109" s="85"/>
      <c r="AF109" s="85"/>
      <c r="AG109" s="85"/>
    </row>
    <row r="110" spans="1:33" s="70" customFormat="1" x14ac:dyDescent="0.3">
      <c r="A110" s="86"/>
      <c r="B110" s="872" t="s">
        <v>799</v>
      </c>
      <c r="C110" s="1068">
        <v>72.150638689999994</v>
      </c>
      <c r="D110" s="1068">
        <v>0</v>
      </c>
      <c r="E110" s="1068">
        <v>0</v>
      </c>
      <c r="F110" s="1068">
        <v>0</v>
      </c>
      <c r="G110" s="1068">
        <v>0</v>
      </c>
      <c r="H110" s="1068">
        <v>0</v>
      </c>
      <c r="I110" s="1068">
        <v>72.150638689999994</v>
      </c>
      <c r="J110" s="1068">
        <v>0</v>
      </c>
      <c r="K110" s="1068">
        <v>0</v>
      </c>
      <c r="L110" s="869">
        <v>0</v>
      </c>
      <c r="M110" s="1068">
        <v>0</v>
      </c>
      <c r="N110" s="873">
        <v>0</v>
      </c>
      <c r="O110" s="869">
        <f t="shared" si="29"/>
        <v>144.30127737999999</v>
      </c>
      <c r="P110" s="85"/>
      <c r="Q110" s="85"/>
      <c r="R110" s="85"/>
      <c r="S110" s="85"/>
      <c r="T110" s="85"/>
      <c r="U110" s="85"/>
      <c r="V110" s="85"/>
      <c r="W110" s="85"/>
      <c r="X110" s="85"/>
      <c r="Y110" s="85"/>
      <c r="Z110" s="85"/>
      <c r="AA110" s="85"/>
      <c r="AB110" s="85"/>
      <c r="AC110" s="85"/>
      <c r="AD110" s="85"/>
      <c r="AE110" s="85"/>
      <c r="AF110" s="85"/>
      <c r="AG110" s="85"/>
    </row>
    <row r="111" spans="1:33" s="70" customFormat="1" x14ac:dyDescent="0.3">
      <c r="A111" s="86"/>
      <c r="B111" s="872" t="s">
        <v>797</v>
      </c>
      <c r="C111" s="1068">
        <v>33.77235649</v>
      </c>
      <c r="D111" s="1068">
        <v>0</v>
      </c>
      <c r="E111" s="1068">
        <v>0</v>
      </c>
      <c r="F111" s="1068">
        <v>0</v>
      </c>
      <c r="G111" s="1068">
        <v>0</v>
      </c>
      <c r="H111" s="1068">
        <v>0</v>
      </c>
      <c r="I111" s="1068">
        <v>33.77235649</v>
      </c>
      <c r="J111" s="1068">
        <v>0</v>
      </c>
      <c r="K111" s="1068">
        <v>0</v>
      </c>
      <c r="L111" s="869">
        <v>0</v>
      </c>
      <c r="M111" s="1068">
        <v>0</v>
      </c>
      <c r="N111" s="873">
        <v>0</v>
      </c>
      <c r="O111" s="869">
        <f t="shared" si="29"/>
        <v>67.54471298</v>
      </c>
      <c r="P111" s="85"/>
      <c r="Q111" s="85"/>
      <c r="R111" s="85"/>
      <c r="S111" s="85"/>
      <c r="T111" s="85"/>
      <c r="U111" s="85"/>
      <c r="V111" s="85"/>
      <c r="W111" s="85"/>
      <c r="X111" s="85"/>
      <c r="Y111" s="85"/>
      <c r="Z111" s="85"/>
      <c r="AA111" s="85"/>
      <c r="AB111" s="85"/>
      <c r="AC111" s="85"/>
      <c r="AD111" s="85"/>
      <c r="AE111" s="85"/>
      <c r="AF111" s="85"/>
      <c r="AG111" s="85"/>
    </row>
    <row r="112" spans="1:33" s="70" customFormat="1" x14ac:dyDescent="0.3">
      <c r="A112" s="86"/>
      <c r="B112" s="872" t="s">
        <v>798</v>
      </c>
      <c r="C112" s="1068">
        <v>107.26603116</v>
      </c>
      <c r="D112" s="1068">
        <v>0</v>
      </c>
      <c r="E112" s="1068">
        <v>0</v>
      </c>
      <c r="F112" s="1068">
        <v>0</v>
      </c>
      <c r="G112" s="1068">
        <v>0</v>
      </c>
      <c r="H112" s="1068">
        <v>0</v>
      </c>
      <c r="I112" s="1068">
        <v>107.26603116</v>
      </c>
      <c r="J112" s="1068">
        <v>0</v>
      </c>
      <c r="K112" s="1068">
        <v>0</v>
      </c>
      <c r="L112" s="869">
        <v>0</v>
      </c>
      <c r="M112" s="1068">
        <v>0</v>
      </c>
      <c r="N112" s="873">
        <v>0</v>
      </c>
      <c r="O112" s="869">
        <f t="shared" si="29"/>
        <v>214.53206231999999</v>
      </c>
      <c r="P112" s="85"/>
      <c r="Q112" s="85"/>
      <c r="R112" s="85"/>
      <c r="S112" s="85"/>
      <c r="T112" s="85"/>
      <c r="U112" s="85"/>
      <c r="V112" s="85"/>
      <c r="W112" s="85"/>
      <c r="X112" s="85"/>
      <c r="Y112" s="85"/>
      <c r="Z112" s="85"/>
      <c r="AA112" s="85"/>
      <c r="AB112" s="85"/>
      <c r="AC112" s="85"/>
      <c r="AD112" s="85"/>
      <c r="AE112" s="85"/>
      <c r="AF112" s="85"/>
      <c r="AG112" s="85"/>
    </row>
    <row r="113" spans="1:33" s="70" customFormat="1" x14ac:dyDescent="0.3">
      <c r="A113" s="86"/>
      <c r="B113" s="872" t="s">
        <v>800</v>
      </c>
      <c r="C113" s="1068">
        <v>18.70191844</v>
      </c>
      <c r="D113" s="1068">
        <v>0</v>
      </c>
      <c r="E113" s="1068">
        <v>0</v>
      </c>
      <c r="F113" s="1068">
        <v>0</v>
      </c>
      <c r="G113" s="1068">
        <v>0</v>
      </c>
      <c r="H113" s="1068">
        <v>0</v>
      </c>
      <c r="I113" s="1068">
        <v>18.70191844</v>
      </c>
      <c r="J113" s="1068">
        <v>0</v>
      </c>
      <c r="K113" s="1068">
        <v>0</v>
      </c>
      <c r="L113" s="869">
        <v>0</v>
      </c>
      <c r="M113" s="1068">
        <v>0</v>
      </c>
      <c r="N113" s="873">
        <v>0</v>
      </c>
      <c r="O113" s="869">
        <f t="shared" si="29"/>
        <v>37.40383688</v>
      </c>
      <c r="P113" s="85"/>
      <c r="Q113" s="85"/>
      <c r="R113" s="85"/>
      <c r="S113" s="85"/>
      <c r="T113" s="85"/>
      <c r="U113" s="85"/>
      <c r="V113" s="85"/>
      <c r="W113" s="85"/>
      <c r="X113" s="85"/>
      <c r="Y113" s="85"/>
      <c r="Z113" s="85"/>
      <c r="AA113" s="85"/>
      <c r="AB113" s="85"/>
      <c r="AC113" s="85"/>
      <c r="AD113" s="85"/>
      <c r="AE113" s="85"/>
      <c r="AF113" s="85"/>
      <c r="AG113" s="85"/>
    </row>
    <row r="114" spans="1:33" s="70" customFormat="1" x14ac:dyDescent="0.3">
      <c r="A114" s="86"/>
      <c r="B114" s="845" t="s">
        <v>335</v>
      </c>
      <c r="C114" s="851">
        <f>+C115+C120</f>
        <v>9.1712190221807575</v>
      </c>
      <c r="D114" s="851">
        <f t="shared" ref="D114:N114" si="30">+D115+D120</f>
        <v>0.1827002203988258</v>
      </c>
      <c r="E114" s="851">
        <f t="shared" si="30"/>
        <v>0.20193116678084422</v>
      </c>
      <c r="F114" s="851">
        <f t="shared" si="30"/>
        <v>7.1463113189029288</v>
      </c>
      <c r="G114" s="851">
        <f t="shared" si="30"/>
        <v>0.16200305954488109</v>
      </c>
      <c r="H114" s="851">
        <f t="shared" si="30"/>
        <v>0.15510400902674237</v>
      </c>
      <c r="I114" s="851">
        <f t="shared" si="30"/>
        <v>5.374083455164155</v>
      </c>
      <c r="J114" s="851">
        <f t="shared" si="30"/>
        <v>0.1413059017907792</v>
      </c>
      <c r="K114" s="851">
        <f t="shared" si="30"/>
        <v>0.16053684817279767</v>
      </c>
      <c r="L114" s="851">
        <f t="shared" si="30"/>
        <v>3.5616565260342856</v>
      </c>
      <c r="M114" s="851">
        <f t="shared" si="30"/>
        <v>0.12060874403667735</v>
      </c>
      <c r="N114" s="851">
        <f t="shared" si="30"/>
        <v>0.11370969041869577</v>
      </c>
      <c r="O114" s="847">
        <f t="shared" si="29"/>
        <v>26.491169962452364</v>
      </c>
      <c r="P114" s="1075"/>
      <c r="Q114" s="85"/>
      <c r="R114" s="85"/>
      <c r="S114" s="85"/>
      <c r="T114" s="85"/>
      <c r="U114" s="85"/>
      <c r="V114" s="85"/>
      <c r="W114" s="85"/>
      <c r="X114" s="85"/>
      <c r="Y114" s="85"/>
      <c r="Z114" s="85"/>
      <c r="AA114" s="85"/>
      <c r="AB114" s="85"/>
      <c r="AC114" s="85"/>
      <c r="AD114" s="85"/>
      <c r="AE114" s="85"/>
      <c r="AF114" s="85"/>
      <c r="AG114" s="85"/>
    </row>
    <row r="115" spans="1:33" s="70" customFormat="1" x14ac:dyDescent="0.3">
      <c r="A115" s="86"/>
      <c r="B115" s="315" t="s">
        <v>71</v>
      </c>
      <c r="C115" s="333">
        <f>+C116+C118</f>
        <v>9.1712190221807575</v>
      </c>
      <c r="D115" s="333">
        <f t="shared" ref="D115:N115" si="31">+D116+D118</f>
        <v>0.1827002203988258</v>
      </c>
      <c r="E115" s="333">
        <f t="shared" si="31"/>
        <v>0.17580116678084423</v>
      </c>
      <c r="F115" s="333">
        <f t="shared" si="31"/>
        <v>7.1463113189029288</v>
      </c>
      <c r="G115" s="333">
        <f t="shared" si="31"/>
        <v>0.16200305954488109</v>
      </c>
      <c r="H115" s="333">
        <f t="shared" si="31"/>
        <v>0.15510400902674237</v>
      </c>
      <c r="I115" s="333">
        <f t="shared" si="31"/>
        <v>5.374083455164155</v>
      </c>
      <c r="J115" s="333">
        <f t="shared" si="31"/>
        <v>0.1413059017907792</v>
      </c>
      <c r="K115" s="333">
        <f t="shared" si="31"/>
        <v>0.13440684817279766</v>
      </c>
      <c r="L115" s="333">
        <f t="shared" si="31"/>
        <v>3.5616565260342856</v>
      </c>
      <c r="M115" s="333">
        <f t="shared" si="31"/>
        <v>0.12060874403667735</v>
      </c>
      <c r="N115" s="333">
        <f t="shared" si="31"/>
        <v>0.11370969041869577</v>
      </c>
      <c r="O115" s="333">
        <f t="shared" ref="O115" si="32">+O116+O118</f>
        <v>26.438909962452371</v>
      </c>
      <c r="P115" s="85"/>
      <c r="Q115" s="85"/>
      <c r="R115" s="85"/>
      <c r="S115" s="85"/>
      <c r="T115" s="85"/>
      <c r="U115" s="85"/>
      <c r="V115" s="85"/>
      <c r="W115" s="85"/>
      <c r="X115" s="85"/>
      <c r="Y115" s="85"/>
      <c r="Z115" s="85"/>
      <c r="AA115" s="85"/>
      <c r="AB115" s="85"/>
      <c r="AC115" s="85"/>
      <c r="AD115" s="85"/>
      <c r="AE115" s="85"/>
      <c r="AF115" s="85"/>
      <c r="AG115" s="85"/>
    </row>
    <row r="116" spans="1:33" x14ac:dyDescent="0.3">
      <c r="B116" s="946" t="s">
        <v>589</v>
      </c>
      <c r="C116" s="866">
        <f>+C117</f>
        <v>0.18959927091696455</v>
      </c>
      <c r="D116" s="866">
        <f t="shared" ref="D116:N116" si="33">+D117</f>
        <v>0.1827002203988258</v>
      </c>
      <c r="E116" s="866">
        <f t="shared" si="33"/>
        <v>0.17580116678084423</v>
      </c>
      <c r="F116" s="866">
        <f t="shared" si="33"/>
        <v>0.16890211316286266</v>
      </c>
      <c r="G116" s="866">
        <f t="shared" si="33"/>
        <v>0.16200305954488109</v>
      </c>
      <c r="H116" s="866">
        <f t="shared" si="33"/>
        <v>0.15510400902674237</v>
      </c>
      <c r="I116" s="866">
        <f t="shared" si="33"/>
        <v>0.14820495540876077</v>
      </c>
      <c r="J116" s="866">
        <f t="shared" si="33"/>
        <v>0.1413059017907792</v>
      </c>
      <c r="K116" s="866">
        <f t="shared" si="33"/>
        <v>0.13440684817279766</v>
      </c>
      <c r="L116" s="866">
        <f t="shared" si="33"/>
        <v>0.12750779765465892</v>
      </c>
      <c r="M116" s="866">
        <f t="shared" si="33"/>
        <v>0.12060874403667735</v>
      </c>
      <c r="N116" s="866">
        <f t="shared" si="33"/>
        <v>0.11370969041869577</v>
      </c>
      <c r="O116" s="871">
        <f t="shared" si="29"/>
        <v>1.8198537773134904</v>
      </c>
      <c r="P116" s="85"/>
      <c r="Q116" s="85"/>
      <c r="R116" s="85"/>
      <c r="S116" s="85"/>
      <c r="T116" s="85"/>
      <c r="U116" s="85"/>
      <c r="V116" s="85"/>
      <c r="W116" s="85"/>
      <c r="X116" s="85"/>
      <c r="Y116" s="85"/>
      <c r="Z116" s="85"/>
      <c r="AA116" s="85"/>
      <c r="AB116" s="85"/>
      <c r="AC116" s="85"/>
      <c r="AD116" s="85"/>
      <c r="AE116" s="85"/>
      <c r="AF116" s="85"/>
      <c r="AG116" s="85"/>
    </row>
    <row r="117" spans="1:33" s="70" customFormat="1" x14ac:dyDescent="0.3">
      <c r="A117" s="86"/>
      <c r="B117" s="710" t="s">
        <v>677</v>
      </c>
      <c r="C117" s="866">
        <v>0.18959927091696455</v>
      </c>
      <c r="D117" s="866">
        <v>0.1827002203988258</v>
      </c>
      <c r="E117" s="866">
        <v>0.17580116678084423</v>
      </c>
      <c r="F117" s="866">
        <v>0.16890211316286266</v>
      </c>
      <c r="G117" s="866">
        <v>0.16200305954488109</v>
      </c>
      <c r="H117" s="866">
        <v>0.15510400902674237</v>
      </c>
      <c r="I117" s="866">
        <v>0.14820495540876077</v>
      </c>
      <c r="J117" s="866">
        <v>0.1413059017907792</v>
      </c>
      <c r="K117" s="866">
        <v>0.13440684817279766</v>
      </c>
      <c r="L117" s="871">
        <v>0.12750779765465892</v>
      </c>
      <c r="M117" s="866">
        <v>0.12060874403667735</v>
      </c>
      <c r="N117" s="866">
        <v>0.11370969041869577</v>
      </c>
      <c r="O117" s="871">
        <f t="shared" si="29"/>
        <v>1.8198537773134904</v>
      </c>
      <c r="P117" s="85"/>
      <c r="Q117" s="85"/>
      <c r="R117" s="85"/>
      <c r="S117" s="85"/>
      <c r="T117" s="85"/>
      <c r="U117" s="85"/>
      <c r="V117" s="85"/>
      <c r="W117" s="85"/>
      <c r="X117" s="85"/>
      <c r="Y117" s="85"/>
      <c r="Z117" s="85"/>
      <c r="AA117" s="85"/>
      <c r="AB117" s="85"/>
      <c r="AC117" s="85"/>
      <c r="AD117" s="85"/>
      <c r="AE117" s="85"/>
      <c r="AF117" s="85"/>
      <c r="AG117" s="85"/>
    </row>
    <row r="118" spans="1:33" s="70" customFormat="1" x14ac:dyDescent="0.3">
      <c r="A118" s="86"/>
      <c r="B118" s="711" t="s">
        <v>590</v>
      </c>
      <c r="C118" s="866">
        <f>+C119</f>
        <v>8.9816197512637928</v>
      </c>
      <c r="D118" s="866">
        <f t="shared" ref="D118:N118" si="34">+D119</f>
        <v>0</v>
      </c>
      <c r="E118" s="866">
        <f t="shared" si="34"/>
        <v>0</v>
      </c>
      <c r="F118" s="866">
        <f t="shared" si="34"/>
        <v>6.9774092057400665</v>
      </c>
      <c r="G118" s="866">
        <f t="shared" si="34"/>
        <v>0</v>
      </c>
      <c r="H118" s="866">
        <f t="shared" si="34"/>
        <v>0</v>
      </c>
      <c r="I118" s="866">
        <f t="shared" si="34"/>
        <v>5.2258784997553942</v>
      </c>
      <c r="J118" s="866">
        <f t="shared" si="34"/>
        <v>0</v>
      </c>
      <c r="K118" s="866">
        <f t="shared" si="34"/>
        <v>0</v>
      </c>
      <c r="L118" s="866">
        <f t="shared" si="34"/>
        <v>3.4341487283796268</v>
      </c>
      <c r="M118" s="866">
        <f t="shared" si="34"/>
        <v>0</v>
      </c>
      <c r="N118" s="866">
        <f t="shared" si="34"/>
        <v>0</v>
      </c>
      <c r="O118" s="871">
        <f t="shared" si="29"/>
        <v>24.619056185138881</v>
      </c>
      <c r="P118" s="85"/>
      <c r="Q118" s="85"/>
      <c r="R118" s="85"/>
      <c r="S118" s="85"/>
      <c r="T118" s="85"/>
      <c r="U118" s="85"/>
      <c r="V118" s="85"/>
      <c r="W118" s="85"/>
      <c r="X118" s="85"/>
      <c r="Y118" s="85"/>
      <c r="Z118" s="85"/>
      <c r="AA118" s="85"/>
      <c r="AB118" s="85"/>
      <c r="AC118" s="85"/>
      <c r="AD118" s="85"/>
      <c r="AE118" s="85"/>
      <c r="AF118" s="85"/>
      <c r="AG118" s="85"/>
    </row>
    <row r="119" spans="1:33" s="70" customFormat="1" x14ac:dyDescent="0.3">
      <c r="A119" s="86"/>
      <c r="B119" s="710" t="s">
        <v>677</v>
      </c>
      <c r="C119" s="866">
        <v>8.9816197512637928</v>
      </c>
      <c r="D119" s="866">
        <v>0</v>
      </c>
      <c r="E119" s="866">
        <v>0</v>
      </c>
      <c r="F119" s="866">
        <v>6.9774092057400665</v>
      </c>
      <c r="G119" s="866">
        <v>0</v>
      </c>
      <c r="H119" s="866">
        <v>0</v>
      </c>
      <c r="I119" s="866">
        <v>5.2258784997553942</v>
      </c>
      <c r="J119" s="866">
        <v>0</v>
      </c>
      <c r="K119" s="866">
        <v>0</v>
      </c>
      <c r="L119" s="871">
        <v>3.4341487283796268</v>
      </c>
      <c r="M119" s="866">
        <v>0</v>
      </c>
      <c r="N119" s="866">
        <v>0</v>
      </c>
      <c r="O119" s="871">
        <f t="shared" si="29"/>
        <v>24.619056185138881</v>
      </c>
      <c r="P119" s="85"/>
      <c r="Q119" s="85"/>
      <c r="R119" s="85"/>
      <c r="S119" s="85"/>
      <c r="T119" s="85"/>
      <c r="U119" s="85"/>
      <c r="V119" s="85"/>
      <c r="W119" s="85"/>
      <c r="X119" s="85"/>
      <c r="Y119" s="85"/>
      <c r="Z119" s="85"/>
      <c r="AA119" s="85"/>
      <c r="AB119" s="85"/>
      <c r="AC119" s="85"/>
      <c r="AD119" s="85"/>
      <c r="AE119" s="85"/>
      <c r="AF119" s="85"/>
      <c r="AG119" s="85"/>
    </row>
    <row r="120" spans="1:33" s="70" customFormat="1" x14ac:dyDescent="0.3">
      <c r="A120" s="86"/>
      <c r="B120" s="315" t="s">
        <v>69</v>
      </c>
      <c r="C120" s="333">
        <f>+C121</f>
        <v>0</v>
      </c>
      <c r="D120" s="333">
        <f t="shared" ref="D120:N120" si="35">+D121</f>
        <v>0</v>
      </c>
      <c r="E120" s="333">
        <f t="shared" si="35"/>
        <v>2.613E-2</v>
      </c>
      <c r="F120" s="333">
        <f t="shared" si="35"/>
        <v>0</v>
      </c>
      <c r="G120" s="333">
        <f t="shared" si="35"/>
        <v>0</v>
      </c>
      <c r="H120" s="333">
        <f t="shared" si="35"/>
        <v>0</v>
      </c>
      <c r="I120" s="333">
        <f t="shared" si="35"/>
        <v>0</v>
      </c>
      <c r="J120" s="333">
        <f t="shared" si="35"/>
        <v>0</v>
      </c>
      <c r="K120" s="333">
        <f t="shared" si="35"/>
        <v>2.613E-2</v>
      </c>
      <c r="L120" s="333">
        <f t="shared" si="35"/>
        <v>0</v>
      </c>
      <c r="M120" s="333">
        <f t="shared" si="35"/>
        <v>0</v>
      </c>
      <c r="N120" s="333">
        <f t="shared" si="35"/>
        <v>0</v>
      </c>
      <c r="O120" s="1078">
        <f t="shared" si="29"/>
        <v>5.2260000000000001E-2</v>
      </c>
      <c r="P120" s="85"/>
      <c r="Q120" s="85"/>
      <c r="R120" s="85"/>
      <c r="S120" s="85"/>
      <c r="T120" s="85"/>
      <c r="U120" s="85"/>
      <c r="V120" s="85"/>
      <c r="W120" s="85"/>
      <c r="X120" s="85"/>
      <c r="Y120" s="85"/>
      <c r="Z120" s="85"/>
      <c r="AA120" s="85"/>
      <c r="AB120" s="85"/>
      <c r="AC120" s="85"/>
      <c r="AD120" s="85"/>
      <c r="AE120" s="85"/>
      <c r="AF120" s="85"/>
      <c r="AG120" s="85"/>
    </row>
    <row r="121" spans="1:33" s="70" customFormat="1" x14ac:dyDescent="0.3">
      <c r="A121" s="86"/>
      <c r="B121" s="710" t="s">
        <v>780</v>
      </c>
      <c r="C121" s="866">
        <v>0</v>
      </c>
      <c r="D121" s="866">
        <v>0</v>
      </c>
      <c r="E121" s="866">
        <v>2.613E-2</v>
      </c>
      <c r="F121" s="866">
        <v>0</v>
      </c>
      <c r="G121" s="866">
        <v>0</v>
      </c>
      <c r="H121" s="866">
        <v>0</v>
      </c>
      <c r="I121" s="866">
        <v>0</v>
      </c>
      <c r="J121" s="866">
        <v>0</v>
      </c>
      <c r="K121" s="866">
        <v>2.613E-2</v>
      </c>
      <c r="L121" s="871">
        <v>0</v>
      </c>
      <c r="M121" s="866">
        <v>0</v>
      </c>
      <c r="N121" s="866">
        <v>0</v>
      </c>
      <c r="O121" s="1035">
        <f t="shared" si="29"/>
        <v>5.2260000000000001E-2</v>
      </c>
      <c r="P121" s="85"/>
      <c r="Q121" s="85"/>
      <c r="R121" s="85"/>
      <c r="S121" s="85"/>
      <c r="T121" s="85"/>
      <c r="U121" s="85"/>
      <c r="V121" s="85"/>
      <c r="W121" s="85"/>
      <c r="X121" s="85"/>
      <c r="Y121" s="85"/>
      <c r="Z121" s="85"/>
      <c r="AA121" s="85"/>
      <c r="AB121" s="85"/>
      <c r="AC121" s="85"/>
      <c r="AD121" s="85"/>
      <c r="AE121" s="85"/>
      <c r="AF121" s="85"/>
      <c r="AG121" s="85"/>
    </row>
    <row r="122" spans="1:33" s="70" customFormat="1" x14ac:dyDescent="0.3">
      <c r="A122" s="86"/>
      <c r="B122" s="338"/>
      <c r="C122" s="82"/>
      <c r="D122" s="82"/>
      <c r="E122" s="82"/>
      <c r="F122" s="82"/>
      <c r="G122" s="82"/>
      <c r="H122" s="82"/>
      <c r="I122" s="82"/>
      <c r="J122" s="82"/>
      <c r="K122" s="82"/>
      <c r="L122" s="82"/>
      <c r="M122" s="82"/>
      <c r="N122" s="82"/>
      <c r="O122" s="82"/>
      <c r="P122" s="85"/>
      <c r="Q122" s="85"/>
      <c r="R122" s="85"/>
      <c r="S122" s="85"/>
      <c r="T122" s="85"/>
      <c r="U122" s="85"/>
      <c r="V122" s="85"/>
      <c r="W122" s="85"/>
      <c r="X122" s="85"/>
      <c r="Y122" s="85"/>
      <c r="Z122" s="85"/>
      <c r="AA122" s="85"/>
      <c r="AB122" s="85"/>
      <c r="AC122" s="85"/>
      <c r="AD122" s="85"/>
      <c r="AE122" s="85"/>
      <c r="AF122" s="85"/>
      <c r="AG122" s="85"/>
    </row>
    <row r="123" spans="1:33" x14ac:dyDescent="0.3">
      <c r="B123" s="311" t="s">
        <v>104</v>
      </c>
      <c r="C123" s="116">
        <f>+C124+C125</f>
        <v>74.997671648792661</v>
      </c>
      <c r="D123" s="116">
        <f t="shared" ref="D123:N123" si="36">+D124+D125</f>
        <v>42.742426941402336</v>
      </c>
      <c r="E123" s="116">
        <f t="shared" si="36"/>
        <v>135.52343844247108</v>
      </c>
      <c r="F123" s="116">
        <f t="shared" si="36"/>
        <v>221.59387733369385</v>
      </c>
      <c r="G123" s="116">
        <f t="shared" si="36"/>
        <v>383.53130938732733</v>
      </c>
      <c r="H123" s="116">
        <f t="shared" si="36"/>
        <v>202.81449371169083</v>
      </c>
      <c r="I123" s="116">
        <f t="shared" si="36"/>
        <v>17.927076868048218</v>
      </c>
      <c r="J123" s="116">
        <f t="shared" si="36"/>
        <v>42.513999980080811</v>
      </c>
      <c r="K123" s="116">
        <f t="shared" si="36"/>
        <v>111.3791199847384</v>
      </c>
      <c r="L123" s="116">
        <f t="shared" si="36"/>
        <v>165.05328612546992</v>
      </c>
      <c r="M123" s="116">
        <f t="shared" si="36"/>
        <v>86.670928304571774</v>
      </c>
      <c r="N123" s="116">
        <f t="shared" si="36"/>
        <v>202.51497649386275</v>
      </c>
      <c r="O123" s="116">
        <f>SUM(C123:N123)</f>
        <v>1687.2626052221503</v>
      </c>
      <c r="P123" s="1112"/>
      <c r="Q123" s="85"/>
      <c r="R123" s="85"/>
      <c r="S123" s="85"/>
      <c r="T123" s="85"/>
      <c r="U123" s="85"/>
      <c r="V123" s="85"/>
      <c r="W123" s="85"/>
      <c r="X123" s="85"/>
      <c r="Y123" s="85"/>
      <c r="Z123" s="85"/>
      <c r="AA123" s="85"/>
      <c r="AB123" s="85"/>
      <c r="AC123" s="85"/>
      <c r="AD123" s="85"/>
      <c r="AE123" s="85"/>
      <c r="AF123" s="85"/>
      <c r="AG123" s="85"/>
    </row>
    <row r="124" spans="1:33" x14ac:dyDescent="0.3">
      <c r="B124" s="870" t="s">
        <v>105</v>
      </c>
      <c r="C124" s="866">
        <v>10.648429477025516</v>
      </c>
      <c r="D124" s="866">
        <v>6.6699755856378085</v>
      </c>
      <c r="E124" s="866">
        <v>133.24152938806003</v>
      </c>
      <c r="F124" s="866">
        <v>22.508291118640287</v>
      </c>
      <c r="G124" s="866">
        <v>50.860882360964311</v>
      </c>
      <c r="H124" s="866">
        <v>200.62505049334001</v>
      </c>
      <c r="I124" s="866">
        <v>10.543321422703869</v>
      </c>
      <c r="J124" s="866">
        <v>6.6285812670297624</v>
      </c>
      <c r="K124" s="866">
        <v>109.28537144486776</v>
      </c>
      <c r="L124" s="866">
        <v>22.40318306431864</v>
      </c>
      <c r="M124" s="866">
        <v>50.883201784269545</v>
      </c>
      <c r="N124" s="866">
        <v>200.51994243591852</v>
      </c>
      <c r="O124" s="869">
        <f>SUM(C124:N124)</f>
        <v>824.81775984277601</v>
      </c>
      <c r="P124" s="1112"/>
      <c r="Q124" s="85"/>
      <c r="R124" s="85"/>
      <c r="S124" s="85"/>
      <c r="T124" s="85"/>
      <c r="U124" s="85"/>
      <c r="V124" s="85"/>
      <c r="W124" s="85"/>
      <c r="X124" s="85"/>
      <c r="Y124" s="85"/>
      <c r="Z124" s="85"/>
      <c r="AA124" s="85"/>
      <c r="AB124" s="85"/>
      <c r="AC124" s="85"/>
      <c r="AD124" s="85"/>
      <c r="AE124" s="85"/>
      <c r="AF124" s="85"/>
      <c r="AG124" s="85"/>
    </row>
    <row r="125" spans="1:33" x14ac:dyDescent="0.3">
      <c r="B125" s="870" t="s">
        <v>501</v>
      </c>
      <c r="C125" s="869">
        <v>64.349242171767145</v>
      </c>
      <c r="D125" s="869">
        <v>36.072451355764528</v>
      </c>
      <c r="E125" s="869">
        <v>2.2819090544110452</v>
      </c>
      <c r="F125" s="869">
        <v>199.08558621505355</v>
      </c>
      <c r="G125" s="869">
        <v>332.67042702636303</v>
      </c>
      <c r="H125" s="869">
        <v>2.1894432183508181</v>
      </c>
      <c r="I125" s="869">
        <v>7.3837554453443488</v>
      </c>
      <c r="J125" s="869">
        <v>35.885418713051045</v>
      </c>
      <c r="K125" s="869">
        <v>2.093748539870631</v>
      </c>
      <c r="L125" s="869">
        <v>142.65010306115127</v>
      </c>
      <c r="M125" s="869">
        <v>35.787726520302229</v>
      </c>
      <c r="N125" s="869">
        <v>1.9950340579442301</v>
      </c>
      <c r="O125" s="869">
        <f>SUM(C125:N125)</f>
        <v>862.44484537937399</v>
      </c>
      <c r="P125" s="1112"/>
      <c r="Q125" s="85"/>
      <c r="R125" s="85"/>
      <c r="S125" s="85"/>
      <c r="T125" s="85"/>
      <c r="U125" s="85"/>
      <c r="V125" s="85"/>
      <c r="W125" s="85"/>
      <c r="X125" s="85"/>
      <c r="Y125" s="85"/>
      <c r="Z125" s="85"/>
      <c r="AA125" s="85"/>
      <c r="AB125" s="85"/>
      <c r="AC125" s="85"/>
      <c r="AD125" s="85"/>
      <c r="AE125" s="85"/>
      <c r="AF125" s="85"/>
      <c r="AG125" s="85"/>
    </row>
    <row r="126" spans="1:33" x14ac:dyDescent="0.3">
      <c r="B126" s="311" t="s">
        <v>106</v>
      </c>
      <c r="C126" s="116">
        <v>750.29906695928798</v>
      </c>
      <c r="D126" s="116">
        <v>390.08207890179528</v>
      </c>
      <c r="E126" s="116">
        <v>91.993774312445112</v>
      </c>
      <c r="F126" s="116">
        <v>32.371238438136544</v>
      </c>
      <c r="G126" s="116">
        <v>385.02419945362254</v>
      </c>
      <c r="H126" s="116">
        <v>52.45073489185765</v>
      </c>
      <c r="I126" s="116">
        <v>746.61674449165866</v>
      </c>
      <c r="J126" s="116">
        <v>317.92314813894797</v>
      </c>
      <c r="K126" s="116">
        <v>90.290893022735929</v>
      </c>
      <c r="L126" s="116">
        <v>31.902896649606902</v>
      </c>
      <c r="M126" s="116">
        <v>302.17396395773102</v>
      </c>
      <c r="N126" s="116">
        <v>49.747016055381174</v>
      </c>
      <c r="O126" s="116">
        <f>SUM(C126:N126)</f>
        <v>3240.8757552732068</v>
      </c>
      <c r="P126" s="1112"/>
      <c r="Q126" s="85"/>
      <c r="R126" s="85"/>
      <c r="S126" s="85"/>
      <c r="T126" s="85"/>
      <c r="U126" s="85"/>
      <c r="V126" s="85"/>
      <c r="W126" s="85"/>
      <c r="X126" s="85"/>
      <c r="Y126" s="85"/>
      <c r="Z126" s="85"/>
      <c r="AA126" s="85"/>
      <c r="AB126" s="85"/>
      <c r="AC126" s="85"/>
      <c r="AD126" s="85"/>
      <c r="AE126" s="85"/>
      <c r="AF126" s="85"/>
      <c r="AG126" s="85"/>
    </row>
    <row r="127" spans="1:33" x14ac:dyDescent="0.3">
      <c r="B127" s="852"/>
      <c r="C127" s="1030"/>
      <c r="D127" s="418"/>
      <c r="E127" s="418"/>
      <c r="F127" s="418"/>
      <c r="G127" s="418"/>
      <c r="H127" s="418"/>
      <c r="I127" s="418"/>
      <c r="J127" s="418"/>
      <c r="K127" s="418"/>
      <c r="L127" s="418"/>
      <c r="M127" s="418"/>
      <c r="N127" s="418"/>
      <c r="O127" s="418"/>
    </row>
    <row r="128" spans="1:33" x14ac:dyDescent="0.3">
      <c r="B128" s="92" t="s">
        <v>336</v>
      </c>
      <c r="C128" s="1032"/>
      <c r="D128" s="853"/>
      <c r="E128" s="853"/>
      <c r="F128" s="853"/>
      <c r="G128" s="853"/>
      <c r="H128" s="853"/>
      <c r="I128" s="853"/>
      <c r="J128" s="853"/>
      <c r="K128" s="853"/>
      <c r="L128" s="853"/>
      <c r="M128" s="853"/>
      <c r="N128" s="853"/>
      <c r="O128" s="854"/>
    </row>
    <row r="129" spans="3:15" x14ac:dyDescent="0.3">
      <c r="C129" s="854"/>
      <c r="D129" s="854"/>
      <c r="E129" s="854"/>
      <c r="F129" s="854"/>
      <c r="G129" s="854"/>
      <c r="H129" s="854"/>
      <c r="I129" s="854"/>
      <c r="J129" s="854"/>
      <c r="K129" s="854"/>
      <c r="L129" s="854"/>
      <c r="M129" s="1152"/>
      <c r="N129" s="854"/>
      <c r="O129" s="854"/>
    </row>
    <row r="130" spans="3:15" x14ac:dyDescent="0.3">
      <c r="C130" s="1032"/>
      <c r="D130" s="1032"/>
      <c r="E130" s="1032"/>
      <c r="F130" s="1032"/>
      <c r="G130" s="1032"/>
      <c r="H130" s="1032"/>
      <c r="I130" s="1032"/>
      <c r="J130" s="1032"/>
      <c r="K130" s="1032"/>
      <c r="L130" s="1032"/>
      <c r="M130" s="1032"/>
      <c r="N130" s="1032"/>
      <c r="O130" s="1032"/>
    </row>
    <row r="131" spans="3:15" x14ac:dyDescent="0.3">
      <c r="C131" s="1031"/>
      <c r="D131" s="1031"/>
      <c r="E131" s="1031"/>
      <c r="F131" s="1031"/>
      <c r="G131" s="1031"/>
      <c r="H131" s="1031"/>
      <c r="I131" s="1031"/>
      <c r="J131" s="1031"/>
      <c r="K131" s="1031"/>
      <c r="L131" s="1031"/>
      <c r="M131" s="1031"/>
      <c r="N131" s="1031"/>
      <c r="O131" s="1031"/>
    </row>
    <row r="132" spans="3:15" x14ac:dyDescent="0.3">
      <c r="C132" s="1031"/>
      <c r="D132" s="1031"/>
      <c r="E132" s="1075"/>
      <c r="F132" s="1031"/>
      <c r="G132" s="1031"/>
      <c r="H132" s="1031"/>
      <c r="I132" s="1031"/>
      <c r="J132" s="1075"/>
      <c r="K132" s="1075"/>
      <c r="L132" s="1031"/>
      <c r="M132" s="1031"/>
      <c r="N132" s="1031"/>
      <c r="O132" s="1031"/>
    </row>
    <row r="133" spans="3:15" x14ac:dyDescent="0.3">
      <c r="C133" s="1033"/>
      <c r="D133" s="1033"/>
      <c r="E133" s="1033"/>
      <c r="F133" s="1033"/>
      <c r="G133" s="1033"/>
      <c r="H133" s="1033"/>
      <c r="I133" s="1033"/>
      <c r="J133" s="1033"/>
      <c r="K133" s="1076"/>
      <c r="L133" s="1033"/>
      <c r="M133" s="1033"/>
      <c r="N133" s="1033"/>
      <c r="O133" s="1033"/>
    </row>
    <row r="134" spans="3:15" x14ac:dyDescent="0.3">
      <c r="C134" s="1033"/>
      <c r="D134" s="1033"/>
      <c r="E134" s="1033"/>
      <c r="F134" s="1033"/>
      <c r="G134" s="1033"/>
      <c r="H134" s="1033"/>
      <c r="I134" s="1033"/>
      <c r="J134" s="1033"/>
      <c r="K134" s="1033"/>
      <c r="L134" s="1033"/>
      <c r="M134" s="1033"/>
      <c r="N134" s="1033"/>
      <c r="O134" s="1033"/>
    </row>
    <row r="135" spans="3:15" x14ac:dyDescent="0.3">
      <c r="C135" s="1033"/>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151"/>
  <sheetViews>
    <sheetView showGridLines="0" showRuler="0" zoomScale="85" zoomScaleNormal="85" zoomScaleSheetLayoutView="85" workbookViewId="0"/>
  </sheetViews>
  <sheetFormatPr baseColWidth="10" defaultColWidth="11.44140625" defaultRowHeight="13.8" x14ac:dyDescent="0.25"/>
  <cols>
    <col min="1" max="1" width="6.88671875" style="248" customWidth="1"/>
    <col min="2" max="2" width="72.33203125" style="248" bestFit="1" customWidth="1"/>
    <col min="3" max="3" width="19" style="248" customWidth="1"/>
    <col min="4" max="4" width="19.33203125" style="248" customWidth="1"/>
    <col min="5" max="5" width="18.88671875" style="902" customWidth="1"/>
    <col min="6" max="6" width="9.88671875" style="248" bestFit="1" customWidth="1"/>
    <col min="7" max="7" width="12.44140625" style="248" bestFit="1" customWidth="1"/>
    <col min="8" max="16384" width="11.44140625" style="248"/>
  </cols>
  <sheetData>
    <row r="1" spans="1:5" ht="14.4" x14ac:dyDescent="0.25">
      <c r="A1" s="662" t="s">
        <v>216</v>
      </c>
      <c r="B1" s="663"/>
      <c r="E1" s="903"/>
    </row>
    <row r="2" spans="1:5" ht="15" customHeight="1" x14ac:dyDescent="0.25">
      <c r="A2" s="662"/>
      <c r="B2" s="351" t="s">
        <v>703</v>
      </c>
      <c r="C2" s="249"/>
      <c r="D2" s="863"/>
      <c r="E2" s="903"/>
    </row>
    <row r="3" spans="1:5" ht="15" customHeight="1" x14ac:dyDescent="0.25">
      <c r="A3" s="367"/>
      <c r="B3" s="251" t="s">
        <v>299</v>
      </c>
      <c r="C3" s="863"/>
      <c r="D3" s="252"/>
      <c r="E3" s="903"/>
    </row>
    <row r="4" spans="1:5" s="366" customFormat="1" ht="12" x14ac:dyDescent="0.25">
      <c r="B4" s="380"/>
      <c r="C4" s="381"/>
      <c r="D4" s="381"/>
      <c r="E4" s="903"/>
    </row>
    <row r="5" spans="1:5" s="366" customFormat="1" ht="12" x14ac:dyDescent="0.25">
      <c r="B5" s="382"/>
      <c r="C5" s="382"/>
      <c r="D5" s="383"/>
      <c r="E5" s="903"/>
    </row>
    <row r="6" spans="1:5" ht="17.399999999999999" x14ac:dyDescent="0.25">
      <c r="B6" s="1235" t="s">
        <v>482</v>
      </c>
      <c r="C6" s="1235"/>
      <c r="D6" s="1235"/>
      <c r="E6" s="903"/>
    </row>
    <row r="7" spans="1:5" ht="15.6" x14ac:dyDescent="0.25">
      <c r="B7" s="1236" t="s">
        <v>272</v>
      </c>
      <c r="C7" s="1236"/>
      <c r="D7" s="1236"/>
      <c r="E7" s="903"/>
    </row>
    <row r="8" spans="1:5" s="366" customFormat="1" ht="12" x14ac:dyDescent="0.25">
      <c r="B8" s="382"/>
      <c r="C8" s="714"/>
      <c r="D8" s="714"/>
      <c r="E8" s="903"/>
    </row>
    <row r="9" spans="1:5" s="366" customFormat="1" ht="12" x14ac:dyDescent="0.25">
      <c r="B9" s="381"/>
      <c r="C9" s="381"/>
      <c r="D9" s="381"/>
      <c r="E9" s="903"/>
    </row>
    <row r="10" spans="1:5" ht="14.4" thickBot="1" x14ac:dyDescent="0.3">
      <c r="B10" s="863" t="s">
        <v>866</v>
      </c>
      <c r="C10" s="252"/>
      <c r="D10" s="252"/>
      <c r="E10" s="903"/>
    </row>
    <row r="11" spans="1:5" ht="15.6" thickTop="1" thickBot="1" x14ac:dyDescent="0.3">
      <c r="B11" s="236"/>
      <c r="C11" s="375" t="s">
        <v>269</v>
      </c>
      <c r="D11" s="375" t="s">
        <v>270</v>
      </c>
      <c r="E11" s="903"/>
    </row>
    <row r="12" spans="1:5" ht="14.4" thickTop="1" x14ac:dyDescent="0.25">
      <c r="B12" s="253"/>
      <c r="C12" s="254"/>
      <c r="D12" s="254"/>
      <c r="E12" s="903"/>
    </row>
    <row r="13" spans="1:5" ht="17.399999999999999" x14ac:dyDescent="0.25">
      <c r="B13" s="370" t="s">
        <v>617</v>
      </c>
      <c r="C13" s="933">
        <f>+C16+C83</f>
        <v>348765843.9210549</v>
      </c>
      <c r="D13" s="933">
        <f>+D16+D83</f>
        <v>32081226153.078239</v>
      </c>
      <c r="E13" s="1042"/>
    </row>
    <row r="14" spans="1:5" ht="14.4" thickBot="1" x14ac:dyDescent="0.3">
      <c r="B14" s="255"/>
      <c r="C14" s="256"/>
      <c r="D14" s="256"/>
      <c r="E14" s="1042"/>
    </row>
    <row r="15" spans="1:5" ht="14.4" thickTop="1" x14ac:dyDescent="0.25">
      <c r="B15" s="253"/>
      <c r="C15" s="254"/>
      <c r="D15" s="254"/>
      <c r="E15" s="1042"/>
    </row>
    <row r="16" spans="1:5" ht="15.6" x14ac:dyDescent="0.25">
      <c r="B16" s="295" t="s">
        <v>633</v>
      </c>
      <c r="C16" s="935">
        <f>+C19+C60+C65</f>
        <v>335556129.84555626</v>
      </c>
      <c r="D16" s="935">
        <f>+D19+D60+D65</f>
        <v>30866130603.843498</v>
      </c>
      <c r="E16" s="1042"/>
    </row>
    <row r="17" spans="2:5" ht="14.4" thickBot="1" x14ac:dyDescent="0.3">
      <c r="B17" s="255"/>
      <c r="C17" s="256"/>
      <c r="D17" s="256"/>
      <c r="E17" s="1042"/>
    </row>
    <row r="18" spans="2:5" s="259" customFormat="1" ht="12.75" customHeight="1" thickTop="1" x14ac:dyDescent="0.25">
      <c r="B18" s="257"/>
      <c r="C18" s="258"/>
      <c r="D18" s="258"/>
      <c r="E18" s="1042"/>
    </row>
    <row r="19" spans="2:5" s="369" customFormat="1" ht="15.6" x14ac:dyDescent="0.25">
      <c r="B19" s="295" t="s">
        <v>634</v>
      </c>
      <c r="C19" s="934">
        <f>+C21+C54</f>
        <v>332989565.20986938</v>
      </c>
      <c r="D19" s="934">
        <f>+D21+D54</f>
        <v>30630045155.829842</v>
      </c>
      <c r="E19" s="1042"/>
    </row>
    <row r="20" spans="2:5" x14ac:dyDescent="0.25">
      <c r="B20" s="260"/>
      <c r="C20" s="261"/>
      <c r="D20" s="261"/>
      <c r="E20" s="1042"/>
    </row>
    <row r="21" spans="2:5" s="367" customFormat="1" ht="14.4" x14ac:dyDescent="0.25">
      <c r="B21" s="368" t="s">
        <v>222</v>
      </c>
      <c r="C21" s="310">
        <f>+C23+C27+C29+C52</f>
        <v>310276520.6133008</v>
      </c>
      <c r="D21" s="310">
        <f>+D23+D27+D29+D52</f>
        <v>28540785748.614479</v>
      </c>
      <c r="E21" s="1042"/>
    </row>
    <row r="22" spans="2:5" x14ac:dyDescent="0.25">
      <c r="B22" s="262"/>
      <c r="C22" s="930"/>
      <c r="D22" s="930"/>
      <c r="E22" s="1042"/>
    </row>
    <row r="23" spans="2:5" ht="14.4" x14ac:dyDescent="0.25">
      <c r="B23" s="371" t="s">
        <v>300</v>
      </c>
      <c r="C23" s="263">
        <f>+C24+C25</f>
        <v>215900991.45836648</v>
      </c>
      <c r="D23" s="263">
        <f>+D24+D25</f>
        <v>19859652699.29784</v>
      </c>
      <c r="E23" s="1042"/>
    </row>
    <row r="24" spans="2:5" x14ac:dyDescent="0.25">
      <c r="B24" s="260" t="s">
        <v>267</v>
      </c>
      <c r="C24" s="932">
        <v>49808169.51101806</v>
      </c>
      <c r="D24" s="932">
        <v>4581604472.4709959</v>
      </c>
      <c r="E24" s="1042"/>
    </row>
    <row r="25" spans="2:5" x14ac:dyDescent="0.25">
      <c r="B25" s="265" t="s">
        <v>107</v>
      </c>
      <c r="C25" s="932">
        <v>166092821.94734842</v>
      </c>
      <c r="D25" s="932">
        <v>15278048226.826843</v>
      </c>
      <c r="E25" s="1042"/>
    </row>
    <row r="26" spans="2:5" x14ac:dyDescent="0.25">
      <c r="B26" s="266"/>
      <c r="C26" s="930"/>
      <c r="D26" s="930"/>
      <c r="E26" s="1042"/>
    </row>
    <row r="27" spans="2:5" ht="14.4" x14ac:dyDescent="0.25">
      <c r="B27" s="371" t="s">
        <v>401</v>
      </c>
      <c r="C27" s="931">
        <v>8139931.56568</v>
      </c>
      <c r="D27" s="931">
        <v>748751605.06907475</v>
      </c>
      <c r="E27" s="1042"/>
    </row>
    <row r="28" spans="2:5" x14ac:dyDescent="0.25">
      <c r="B28" s="266"/>
      <c r="C28" s="930"/>
      <c r="D28" s="930"/>
      <c r="E28" s="1042"/>
    </row>
    <row r="29" spans="2:5" ht="14.4" x14ac:dyDescent="0.25">
      <c r="B29" s="371" t="s">
        <v>52</v>
      </c>
      <c r="C29" s="931">
        <f>+C31+C33+C44+C46+C48+C50</f>
        <v>80188415.983557776</v>
      </c>
      <c r="D29" s="931">
        <f>+D31+D33+D44+D46+D48+D50</f>
        <v>7376131444.2475643</v>
      </c>
      <c r="E29" s="1042"/>
    </row>
    <row r="30" spans="2:5" x14ac:dyDescent="0.25">
      <c r="B30" s="266"/>
      <c r="C30" s="930"/>
      <c r="D30" s="930"/>
      <c r="E30" s="1042"/>
    </row>
    <row r="31" spans="2:5" x14ac:dyDescent="0.25">
      <c r="B31" s="266" t="s">
        <v>257</v>
      </c>
      <c r="C31" s="267">
        <v>619031.92033093935</v>
      </c>
      <c r="D31" s="267">
        <v>56941651.191641457</v>
      </c>
      <c r="E31" s="1042"/>
    </row>
    <row r="32" spans="2:5" x14ac:dyDescent="0.25">
      <c r="B32" s="266"/>
      <c r="C32" s="930"/>
      <c r="D32" s="930"/>
      <c r="E32" s="1042"/>
    </row>
    <row r="33" spans="2:5" x14ac:dyDescent="0.25">
      <c r="B33" s="266" t="s">
        <v>265</v>
      </c>
      <c r="C33" s="930">
        <f>SUM(C34:C42)</f>
        <v>70261710.270418361</v>
      </c>
      <c r="D33" s="930">
        <f>SUM(D34:D42)</f>
        <v>6463023419.2244329</v>
      </c>
      <c r="E33" s="1042"/>
    </row>
    <row r="34" spans="2:5" x14ac:dyDescent="0.25">
      <c r="B34" s="260" t="s">
        <v>527</v>
      </c>
      <c r="C34" s="932">
        <v>2625</v>
      </c>
      <c r="D34" s="932">
        <v>241460.625</v>
      </c>
      <c r="E34" s="1042"/>
    </row>
    <row r="35" spans="2:5" x14ac:dyDescent="0.25">
      <c r="B35" s="260" t="s">
        <v>261</v>
      </c>
      <c r="C35" s="932">
        <v>7738428.4433400007</v>
      </c>
      <c r="D35" s="932">
        <v>711819340.36062992</v>
      </c>
      <c r="E35" s="1042"/>
    </row>
    <row r="36" spans="2:5" x14ac:dyDescent="0.25">
      <c r="B36" s="260" t="s">
        <v>260</v>
      </c>
      <c r="C36" s="932">
        <v>13197692.113915997</v>
      </c>
      <c r="D36" s="932">
        <v>1213989709.098563</v>
      </c>
      <c r="E36" s="1042"/>
    </row>
    <row r="37" spans="2:5" x14ac:dyDescent="0.25">
      <c r="B37" s="260" t="s">
        <v>262</v>
      </c>
      <c r="C37" s="932">
        <v>348643.67243000009</v>
      </c>
      <c r="D37" s="932">
        <v>32069988.208473559</v>
      </c>
      <c r="E37" s="1042"/>
    </row>
    <row r="38" spans="2:5" x14ac:dyDescent="0.25">
      <c r="B38" s="260" t="s">
        <v>263</v>
      </c>
      <c r="C38" s="932">
        <v>38109.226334097606</v>
      </c>
      <c r="D38" s="932">
        <v>3505477.184341968</v>
      </c>
      <c r="E38" s="1042"/>
    </row>
    <row r="39" spans="2:5" x14ac:dyDescent="0.25">
      <c r="B39" s="260" t="s">
        <v>276</v>
      </c>
      <c r="C39" s="932">
        <v>3511722.8654400003</v>
      </c>
      <c r="D39" s="932">
        <v>323025827.77749842</v>
      </c>
      <c r="E39" s="1042"/>
    </row>
    <row r="40" spans="2:5" x14ac:dyDescent="0.25">
      <c r="B40" s="260" t="s">
        <v>483</v>
      </c>
      <c r="C40" s="932">
        <v>94406.019006000002</v>
      </c>
      <c r="D40" s="932">
        <v>8683937.6582669094</v>
      </c>
      <c r="E40" s="1042"/>
    </row>
    <row r="41" spans="2:5" x14ac:dyDescent="0.25">
      <c r="B41" s="260" t="s">
        <v>581</v>
      </c>
      <c r="C41" s="932">
        <v>45229180.839002267</v>
      </c>
      <c r="D41" s="932">
        <v>4160406199.4756236</v>
      </c>
      <c r="E41" s="1042"/>
    </row>
    <row r="42" spans="2:5" x14ac:dyDescent="0.25">
      <c r="B42" s="260" t="s">
        <v>599</v>
      </c>
      <c r="C42" s="932">
        <v>100902.09094999998</v>
      </c>
      <c r="D42" s="932">
        <v>9281478.8360357489</v>
      </c>
      <c r="E42" s="1042"/>
    </row>
    <row r="43" spans="2:5" x14ac:dyDescent="0.25">
      <c r="B43" s="268"/>
      <c r="C43" s="269"/>
      <c r="D43" s="269"/>
      <c r="E43" s="1042"/>
    </row>
    <row r="44" spans="2:5" x14ac:dyDescent="0.25">
      <c r="B44" s="266" t="s">
        <v>264</v>
      </c>
      <c r="C44" s="267">
        <v>5238720.5563039705</v>
      </c>
      <c r="D44" s="930">
        <v>481883710.37162071</v>
      </c>
      <c r="E44" s="1042"/>
    </row>
    <row r="45" spans="2:5" x14ac:dyDescent="0.25">
      <c r="B45" s="268"/>
      <c r="C45" s="941"/>
      <c r="D45" s="941"/>
      <c r="E45" s="1042"/>
    </row>
    <row r="46" spans="2:5" x14ac:dyDescent="0.25">
      <c r="B46" s="266" t="s">
        <v>266</v>
      </c>
      <c r="C46" s="267">
        <v>1895793.9988916798</v>
      </c>
      <c r="D46" s="267">
        <v>174384610.98805118</v>
      </c>
      <c r="E46" s="1042"/>
    </row>
    <row r="47" spans="2:5" x14ac:dyDescent="0.25">
      <c r="B47" s="268"/>
      <c r="C47" s="941"/>
      <c r="D47" s="941"/>
      <c r="E47" s="1042"/>
    </row>
    <row r="48" spans="2:5" x14ac:dyDescent="0.25">
      <c r="B48" s="266" t="s">
        <v>346</v>
      </c>
      <c r="C48" s="267">
        <v>1859913.5748988709</v>
      </c>
      <c r="D48" s="267">
        <v>171084150.18707263</v>
      </c>
      <c r="E48" s="1042"/>
    </row>
    <row r="49" spans="2:5" x14ac:dyDescent="0.25">
      <c r="B49" s="268"/>
      <c r="C49" s="360"/>
      <c r="D49" s="360"/>
      <c r="E49" s="1042"/>
    </row>
    <row r="50" spans="2:5" x14ac:dyDescent="0.25">
      <c r="B50" s="266" t="s">
        <v>365</v>
      </c>
      <c r="C50" s="267">
        <v>313245.66271396342</v>
      </c>
      <c r="D50" s="267">
        <v>28813902.284743924</v>
      </c>
      <c r="E50" s="1042"/>
    </row>
    <row r="51" spans="2:5" x14ac:dyDescent="0.25">
      <c r="B51" s="266"/>
      <c r="C51" s="267"/>
      <c r="D51" s="267"/>
      <c r="E51" s="1042"/>
    </row>
    <row r="52" spans="2:5" ht="14.4" x14ac:dyDescent="0.25">
      <c r="B52" s="371" t="s">
        <v>235</v>
      </c>
      <c r="C52" s="931">
        <v>6047181.6056965813</v>
      </c>
      <c r="D52" s="931">
        <v>556250000</v>
      </c>
      <c r="E52" s="1042"/>
    </row>
    <row r="53" spans="2:5" ht="14.4" x14ac:dyDescent="0.25">
      <c r="B53" s="270"/>
      <c r="C53" s="271"/>
      <c r="D53" s="271"/>
      <c r="E53" s="1042"/>
    </row>
    <row r="54" spans="2:5" s="367" customFormat="1" ht="15.6" x14ac:dyDescent="0.25">
      <c r="B54" s="363" t="s">
        <v>338</v>
      </c>
      <c r="C54" s="934">
        <f>SUM(C55:C58)</f>
        <v>22713044.596568581</v>
      </c>
      <c r="D54" s="934">
        <f>SUM(D55:D58)</f>
        <v>2089259407.2153606</v>
      </c>
      <c r="E54" s="1042"/>
    </row>
    <row r="55" spans="2:5" x14ac:dyDescent="0.25">
      <c r="B55" s="266"/>
      <c r="C55" s="272"/>
      <c r="D55" s="930"/>
      <c r="E55" s="1042"/>
    </row>
    <row r="56" spans="2:5" x14ac:dyDescent="0.25">
      <c r="B56" s="266" t="s">
        <v>273</v>
      </c>
      <c r="C56" s="272">
        <v>9123226.6130347345</v>
      </c>
      <c r="D56" s="930">
        <v>839200000</v>
      </c>
      <c r="E56" s="1042"/>
    </row>
    <row r="57" spans="2:5" x14ac:dyDescent="0.25">
      <c r="B57" s="273" t="s">
        <v>602</v>
      </c>
      <c r="C57" s="274">
        <v>10681786.320006285</v>
      </c>
      <c r="D57" s="267">
        <v>982564114.64577806</v>
      </c>
      <c r="E57" s="1042"/>
    </row>
    <row r="58" spans="2:5" x14ac:dyDescent="0.25">
      <c r="B58" s="273" t="s">
        <v>595</v>
      </c>
      <c r="C58" s="274">
        <v>2908031.6635275595</v>
      </c>
      <c r="D58" s="267">
        <v>267495292.56958255</v>
      </c>
      <c r="E58" s="1042"/>
    </row>
    <row r="59" spans="2:5" x14ac:dyDescent="0.25">
      <c r="B59" s="266"/>
      <c r="C59" s="272"/>
      <c r="D59" s="930"/>
      <c r="E59" s="1042"/>
    </row>
    <row r="60" spans="2:5" ht="15.6" x14ac:dyDescent="0.25">
      <c r="B60" s="362" t="s">
        <v>712</v>
      </c>
      <c r="C60" s="934">
        <f>+C62+C63</f>
        <v>105311.79368968718</v>
      </c>
      <c r="D60" s="934">
        <f>+D62+D63</f>
        <v>9687105.3425458763</v>
      </c>
      <c r="E60" s="1042"/>
    </row>
    <row r="61" spans="2:5" x14ac:dyDescent="0.25">
      <c r="B61" s="266"/>
      <c r="C61" s="930"/>
      <c r="D61" s="930"/>
      <c r="E61" s="1042"/>
    </row>
    <row r="62" spans="2:5" x14ac:dyDescent="0.25">
      <c r="B62" s="266" t="s">
        <v>271</v>
      </c>
      <c r="C62" s="930">
        <v>96714.591179466021</v>
      </c>
      <c r="D62" s="930">
        <v>8896291.6696431823</v>
      </c>
      <c r="E62" s="1042"/>
    </row>
    <row r="63" spans="2:5" x14ac:dyDescent="0.25">
      <c r="B63" s="266" t="s">
        <v>725</v>
      </c>
      <c r="C63" s="930">
        <v>8597.2025102211628</v>
      </c>
      <c r="D63" s="930">
        <v>790813.67290269362</v>
      </c>
      <c r="E63" s="1042"/>
    </row>
    <row r="64" spans="2:5" x14ac:dyDescent="0.25">
      <c r="B64" s="266"/>
      <c r="C64" s="930"/>
      <c r="D64" s="930"/>
      <c r="E64" s="1042"/>
    </row>
    <row r="65" spans="2:5" ht="15.6" x14ac:dyDescent="0.25">
      <c r="B65" s="362" t="s">
        <v>726</v>
      </c>
      <c r="C65" s="934">
        <f>+C67+C72+C77</f>
        <v>2461252.8419972099</v>
      </c>
      <c r="D65" s="934">
        <f>+D67+D72+D77</f>
        <v>226398342.67111331</v>
      </c>
    </row>
    <row r="66" spans="2:5" ht="15.6" x14ac:dyDescent="0.25">
      <c r="B66" s="352"/>
      <c r="C66" s="275"/>
      <c r="D66" s="275"/>
    </row>
    <row r="67" spans="2:5" s="365" customFormat="1" ht="12.75" customHeight="1" x14ac:dyDescent="0.25">
      <c r="B67" s="363" t="s">
        <v>395</v>
      </c>
      <c r="C67" s="364">
        <f>+C69+C70</f>
        <v>1065022.4987264506</v>
      </c>
      <c r="D67" s="364">
        <f>+D69+D70</f>
        <v>97966094.545352563</v>
      </c>
    </row>
    <row r="68" spans="2:5" s="259" customFormat="1" x14ac:dyDescent="0.25">
      <c r="B68" s="353"/>
      <c r="C68" s="354"/>
      <c r="D68" s="355"/>
    </row>
    <row r="69" spans="2:5" s="259" customFormat="1" ht="12.75" customHeight="1" x14ac:dyDescent="0.3">
      <c r="B69" s="353" t="s">
        <v>267</v>
      </c>
      <c r="C69" s="1041">
        <v>42292.555717234711</v>
      </c>
      <c r="D69" s="928">
        <v>3890280.7376498347</v>
      </c>
    </row>
    <row r="70" spans="2:5" s="259" customFormat="1" x14ac:dyDescent="0.3">
      <c r="B70" s="353" t="s">
        <v>396</v>
      </c>
      <c r="C70" s="1041">
        <v>1022729.943009216</v>
      </c>
      <c r="D70" s="928">
        <v>94075813.807702735</v>
      </c>
    </row>
    <row r="71" spans="2:5" s="259" customFormat="1" x14ac:dyDescent="0.25">
      <c r="B71" s="358"/>
      <c r="C71" s="356"/>
      <c r="D71" s="357"/>
      <c r="E71" s="902"/>
    </row>
    <row r="72" spans="2:5" s="365" customFormat="1" ht="12.75" customHeight="1" x14ac:dyDescent="0.25">
      <c r="B72" s="309" t="s">
        <v>505</v>
      </c>
      <c r="C72" s="364">
        <f>+C74+C75</f>
        <v>871283.44945199334</v>
      </c>
      <c r="D72" s="364">
        <f>+D74+D75</f>
        <v>80145008.097841606</v>
      </c>
      <c r="E72" s="902"/>
    </row>
    <row r="73" spans="2:5" s="259" customFormat="1" x14ac:dyDescent="0.25">
      <c r="B73" s="353"/>
      <c r="C73" s="354"/>
      <c r="D73" s="355"/>
      <c r="E73" s="902"/>
    </row>
    <row r="74" spans="2:5" s="259" customFormat="1" ht="12.75" customHeight="1" x14ac:dyDescent="0.25">
      <c r="B74" s="353" t="s">
        <v>267</v>
      </c>
      <c r="C74" s="356">
        <v>1447.4027848350067</v>
      </c>
      <c r="D74" s="357">
        <v>133139.3451630481</v>
      </c>
      <c r="E74" s="902"/>
    </row>
    <row r="75" spans="2:5" s="259" customFormat="1" x14ac:dyDescent="0.25">
      <c r="B75" s="353" t="s">
        <v>396</v>
      </c>
      <c r="C75" s="356">
        <v>869836.04666715837</v>
      </c>
      <c r="D75" s="357">
        <v>80011868.752678558</v>
      </c>
      <c r="E75" s="902"/>
    </row>
    <row r="76" spans="2:5" s="259" customFormat="1" x14ac:dyDescent="0.25">
      <c r="B76" s="260"/>
      <c r="C76" s="930"/>
      <c r="D76" s="930"/>
      <c r="E76" s="902"/>
    </row>
    <row r="77" spans="2:5" s="365" customFormat="1" ht="14.4" x14ac:dyDescent="0.25">
      <c r="B77" s="309" t="s">
        <v>727</v>
      </c>
      <c r="C77" s="364">
        <f>+C79+C80</f>
        <v>524946.89381876565</v>
      </c>
      <c r="D77" s="364">
        <f>+D79+D80</f>
        <v>48287240.027919151</v>
      </c>
      <c r="E77" s="902"/>
    </row>
    <row r="78" spans="2:5" s="259" customFormat="1" x14ac:dyDescent="0.25">
      <c r="B78" s="260"/>
      <c r="C78" s="930"/>
      <c r="D78" s="930"/>
      <c r="E78" s="902"/>
    </row>
    <row r="79" spans="2:5" s="259" customFormat="1" x14ac:dyDescent="0.25">
      <c r="B79" s="353" t="s">
        <v>267</v>
      </c>
      <c r="C79" s="359">
        <v>6424.4039951090799</v>
      </c>
      <c r="D79" s="360">
        <v>590948.80149010872</v>
      </c>
      <c r="E79" s="902"/>
    </row>
    <row r="80" spans="2:5" s="259" customFormat="1" x14ac:dyDescent="0.25">
      <c r="B80" s="353" t="s">
        <v>396</v>
      </c>
      <c r="C80" s="359">
        <v>518522.48982365656</v>
      </c>
      <c r="D80" s="360">
        <v>47696291.226429045</v>
      </c>
      <c r="E80" s="902"/>
    </row>
    <row r="81" spans="2:5" s="259" customFormat="1" ht="14.4" thickBot="1" x14ac:dyDescent="0.3">
      <c r="B81" s="255"/>
      <c r="C81" s="276"/>
      <c r="D81" s="276"/>
      <c r="E81" s="902"/>
    </row>
    <row r="82" spans="2:5" ht="12.75" customHeight="1" thickTop="1" x14ac:dyDescent="0.25">
      <c r="B82" s="260"/>
      <c r="C82" s="930"/>
      <c r="D82" s="930"/>
    </row>
    <row r="83" spans="2:5" ht="12.75" customHeight="1" x14ac:dyDescent="0.25">
      <c r="B83" s="295" t="s">
        <v>728</v>
      </c>
      <c r="C83" s="935">
        <v>13209714.075498616</v>
      </c>
      <c r="D83" s="935">
        <v>1215095549.2347403</v>
      </c>
    </row>
    <row r="84" spans="2:5" ht="14.4" thickBot="1" x14ac:dyDescent="0.3">
      <c r="B84" s="255"/>
      <c r="C84" s="276"/>
      <c r="D84" s="276"/>
    </row>
    <row r="85" spans="2:5" ht="14.4" thickTop="1" x14ac:dyDescent="0.25">
      <c r="B85" s="260"/>
      <c r="C85" s="930"/>
      <c r="D85" s="930"/>
    </row>
    <row r="86" spans="2:5" ht="12.75" customHeight="1" x14ac:dyDescent="0.25">
      <c r="B86" s="295" t="s">
        <v>729</v>
      </c>
      <c r="C86" s="1173">
        <v>1732573.5648022729</v>
      </c>
      <c r="D86" s="1173">
        <v>159370779.35833707</v>
      </c>
    </row>
    <row r="87" spans="2:5" ht="17.399999999999999" x14ac:dyDescent="0.25">
      <c r="B87" s="277"/>
      <c r="C87" s="278"/>
      <c r="D87" s="278"/>
    </row>
    <row r="88" spans="2:5" ht="12.75" customHeight="1" x14ac:dyDescent="0.25">
      <c r="B88" s="361" t="s">
        <v>635</v>
      </c>
      <c r="C88" s="934">
        <f>+C16-C86</f>
        <v>333823556.28075397</v>
      </c>
      <c r="D88" s="934">
        <f>+D16-D86</f>
        <v>30706759824.485161</v>
      </c>
    </row>
    <row r="89" spans="2:5" ht="16.2" thickBot="1" x14ac:dyDescent="0.3">
      <c r="B89" s="279"/>
      <c r="C89" s="280"/>
      <c r="D89" s="280"/>
    </row>
    <row r="90" spans="2:5" s="281" customFormat="1" ht="12.75" customHeight="1" thickTop="1" x14ac:dyDescent="0.25">
      <c r="B90" s="282"/>
      <c r="C90" s="283"/>
      <c r="D90" s="284"/>
      <c r="E90" s="903"/>
    </row>
    <row r="91" spans="2:5" ht="12.75" customHeight="1" x14ac:dyDescent="0.25">
      <c r="B91" s="1234" t="s">
        <v>525</v>
      </c>
      <c r="C91" s="1234"/>
      <c r="D91" s="1234"/>
      <c r="E91" s="903"/>
    </row>
    <row r="92" spans="2:5" ht="12.75" customHeight="1" x14ac:dyDescent="0.25">
      <c r="B92" s="1234" t="s">
        <v>600</v>
      </c>
      <c r="C92" s="1234"/>
      <c r="D92" s="1234"/>
      <c r="E92" s="903"/>
    </row>
    <row r="93" spans="2:5" ht="12.75" customHeight="1" x14ac:dyDescent="0.25">
      <c r="B93" s="1234" t="s">
        <v>714</v>
      </c>
      <c r="C93" s="1234"/>
      <c r="D93" s="1234"/>
      <c r="E93" s="903"/>
    </row>
    <row r="94" spans="2:5" ht="12.75" customHeight="1" x14ac:dyDescent="0.3">
      <c r="B94" s="1088" t="s">
        <v>734</v>
      </c>
      <c r="C94" s="1086"/>
      <c r="D94" s="1086"/>
      <c r="E94" s="903"/>
    </row>
    <row r="95" spans="2:5" ht="30.75" customHeight="1" x14ac:dyDescent="0.25">
      <c r="B95" s="1234" t="s">
        <v>730</v>
      </c>
      <c r="C95" s="1234"/>
      <c r="D95" s="1234"/>
      <c r="E95" s="903"/>
    </row>
    <row r="96" spans="2:5" ht="12.75" customHeight="1" x14ac:dyDescent="0.25">
      <c r="B96" s="1234" t="s">
        <v>731</v>
      </c>
      <c r="C96" s="1234"/>
      <c r="D96" s="1234"/>
      <c r="E96" s="903"/>
    </row>
    <row r="97" spans="2:5" ht="25.5" customHeight="1" x14ac:dyDescent="0.25">
      <c r="B97" s="1234" t="s">
        <v>732</v>
      </c>
      <c r="C97" s="1234"/>
      <c r="D97" s="1234"/>
      <c r="E97" s="903"/>
    </row>
    <row r="98" spans="2:5" ht="12.75" customHeight="1" x14ac:dyDescent="0.25">
      <c r="B98" s="1234" t="s">
        <v>733</v>
      </c>
      <c r="C98" s="1234"/>
      <c r="D98" s="1234"/>
      <c r="E98" s="903"/>
    </row>
    <row r="99" spans="2:5" ht="12.75" customHeight="1" x14ac:dyDescent="0.25">
      <c r="B99" s="1234"/>
      <c r="C99" s="1234"/>
      <c r="D99" s="1234"/>
      <c r="E99" s="903"/>
    </row>
    <row r="100" spans="2:5" x14ac:dyDescent="0.25">
      <c r="E100" s="903"/>
    </row>
    <row r="101" spans="2:5" x14ac:dyDescent="0.25">
      <c r="E101" s="903"/>
    </row>
    <row r="102" spans="2:5" x14ac:dyDescent="0.25">
      <c r="E102" s="903"/>
    </row>
    <row r="103" spans="2:5" x14ac:dyDescent="0.25">
      <c r="E103" s="903"/>
    </row>
    <row r="104" spans="2:5" x14ac:dyDescent="0.25">
      <c r="E104" s="903"/>
    </row>
    <row r="105" spans="2:5" x14ac:dyDescent="0.25">
      <c r="E105" s="903"/>
    </row>
    <row r="106" spans="2:5" x14ac:dyDescent="0.25">
      <c r="E106" s="903"/>
    </row>
    <row r="107" spans="2:5" x14ac:dyDescent="0.25">
      <c r="E107" s="903"/>
    </row>
    <row r="108" spans="2:5" x14ac:dyDescent="0.25">
      <c r="E108" s="903"/>
    </row>
    <row r="109" spans="2:5" x14ac:dyDescent="0.25">
      <c r="E109" s="903"/>
    </row>
    <row r="110" spans="2:5" x14ac:dyDescent="0.25">
      <c r="E110" s="903"/>
    </row>
    <row r="111" spans="2:5" x14ac:dyDescent="0.25">
      <c r="E111" s="903"/>
    </row>
    <row r="112" spans="2:5" x14ac:dyDescent="0.25">
      <c r="E112" s="903"/>
    </row>
    <row r="113" spans="5:5" x14ac:dyDescent="0.25">
      <c r="E113" s="903"/>
    </row>
    <row r="114" spans="5:5" x14ac:dyDescent="0.25">
      <c r="E114" s="903"/>
    </row>
    <row r="115" spans="5:5" x14ac:dyDescent="0.25">
      <c r="E115" s="903"/>
    </row>
    <row r="116" spans="5:5" x14ac:dyDescent="0.25">
      <c r="E116" s="903"/>
    </row>
    <row r="117" spans="5:5" x14ac:dyDescent="0.25">
      <c r="E117" s="903"/>
    </row>
    <row r="118" spans="5:5" x14ac:dyDescent="0.25">
      <c r="E118" s="903"/>
    </row>
    <row r="119" spans="5:5" x14ac:dyDescent="0.25">
      <c r="E119" s="903"/>
    </row>
    <row r="120" spans="5:5" x14ac:dyDescent="0.25">
      <c r="E120" s="903"/>
    </row>
    <row r="121" spans="5:5" x14ac:dyDescent="0.25">
      <c r="E121" s="903"/>
    </row>
    <row r="122" spans="5:5" x14ac:dyDescent="0.25">
      <c r="E122" s="903"/>
    </row>
    <row r="123" spans="5:5" x14ac:dyDescent="0.25">
      <c r="E123" s="903"/>
    </row>
    <row r="124" spans="5:5" x14ac:dyDescent="0.25">
      <c r="E124" s="903"/>
    </row>
    <row r="125" spans="5:5" x14ac:dyDescent="0.25">
      <c r="E125" s="903"/>
    </row>
    <row r="126" spans="5:5" x14ac:dyDescent="0.25">
      <c r="E126" s="903"/>
    </row>
    <row r="127" spans="5:5" x14ac:dyDescent="0.25">
      <c r="E127" s="903"/>
    </row>
    <row r="128" spans="5:5" x14ac:dyDescent="0.25">
      <c r="E128" s="903"/>
    </row>
    <row r="129" spans="5:5" x14ac:dyDescent="0.25">
      <c r="E129" s="903"/>
    </row>
    <row r="130" spans="5:5" x14ac:dyDescent="0.25">
      <c r="E130" s="903"/>
    </row>
    <row r="131" spans="5:5" x14ac:dyDescent="0.25">
      <c r="E131" s="903"/>
    </row>
    <row r="132" spans="5:5" x14ac:dyDescent="0.25">
      <c r="E132" s="903"/>
    </row>
    <row r="133" spans="5:5" x14ac:dyDescent="0.25">
      <c r="E133" s="903"/>
    </row>
    <row r="134" spans="5:5" x14ac:dyDescent="0.25">
      <c r="E134" s="903"/>
    </row>
    <row r="135" spans="5:5" x14ac:dyDescent="0.25">
      <c r="E135" s="903"/>
    </row>
    <row r="136" spans="5:5" x14ac:dyDescent="0.25">
      <c r="E136" s="903"/>
    </row>
    <row r="137" spans="5:5" x14ac:dyDescent="0.25">
      <c r="E137" s="903"/>
    </row>
    <row r="138" spans="5:5" x14ac:dyDescent="0.25">
      <c r="E138" s="903"/>
    </row>
    <row r="139" spans="5:5" x14ac:dyDescent="0.25">
      <c r="E139" s="903"/>
    </row>
    <row r="140" spans="5:5" x14ac:dyDescent="0.25">
      <c r="E140" s="903"/>
    </row>
    <row r="141" spans="5:5" x14ac:dyDescent="0.25">
      <c r="E141" s="903"/>
    </row>
    <row r="142" spans="5:5" x14ac:dyDescent="0.25">
      <c r="E142" s="903"/>
    </row>
    <row r="143" spans="5:5" x14ac:dyDescent="0.25">
      <c r="E143" s="903"/>
    </row>
    <row r="144" spans="5:5" x14ac:dyDescent="0.25">
      <c r="E144" s="903"/>
    </row>
    <row r="145" spans="5:5" x14ac:dyDescent="0.25">
      <c r="E145" s="903"/>
    </row>
    <row r="146" spans="5:5" x14ac:dyDescent="0.25">
      <c r="E146" s="903"/>
    </row>
    <row r="147" spans="5:5" x14ac:dyDescent="0.25">
      <c r="E147" s="903"/>
    </row>
    <row r="148" spans="5:5" x14ac:dyDescent="0.25">
      <c r="E148" s="903"/>
    </row>
    <row r="149" spans="5:5" x14ac:dyDescent="0.25">
      <c r="E149" s="903"/>
    </row>
    <row r="150" spans="5:5" x14ac:dyDescent="0.25">
      <c r="E150" s="903"/>
    </row>
    <row r="151" spans="5:5" x14ac:dyDescent="0.25">
      <c r="E151" s="903"/>
    </row>
  </sheetData>
  <mergeCells count="10">
    <mergeCell ref="B96:D96"/>
    <mergeCell ref="B97:D97"/>
    <mergeCell ref="B98:D98"/>
    <mergeCell ref="B99:D99"/>
    <mergeCell ref="B6:D6"/>
    <mergeCell ref="B7:D7"/>
    <mergeCell ref="B91:D91"/>
    <mergeCell ref="B92:D92"/>
    <mergeCell ref="B93:D93"/>
    <mergeCell ref="B95:D9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10" orientation="portrait" horizontalDpi="4294967294" verticalDpi="4294967294" r:id="rId1"/>
  <headerFooter scaleWithDoc="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447"/>
  <sheetViews>
    <sheetView showGridLines="0" showRuler="0" zoomScale="85" zoomScaleNormal="85" zoomScaleSheetLayoutView="80" workbookViewId="0"/>
  </sheetViews>
  <sheetFormatPr baseColWidth="10" defaultColWidth="11.44140625" defaultRowHeight="13.8" x14ac:dyDescent="0.3"/>
  <cols>
    <col min="1" max="1" width="6.88671875" style="1" customWidth="1"/>
    <col min="2" max="2" width="40" style="93" customWidth="1"/>
    <col min="3" max="8" width="17.109375" style="93" bestFit="1" customWidth="1"/>
    <col min="9" max="12" width="17.109375" style="93" customWidth="1"/>
    <col min="13" max="13" width="17.109375" style="93" bestFit="1" customWidth="1"/>
    <col min="14" max="14" width="22.109375" style="93" bestFit="1" customWidth="1"/>
    <col min="15" max="15" width="22.109375" style="94" bestFit="1" customWidth="1"/>
    <col min="16" max="16384" width="11.44140625" style="94"/>
  </cols>
  <sheetData>
    <row r="1" spans="1:15" ht="14.4" x14ac:dyDescent="0.3">
      <c r="A1" s="666" t="s">
        <v>216</v>
      </c>
      <c r="B1" s="172"/>
    </row>
    <row r="2" spans="1:15" ht="15" customHeight="1" x14ac:dyDescent="0.3">
      <c r="A2" s="172"/>
      <c r="B2" s="351" t="s">
        <v>703</v>
      </c>
      <c r="C2" s="95"/>
      <c r="D2" s="95"/>
      <c r="E2" s="95"/>
      <c r="F2" s="95"/>
      <c r="G2" s="95"/>
      <c r="H2" s="95"/>
      <c r="I2" s="95"/>
      <c r="J2" s="95"/>
      <c r="K2" s="95"/>
      <c r="L2" s="95"/>
      <c r="M2" s="95"/>
      <c r="N2" s="95"/>
    </row>
    <row r="3" spans="1:15" ht="15" customHeight="1" x14ac:dyDescent="0.3">
      <c r="A3" s="172"/>
      <c r="B3" s="351" t="s">
        <v>299</v>
      </c>
      <c r="C3" s="95"/>
      <c r="D3" s="95"/>
      <c r="E3" s="95"/>
      <c r="F3" s="95"/>
      <c r="G3" s="95"/>
      <c r="H3" s="95"/>
      <c r="I3" s="95"/>
      <c r="J3" s="95"/>
      <c r="K3" s="95"/>
      <c r="L3" s="95"/>
      <c r="M3" s="95"/>
      <c r="N3" s="95"/>
    </row>
    <row r="4" spans="1:15" ht="10.199999999999999" x14ac:dyDescent="0.2">
      <c r="A4" s="93"/>
      <c r="B4" s="96"/>
      <c r="C4" s="95"/>
      <c r="D4" s="95"/>
      <c r="E4" s="95"/>
      <c r="F4" s="95"/>
      <c r="G4" s="95"/>
      <c r="H4" s="95"/>
      <c r="I4" s="95"/>
      <c r="J4" s="95"/>
      <c r="K4" s="95"/>
      <c r="L4" s="95"/>
      <c r="M4" s="95"/>
      <c r="N4" s="95"/>
    </row>
    <row r="5" spans="1:15" ht="10.199999999999999" x14ac:dyDescent="0.2">
      <c r="A5" s="93"/>
      <c r="B5" s="96"/>
      <c r="C5" s="95"/>
      <c r="D5" s="95"/>
      <c r="E5" s="95"/>
      <c r="F5" s="95"/>
      <c r="G5" s="95"/>
      <c r="H5" s="95"/>
      <c r="I5" s="95"/>
      <c r="J5" s="95"/>
      <c r="K5" s="95"/>
      <c r="L5" s="95"/>
      <c r="M5" s="95"/>
      <c r="N5" s="95"/>
    </row>
    <row r="6" spans="1:15" ht="17.399999999999999" x14ac:dyDescent="0.2">
      <c r="A6" s="93"/>
      <c r="B6" s="1363" t="s">
        <v>661</v>
      </c>
      <c r="C6" s="1363"/>
      <c r="D6" s="1363"/>
      <c r="E6" s="1363"/>
      <c r="F6" s="1363"/>
      <c r="G6" s="1363"/>
      <c r="H6" s="1363"/>
      <c r="I6" s="1363"/>
      <c r="J6" s="1363"/>
      <c r="K6" s="1363"/>
      <c r="L6" s="1363"/>
      <c r="M6" s="1363"/>
      <c r="N6" s="1363"/>
    </row>
    <row r="7" spans="1:15" ht="17.399999999999999" x14ac:dyDescent="0.2">
      <c r="A7" s="93"/>
      <c r="B7" s="1363" t="s">
        <v>334</v>
      </c>
      <c r="C7" s="1363"/>
      <c r="D7" s="1363"/>
      <c r="E7" s="1363"/>
      <c r="F7" s="1363"/>
      <c r="G7" s="1363"/>
      <c r="H7" s="1363"/>
      <c r="I7" s="1363"/>
      <c r="J7" s="1363"/>
      <c r="K7" s="1363"/>
      <c r="L7" s="1363"/>
      <c r="M7" s="1363"/>
      <c r="N7" s="1363"/>
    </row>
    <row r="8" spans="1:15" ht="10.199999999999999" x14ac:dyDescent="0.2">
      <c r="A8" s="93"/>
      <c r="B8" s="97"/>
      <c r="C8" s="99"/>
      <c r="D8" s="98"/>
      <c r="E8" s="98"/>
      <c r="F8" s="98"/>
      <c r="G8" s="98"/>
      <c r="H8" s="98"/>
      <c r="I8" s="98"/>
      <c r="J8" s="98"/>
      <c r="K8" s="98"/>
      <c r="L8" s="98"/>
      <c r="M8" s="98"/>
      <c r="N8" s="98"/>
    </row>
    <row r="9" spans="1:15" ht="13.5" customHeight="1" thickBot="1" x14ac:dyDescent="0.25">
      <c r="A9" s="93"/>
      <c r="B9" s="624" t="s">
        <v>861</v>
      </c>
      <c r="C9" s="99"/>
      <c r="D9" s="98"/>
      <c r="E9" s="98"/>
      <c r="F9" s="98"/>
      <c r="G9" s="98"/>
      <c r="H9" s="98"/>
      <c r="I9" s="98"/>
      <c r="J9" s="98"/>
      <c r="K9" s="98"/>
      <c r="L9" s="98"/>
      <c r="M9" s="98"/>
      <c r="N9" s="98"/>
    </row>
    <row r="10" spans="1:15" ht="12" customHeight="1" thickTop="1" x14ac:dyDescent="0.2">
      <c r="A10" s="93"/>
      <c r="B10" s="1364" t="s">
        <v>295</v>
      </c>
      <c r="C10" s="1366">
        <v>2021</v>
      </c>
      <c r="D10" s="1366">
        <v>2022</v>
      </c>
      <c r="E10" s="1366">
        <v>2023</v>
      </c>
      <c r="F10" s="1366">
        <v>2024</v>
      </c>
      <c r="G10" s="1366">
        <v>2025</v>
      </c>
      <c r="H10" s="1366">
        <v>2026</v>
      </c>
      <c r="I10" s="1366">
        <v>2027</v>
      </c>
      <c r="J10" s="1366">
        <v>2028</v>
      </c>
      <c r="K10" s="1366">
        <v>2029</v>
      </c>
      <c r="L10" s="1366">
        <v>2030</v>
      </c>
      <c r="M10" s="1366" t="s">
        <v>839</v>
      </c>
      <c r="N10" s="1366" t="s">
        <v>275</v>
      </c>
    </row>
    <row r="11" spans="1:15" ht="12" customHeight="1" thickBot="1" x14ac:dyDescent="0.25">
      <c r="A11" s="93"/>
      <c r="B11" s="1365"/>
      <c r="C11" s="1367"/>
      <c r="D11" s="1367"/>
      <c r="E11" s="1367"/>
      <c r="F11" s="1367"/>
      <c r="G11" s="1367"/>
      <c r="H11" s="1367"/>
      <c r="I11" s="1367"/>
      <c r="J11" s="1367"/>
      <c r="K11" s="1367"/>
      <c r="L11" s="1367"/>
      <c r="M11" s="1367"/>
      <c r="N11" s="1367"/>
    </row>
    <row r="12" spans="1:15" s="104" customFormat="1" ht="9.75" customHeight="1" thickTop="1" thickBot="1" x14ac:dyDescent="0.35">
      <c r="A12" s="100"/>
      <c r="B12" s="101"/>
      <c r="C12" s="103"/>
      <c r="D12" s="103"/>
      <c r="E12" s="103"/>
      <c r="F12" s="103"/>
      <c r="G12" s="103"/>
      <c r="H12" s="103"/>
      <c r="I12" s="103"/>
      <c r="J12" s="103"/>
      <c r="K12" s="103"/>
      <c r="L12" s="103"/>
      <c r="M12" s="103"/>
      <c r="N12" s="102"/>
    </row>
    <row r="13" spans="1:15" s="104" customFormat="1" ht="15" thickTop="1" x14ac:dyDescent="0.2">
      <c r="A13" s="100"/>
      <c r="B13" s="497" t="s">
        <v>233</v>
      </c>
      <c r="C13" s="659">
        <f t="shared" ref="C13:M13" si="0">+C15+C16</f>
        <v>16573854.542241476</v>
      </c>
      <c r="D13" s="659">
        <f t="shared" si="0"/>
        <v>23923456.320261341</v>
      </c>
      <c r="E13" s="659">
        <f t="shared" si="0"/>
        <v>18113024.203892555</v>
      </c>
      <c r="F13" s="659">
        <f t="shared" si="0"/>
        <v>22656141.307828933</v>
      </c>
      <c r="G13" s="659">
        <f t="shared" si="0"/>
        <v>22393520.164583996</v>
      </c>
      <c r="H13" s="659">
        <f t="shared" si="0"/>
        <v>12177744.234974971</v>
      </c>
      <c r="I13" s="659">
        <f t="shared" si="0"/>
        <v>11054430.407431576</v>
      </c>
      <c r="J13" s="659">
        <f t="shared" si="0"/>
        <v>13170642.046373092</v>
      </c>
      <c r="K13" s="659">
        <f t="shared" si="0"/>
        <v>17603270.341392685</v>
      </c>
      <c r="L13" s="659">
        <f t="shared" ref="L13" si="1">+L15+L16</f>
        <v>12169253.347961761</v>
      </c>
      <c r="M13" s="659">
        <f t="shared" si="0"/>
        <v>99075476.533822656</v>
      </c>
      <c r="N13" s="659">
        <f>+N15+N16</f>
        <v>268910813.45076501</v>
      </c>
    </row>
    <row r="14" spans="1:15" s="104" customFormat="1" ht="14.4" x14ac:dyDescent="0.2">
      <c r="A14" s="100"/>
      <c r="B14" s="495" t="s">
        <v>352</v>
      </c>
      <c r="C14" s="772">
        <f t="shared" ref="C14:N14" si="2">+C13/$N$70</f>
        <v>4.2299917883675521E-2</v>
      </c>
      <c r="D14" s="772">
        <f t="shared" si="2"/>
        <v>6.1057627558006408E-2</v>
      </c>
      <c r="E14" s="772">
        <f t="shared" si="2"/>
        <v>4.6228198425232639E-2</v>
      </c>
      <c r="F14" s="772">
        <f t="shared" si="2"/>
        <v>5.7823176524180078E-2</v>
      </c>
      <c r="G14" s="772">
        <f t="shared" si="2"/>
        <v>5.7152912840770474E-2</v>
      </c>
      <c r="H14" s="772">
        <f t="shared" si="2"/>
        <v>3.1080131651630802E-2</v>
      </c>
      <c r="I14" s="772">
        <f t="shared" si="2"/>
        <v>2.8213201539412217E-2</v>
      </c>
      <c r="J14" s="772">
        <f t="shared" si="2"/>
        <v>3.3614213013451515E-2</v>
      </c>
      <c r="K14" s="772">
        <f t="shared" si="2"/>
        <v>4.4927200732168854E-2</v>
      </c>
      <c r="L14" s="772">
        <f t="shared" ref="L14" si="3">+L13/$N$70</f>
        <v>3.1058461145080683E-2</v>
      </c>
      <c r="M14" s="772">
        <f t="shared" si="2"/>
        <v>0.25286118633329918</v>
      </c>
      <c r="N14" s="504">
        <f t="shared" si="2"/>
        <v>0.68631622764690836</v>
      </c>
    </row>
    <row r="15" spans="1:15" s="104" customFormat="1" ht="14.4" x14ac:dyDescent="0.2">
      <c r="A15" s="100"/>
      <c r="B15" s="498" t="s">
        <v>271</v>
      </c>
      <c r="C15" s="510">
        <v>14226715.722975465</v>
      </c>
      <c r="D15" s="510">
        <v>20854674.508172147</v>
      </c>
      <c r="E15" s="505">
        <v>15094079.640842807</v>
      </c>
      <c r="F15" s="505">
        <v>18827142.736667346</v>
      </c>
      <c r="G15" s="505">
        <v>18325090.049595416</v>
      </c>
      <c r="H15" s="505">
        <v>8206828.5541194696</v>
      </c>
      <c r="I15" s="505">
        <v>7322928.1974494075</v>
      </c>
      <c r="J15" s="505">
        <v>9203470.6014296226</v>
      </c>
      <c r="K15" s="505">
        <v>13759001.8073314</v>
      </c>
      <c r="L15" s="505">
        <v>8395127.9604559168</v>
      </c>
      <c r="M15" s="505">
        <v>84593963.337624937</v>
      </c>
      <c r="N15" s="505">
        <f>SUM(C15:M15)</f>
        <v>218809023.11666393</v>
      </c>
    </row>
    <row r="16" spans="1:15" ht="14.4" x14ac:dyDescent="0.2">
      <c r="A16" s="100"/>
      <c r="B16" s="498" t="s">
        <v>301</v>
      </c>
      <c r="C16" s="510">
        <v>2347138.819266011</v>
      </c>
      <c r="D16" s="510">
        <v>3068781.8120891936</v>
      </c>
      <c r="E16" s="505">
        <v>3018944.5630497471</v>
      </c>
      <c r="F16" s="505">
        <v>3828998.5711615873</v>
      </c>
      <c r="G16" s="505">
        <v>4068430.1149885799</v>
      </c>
      <c r="H16" s="505">
        <v>3970915.6808555014</v>
      </c>
      <c r="I16" s="505">
        <v>3731502.2099821693</v>
      </c>
      <c r="J16" s="505">
        <v>3967171.4449434686</v>
      </c>
      <c r="K16" s="505">
        <v>3844268.5340612833</v>
      </c>
      <c r="L16" s="505">
        <v>3774125.3875058438</v>
      </c>
      <c r="M16" s="505">
        <v>14481513.196197726</v>
      </c>
      <c r="N16" s="505">
        <f>SUM(C16:M16)</f>
        <v>50101790.334101111</v>
      </c>
      <c r="O16" s="104"/>
    </row>
    <row r="17" spans="1:14" ht="9.75" customHeight="1" x14ac:dyDescent="0.2">
      <c r="A17" s="93"/>
      <c r="B17" s="489"/>
      <c r="C17" s="506"/>
      <c r="D17" s="506"/>
      <c r="E17" s="506"/>
      <c r="F17" s="506"/>
      <c r="G17" s="506"/>
      <c r="H17" s="506"/>
      <c r="I17" s="506"/>
      <c r="J17" s="506"/>
      <c r="K17" s="506"/>
      <c r="L17" s="506"/>
      <c r="M17" s="506"/>
      <c r="N17" s="506"/>
    </row>
    <row r="18" spans="1:14" ht="14.4" x14ac:dyDescent="0.2">
      <c r="A18" s="93"/>
      <c r="B18" s="495" t="s">
        <v>234</v>
      </c>
      <c r="C18" s="508">
        <f t="shared" ref="C18:G18" si="4">+C20+C21</f>
        <v>10867923.28578122</v>
      </c>
      <c r="D18" s="761">
        <f t="shared" si="4"/>
        <v>989353.65433944413</v>
      </c>
      <c r="E18" s="761">
        <f t="shared" si="4"/>
        <v>448025.78200000001</v>
      </c>
      <c r="F18" s="761">
        <f t="shared" si="4"/>
        <v>45310.326999999997</v>
      </c>
      <c r="G18" s="761">
        <f t="shared" si="4"/>
        <v>0</v>
      </c>
      <c r="H18" s="761">
        <f>+H20+H21</f>
        <v>0</v>
      </c>
      <c r="I18" s="761">
        <f t="shared" ref="I18:K18" si="5">+I20+I21</f>
        <v>0</v>
      </c>
      <c r="J18" s="761">
        <f t="shared" si="5"/>
        <v>0</v>
      </c>
      <c r="K18" s="761">
        <f t="shared" si="5"/>
        <v>0</v>
      </c>
      <c r="L18" s="761">
        <f t="shared" ref="L18" si="6">+L20+L21</f>
        <v>0</v>
      </c>
      <c r="M18" s="761">
        <f>+M20+M21</f>
        <v>0</v>
      </c>
      <c r="N18" s="508">
        <f>+N20+N21</f>
        <v>12350613.049120663</v>
      </c>
    </row>
    <row r="19" spans="1:14" ht="14.4" x14ac:dyDescent="0.2">
      <c r="A19" s="93"/>
      <c r="B19" s="495" t="s">
        <v>352</v>
      </c>
      <c r="C19" s="772">
        <f>+C18/$N$70</f>
        <v>2.7737196642034626E-2</v>
      </c>
      <c r="D19" s="772">
        <f t="shared" ref="D19:N19" si="7">+D18/$N$70</f>
        <v>2.52503593716305E-3</v>
      </c>
      <c r="E19" s="772">
        <f t="shared" si="7"/>
        <v>1.143454815539034E-3</v>
      </c>
      <c r="F19" s="772">
        <f t="shared" si="7"/>
        <v>1.1564136191117303E-4</v>
      </c>
      <c r="G19" s="772">
        <f t="shared" si="7"/>
        <v>0</v>
      </c>
      <c r="H19" s="772">
        <f t="shared" si="7"/>
        <v>0</v>
      </c>
      <c r="I19" s="772">
        <f t="shared" si="7"/>
        <v>0</v>
      </c>
      <c r="J19" s="772">
        <f t="shared" si="7"/>
        <v>0</v>
      </c>
      <c r="K19" s="772">
        <f t="shared" si="7"/>
        <v>0</v>
      </c>
      <c r="L19" s="772">
        <f t="shared" ref="L19" si="8">+L18/$N$70</f>
        <v>0</v>
      </c>
      <c r="M19" s="772">
        <f t="shared" si="7"/>
        <v>0</v>
      </c>
      <c r="N19" s="504">
        <f t="shared" si="7"/>
        <v>3.1521328756647884E-2</v>
      </c>
    </row>
    <row r="20" spans="1:14" ht="14.4" x14ac:dyDescent="0.2">
      <c r="A20" s="93"/>
      <c r="B20" s="498" t="s">
        <v>271</v>
      </c>
      <c r="C20" s="661">
        <v>10258558.797699947</v>
      </c>
      <c r="D20" s="661">
        <v>989353.65433944413</v>
      </c>
      <c r="E20" s="661">
        <v>448025.78200000001</v>
      </c>
      <c r="F20" s="661">
        <v>45310.326999999997</v>
      </c>
      <c r="G20" s="661">
        <v>0</v>
      </c>
      <c r="H20" s="661">
        <v>0</v>
      </c>
      <c r="I20" s="661">
        <v>0</v>
      </c>
      <c r="J20" s="661">
        <v>0</v>
      </c>
      <c r="K20" s="661">
        <v>0</v>
      </c>
      <c r="L20" s="661">
        <v>0</v>
      </c>
      <c r="M20" s="661">
        <v>0</v>
      </c>
      <c r="N20" s="510">
        <f>SUM(C20:M20)</f>
        <v>11741248.56103939</v>
      </c>
    </row>
    <row r="21" spans="1:14" ht="14.4" x14ac:dyDescent="0.2">
      <c r="A21" s="93"/>
      <c r="B21" s="498" t="s">
        <v>301</v>
      </c>
      <c r="C21" s="661">
        <v>609364.48808127281</v>
      </c>
      <c r="D21" s="661">
        <v>0</v>
      </c>
      <c r="E21" s="661">
        <v>0</v>
      </c>
      <c r="F21" s="661">
        <v>0</v>
      </c>
      <c r="G21" s="661">
        <v>0</v>
      </c>
      <c r="H21" s="661">
        <v>0</v>
      </c>
      <c r="I21" s="661">
        <v>0</v>
      </c>
      <c r="J21" s="661">
        <v>0</v>
      </c>
      <c r="K21" s="661">
        <v>0</v>
      </c>
      <c r="L21" s="661">
        <v>0</v>
      </c>
      <c r="M21" s="661">
        <v>0</v>
      </c>
      <c r="N21" s="510">
        <f>SUM(C21:M21)</f>
        <v>609364.48808127281</v>
      </c>
    </row>
    <row r="22" spans="1:14" ht="9.75" customHeight="1" x14ac:dyDescent="0.2">
      <c r="A22" s="93"/>
      <c r="B22" s="489"/>
      <c r="C22" s="511"/>
      <c r="D22" s="511"/>
      <c r="E22" s="511"/>
      <c r="F22" s="511"/>
      <c r="G22" s="511"/>
      <c r="H22" s="511"/>
      <c r="I22" s="511"/>
      <c r="J22" s="511"/>
      <c r="K22" s="511"/>
      <c r="L22" s="511"/>
      <c r="M22" s="511"/>
      <c r="N22" s="511"/>
    </row>
    <row r="23" spans="1:14" ht="14.4" x14ac:dyDescent="0.3">
      <c r="A23" s="93"/>
      <c r="B23" s="771" t="s">
        <v>601</v>
      </c>
      <c r="C23" s="508">
        <f t="shared" ref="C23:N23" si="9">+C25+C26</f>
        <v>357075.77500000002</v>
      </c>
      <c r="D23" s="508">
        <f t="shared" si="9"/>
        <v>362913.77500000002</v>
      </c>
      <c r="E23" s="508">
        <f t="shared" si="9"/>
        <v>368538.77500000002</v>
      </c>
      <c r="F23" s="508">
        <f t="shared" si="9"/>
        <v>368538.77500000002</v>
      </c>
      <c r="G23" s="508">
        <f t="shared" si="9"/>
        <v>368538.77500000002</v>
      </c>
      <c r="H23" s="508">
        <f t="shared" si="9"/>
        <v>368538.77500000002</v>
      </c>
      <c r="I23" s="508">
        <f t="shared" si="9"/>
        <v>368538.77500000002</v>
      </c>
      <c r="J23" s="508">
        <f t="shared" si="9"/>
        <v>368538.77500000002</v>
      </c>
      <c r="K23" s="508">
        <f t="shared" si="9"/>
        <v>368538.77500000002</v>
      </c>
      <c r="L23" s="508">
        <f t="shared" ref="L23" si="10">+L25+L26</f>
        <v>368538.77500000002</v>
      </c>
      <c r="M23" s="508">
        <f t="shared" si="9"/>
        <v>3412169.5750000044</v>
      </c>
      <c r="N23" s="508">
        <f t="shared" si="9"/>
        <v>7080469.3250000039</v>
      </c>
    </row>
    <row r="24" spans="1:14" ht="14.4" x14ac:dyDescent="0.2">
      <c r="A24" s="93"/>
      <c r="B24" s="495" t="s">
        <v>352</v>
      </c>
      <c r="C24" s="772">
        <f>+C23/$N$70</f>
        <v>9.1133151447985795E-4</v>
      </c>
      <c r="D24" s="772">
        <f t="shared" ref="D24:N24" si="11">+D23/$N$70</f>
        <v>9.2623130257534945E-4</v>
      </c>
      <c r="E24" s="772">
        <f t="shared" si="11"/>
        <v>9.4058747044741865E-4</v>
      </c>
      <c r="F24" s="772">
        <f t="shared" si="11"/>
        <v>9.4058747044741865E-4</v>
      </c>
      <c r="G24" s="772">
        <f t="shared" si="11"/>
        <v>9.4058747044741865E-4</v>
      </c>
      <c r="H24" s="772">
        <f t="shared" si="11"/>
        <v>9.4058747044741865E-4</v>
      </c>
      <c r="I24" s="772">
        <f t="shared" si="11"/>
        <v>9.4058747044741865E-4</v>
      </c>
      <c r="J24" s="772">
        <f t="shared" si="11"/>
        <v>9.4058747044741865E-4</v>
      </c>
      <c r="K24" s="772">
        <f t="shared" si="11"/>
        <v>9.4058747044741865E-4</v>
      </c>
      <c r="L24" s="772">
        <f t="shared" ref="L24" si="12">+L23/$N$70</f>
        <v>9.4058747044741865E-4</v>
      </c>
      <c r="M24" s="772">
        <f t="shared" si="11"/>
        <v>8.7085651958519091E-3</v>
      </c>
      <c r="N24" s="504">
        <f t="shared" si="11"/>
        <v>1.8070827776486463E-2</v>
      </c>
    </row>
    <row r="25" spans="1:14" ht="14.4" x14ac:dyDescent="0.2">
      <c r="A25" s="93"/>
      <c r="B25" s="499" t="s">
        <v>271</v>
      </c>
      <c r="C25" s="509">
        <v>357075.77500000002</v>
      </c>
      <c r="D25" s="509">
        <v>362913.77500000002</v>
      </c>
      <c r="E25" s="509">
        <v>368538.77500000002</v>
      </c>
      <c r="F25" s="509">
        <v>368538.77500000002</v>
      </c>
      <c r="G25" s="509">
        <v>368538.77500000002</v>
      </c>
      <c r="H25" s="509">
        <v>368538.77500000002</v>
      </c>
      <c r="I25" s="509">
        <v>368538.77500000002</v>
      </c>
      <c r="J25" s="509">
        <v>368538.77500000002</v>
      </c>
      <c r="K25" s="509">
        <v>368538.77500000002</v>
      </c>
      <c r="L25" s="509">
        <v>368538.77500000002</v>
      </c>
      <c r="M25" s="509">
        <v>3412169.5750000044</v>
      </c>
      <c r="N25" s="510">
        <f>SUM(C25:M25)</f>
        <v>7080469.3250000039</v>
      </c>
    </row>
    <row r="26" spans="1:14" ht="14.4" x14ac:dyDescent="0.2">
      <c r="A26" s="93"/>
      <c r="B26" s="499" t="s">
        <v>301</v>
      </c>
      <c r="C26" s="760">
        <v>0</v>
      </c>
      <c r="D26" s="760">
        <v>0</v>
      </c>
      <c r="E26" s="760">
        <v>0</v>
      </c>
      <c r="F26" s="760">
        <v>0</v>
      </c>
      <c r="G26" s="760">
        <v>0</v>
      </c>
      <c r="H26" s="760">
        <v>0</v>
      </c>
      <c r="I26" s="760">
        <v>0</v>
      </c>
      <c r="J26" s="760">
        <v>0</v>
      </c>
      <c r="K26" s="760">
        <v>0</v>
      </c>
      <c r="L26" s="760">
        <v>0</v>
      </c>
      <c r="M26" s="760">
        <v>0</v>
      </c>
      <c r="N26" s="762">
        <f>SUM(C26:M26)</f>
        <v>0</v>
      </c>
    </row>
    <row r="27" spans="1:14" ht="9.75" customHeight="1" x14ac:dyDescent="0.2">
      <c r="A27" s="93"/>
      <c r="B27" s="489"/>
      <c r="C27" s="511"/>
      <c r="D27" s="511"/>
      <c r="E27" s="511"/>
      <c r="F27" s="511"/>
      <c r="G27" s="511"/>
      <c r="H27" s="511"/>
      <c r="I27" s="511"/>
      <c r="J27" s="511"/>
      <c r="K27" s="511"/>
      <c r="L27" s="511"/>
      <c r="M27" s="511"/>
      <c r="N27" s="511"/>
    </row>
    <row r="28" spans="1:14" ht="14.4" x14ac:dyDescent="0.2">
      <c r="A28" s="93"/>
      <c r="B28" s="495" t="s">
        <v>519</v>
      </c>
      <c r="C28" s="508">
        <f t="shared" ref="C28:N28" si="13">+C30+C31</f>
        <v>12563662.397116195</v>
      </c>
      <c r="D28" s="508">
        <f t="shared" si="13"/>
        <v>21769371.741528712</v>
      </c>
      <c r="E28" s="508">
        <f t="shared" si="13"/>
        <v>21875595.519927263</v>
      </c>
      <c r="F28" s="508">
        <f t="shared" si="13"/>
        <v>7497264.1211945917</v>
      </c>
      <c r="G28" s="508">
        <f t="shared" si="13"/>
        <v>2517061.8399031768</v>
      </c>
      <c r="H28" s="508">
        <f t="shared" si="13"/>
        <v>2298501.810249907</v>
      </c>
      <c r="I28" s="508">
        <f t="shared" si="13"/>
        <v>2409822.7662159866</v>
      </c>
      <c r="J28" s="508">
        <f t="shared" si="13"/>
        <v>2062501.7939487095</v>
      </c>
      <c r="K28" s="508">
        <f t="shared" si="13"/>
        <v>1970655.0722742425</v>
      </c>
      <c r="L28" s="508">
        <f t="shared" ref="L28" si="14">+L30+L31</f>
        <v>1723826.4772885579</v>
      </c>
      <c r="M28" s="508">
        <f t="shared" si="13"/>
        <v>11617085.297752114</v>
      </c>
      <c r="N28" s="508">
        <f t="shared" si="13"/>
        <v>88305348.837399438</v>
      </c>
    </row>
    <row r="29" spans="1:14" ht="14.4" x14ac:dyDescent="0.2">
      <c r="A29" s="93"/>
      <c r="B29" s="495" t="s">
        <v>352</v>
      </c>
      <c r="C29" s="772">
        <f t="shared" ref="C29:N29" si="15">+C28/$N$70</f>
        <v>3.2065074926400546E-2</v>
      </c>
      <c r="D29" s="772">
        <f t="shared" si="15"/>
        <v>5.5559956478376006E-2</v>
      </c>
      <c r="E29" s="772">
        <f t="shared" si="15"/>
        <v>5.5831061615210682E-2</v>
      </c>
      <c r="F29" s="772">
        <f t="shared" si="15"/>
        <v>1.9134574632019681E-2</v>
      </c>
      <c r="G29" s="772">
        <f t="shared" si="15"/>
        <v>6.4240644120940986E-3</v>
      </c>
      <c r="H29" s="772">
        <f t="shared" si="15"/>
        <v>5.8662538386137861E-3</v>
      </c>
      <c r="I29" s="772">
        <f t="shared" si="15"/>
        <v>6.1503680308854763E-3</v>
      </c>
      <c r="J29" s="772">
        <f t="shared" si="15"/>
        <v>5.263932798288266E-3</v>
      </c>
      <c r="K29" s="772">
        <f t="shared" si="15"/>
        <v>5.0295208952024235E-3</v>
      </c>
      <c r="L29" s="772">
        <f t="shared" ref="L29" si="16">+L28/$N$70</f>
        <v>4.3995630738261644E-3</v>
      </c>
      <c r="M29" s="772">
        <f t="shared" si="15"/>
        <v>2.9649213638875738E-2</v>
      </c>
      <c r="N29" s="504">
        <f t="shared" si="15"/>
        <v>0.22537358433979282</v>
      </c>
    </row>
    <row r="30" spans="1:14" ht="14.4" x14ac:dyDescent="0.2">
      <c r="A30" s="93"/>
      <c r="B30" s="499" t="s">
        <v>271</v>
      </c>
      <c r="C30" s="509">
        <f t="shared" ref="C30:K31" si="17">+C35+C40+C45+C50+C55+C60</f>
        <v>10786898.328134483</v>
      </c>
      <c r="D30" s="509">
        <f t="shared" si="17"/>
        <v>19910015.193122547</v>
      </c>
      <c r="E30" s="509">
        <f t="shared" si="17"/>
        <v>20895873.489534874</v>
      </c>
      <c r="F30" s="509">
        <f t="shared" si="17"/>
        <v>6965108.7736768182</v>
      </c>
      <c r="G30" s="509">
        <f t="shared" si="17"/>
        <v>2059747.4584274956</v>
      </c>
      <c r="H30" s="509">
        <f t="shared" si="17"/>
        <v>1891780.0840179257</v>
      </c>
      <c r="I30" s="509">
        <f t="shared" si="17"/>
        <v>2051920.7481919234</v>
      </c>
      <c r="J30" s="509">
        <f t="shared" si="17"/>
        <v>1755437.312812581</v>
      </c>
      <c r="K30" s="509">
        <f t="shared" si="17"/>
        <v>1707475.7378372985</v>
      </c>
      <c r="L30" s="509">
        <f t="shared" ref="L30" si="18">+L35+L40+L45+L50+L55+L60</f>
        <v>1498911.8748261081</v>
      </c>
      <c r="M30" s="509">
        <f>+M35+M40+M45+M50+M55+M60</f>
        <v>10665246.917153483</v>
      </c>
      <c r="N30" s="509">
        <f>SUM(C30:M30)</f>
        <v>80188415.917735517</v>
      </c>
    </row>
    <row r="31" spans="1:14" ht="14.4" x14ac:dyDescent="0.2">
      <c r="A31" s="93"/>
      <c r="B31" s="499" t="s">
        <v>301</v>
      </c>
      <c r="C31" s="509">
        <f t="shared" si="17"/>
        <v>1776764.0689817118</v>
      </c>
      <c r="D31" s="509">
        <f t="shared" si="17"/>
        <v>1859356.5484061642</v>
      </c>
      <c r="E31" s="509">
        <f t="shared" si="17"/>
        <v>979722.03039238986</v>
      </c>
      <c r="F31" s="509">
        <f t="shared" si="17"/>
        <v>532155.34751777363</v>
      </c>
      <c r="G31" s="509">
        <f t="shared" si="17"/>
        <v>457314.38147568103</v>
      </c>
      <c r="H31" s="509">
        <f t="shared" si="17"/>
        <v>406721.72623198119</v>
      </c>
      <c r="I31" s="509">
        <f t="shared" si="17"/>
        <v>357902.01802406344</v>
      </c>
      <c r="J31" s="509">
        <f t="shared" si="17"/>
        <v>307064.48113612842</v>
      </c>
      <c r="K31" s="509">
        <f t="shared" si="17"/>
        <v>263179.3344369441</v>
      </c>
      <c r="L31" s="509">
        <f t="shared" ref="L31" si="19">+L36+L41+L46+L51+L56+L61</f>
        <v>224914.60246244984</v>
      </c>
      <c r="M31" s="509">
        <f>+M36+M41+M46+M51+M56+M61</f>
        <v>951838.38059863041</v>
      </c>
      <c r="N31" s="509">
        <f>SUM(C31:M31)</f>
        <v>8116932.9196639182</v>
      </c>
    </row>
    <row r="32" spans="1:14" ht="9.75" customHeight="1" x14ac:dyDescent="0.2">
      <c r="A32" s="93"/>
      <c r="B32" s="492"/>
      <c r="C32" s="512"/>
      <c r="D32" s="512"/>
      <c r="E32" s="512"/>
      <c r="F32" s="512"/>
      <c r="G32" s="512"/>
      <c r="H32" s="512"/>
      <c r="I32" s="512"/>
      <c r="J32" s="512"/>
      <c r="K32" s="512"/>
      <c r="L32" s="512"/>
      <c r="M32" s="512"/>
      <c r="N32" s="512"/>
    </row>
    <row r="33" spans="1:14" ht="6.75" customHeight="1" x14ac:dyDescent="0.2">
      <c r="A33" s="93"/>
      <c r="B33" s="500"/>
      <c r="C33" s="513"/>
      <c r="D33" s="513"/>
      <c r="E33" s="513"/>
      <c r="F33" s="513"/>
      <c r="G33" s="513"/>
      <c r="H33" s="513"/>
      <c r="I33" s="513"/>
      <c r="J33" s="513"/>
      <c r="K33" s="513"/>
      <c r="L33" s="513"/>
      <c r="M33" s="513"/>
      <c r="N33" s="513"/>
    </row>
    <row r="34" spans="1:14" ht="14.4" x14ac:dyDescent="0.2">
      <c r="A34" s="93"/>
      <c r="B34" s="489" t="s">
        <v>158</v>
      </c>
      <c r="C34" s="514">
        <f t="shared" ref="C34:N34" si="20">+C35+C36</f>
        <v>6497102.7946379147</v>
      </c>
      <c r="D34" s="514">
        <f t="shared" si="20"/>
        <v>21209648.699387413</v>
      </c>
      <c r="E34" s="514">
        <f t="shared" si="20"/>
        <v>21344326.864043146</v>
      </c>
      <c r="F34" s="514">
        <f t="shared" si="20"/>
        <v>6995869.2554119537</v>
      </c>
      <c r="G34" s="514">
        <f t="shared" si="20"/>
        <v>2033971.5751158285</v>
      </c>
      <c r="H34" s="514">
        <f t="shared" si="20"/>
        <v>1839684.7068905637</v>
      </c>
      <c r="I34" s="514">
        <f t="shared" si="20"/>
        <v>1758189.7403037911</v>
      </c>
      <c r="J34" s="514">
        <f t="shared" si="20"/>
        <v>1672458.5512575109</v>
      </c>
      <c r="K34" s="514">
        <f t="shared" si="20"/>
        <v>1577180.3341482123</v>
      </c>
      <c r="L34" s="514">
        <f t="shared" ref="L34" si="21">+L35+L36</f>
        <v>1509342.3759694875</v>
      </c>
      <c r="M34" s="514">
        <f t="shared" si="20"/>
        <v>10709405.99977123</v>
      </c>
      <c r="N34" s="514">
        <f t="shared" si="20"/>
        <v>77147180.896937042</v>
      </c>
    </row>
    <row r="35" spans="1:14" ht="14.4" x14ac:dyDescent="0.2">
      <c r="A35" s="93"/>
      <c r="B35" s="489" t="s">
        <v>271</v>
      </c>
      <c r="C35" s="514">
        <v>5099279.1199274436</v>
      </c>
      <c r="D35" s="514">
        <v>19496138.436540846</v>
      </c>
      <c r="E35" s="514">
        <v>20495120.237294398</v>
      </c>
      <c r="F35" s="514">
        <v>6580790.9928450799</v>
      </c>
      <c r="G35" s="514">
        <v>1680242.8214619651</v>
      </c>
      <c r="H35" s="514">
        <v>1523439.0847069658</v>
      </c>
      <c r="I35" s="514">
        <v>1476194.3929085664</v>
      </c>
      <c r="J35" s="514">
        <v>1422895.5944881965</v>
      </c>
      <c r="K35" s="514">
        <v>1359886.8268833363</v>
      </c>
      <c r="L35" s="514">
        <v>1321431.0910633372</v>
      </c>
      <c r="M35" s="514">
        <v>9806291.6492035612</v>
      </c>
      <c r="N35" s="514">
        <f>SUM(C35:M35)</f>
        <v>70261710.247323692</v>
      </c>
    </row>
    <row r="36" spans="1:14" ht="14.4" x14ac:dyDescent="0.2">
      <c r="A36" s="93"/>
      <c r="B36" s="489" t="s">
        <v>301</v>
      </c>
      <c r="C36" s="514">
        <v>1397823.6747104707</v>
      </c>
      <c r="D36" s="514">
        <v>1713510.2628465656</v>
      </c>
      <c r="E36" s="514">
        <v>849206.62674874975</v>
      </c>
      <c r="F36" s="514">
        <v>415078.26256687375</v>
      </c>
      <c r="G36" s="514">
        <v>353728.7536538635</v>
      </c>
      <c r="H36" s="514">
        <v>316245.62218359794</v>
      </c>
      <c r="I36" s="514">
        <v>281995.34739522467</v>
      </c>
      <c r="J36" s="514">
        <v>249562.95676931436</v>
      </c>
      <c r="K36" s="514">
        <v>217293.50726487607</v>
      </c>
      <c r="L36" s="514">
        <v>187911.28490615025</v>
      </c>
      <c r="M36" s="514">
        <v>903114.35056766961</v>
      </c>
      <c r="N36" s="514">
        <f>SUM(C36:M36)</f>
        <v>6885470.6496133553</v>
      </c>
    </row>
    <row r="37" spans="1:14" ht="6.75" customHeight="1" x14ac:dyDescent="0.2">
      <c r="A37" s="93"/>
      <c r="B37" s="492"/>
      <c r="C37" s="512"/>
      <c r="D37" s="512"/>
      <c r="E37" s="512"/>
      <c r="F37" s="512"/>
      <c r="G37" s="512"/>
      <c r="H37" s="512"/>
      <c r="I37" s="512"/>
      <c r="J37" s="512"/>
      <c r="K37" s="512"/>
      <c r="L37" s="512"/>
      <c r="M37" s="512"/>
      <c r="N37" s="512"/>
    </row>
    <row r="38" spans="1:14" ht="6.75" customHeight="1" x14ac:dyDescent="0.2">
      <c r="A38" s="93"/>
      <c r="B38" s="489"/>
      <c r="C38" s="506"/>
      <c r="D38" s="506"/>
      <c r="E38" s="506"/>
      <c r="F38" s="506"/>
      <c r="G38" s="506"/>
      <c r="H38" s="506"/>
      <c r="I38" s="506"/>
      <c r="J38" s="506"/>
      <c r="K38" s="506"/>
      <c r="L38" s="506"/>
      <c r="M38" s="506"/>
      <c r="N38" s="506"/>
    </row>
    <row r="39" spans="1:14" ht="14.4" x14ac:dyDescent="0.2">
      <c r="A39" s="93"/>
      <c r="B39" s="489" t="s">
        <v>160</v>
      </c>
      <c r="C39" s="514">
        <f t="shared" ref="C39:M39" si="22">+C40+C41</f>
        <v>2682111.648844392</v>
      </c>
      <c r="D39" s="514">
        <f t="shared" si="22"/>
        <v>424353.84085639007</v>
      </c>
      <c r="E39" s="514">
        <f t="shared" si="22"/>
        <v>433472.0452379607</v>
      </c>
      <c r="F39" s="514">
        <f t="shared" si="22"/>
        <v>410824.53738439101</v>
      </c>
      <c r="G39" s="514">
        <f t="shared" si="22"/>
        <v>396884.29526702833</v>
      </c>
      <c r="H39" s="514">
        <f t="shared" si="22"/>
        <v>375806.50652210496</v>
      </c>
      <c r="I39" s="514">
        <f t="shared" si="22"/>
        <v>363274.6208292729</v>
      </c>
      <c r="J39" s="514">
        <f t="shared" si="22"/>
        <v>350902.62153636815</v>
      </c>
      <c r="K39" s="514">
        <f t="shared" si="22"/>
        <v>338398.18449151382</v>
      </c>
      <c r="L39" s="514">
        <f t="shared" ref="L39" si="23">+L40+L41</f>
        <v>112741.25808240395</v>
      </c>
      <c r="M39" s="514">
        <f t="shared" si="22"/>
        <v>139265.59364145144</v>
      </c>
      <c r="N39" s="514">
        <f>+N40+N41</f>
        <v>6028035.1526932772</v>
      </c>
    </row>
    <row r="40" spans="1:14" ht="14.4" x14ac:dyDescent="0.2">
      <c r="A40" s="93"/>
      <c r="B40" s="489" t="s">
        <v>271</v>
      </c>
      <c r="C40" s="515">
        <v>2367371.3367162552</v>
      </c>
      <c r="D40" s="515">
        <v>322959.11930241191</v>
      </c>
      <c r="E40" s="515">
        <v>344380.04023649404</v>
      </c>
      <c r="F40" s="515">
        <v>334268.98107837979</v>
      </c>
      <c r="G40" s="515">
        <v>333067.48288837983</v>
      </c>
      <c r="H40" s="515">
        <v>324492.4130383798</v>
      </c>
      <c r="I40" s="515">
        <v>324399.19323837978</v>
      </c>
      <c r="J40" s="515">
        <v>324399.19323837978</v>
      </c>
      <c r="K40" s="515">
        <v>324399.19323837978</v>
      </c>
      <c r="L40" s="515">
        <v>107299.69791837982</v>
      </c>
      <c r="M40" s="515">
        <v>131683.88443413284</v>
      </c>
      <c r="N40" s="514">
        <f>SUM(C40:M40)</f>
        <v>5238720.5353279524</v>
      </c>
    </row>
    <row r="41" spans="1:14" ht="14.4" x14ac:dyDescent="0.2">
      <c r="A41" s="93"/>
      <c r="B41" s="489" t="s">
        <v>301</v>
      </c>
      <c r="C41" s="515">
        <v>314740.31212813681</v>
      </c>
      <c r="D41" s="515">
        <v>101394.72155397813</v>
      </c>
      <c r="E41" s="515">
        <v>89092.005001466678</v>
      </c>
      <c r="F41" s="515">
        <v>76555.556306011218</v>
      </c>
      <c r="G41" s="515">
        <v>63816.812378648494</v>
      </c>
      <c r="H41" s="515">
        <v>51314.093483725184</v>
      </c>
      <c r="I41" s="515">
        <v>38875.427590893109</v>
      </c>
      <c r="J41" s="515">
        <v>26503.428297988343</v>
      </c>
      <c r="K41" s="515">
        <v>13998.991253134021</v>
      </c>
      <c r="L41" s="515">
        <v>5441.5601640241148</v>
      </c>
      <c r="M41" s="515">
        <v>7581.7092073186068</v>
      </c>
      <c r="N41" s="514">
        <f>SUM(C41:M41)</f>
        <v>789314.61736532475</v>
      </c>
    </row>
    <row r="42" spans="1:14" ht="6.75" customHeight="1" x14ac:dyDescent="0.2">
      <c r="A42" s="93"/>
      <c r="B42" s="492"/>
      <c r="C42" s="512"/>
      <c r="D42" s="512"/>
      <c r="E42" s="512"/>
      <c r="F42" s="512"/>
      <c r="G42" s="512"/>
      <c r="H42" s="512"/>
      <c r="I42" s="512"/>
      <c r="J42" s="512"/>
      <c r="K42" s="512"/>
      <c r="L42" s="512"/>
      <c r="M42" s="512"/>
      <c r="N42" s="512"/>
    </row>
    <row r="43" spans="1:14" ht="6.75" customHeight="1" x14ac:dyDescent="0.2">
      <c r="A43" s="93"/>
      <c r="B43" s="489"/>
      <c r="C43" s="506"/>
      <c r="D43" s="506"/>
      <c r="E43" s="506"/>
      <c r="F43" s="506"/>
      <c r="G43" s="506"/>
      <c r="H43" s="506"/>
      <c r="I43" s="506"/>
      <c r="J43" s="506"/>
      <c r="K43" s="506"/>
      <c r="L43" s="506"/>
      <c r="M43" s="506"/>
      <c r="N43" s="506"/>
    </row>
    <row r="44" spans="1:14" s="104" customFormat="1" ht="14.4" x14ac:dyDescent="0.2">
      <c r="A44" s="93"/>
      <c r="B44" s="488" t="s">
        <v>509</v>
      </c>
      <c r="C44" s="514">
        <f t="shared" ref="C44:N44" si="24">+C45+C46</f>
        <v>23532.200897714527</v>
      </c>
      <c r="D44" s="514">
        <f t="shared" si="24"/>
        <v>31270.078292730563</v>
      </c>
      <c r="E44" s="514">
        <f t="shared" si="24"/>
        <v>31270.078292730563</v>
      </c>
      <c r="F44" s="514">
        <f t="shared" si="24"/>
        <v>31333.792034643862</v>
      </c>
      <c r="G44" s="514">
        <f t="shared" si="24"/>
        <v>31270.078292730563</v>
      </c>
      <c r="H44" s="514">
        <f t="shared" si="24"/>
        <v>31270.078292730563</v>
      </c>
      <c r="I44" s="514">
        <f t="shared" si="24"/>
        <v>155073.43021478812</v>
      </c>
      <c r="J44" s="514">
        <f t="shared" si="24"/>
        <v>25065.267888418071</v>
      </c>
      <c r="K44" s="514">
        <f t="shared" si="24"/>
        <v>25001.554146504772</v>
      </c>
      <c r="L44" s="514">
        <f t="shared" ref="L44" si="25">+L45+L46</f>
        <v>58295.712514375497</v>
      </c>
      <c r="M44" s="514">
        <f t="shared" si="24"/>
        <v>471258.61963378498</v>
      </c>
      <c r="N44" s="514">
        <f t="shared" si="24"/>
        <v>914640.89050115203</v>
      </c>
    </row>
    <row r="45" spans="1:14" s="104" customFormat="1" ht="14.4" x14ac:dyDescent="0.2">
      <c r="A45" s="100"/>
      <c r="B45" s="489" t="s">
        <v>271</v>
      </c>
      <c r="C45" s="515">
        <v>0</v>
      </c>
      <c r="D45" s="763">
        <v>0</v>
      </c>
      <c r="E45" s="763">
        <v>0</v>
      </c>
      <c r="F45" s="763">
        <v>0</v>
      </c>
      <c r="G45" s="763">
        <v>0</v>
      </c>
      <c r="H45" s="763">
        <v>0</v>
      </c>
      <c r="I45" s="763">
        <v>125370.48295861401</v>
      </c>
      <c r="J45" s="763">
        <v>0</v>
      </c>
      <c r="K45" s="763">
        <v>0</v>
      </c>
      <c r="L45" s="763">
        <v>34002.544713682997</v>
      </c>
      <c r="M45" s="515">
        <v>459658.89265864273</v>
      </c>
      <c r="N45" s="514">
        <f>SUM(C45:M45)</f>
        <v>619031.9203309397</v>
      </c>
    </row>
    <row r="46" spans="1:14" ht="14.4" x14ac:dyDescent="0.2">
      <c r="A46" s="100"/>
      <c r="B46" s="489" t="s">
        <v>301</v>
      </c>
      <c r="C46" s="515">
        <v>23532.200897714527</v>
      </c>
      <c r="D46" s="515">
        <v>31270.078292730563</v>
      </c>
      <c r="E46" s="515">
        <v>31270.078292730563</v>
      </c>
      <c r="F46" s="515">
        <v>31333.792034643862</v>
      </c>
      <c r="G46" s="515">
        <v>31270.078292730563</v>
      </c>
      <c r="H46" s="515">
        <v>31270.078292730563</v>
      </c>
      <c r="I46" s="515">
        <v>29702.947256174113</v>
      </c>
      <c r="J46" s="515">
        <v>25065.267888418071</v>
      </c>
      <c r="K46" s="515">
        <v>25001.554146504772</v>
      </c>
      <c r="L46" s="515">
        <v>24293.167800692503</v>
      </c>
      <c r="M46" s="515">
        <v>11599.726975142257</v>
      </c>
      <c r="N46" s="514">
        <f>SUM(C46:M46)</f>
        <v>295608.97017021233</v>
      </c>
    </row>
    <row r="47" spans="1:14" ht="6.75" customHeight="1" x14ac:dyDescent="0.2">
      <c r="A47" s="93"/>
      <c r="B47" s="492"/>
      <c r="C47" s="512"/>
      <c r="D47" s="512"/>
      <c r="E47" s="512"/>
      <c r="F47" s="512"/>
      <c r="G47" s="512"/>
      <c r="H47" s="512"/>
      <c r="I47" s="512"/>
      <c r="J47" s="512"/>
      <c r="K47" s="512"/>
      <c r="L47" s="512"/>
      <c r="M47" s="512"/>
      <c r="N47" s="512"/>
    </row>
    <row r="48" spans="1:14" ht="6.75" customHeight="1" x14ac:dyDescent="0.2">
      <c r="A48" s="93"/>
      <c r="B48" s="500"/>
      <c r="C48" s="513"/>
      <c r="D48" s="513"/>
      <c r="E48" s="513"/>
      <c r="F48" s="513"/>
      <c r="G48" s="513"/>
      <c r="H48" s="513"/>
      <c r="I48" s="513"/>
      <c r="J48" s="513"/>
      <c r="K48" s="513"/>
      <c r="L48" s="513"/>
      <c r="M48" s="513"/>
      <c r="N48" s="513"/>
    </row>
    <row r="49" spans="1:14" s="104" customFormat="1" ht="14.4" x14ac:dyDescent="0.2">
      <c r="A49" s="93"/>
      <c r="B49" s="494" t="s">
        <v>161</v>
      </c>
      <c r="C49" s="514">
        <f t="shared" ref="C49:K49" si="26">+C50+C51</f>
        <v>1516487.2508906061</v>
      </c>
      <c r="D49" s="514">
        <f t="shared" si="26"/>
        <v>54090.35959751378</v>
      </c>
      <c r="E49" s="514">
        <f t="shared" si="26"/>
        <v>53286.518995153026</v>
      </c>
      <c r="F49" s="514">
        <f t="shared" si="26"/>
        <v>52565.049753934632</v>
      </c>
      <c r="G49" s="514">
        <f t="shared" si="26"/>
        <v>48264.404617920372</v>
      </c>
      <c r="H49" s="514">
        <f t="shared" si="26"/>
        <v>45738.666684838783</v>
      </c>
      <c r="I49" s="514">
        <f t="shared" si="26"/>
        <v>127761.4338184662</v>
      </c>
      <c r="J49" s="514">
        <f t="shared" si="26"/>
        <v>8551.8122167432848</v>
      </c>
      <c r="K49" s="514">
        <f t="shared" si="26"/>
        <v>7840.4062741878706</v>
      </c>
      <c r="L49" s="514">
        <f t="shared" ref="L49" si="27">+L50+L51</f>
        <v>5081.925249208397</v>
      </c>
      <c r="M49" s="764">
        <f>+M50+M51</f>
        <v>2394.5931511669332</v>
      </c>
      <c r="N49" s="514">
        <f>+N50+N51</f>
        <v>1922062.4212497394</v>
      </c>
    </row>
    <row r="50" spans="1:14" s="104" customFormat="1" ht="14.4" x14ac:dyDescent="0.2">
      <c r="A50" s="100"/>
      <c r="B50" s="494" t="s">
        <v>271</v>
      </c>
      <c r="C50" s="516">
        <v>1511253.2835643226</v>
      </c>
      <c r="D50" s="516">
        <v>49031.213687179399</v>
      </c>
      <c r="E50" s="516">
        <v>48933.653974555025</v>
      </c>
      <c r="F50" s="516">
        <v>48900.854193358668</v>
      </c>
      <c r="G50" s="516">
        <v>45289.208517150677</v>
      </c>
      <c r="H50" s="516">
        <v>43370.275462580074</v>
      </c>
      <c r="I50" s="516">
        <v>125956.67908636347</v>
      </c>
      <c r="J50" s="516">
        <v>8142.5250860044544</v>
      </c>
      <c r="K50" s="516">
        <v>7586.4944060044545</v>
      </c>
      <c r="L50" s="516">
        <v>4972.0945115515424</v>
      </c>
      <c r="M50" s="765">
        <v>2357.6945819163229</v>
      </c>
      <c r="N50" s="514">
        <f>SUM(C50:M50)</f>
        <v>1895793.9770709868</v>
      </c>
    </row>
    <row r="51" spans="1:14" s="104" customFormat="1" ht="14.4" x14ac:dyDescent="0.2">
      <c r="A51" s="100"/>
      <c r="B51" s="491" t="s">
        <v>301</v>
      </c>
      <c r="C51" s="517">
        <v>5233.9673262834767</v>
      </c>
      <c r="D51" s="517">
        <v>5059.1459103343777</v>
      </c>
      <c r="E51" s="517">
        <v>4352.8650205979984</v>
      </c>
      <c r="F51" s="517">
        <v>3664.1955605759676</v>
      </c>
      <c r="G51" s="517">
        <v>2975.1961007696937</v>
      </c>
      <c r="H51" s="517">
        <v>2368.391222258711</v>
      </c>
      <c r="I51" s="517">
        <v>1804.7547321027309</v>
      </c>
      <c r="J51" s="517">
        <v>409.28713073883</v>
      </c>
      <c r="K51" s="517">
        <v>253.91186818341652</v>
      </c>
      <c r="L51" s="517">
        <v>109.83073765685469</v>
      </c>
      <c r="M51" s="766">
        <v>36.898569250610308</v>
      </c>
      <c r="N51" s="514">
        <f>SUM(C51:M51)</f>
        <v>26268.444178752663</v>
      </c>
    </row>
    <row r="52" spans="1:14" s="104" customFormat="1" ht="6.75" customHeight="1" x14ac:dyDescent="0.2">
      <c r="A52" s="100"/>
      <c r="B52" s="492"/>
      <c r="C52" s="512"/>
      <c r="D52" s="512"/>
      <c r="E52" s="512"/>
      <c r="F52" s="512"/>
      <c r="G52" s="512"/>
      <c r="H52" s="512"/>
      <c r="I52" s="512"/>
      <c r="J52" s="512"/>
      <c r="K52" s="512"/>
      <c r="L52" s="512"/>
      <c r="M52" s="512"/>
      <c r="N52" s="512"/>
    </row>
    <row r="53" spans="1:14" ht="6.75" customHeight="1" x14ac:dyDescent="0.2">
      <c r="A53" s="100"/>
      <c r="B53" s="489"/>
      <c r="C53" s="511"/>
      <c r="D53" s="511"/>
      <c r="E53" s="511"/>
      <c r="F53" s="511"/>
      <c r="G53" s="511"/>
      <c r="H53" s="511"/>
      <c r="I53" s="511"/>
      <c r="J53" s="511"/>
      <c r="K53" s="511"/>
      <c r="L53" s="511"/>
      <c r="M53" s="511"/>
      <c r="N53" s="511"/>
    </row>
    <row r="54" spans="1:14" ht="14.4" x14ac:dyDescent="0.2">
      <c r="A54" s="93"/>
      <c r="B54" s="493" t="s">
        <v>684</v>
      </c>
      <c r="C54" s="514">
        <f t="shared" ref="C54:N54" si="28">+C55+C56</f>
        <v>1840485.5348107331</v>
      </c>
      <c r="D54" s="514">
        <f t="shared" si="28"/>
        <v>44485.222345001355</v>
      </c>
      <c r="E54" s="514">
        <f t="shared" si="28"/>
        <v>7716.4723086003123</v>
      </c>
      <c r="F54" s="514">
        <f t="shared" si="28"/>
        <v>1147.9455600000001</v>
      </c>
      <c r="G54" s="514">
        <f t="shared" si="28"/>
        <v>1147.9455600000001</v>
      </c>
      <c r="H54" s="514">
        <f t="shared" si="28"/>
        <v>478.31081</v>
      </c>
      <c r="I54" s="764">
        <f t="shared" si="28"/>
        <v>0</v>
      </c>
      <c r="J54" s="764">
        <f t="shared" si="28"/>
        <v>0</v>
      </c>
      <c r="K54" s="764">
        <f t="shared" si="28"/>
        <v>0</v>
      </c>
      <c r="L54" s="764">
        <f t="shared" ref="L54" si="29">+L55+L56</f>
        <v>0</v>
      </c>
      <c r="M54" s="764">
        <f t="shared" si="28"/>
        <v>0</v>
      </c>
      <c r="N54" s="514">
        <f t="shared" si="28"/>
        <v>1895461.4313943344</v>
      </c>
    </row>
    <row r="55" spans="1:14" ht="14.4" x14ac:dyDescent="0.2">
      <c r="A55" s="93"/>
      <c r="B55" s="489" t="s">
        <v>271</v>
      </c>
      <c r="C55" s="514">
        <v>1807813.3914164612</v>
      </c>
      <c r="D55" s="514">
        <v>41886.423592114472</v>
      </c>
      <c r="E55" s="514">
        <v>7439.55802942436</v>
      </c>
      <c r="F55" s="514">
        <v>1147.9455600000001</v>
      </c>
      <c r="G55" s="514">
        <v>1147.9455600000001</v>
      </c>
      <c r="H55" s="514">
        <v>478.31081</v>
      </c>
      <c r="I55" s="764">
        <v>0</v>
      </c>
      <c r="J55" s="764">
        <v>0</v>
      </c>
      <c r="K55" s="764">
        <v>0</v>
      </c>
      <c r="L55" s="764">
        <v>0</v>
      </c>
      <c r="M55" s="764">
        <v>0</v>
      </c>
      <c r="N55" s="514">
        <f>SUM(C55:M55)</f>
        <v>1859913.5749679997</v>
      </c>
    </row>
    <row r="56" spans="1:14" ht="14.4" x14ac:dyDescent="0.2">
      <c r="A56" s="93"/>
      <c r="B56" s="489" t="s">
        <v>301</v>
      </c>
      <c r="C56" s="514">
        <v>32672.143394271901</v>
      </c>
      <c r="D56" s="514">
        <v>2598.7987528868848</v>
      </c>
      <c r="E56" s="514">
        <v>276.91427917595274</v>
      </c>
      <c r="F56" s="514">
        <v>0</v>
      </c>
      <c r="G56" s="764">
        <v>0</v>
      </c>
      <c r="H56" s="764">
        <v>0</v>
      </c>
      <c r="I56" s="764">
        <v>0</v>
      </c>
      <c r="J56" s="764">
        <v>0</v>
      </c>
      <c r="K56" s="764">
        <v>0</v>
      </c>
      <c r="L56" s="764">
        <v>0</v>
      </c>
      <c r="M56" s="764">
        <v>0</v>
      </c>
      <c r="N56" s="514">
        <f>SUM(C56:M56)</f>
        <v>35547.856426334736</v>
      </c>
    </row>
    <row r="57" spans="1:14" ht="6.75" customHeight="1" x14ac:dyDescent="0.2">
      <c r="A57" s="93"/>
      <c r="B57" s="492"/>
      <c r="C57" s="514"/>
      <c r="D57" s="514"/>
      <c r="E57" s="514"/>
      <c r="F57" s="514"/>
      <c r="G57" s="514"/>
      <c r="H57" s="514"/>
      <c r="I57" s="514"/>
      <c r="J57" s="514"/>
      <c r="K57" s="514"/>
      <c r="L57" s="514"/>
      <c r="M57" s="514"/>
      <c r="N57" s="514"/>
    </row>
    <row r="58" spans="1:14" ht="6.75" customHeight="1" x14ac:dyDescent="0.2">
      <c r="A58" s="93"/>
      <c r="B58" s="490"/>
      <c r="C58" s="518"/>
      <c r="D58" s="518"/>
      <c r="E58" s="518"/>
      <c r="F58" s="518"/>
      <c r="G58" s="518"/>
      <c r="H58" s="518"/>
      <c r="I58" s="518"/>
      <c r="J58" s="518"/>
      <c r="K58" s="518"/>
      <c r="L58" s="518"/>
      <c r="M58" s="518"/>
      <c r="N58" s="518"/>
    </row>
    <row r="59" spans="1:14" ht="14.4" x14ac:dyDescent="0.2">
      <c r="A59" s="93"/>
      <c r="B59" s="493" t="s">
        <v>842</v>
      </c>
      <c r="C59" s="514">
        <f t="shared" ref="C59:N59" si="30">+C60+C61</f>
        <v>3942.9670348343898</v>
      </c>
      <c r="D59" s="514">
        <f t="shared" si="30"/>
        <v>5523.54104966878</v>
      </c>
      <c r="E59" s="514">
        <f t="shared" si="30"/>
        <v>5523.54104966878</v>
      </c>
      <c r="F59" s="514">
        <f t="shared" si="30"/>
        <v>5523.54104966878</v>
      </c>
      <c r="G59" s="514">
        <f t="shared" si="30"/>
        <v>5523.54104966878</v>
      </c>
      <c r="H59" s="514">
        <f t="shared" si="30"/>
        <v>5523.54104966878</v>
      </c>
      <c r="I59" s="514">
        <f t="shared" si="30"/>
        <v>5523.54104966878</v>
      </c>
      <c r="J59" s="514">
        <f t="shared" si="30"/>
        <v>5523.54104966878</v>
      </c>
      <c r="K59" s="514">
        <f t="shared" si="30"/>
        <v>22234.593213824061</v>
      </c>
      <c r="L59" s="514">
        <f t="shared" ref="L59" si="31">+L60+L61</f>
        <v>38365.205473082511</v>
      </c>
      <c r="M59" s="514">
        <f t="shared" si="30"/>
        <v>294760.49155447824</v>
      </c>
      <c r="N59" s="514">
        <f t="shared" si="30"/>
        <v>397968.04462390061</v>
      </c>
    </row>
    <row r="60" spans="1:14" ht="14.4" x14ac:dyDescent="0.2">
      <c r="A60" s="93"/>
      <c r="B60" s="489" t="s">
        <v>271</v>
      </c>
      <c r="C60" s="514">
        <v>1181.19651</v>
      </c>
      <c r="D60" s="764">
        <v>0</v>
      </c>
      <c r="E60" s="764">
        <v>0</v>
      </c>
      <c r="F60" s="764">
        <v>0</v>
      </c>
      <c r="G60" s="764">
        <v>0</v>
      </c>
      <c r="H60" s="764">
        <v>0</v>
      </c>
      <c r="I60" s="764">
        <v>0</v>
      </c>
      <c r="J60" s="764">
        <v>0</v>
      </c>
      <c r="K60" s="514">
        <v>15603.223309578201</v>
      </c>
      <c r="L60" s="514">
        <v>31206.446619156402</v>
      </c>
      <c r="M60" s="514">
        <v>265254.79627522884</v>
      </c>
      <c r="N60" s="514">
        <f>SUM(C60:M60)</f>
        <v>313245.66271396342</v>
      </c>
    </row>
    <row r="61" spans="1:14" ht="14.4" x14ac:dyDescent="0.2">
      <c r="A61" s="93"/>
      <c r="B61" s="489" t="s">
        <v>301</v>
      </c>
      <c r="C61" s="514">
        <v>2761.77052483439</v>
      </c>
      <c r="D61" s="514">
        <v>5523.54104966878</v>
      </c>
      <c r="E61" s="514">
        <v>5523.54104966878</v>
      </c>
      <c r="F61" s="514">
        <v>5523.54104966878</v>
      </c>
      <c r="G61" s="514">
        <v>5523.54104966878</v>
      </c>
      <c r="H61" s="514">
        <v>5523.54104966878</v>
      </c>
      <c r="I61" s="514">
        <v>5523.54104966878</v>
      </c>
      <c r="J61" s="514">
        <v>5523.54104966878</v>
      </c>
      <c r="K61" s="514">
        <v>6631.3699042458602</v>
      </c>
      <c r="L61" s="514">
        <v>7158.7588539261105</v>
      </c>
      <c r="M61" s="514">
        <v>29505.695279249376</v>
      </c>
      <c r="N61" s="514">
        <f>SUM(C61:M61)</f>
        <v>84722.381909937205</v>
      </c>
    </row>
    <row r="62" spans="1:14" ht="6.75" customHeight="1" x14ac:dyDescent="0.2">
      <c r="A62" s="93"/>
      <c r="B62" s="488"/>
      <c r="C62" s="515"/>
      <c r="D62" s="515"/>
      <c r="E62" s="515"/>
      <c r="F62" s="515"/>
      <c r="G62" s="515"/>
      <c r="H62" s="515"/>
      <c r="I62" s="515"/>
      <c r="J62" s="515"/>
      <c r="K62" s="515"/>
      <c r="L62" s="515"/>
      <c r="M62" s="515"/>
      <c r="N62" s="515"/>
    </row>
    <row r="63" spans="1:14" ht="6" customHeight="1" x14ac:dyDescent="0.2">
      <c r="A63" s="93"/>
      <c r="B63" s="488"/>
      <c r="C63" s="515"/>
      <c r="D63" s="515"/>
      <c r="E63" s="515"/>
      <c r="F63" s="515"/>
      <c r="G63" s="515"/>
      <c r="H63" s="515"/>
      <c r="I63" s="515"/>
      <c r="J63" s="515"/>
      <c r="K63" s="515"/>
      <c r="L63" s="515"/>
      <c r="M63" s="515"/>
      <c r="N63" s="515"/>
    </row>
    <row r="64" spans="1:14" ht="14.4" x14ac:dyDescent="0.3">
      <c r="B64" s="495" t="s">
        <v>159</v>
      </c>
      <c r="C64" s="508">
        <f>+C66+C67</f>
        <v>10881665.488938401</v>
      </c>
      <c r="D64" s="761">
        <f t="shared" ref="D64:M64" si="32">+D66+D67</f>
        <v>4288742.7297929004</v>
      </c>
      <c r="E64" s="761">
        <f t="shared" si="32"/>
        <v>0</v>
      </c>
      <c r="F64" s="761">
        <f t="shared" si="32"/>
        <v>0</v>
      </c>
      <c r="G64" s="761">
        <f t="shared" si="32"/>
        <v>0</v>
      </c>
      <c r="H64" s="761">
        <f t="shared" si="32"/>
        <v>0</v>
      </c>
      <c r="I64" s="761">
        <f t="shared" si="32"/>
        <v>0</v>
      </c>
      <c r="J64" s="761">
        <f t="shared" si="32"/>
        <v>0</v>
      </c>
      <c r="K64" s="761">
        <f t="shared" si="32"/>
        <v>0</v>
      </c>
      <c r="L64" s="761">
        <f t="shared" ref="L64" si="33">+L66+L67</f>
        <v>0</v>
      </c>
      <c r="M64" s="761">
        <f t="shared" si="32"/>
        <v>0</v>
      </c>
      <c r="N64" s="508">
        <f>+N66+N67</f>
        <v>15170408.218731301</v>
      </c>
    </row>
    <row r="65" spans="1:16" ht="14.4" x14ac:dyDescent="0.3">
      <c r="B65" s="495" t="s">
        <v>352</v>
      </c>
      <c r="C65" s="772">
        <f t="shared" ref="C65:N65" si="34">+C64/$N$70</f>
        <v>2.7772269597671349E-2</v>
      </c>
      <c r="D65" s="772">
        <f t="shared" si="34"/>
        <v>1.094576188249299E-2</v>
      </c>
      <c r="E65" s="772">
        <f t="shared" si="34"/>
        <v>0</v>
      </c>
      <c r="F65" s="772">
        <f t="shared" si="34"/>
        <v>0</v>
      </c>
      <c r="G65" s="772">
        <f t="shared" si="34"/>
        <v>0</v>
      </c>
      <c r="H65" s="772">
        <f t="shared" si="34"/>
        <v>0</v>
      </c>
      <c r="I65" s="772">
        <f t="shared" si="34"/>
        <v>0</v>
      </c>
      <c r="J65" s="772">
        <f t="shared" si="34"/>
        <v>0</v>
      </c>
      <c r="K65" s="772">
        <f t="shared" si="34"/>
        <v>0</v>
      </c>
      <c r="L65" s="772">
        <f t="shared" ref="L65" si="35">+L64/$N$70</f>
        <v>0</v>
      </c>
      <c r="M65" s="772">
        <f t="shared" si="34"/>
        <v>0</v>
      </c>
      <c r="N65" s="504">
        <f t="shared" si="34"/>
        <v>3.8718031480164339E-2</v>
      </c>
    </row>
    <row r="66" spans="1:16" ht="14.4" x14ac:dyDescent="0.3">
      <c r="B66" s="499" t="s">
        <v>271</v>
      </c>
      <c r="C66" s="760">
        <v>10881665.488938401</v>
      </c>
      <c r="D66" s="760">
        <v>4288742.7297929004</v>
      </c>
      <c r="E66" s="760">
        <v>0</v>
      </c>
      <c r="F66" s="760">
        <v>0</v>
      </c>
      <c r="G66" s="760">
        <v>0</v>
      </c>
      <c r="H66" s="760">
        <v>0</v>
      </c>
      <c r="I66" s="760">
        <v>0</v>
      </c>
      <c r="J66" s="760">
        <v>0</v>
      </c>
      <c r="K66" s="760">
        <v>0</v>
      </c>
      <c r="L66" s="760">
        <v>0</v>
      </c>
      <c r="M66" s="760">
        <v>0</v>
      </c>
      <c r="N66" s="509">
        <f>SUM(C66:M66)</f>
        <v>15170408.218731301</v>
      </c>
    </row>
    <row r="67" spans="1:16" ht="14.4" x14ac:dyDescent="0.3">
      <c r="B67" s="499" t="s">
        <v>301</v>
      </c>
      <c r="C67" s="760">
        <v>0</v>
      </c>
      <c r="D67" s="760">
        <v>0</v>
      </c>
      <c r="E67" s="760">
        <v>0</v>
      </c>
      <c r="F67" s="760">
        <v>0</v>
      </c>
      <c r="G67" s="760">
        <v>0</v>
      </c>
      <c r="H67" s="760">
        <v>0</v>
      </c>
      <c r="I67" s="760">
        <v>0</v>
      </c>
      <c r="J67" s="760">
        <v>0</v>
      </c>
      <c r="K67" s="760">
        <v>0</v>
      </c>
      <c r="L67" s="760">
        <v>0</v>
      </c>
      <c r="M67" s="760">
        <v>0</v>
      </c>
      <c r="N67" s="760">
        <f>SUM(C67:M67)</f>
        <v>0</v>
      </c>
    </row>
    <row r="68" spans="1:16" ht="9.75" customHeight="1" thickBot="1" x14ac:dyDescent="0.35">
      <c r="B68" s="501"/>
      <c r="C68" s="509"/>
      <c r="D68" s="509"/>
      <c r="E68" s="509"/>
      <c r="F68" s="509"/>
      <c r="G68" s="509"/>
      <c r="H68" s="509"/>
      <c r="I68" s="509"/>
      <c r="J68" s="509"/>
      <c r="K68" s="509"/>
      <c r="L68" s="509"/>
      <c r="M68" s="509"/>
      <c r="N68" s="509"/>
    </row>
    <row r="69" spans="1:16" ht="9.75" customHeight="1" thickTop="1" x14ac:dyDescent="0.3">
      <c r="B69" s="487"/>
      <c r="C69" s="519"/>
      <c r="D69" s="519"/>
      <c r="E69" s="519"/>
      <c r="F69" s="519"/>
      <c r="G69" s="519"/>
      <c r="H69" s="519"/>
      <c r="I69" s="519"/>
      <c r="J69" s="519"/>
      <c r="K69" s="519"/>
      <c r="L69" s="519"/>
      <c r="M69" s="519"/>
      <c r="N69" s="519"/>
    </row>
    <row r="70" spans="1:16" ht="14.4" x14ac:dyDescent="0.3">
      <c r="B70" s="495" t="s">
        <v>630</v>
      </c>
      <c r="C70" s="508">
        <f t="shared" ref="C70:M70" si="36">+C72+C73</f>
        <v>51244181.489077292</v>
      </c>
      <c r="D70" s="508">
        <f t="shared" si="36"/>
        <v>51333838.220922396</v>
      </c>
      <c r="E70" s="508">
        <f t="shared" si="36"/>
        <v>40805184.280819811</v>
      </c>
      <c r="F70" s="508">
        <f t="shared" si="36"/>
        <v>30567254.531023521</v>
      </c>
      <c r="G70" s="508">
        <f t="shared" si="36"/>
        <v>25279120.77948717</v>
      </c>
      <c r="H70" s="508">
        <f t="shared" si="36"/>
        <v>14844784.820224877</v>
      </c>
      <c r="I70" s="508">
        <f t="shared" si="36"/>
        <v>13832791.948647564</v>
      </c>
      <c r="J70" s="508">
        <f t="shared" si="36"/>
        <v>15601682.615321802</v>
      </c>
      <c r="K70" s="508">
        <f t="shared" si="36"/>
        <v>19942464.188666925</v>
      </c>
      <c r="L70" s="508">
        <f t="shared" ref="L70" si="37">+L72+L73</f>
        <v>14261618.600250321</v>
      </c>
      <c r="M70" s="508">
        <f t="shared" si="36"/>
        <v>114104731.40657477</v>
      </c>
      <c r="N70" s="507">
        <f>+N72+N73</f>
        <v>391817652.88101649</v>
      </c>
    </row>
    <row r="71" spans="1:16" ht="14.4" x14ac:dyDescent="0.3">
      <c r="B71" s="495" t="s">
        <v>352</v>
      </c>
      <c r="C71" s="772">
        <f t="shared" ref="C71:N71" si="38">+C70/$N$70</f>
        <v>0.1307857905642619</v>
      </c>
      <c r="D71" s="772">
        <f t="shared" si="38"/>
        <v>0.13101461315861379</v>
      </c>
      <c r="E71" s="772">
        <f t="shared" si="38"/>
        <v>0.10414330232642975</v>
      </c>
      <c r="F71" s="772">
        <f t="shared" si="38"/>
        <v>7.8013979988558343E-2</v>
      </c>
      <c r="G71" s="772">
        <f t="shared" si="38"/>
        <v>6.4517564723311979E-2</v>
      </c>
      <c r="H71" s="772">
        <f t="shared" si="38"/>
        <v>3.7886972960692003E-2</v>
      </c>
      <c r="I71" s="772">
        <f t="shared" si="38"/>
        <v>3.5304157040745118E-2</v>
      </c>
      <c r="J71" s="772">
        <f t="shared" si="38"/>
        <v>3.9818733282187199E-2</v>
      </c>
      <c r="K71" s="772">
        <f t="shared" si="38"/>
        <v>5.0897309097818685E-2</v>
      </c>
      <c r="L71" s="772">
        <f t="shared" ref="L71" si="39">+L70/$N$70</f>
        <v>3.6398611689354272E-2</v>
      </c>
      <c r="M71" s="772">
        <f t="shared" si="38"/>
        <v>0.29121896516802681</v>
      </c>
      <c r="N71" s="504">
        <f t="shared" si="38"/>
        <v>1</v>
      </c>
    </row>
    <row r="72" spans="1:16" ht="14.4" x14ac:dyDescent="0.2">
      <c r="A72" s="94"/>
      <c r="B72" s="502" t="s">
        <v>271</v>
      </c>
      <c r="C72" s="509">
        <f>+C15+C20+C25+C30+C66</f>
        <v>46510914.112748295</v>
      </c>
      <c r="D72" s="509">
        <f t="shared" ref="D72:M72" si="40">+D15+D20+D25+D30+D66</f>
        <v>46405699.860427037</v>
      </c>
      <c r="E72" s="509">
        <f t="shared" si="40"/>
        <v>36806517.687377676</v>
      </c>
      <c r="F72" s="509">
        <f t="shared" si="40"/>
        <v>26206100.612344161</v>
      </c>
      <c r="G72" s="509">
        <f t="shared" si="40"/>
        <v>20753376.28302291</v>
      </c>
      <c r="H72" s="509">
        <f t="shared" si="40"/>
        <v>10467147.413137395</v>
      </c>
      <c r="I72" s="509">
        <f t="shared" si="40"/>
        <v>9743387.7206413317</v>
      </c>
      <c r="J72" s="509">
        <f t="shared" si="40"/>
        <v>11327446.689242205</v>
      </c>
      <c r="K72" s="509">
        <f t="shared" si="40"/>
        <v>15835016.320168698</v>
      </c>
      <c r="L72" s="509">
        <f t="shared" ref="L72" si="41">+L15+L20+L25+L30+L66</f>
        <v>10262578.610282026</v>
      </c>
      <c r="M72" s="509">
        <f t="shared" si="40"/>
        <v>98671379.829778418</v>
      </c>
      <c r="N72" s="509">
        <f>SUM(C72:M72)</f>
        <v>332989565.13917023</v>
      </c>
    </row>
    <row r="73" spans="1:16" ht="14.4" x14ac:dyDescent="0.2">
      <c r="A73" s="94"/>
      <c r="B73" s="502" t="s">
        <v>301</v>
      </c>
      <c r="C73" s="509">
        <f t="shared" ref="C73:M73" si="42">+C67+C31+C26+C21+C16</f>
        <v>4733267.3763289955</v>
      </c>
      <c r="D73" s="509">
        <f t="shared" si="42"/>
        <v>4928138.3604953578</v>
      </c>
      <c r="E73" s="509">
        <f t="shared" si="42"/>
        <v>3998666.5934421369</v>
      </c>
      <c r="F73" s="509">
        <f t="shared" si="42"/>
        <v>4361153.9186793612</v>
      </c>
      <c r="G73" s="509">
        <f t="shared" si="42"/>
        <v>4525744.4964642609</v>
      </c>
      <c r="H73" s="509">
        <f t="shared" si="42"/>
        <v>4377637.4070874825</v>
      </c>
      <c r="I73" s="509">
        <f t="shared" si="42"/>
        <v>4089404.2280062325</v>
      </c>
      <c r="J73" s="509">
        <f t="shared" si="42"/>
        <v>4274235.9260795973</v>
      </c>
      <c r="K73" s="509">
        <f t="shared" si="42"/>
        <v>4107447.8684982276</v>
      </c>
      <c r="L73" s="509">
        <f t="shared" ref="L73" si="43">+L67+L31+L26+L21+L16</f>
        <v>3999039.9899682938</v>
      </c>
      <c r="M73" s="509">
        <f t="shared" si="42"/>
        <v>15433351.576796357</v>
      </c>
      <c r="N73" s="509">
        <f>SUM(C73:M73)</f>
        <v>58828087.741846293</v>
      </c>
    </row>
    <row r="74" spans="1:16" ht="9.75" customHeight="1" thickBot="1" x14ac:dyDescent="0.25">
      <c r="A74" s="94"/>
      <c r="B74" s="503"/>
      <c r="C74" s="520"/>
      <c r="D74" s="520"/>
      <c r="E74" s="520"/>
      <c r="F74" s="520"/>
      <c r="G74" s="520"/>
      <c r="H74" s="520"/>
      <c r="I74" s="520"/>
      <c r="J74" s="520"/>
      <c r="K74" s="520"/>
      <c r="L74" s="520"/>
      <c r="M74" s="520"/>
      <c r="N74" s="520"/>
    </row>
    <row r="75" spans="1:16" ht="14.4" thickTop="1" x14ac:dyDescent="0.3">
      <c r="A75" s="94"/>
      <c r="B75" s="105"/>
      <c r="C75" s="105"/>
      <c r="D75" s="105"/>
      <c r="E75" s="105"/>
      <c r="F75" s="105"/>
      <c r="G75" s="105"/>
      <c r="H75" s="105"/>
      <c r="I75" s="105"/>
      <c r="J75" s="105"/>
      <c r="K75" s="105"/>
      <c r="L75" s="105"/>
      <c r="M75" s="105"/>
      <c r="N75" s="105"/>
    </row>
    <row r="76" spans="1:16" ht="14.4" x14ac:dyDescent="0.3">
      <c r="A76" s="94"/>
      <c r="B76" s="421" t="s">
        <v>357</v>
      </c>
      <c r="C76" s="107"/>
      <c r="D76" s="107"/>
      <c r="E76" s="107"/>
      <c r="F76" s="107"/>
      <c r="G76" s="107"/>
      <c r="H76" s="107"/>
      <c r="I76" s="107"/>
      <c r="J76" s="107"/>
      <c r="K76" s="107"/>
      <c r="L76" s="107"/>
      <c r="M76" s="107"/>
      <c r="N76" s="108"/>
    </row>
    <row r="77" spans="1:16" ht="14.4" x14ac:dyDescent="0.3">
      <c r="A77" s="94"/>
      <c r="B77" s="421" t="s">
        <v>920</v>
      </c>
      <c r="C77" s="107"/>
      <c r="D77" s="107"/>
      <c r="E77" s="107"/>
      <c r="F77" s="107"/>
      <c r="G77" s="107"/>
      <c r="H77" s="107"/>
      <c r="I77" s="107"/>
      <c r="J77" s="107"/>
      <c r="K77" s="107"/>
      <c r="L77" s="107"/>
      <c r="M77" s="107"/>
      <c r="N77" s="108"/>
    </row>
    <row r="78" spans="1:16" ht="14.4" x14ac:dyDescent="0.3">
      <c r="A78" s="94"/>
      <c r="B78" s="421" t="s">
        <v>864</v>
      </c>
      <c r="C78" s="107"/>
      <c r="D78" s="107"/>
      <c r="E78" s="107"/>
      <c r="F78" s="107"/>
      <c r="G78" s="107"/>
      <c r="H78" s="107"/>
      <c r="I78" s="107"/>
      <c r="J78" s="107"/>
      <c r="K78" s="107"/>
      <c r="L78" s="107"/>
      <c r="M78" s="107"/>
      <c r="N78" s="107"/>
      <c r="O78" s="107"/>
      <c r="P78" s="107"/>
    </row>
    <row r="79" spans="1:16" ht="14.4" x14ac:dyDescent="0.3">
      <c r="A79" s="94"/>
      <c r="B79" s="24"/>
      <c r="C79" s="107"/>
      <c r="D79" s="107"/>
      <c r="E79" s="107"/>
      <c r="F79" s="107"/>
      <c r="G79" s="107"/>
      <c r="H79" s="107"/>
      <c r="I79" s="107"/>
      <c r="J79" s="107"/>
      <c r="K79" s="107"/>
      <c r="L79" s="107"/>
      <c r="M79" s="107"/>
      <c r="N79" s="107"/>
      <c r="O79" s="107"/>
      <c r="P79" s="107"/>
    </row>
    <row r="80" spans="1:16" ht="14.4" x14ac:dyDescent="0.3">
      <c r="C80" s="94"/>
      <c r="D80" s="94"/>
      <c r="E80" s="94"/>
      <c r="F80" s="94"/>
      <c r="G80" s="94"/>
      <c r="H80" s="94"/>
      <c r="I80" s="94"/>
      <c r="J80" s="94"/>
      <c r="K80" s="94"/>
      <c r="L80" s="94"/>
      <c r="M80" s="94"/>
      <c r="N80" s="107"/>
      <c r="O80" s="107"/>
      <c r="P80" s="107"/>
    </row>
    <row r="81" spans="1:16" ht="14.4" x14ac:dyDescent="0.3">
      <c r="A81" s="94"/>
      <c r="C81" s="109"/>
      <c r="D81" s="109"/>
      <c r="E81" s="109"/>
      <c r="F81" s="718"/>
      <c r="G81" s="718"/>
      <c r="H81" s="109"/>
      <c r="I81" s="109"/>
      <c r="J81" s="109"/>
      <c r="K81" s="109"/>
      <c r="L81" s="109"/>
      <c r="M81" s="107"/>
      <c r="N81" s="107"/>
      <c r="O81" s="107"/>
      <c r="P81" s="107"/>
    </row>
    <row r="82" spans="1:16" ht="14.4" x14ac:dyDescent="0.3">
      <c r="C82" s="905"/>
      <c r="D82" s="905"/>
      <c r="E82" s="905"/>
      <c r="F82" s="905"/>
      <c r="G82" s="905"/>
      <c r="H82" s="905"/>
      <c r="I82" s="905"/>
      <c r="J82" s="905"/>
      <c r="K82" s="905"/>
      <c r="L82" s="905"/>
      <c r="M82" s="107"/>
      <c r="N82" s="107"/>
      <c r="O82" s="107"/>
      <c r="P82" s="107"/>
    </row>
    <row r="83" spans="1:16" ht="14.4" x14ac:dyDescent="0.3">
      <c r="C83" s="905"/>
      <c r="D83" s="905"/>
      <c r="E83" s="905"/>
      <c r="F83" s="905"/>
      <c r="G83" s="905"/>
      <c r="H83" s="905"/>
      <c r="I83" s="905"/>
      <c r="J83" s="905"/>
      <c r="K83" s="905"/>
      <c r="L83" s="905"/>
      <c r="M83" s="107"/>
      <c r="N83" s="107"/>
      <c r="O83" s="107"/>
      <c r="P83" s="107"/>
    </row>
    <row r="84" spans="1:16" ht="14.4" x14ac:dyDescent="0.3">
      <c r="M84" s="107"/>
      <c r="N84" s="107"/>
      <c r="O84" s="107"/>
      <c r="P84" s="107"/>
    </row>
    <row r="85" spans="1:16" ht="14.4" x14ac:dyDescent="0.3">
      <c r="M85" s="107"/>
      <c r="N85" s="107"/>
      <c r="O85" s="107"/>
      <c r="P85" s="107"/>
    </row>
    <row r="86" spans="1:16" ht="14.4" x14ac:dyDescent="0.3">
      <c r="M86" s="107"/>
      <c r="N86" s="107"/>
      <c r="O86" s="107"/>
      <c r="P86" s="107"/>
    </row>
    <row r="87" spans="1:16" ht="14.4" x14ac:dyDescent="0.3">
      <c r="M87" s="107"/>
      <c r="N87" s="107"/>
      <c r="O87" s="107"/>
      <c r="P87" s="107"/>
    </row>
    <row r="88" spans="1:16" ht="14.4" x14ac:dyDescent="0.3">
      <c r="M88" s="107"/>
      <c r="N88" s="107"/>
      <c r="O88" s="107"/>
      <c r="P88" s="107"/>
    </row>
    <row r="89" spans="1:16" ht="14.4" x14ac:dyDescent="0.3">
      <c r="M89" s="107"/>
      <c r="N89" s="107"/>
      <c r="O89" s="107"/>
      <c r="P89" s="107"/>
    </row>
    <row r="90" spans="1:16" ht="14.4" x14ac:dyDescent="0.3">
      <c r="M90" s="107"/>
      <c r="N90" s="107"/>
      <c r="O90" s="107"/>
      <c r="P90" s="107"/>
    </row>
    <row r="91" spans="1:16" ht="14.4" x14ac:dyDescent="0.3">
      <c r="M91" s="107"/>
      <c r="N91" s="107"/>
      <c r="O91" s="107"/>
      <c r="P91" s="107"/>
    </row>
    <row r="92" spans="1:16" ht="14.4" x14ac:dyDescent="0.3">
      <c r="M92" s="107"/>
      <c r="N92" s="107"/>
      <c r="O92" s="107"/>
      <c r="P92" s="107"/>
    </row>
    <row r="93" spans="1:16" ht="14.4" x14ac:dyDescent="0.3">
      <c r="M93" s="107"/>
      <c r="N93" s="107"/>
      <c r="O93" s="107"/>
      <c r="P93" s="107"/>
    </row>
    <row r="94" spans="1:16" ht="14.4" x14ac:dyDescent="0.3">
      <c r="M94" s="107"/>
      <c r="N94" s="107"/>
      <c r="O94" s="107"/>
      <c r="P94" s="107"/>
    </row>
    <row r="95" spans="1:16" ht="14.4" x14ac:dyDescent="0.3">
      <c r="M95" s="107"/>
      <c r="N95" s="107"/>
      <c r="O95" s="107"/>
      <c r="P95" s="107"/>
    </row>
    <row r="96" spans="1:16" ht="14.4" x14ac:dyDescent="0.3">
      <c r="M96" s="107"/>
      <c r="N96" s="107"/>
      <c r="O96" s="107"/>
      <c r="P96" s="107"/>
    </row>
    <row r="97" spans="13:16" ht="14.4" x14ac:dyDescent="0.3">
      <c r="M97" s="107"/>
      <c r="N97" s="107"/>
      <c r="O97" s="107"/>
      <c r="P97" s="107"/>
    </row>
    <row r="98" spans="13:16" ht="14.4" x14ac:dyDescent="0.3">
      <c r="M98" s="107"/>
      <c r="N98" s="107"/>
      <c r="O98" s="107"/>
      <c r="P98" s="107"/>
    </row>
    <row r="99" spans="13:16" ht="14.4" x14ac:dyDescent="0.3">
      <c r="M99" s="107"/>
      <c r="N99" s="107"/>
      <c r="O99" s="107"/>
      <c r="P99" s="107"/>
    </row>
    <row r="100" spans="13:16" ht="14.4" x14ac:dyDescent="0.3">
      <c r="M100" s="107"/>
      <c r="N100" s="107"/>
      <c r="O100" s="107"/>
      <c r="P100" s="107"/>
    </row>
    <row r="101" spans="13:16" ht="14.4" x14ac:dyDescent="0.3">
      <c r="M101" s="107"/>
      <c r="N101" s="107"/>
      <c r="O101" s="107"/>
      <c r="P101" s="107"/>
    </row>
    <row r="102" spans="13:16" ht="14.4" x14ac:dyDescent="0.3">
      <c r="M102" s="107"/>
      <c r="N102" s="107"/>
      <c r="O102" s="107"/>
      <c r="P102" s="107"/>
    </row>
    <row r="103" spans="13:16" ht="14.4" x14ac:dyDescent="0.3">
      <c r="M103" s="107"/>
      <c r="N103" s="107"/>
      <c r="O103" s="107"/>
      <c r="P103" s="107"/>
    </row>
    <row r="104" spans="13:16" ht="14.4" x14ac:dyDescent="0.3">
      <c r="M104" s="107"/>
      <c r="N104" s="107"/>
      <c r="O104" s="107"/>
      <c r="P104" s="107"/>
    </row>
    <row r="105" spans="13:16" ht="14.4" x14ac:dyDescent="0.3">
      <c r="M105" s="107"/>
      <c r="N105" s="107"/>
      <c r="O105" s="107"/>
      <c r="P105" s="107"/>
    </row>
    <row r="106" spans="13:16" ht="14.4" x14ac:dyDescent="0.3">
      <c r="M106" s="107"/>
      <c r="N106" s="107"/>
      <c r="O106" s="107"/>
      <c r="P106" s="107"/>
    </row>
    <row r="107" spans="13:16" ht="14.4" x14ac:dyDescent="0.3">
      <c r="M107" s="107"/>
      <c r="N107" s="107"/>
      <c r="O107" s="107"/>
      <c r="P107" s="107"/>
    </row>
    <row r="108" spans="13:16" ht="14.4" x14ac:dyDescent="0.3">
      <c r="M108" s="107"/>
      <c r="N108" s="107"/>
      <c r="O108" s="107"/>
      <c r="P108" s="107"/>
    </row>
    <row r="109" spans="13:16" ht="14.4" x14ac:dyDescent="0.3">
      <c r="M109" s="107"/>
      <c r="N109" s="107"/>
      <c r="O109" s="107"/>
      <c r="P109" s="107"/>
    </row>
    <row r="110" spans="13:16" ht="14.4" x14ac:dyDescent="0.3">
      <c r="M110" s="107"/>
      <c r="N110" s="107"/>
      <c r="O110" s="107"/>
      <c r="P110" s="107"/>
    </row>
    <row r="111" spans="13:16" ht="14.4" x14ac:dyDescent="0.3">
      <c r="M111" s="107"/>
      <c r="N111" s="107"/>
      <c r="O111" s="107"/>
      <c r="P111" s="107"/>
    </row>
    <row r="112" spans="13:16" ht="14.4" x14ac:dyDescent="0.3">
      <c r="M112" s="107"/>
      <c r="N112" s="107"/>
      <c r="O112" s="107"/>
      <c r="P112" s="107"/>
    </row>
    <row r="113" spans="13:16" ht="14.4" x14ac:dyDescent="0.3">
      <c r="M113" s="107"/>
      <c r="N113" s="107"/>
      <c r="O113" s="107"/>
      <c r="P113" s="107"/>
    </row>
    <row r="114" spans="13:16" ht="14.4" x14ac:dyDescent="0.3">
      <c r="M114" s="107"/>
      <c r="N114" s="107"/>
      <c r="O114" s="107"/>
      <c r="P114" s="107"/>
    </row>
    <row r="115" spans="13:16" ht="14.4" x14ac:dyDescent="0.3">
      <c r="M115" s="107"/>
      <c r="N115" s="107"/>
      <c r="O115" s="107"/>
      <c r="P115" s="107"/>
    </row>
    <row r="116" spans="13:16" ht="14.4" x14ac:dyDescent="0.3">
      <c r="M116" s="107"/>
      <c r="N116" s="107"/>
      <c r="O116" s="107"/>
      <c r="P116" s="107"/>
    </row>
    <row r="117" spans="13:16" ht="14.4" x14ac:dyDescent="0.3">
      <c r="M117" s="107"/>
      <c r="N117" s="107"/>
      <c r="O117" s="107"/>
      <c r="P117" s="107"/>
    </row>
    <row r="118" spans="13:16" ht="14.4" x14ac:dyDescent="0.3">
      <c r="M118" s="107"/>
      <c r="N118" s="107"/>
      <c r="O118" s="107"/>
      <c r="P118" s="107"/>
    </row>
    <row r="119" spans="13:16" ht="14.4" x14ac:dyDescent="0.3">
      <c r="M119" s="107"/>
      <c r="N119" s="107"/>
      <c r="O119" s="107"/>
      <c r="P119" s="107"/>
    </row>
    <row r="120" spans="13:16" ht="14.4" x14ac:dyDescent="0.3">
      <c r="M120" s="107"/>
      <c r="N120" s="107"/>
      <c r="O120" s="107"/>
      <c r="P120" s="107"/>
    </row>
    <row r="121" spans="13:16" ht="14.4" x14ac:dyDescent="0.3">
      <c r="M121" s="107"/>
      <c r="N121" s="107"/>
      <c r="O121" s="107"/>
      <c r="P121" s="107"/>
    </row>
    <row r="122" spans="13:16" ht="14.4" x14ac:dyDescent="0.3">
      <c r="M122" s="107"/>
      <c r="N122" s="107"/>
      <c r="O122" s="107"/>
      <c r="P122" s="107"/>
    </row>
    <row r="123" spans="13:16" ht="14.4" x14ac:dyDescent="0.3">
      <c r="M123" s="107"/>
      <c r="N123" s="107"/>
      <c r="O123" s="107"/>
      <c r="P123" s="107"/>
    </row>
    <row r="124" spans="13:16" ht="14.4" x14ac:dyDescent="0.3">
      <c r="M124" s="107"/>
      <c r="N124" s="107"/>
      <c r="O124" s="107"/>
      <c r="P124" s="107"/>
    </row>
    <row r="125" spans="13:16" ht="14.4" x14ac:dyDescent="0.3">
      <c r="M125" s="107"/>
      <c r="N125" s="107"/>
      <c r="O125" s="107"/>
      <c r="P125" s="107"/>
    </row>
    <row r="126" spans="13:16" ht="14.4" x14ac:dyDescent="0.3">
      <c r="M126" s="107"/>
      <c r="N126" s="107"/>
      <c r="O126" s="107"/>
      <c r="P126" s="107"/>
    </row>
    <row r="127" spans="13:16" ht="14.4" x14ac:dyDescent="0.3">
      <c r="M127" s="107"/>
      <c r="N127" s="107"/>
      <c r="O127" s="107"/>
      <c r="P127" s="107"/>
    </row>
    <row r="128" spans="13:16" ht="14.4" x14ac:dyDescent="0.3">
      <c r="M128" s="107"/>
      <c r="N128" s="107"/>
      <c r="O128" s="107"/>
      <c r="P128" s="107"/>
    </row>
    <row r="129" spans="13:16" ht="14.4" x14ac:dyDescent="0.3">
      <c r="M129" s="107"/>
      <c r="N129" s="107"/>
      <c r="O129" s="107"/>
      <c r="P129" s="107"/>
    </row>
    <row r="130" spans="13:16" ht="14.4" x14ac:dyDescent="0.3">
      <c r="M130" s="107"/>
      <c r="N130" s="107"/>
      <c r="O130" s="107"/>
      <c r="P130" s="107"/>
    </row>
    <row r="131" spans="13:16" ht="14.4" x14ac:dyDescent="0.3">
      <c r="M131" s="107"/>
      <c r="N131" s="107"/>
      <c r="O131" s="107"/>
      <c r="P131" s="107"/>
    </row>
    <row r="132" spans="13:16" ht="14.4" x14ac:dyDescent="0.3">
      <c r="M132" s="107"/>
      <c r="N132" s="107"/>
      <c r="O132" s="107"/>
      <c r="P132" s="107"/>
    </row>
    <row r="133" spans="13:16" ht="14.4" x14ac:dyDescent="0.3">
      <c r="M133" s="107"/>
      <c r="N133" s="107"/>
      <c r="O133" s="107"/>
      <c r="P133" s="107"/>
    </row>
    <row r="134" spans="13:16" ht="14.4" x14ac:dyDescent="0.3">
      <c r="M134" s="107"/>
      <c r="N134" s="107"/>
      <c r="O134" s="107"/>
      <c r="P134" s="107"/>
    </row>
    <row r="135" spans="13:16" ht="14.4" x14ac:dyDescent="0.3">
      <c r="M135" s="107"/>
      <c r="N135" s="107"/>
      <c r="O135" s="107"/>
      <c r="P135" s="107"/>
    </row>
    <row r="136" spans="13:16" ht="14.4" x14ac:dyDescent="0.3">
      <c r="M136" s="107"/>
      <c r="N136" s="107"/>
      <c r="O136" s="107"/>
      <c r="P136" s="107"/>
    </row>
    <row r="137" spans="13:16" ht="14.4" x14ac:dyDescent="0.3">
      <c r="M137" s="107"/>
      <c r="N137" s="107"/>
      <c r="O137" s="107"/>
      <c r="P137" s="107"/>
    </row>
    <row r="138" spans="13:16" ht="14.4" x14ac:dyDescent="0.3">
      <c r="M138" s="107"/>
      <c r="N138" s="107"/>
      <c r="O138" s="107"/>
      <c r="P138" s="107"/>
    </row>
    <row r="139" spans="13:16" ht="14.4" x14ac:dyDescent="0.3">
      <c r="M139" s="107"/>
      <c r="N139" s="107"/>
      <c r="O139" s="107"/>
      <c r="P139" s="107"/>
    </row>
    <row r="140" spans="13:16" ht="14.4" x14ac:dyDescent="0.3">
      <c r="M140" s="107"/>
      <c r="N140" s="107"/>
      <c r="O140" s="107"/>
      <c r="P140" s="107"/>
    </row>
    <row r="141" spans="13:16" ht="14.4" x14ac:dyDescent="0.3">
      <c r="M141" s="107"/>
      <c r="N141" s="107"/>
      <c r="O141" s="107"/>
      <c r="P141" s="107"/>
    </row>
    <row r="142" spans="13:16" ht="14.4" x14ac:dyDescent="0.3">
      <c r="M142" s="107"/>
      <c r="N142" s="107"/>
      <c r="O142" s="107"/>
      <c r="P142" s="107"/>
    </row>
    <row r="143" spans="13:16" ht="14.4" x14ac:dyDescent="0.3">
      <c r="M143" s="107"/>
      <c r="N143" s="107"/>
      <c r="O143" s="107"/>
      <c r="P143" s="107"/>
    </row>
    <row r="144" spans="13:16" ht="14.4" x14ac:dyDescent="0.3">
      <c r="M144" s="107"/>
      <c r="N144" s="107"/>
      <c r="O144" s="107"/>
      <c r="P144" s="107"/>
    </row>
    <row r="145" spans="13:16" ht="14.4" x14ac:dyDescent="0.3">
      <c r="M145" s="107"/>
      <c r="N145" s="107"/>
      <c r="O145" s="107"/>
      <c r="P145" s="107"/>
    </row>
    <row r="146" spans="13:16" ht="14.4" x14ac:dyDescent="0.3">
      <c r="M146" s="107"/>
      <c r="N146" s="107"/>
      <c r="O146" s="107"/>
      <c r="P146" s="107"/>
    </row>
    <row r="147" spans="13:16" ht="14.4" x14ac:dyDescent="0.3">
      <c r="M147" s="107"/>
      <c r="N147" s="107"/>
      <c r="O147" s="107"/>
      <c r="P147" s="107"/>
    </row>
    <row r="148" spans="13:16" ht="14.4" x14ac:dyDescent="0.3">
      <c r="M148" s="107"/>
      <c r="N148" s="107"/>
      <c r="O148" s="107"/>
      <c r="P148" s="107"/>
    </row>
    <row r="149" spans="13:16" ht="14.4" x14ac:dyDescent="0.3">
      <c r="M149" s="107"/>
      <c r="N149" s="107"/>
      <c r="O149" s="107"/>
      <c r="P149" s="107"/>
    </row>
    <row r="150" spans="13:16" ht="14.4" x14ac:dyDescent="0.3">
      <c r="M150" s="107"/>
      <c r="N150" s="107"/>
      <c r="O150" s="107"/>
      <c r="P150" s="107"/>
    </row>
    <row r="151" spans="13:16" ht="14.4" x14ac:dyDescent="0.3">
      <c r="M151" s="107"/>
      <c r="N151" s="107"/>
      <c r="O151" s="107"/>
      <c r="P151" s="107"/>
    </row>
    <row r="152" spans="13:16" ht="14.4" x14ac:dyDescent="0.3">
      <c r="M152" s="107"/>
      <c r="N152" s="107"/>
      <c r="O152" s="107"/>
      <c r="P152" s="107"/>
    </row>
    <row r="153" spans="13:16" ht="14.4" x14ac:dyDescent="0.3">
      <c r="M153" s="107"/>
      <c r="N153" s="107"/>
      <c r="O153" s="107"/>
      <c r="P153" s="107"/>
    </row>
    <row r="154" spans="13:16" ht="14.4" x14ac:dyDescent="0.3">
      <c r="M154" s="107"/>
      <c r="N154" s="107"/>
      <c r="O154" s="107"/>
      <c r="P154" s="107"/>
    </row>
    <row r="155" spans="13:16" ht="14.4" x14ac:dyDescent="0.3">
      <c r="M155" s="107"/>
      <c r="N155" s="107"/>
      <c r="O155" s="107"/>
      <c r="P155" s="107"/>
    </row>
    <row r="156" spans="13:16" ht="14.4" x14ac:dyDescent="0.3">
      <c r="M156" s="107"/>
      <c r="N156" s="107"/>
      <c r="O156" s="107"/>
      <c r="P156" s="107"/>
    </row>
    <row r="157" spans="13:16" ht="14.4" x14ac:dyDescent="0.3">
      <c r="M157" s="107"/>
      <c r="N157" s="107"/>
      <c r="O157" s="107"/>
      <c r="P157" s="107"/>
    </row>
    <row r="158" spans="13:16" ht="14.4" x14ac:dyDescent="0.3">
      <c r="M158" s="107"/>
      <c r="N158" s="107"/>
      <c r="O158" s="107"/>
      <c r="P158" s="107"/>
    </row>
    <row r="159" spans="13:16" ht="14.4" x14ac:dyDescent="0.3">
      <c r="M159" s="107"/>
      <c r="N159" s="107"/>
      <c r="O159" s="107"/>
      <c r="P159" s="107"/>
    </row>
    <row r="160" spans="13:16" ht="14.4" x14ac:dyDescent="0.3">
      <c r="M160" s="107"/>
      <c r="N160" s="107"/>
      <c r="O160" s="107"/>
      <c r="P160" s="107"/>
    </row>
    <row r="161" spans="13:16" ht="14.4" x14ac:dyDescent="0.3">
      <c r="M161" s="107"/>
      <c r="N161" s="107"/>
      <c r="O161" s="107"/>
      <c r="P161" s="107"/>
    </row>
    <row r="162" spans="13:16" ht="14.4" x14ac:dyDescent="0.3">
      <c r="M162" s="107"/>
      <c r="N162" s="107"/>
      <c r="O162" s="107"/>
      <c r="P162" s="107"/>
    </row>
    <row r="163" spans="13:16" ht="14.4" x14ac:dyDescent="0.3">
      <c r="M163" s="107"/>
      <c r="N163" s="107"/>
      <c r="O163" s="107"/>
      <c r="P163" s="107"/>
    </row>
    <row r="164" spans="13:16" ht="14.4" x14ac:dyDescent="0.3">
      <c r="M164" s="107"/>
      <c r="N164" s="107"/>
      <c r="O164" s="107"/>
      <c r="P164" s="107"/>
    </row>
    <row r="165" spans="13:16" ht="14.4" x14ac:dyDescent="0.3">
      <c r="M165" s="107"/>
      <c r="N165" s="107"/>
      <c r="O165" s="107"/>
      <c r="P165" s="107"/>
    </row>
    <row r="166" spans="13:16" ht="14.4" x14ac:dyDescent="0.3">
      <c r="M166" s="107"/>
      <c r="N166" s="107"/>
      <c r="O166" s="107"/>
      <c r="P166" s="107"/>
    </row>
    <row r="167" spans="13:16" ht="14.4" x14ac:dyDescent="0.3">
      <c r="M167" s="107"/>
      <c r="N167" s="107"/>
      <c r="O167" s="107"/>
      <c r="P167" s="107"/>
    </row>
    <row r="168" spans="13:16" ht="14.4" x14ac:dyDescent="0.3">
      <c r="M168" s="107"/>
      <c r="N168" s="107"/>
      <c r="O168" s="107"/>
      <c r="P168" s="107"/>
    </row>
    <row r="169" spans="13:16" ht="14.4" x14ac:dyDescent="0.3">
      <c r="M169" s="107"/>
      <c r="N169" s="107"/>
      <c r="O169" s="107"/>
      <c r="P169" s="107"/>
    </row>
    <row r="170" spans="13:16" ht="14.4" x14ac:dyDescent="0.3">
      <c r="M170" s="107"/>
      <c r="N170" s="107"/>
      <c r="O170" s="107"/>
      <c r="P170" s="107"/>
    </row>
    <row r="171" spans="13:16" ht="14.4" x14ac:dyDescent="0.3">
      <c r="M171" s="107"/>
      <c r="N171" s="107"/>
      <c r="O171" s="107"/>
      <c r="P171" s="107"/>
    </row>
    <row r="172" spans="13:16" ht="14.4" x14ac:dyDescent="0.3">
      <c r="M172" s="107"/>
      <c r="N172" s="107"/>
      <c r="O172" s="107"/>
      <c r="P172" s="107"/>
    </row>
    <row r="173" spans="13:16" ht="14.4" x14ac:dyDescent="0.3">
      <c r="M173" s="107"/>
      <c r="N173" s="107"/>
      <c r="O173" s="107"/>
      <c r="P173" s="107"/>
    </row>
    <row r="174" spans="13:16" ht="14.4" x14ac:dyDescent="0.3">
      <c r="M174" s="107"/>
      <c r="N174" s="107"/>
      <c r="O174" s="107"/>
      <c r="P174" s="107"/>
    </row>
    <row r="175" spans="13:16" ht="14.4" x14ac:dyDescent="0.3">
      <c r="M175" s="107"/>
      <c r="N175" s="107"/>
      <c r="O175" s="107"/>
      <c r="P175" s="107"/>
    </row>
    <row r="176" spans="13:16" ht="14.4" x14ac:dyDescent="0.3">
      <c r="M176" s="107"/>
      <c r="N176" s="107"/>
      <c r="O176" s="107"/>
      <c r="P176" s="107"/>
    </row>
    <row r="177" spans="13:16" ht="14.4" x14ac:dyDescent="0.3">
      <c r="M177" s="107"/>
      <c r="N177" s="107"/>
      <c r="O177" s="107"/>
      <c r="P177" s="107"/>
    </row>
    <row r="178" spans="13:16" ht="14.4" x14ac:dyDescent="0.3">
      <c r="M178" s="107"/>
      <c r="N178" s="107"/>
      <c r="O178" s="107"/>
      <c r="P178" s="107"/>
    </row>
    <row r="179" spans="13:16" ht="14.4" x14ac:dyDescent="0.3">
      <c r="M179" s="107"/>
      <c r="N179" s="107"/>
      <c r="O179" s="107"/>
      <c r="P179" s="107"/>
    </row>
    <row r="180" spans="13:16" ht="14.4" x14ac:dyDescent="0.3">
      <c r="M180" s="107"/>
      <c r="N180" s="107"/>
      <c r="O180" s="107"/>
      <c r="P180" s="107"/>
    </row>
    <row r="181" spans="13:16" ht="14.4" x14ac:dyDescent="0.3">
      <c r="M181" s="107"/>
      <c r="N181" s="107"/>
      <c r="O181" s="107"/>
      <c r="P181" s="107"/>
    </row>
    <row r="182" spans="13:16" ht="14.4" x14ac:dyDescent="0.3">
      <c r="M182" s="107"/>
      <c r="N182" s="107"/>
      <c r="O182" s="107"/>
      <c r="P182" s="107"/>
    </row>
    <row r="183" spans="13:16" ht="14.4" x14ac:dyDescent="0.3">
      <c r="M183" s="107"/>
      <c r="N183" s="107"/>
      <c r="O183" s="107"/>
      <c r="P183" s="107"/>
    </row>
    <row r="184" spans="13:16" ht="14.4" x14ac:dyDescent="0.3">
      <c r="M184" s="107"/>
      <c r="N184" s="107"/>
      <c r="O184" s="107"/>
      <c r="P184" s="107"/>
    </row>
    <row r="185" spans="13:16" ht="14.4" x14ac:dyDescent="0.3">
      <c r="M185" s="107"/>
      <c r="N185" s="107"/>
      <c r="O185" s="107"/>
      <c r="P185" s="107"/>
    </row>
    <row r="186" spans="13:16" ht="14.4" x14ac:dyDescent="0.3">
      <c r="M186" s="107"/>
      <c r="N186" s="107"/>
      <c r="O186" s="107"/>
      <c r="P186" s="107"/>
    </row>
    <row r="187" spans="13:16" ht="14.4" x14ac:dyDescent="0.3">
      <c r="M187" s="107"/>
      <c r="N187" s="107"/>
      <c r="O187" s="107"/>
      <c r="P187" s="107"/>
    </row>
    <row r="188" spans="13:16" ht="14.4" x14ac:dyDescent="0.3">
      <c r="M188" s="107"/>
      <c r="N188" s="107"/>
      <c r="O188" s="107"/>
      <c r="P188" s="107"/>
    </row>
    <row r="189" spans="13:16" ht="14.4" x14ac:dyDescent="0.3">
      <c r="M189" s="107"/>
      <c r="N189" s="107"/>
      <c r="O189" s="107"/>
      <c r="P189" s="107"/>
    </row>
    <row r="190" spans="13:16" ht="14.4" x14ac:dyDescent="0.3">
      <c r="M190" s="107"/>
      <c r="N190" s="107"/>
      <c r="O190" s="107"/>
      <c r="P190" s="107"/>
    </row>
    <row r="191" spans="13:16" ht="14.4" x14ac:dyDescent="0.3">
      <c r="M191" s="107"/>
      <c r="N191" s="107"/>
      <c r="O191" s="107"/>
      <c r="P191" s="107"/>
    </row>
    <row r="192" spans="13:16" ht="14.4" x14ac:dyDescent="0.3">
      <c r="M192" s="107"/>
      <c r="N192" s="107"/>
      <c r="O192" s="107"/>
      <c r="P192" s="107"/>
    </row>
    <row r="193" spans="13:16" ht="14.4" x14ac:dyDescent="0.3">
      <c r="M193" s="107"/>
      <c r="N193" s="107"/>
      <c r="O193" s="107"/>
      <c r="P193" s="107"/>
    </row>
    <row r="194" spans="13:16" ht="14.4" x14ac:dyDescent="0.3">
      <c r="M194" s="107"/>
      <c r="N194" s="107"/>
      <c r="O194" s="107"/>
      <c r="P194" s="107"/>
    </row>
    <row r="195" spans="13:16" ht="14.4" x14ac:dyDescent="0.3">
      <c r="M195" s="107"/>
      <c r="N195" s="107"/>
      <c r="O195" s="107"/>
      <c r="P195" s="107"/>
    </row>
    <row r="196" spans="13:16" ht="14.4" x14ac:dyDescent="0.3">
      <c r="M196" s="107"/>
      <c r="N196" s="107"/>
      <c r="O196" s="107"/>
      <c r="P196" s="107"/>
    </row>
    <row r="197" spans="13:16" ht="14.4" x14ac:dyDescent="0.3">
      <c r="M197" s="107"/>
      <c r="N197" s="107"/>
      <c r="O197" s="107"/>
      <c r="P197" s="107"/>
    </row>
    <row r="198" spans="13:16" ht="14.4" x14ac:dyDescent="0.3">
      <c r="M198" s="107"/>
      <c r="N198" s="107"/>
      <c r="O198" s="107"/>
      <c r="P198" s="107"/>
    </row>
    <row r="199" spans="13:16" ht="14.4" x14ac:dyDescent="0.3">
      <c r="M199" s="107"/>
      <c r="N199" s="107"/>
      <c r="O199" s="107"/>
      <c r="P199" s="107"/>
    </row>
    <row r="200" spans="13:16" ht="14.4" x14ac:dyDescent="0.3">
      <c r="M200" s="107"/>
      <c r="N200" s="107"/>
      <c r="O200" s="107"/>
      <c r="P200" s="107"/>
    </row>
    <row r="201" spans="13:16" ht="14.4" x14ac:dyDescent="0.3">
      <c r="M201" s="107"/>
      <c r="N201" s="107"/>
      <c r="O201" s="107"/>
      <c r="P201" s="107"/>
    </row>
    <row r="202" spans="13:16" ht="14.4" x14ac:dyDescent="0.3">
      <c r="M202" s="107"/>
      <c r="N202" s="107"/>
      <c r="O202" s="107"/>
      <c r="P202" s="107"/>
    </row>
    <row r="203" spans="13:16" ht="14.4" x14ac:dyDescent="0.3">
      <c r="M203" s="107"/>
      <c r="N203" s="107"/>
      <c r="O203" s="107"/>
      <c r="P203" s="107"/>
    </row>
    <row r="204" spans="13:16" ht="14.4" x14ac:dyDescent="0.3">
      <c r="M204" s="107"/>
      <c r="N204" s="107"/>
      <c r="O204" s="107"/>
      <c r="P204" s="107"/>
    </row>
    <row r="205" spans="13:16" ht="14.4" x14ac:dyDescent="0.3">
      <c r="M205" s="107"/>
      <c r="N205" s="107"/>
      <c r="O205" s="107"/>
      <c r="P205" s="107"/>
    </row>
    <row r="206" spans="13:16" ht="14.4" x14ac:dyDescent="0.3">
      <c r="M206" s="107"/>
      <c r="N206" s="107"/>
      <c r="O206" s="107"/>
      <c r="P206" s="107"/>
    </row>
    <row r="207" spans="13:16" ht="14.4" x14ac:dyDescent="0.3">
      <c r="M207" s="107"/>
      <c r="N207" s="107"/>
      <c r="O207" s="107"/>
      <c r="P207" s="107"/>
    </row>
    <row r="208" spans="13:16" ht="14.4" x14ac:dyDescent="0.3">
      <c r="M208" s="107"/>
      <c r="N208" s="107"/>
      <c r="O208" s="107"/>
      <c r="P208" s="107"/>
    </row>
    <row r="209" spans="13:16" ht="14.4" x14ac:dyDescent="0.3">
      <c r="M209" s="107"/>
      <c r="N209" s="107"/>
      <c r="O209" s="107"/>
      <c r="P209" s="107"/>
    </row>
    <row r="210" spans="13:16" ht="14.4" x14ac:dyDescent="0.3">
      <c r="M210" s="107"/>
      <c r="N210" s="107"/>
      <c r="O210" s="107"/>
      <c r="P210" s="107"/>
    </row>
    <row r="211" spans="13:16" ht="14.4" x14ac:dyDescent="0.3">
      <c r="M211" s="107"/>
      <c r="N211" s="107"/>
      <c r="O211" s="107"/>
      <c r="P211" s="107"/>
    </row>
    <row r="212" spans="13:16" ht="14.4" x14ac:dyDescent="0.3">
      <c r="M212" s="107"/>
      <c r="N212" s="107"/>
      <c r="O212" s="107"/>
      <c r="P212" s="107"/>
    </row>
    <row r="213" spans="13:16" ht="14.4" x14ac:dyDescent="0.3">
      <c r="M213" s="107"/>
      <c r="N213" s="107"/>
      <c r="O213" s="107"/>
      <c r="P213" s="107"/>
    </row>
    <row r="214" spans="13:16" ht="14.4" x14ac:dyDescent="0.3">
      <c r="M214" s="107"/>
      <c r="N214" s="107"/>
      <c r="O214" s="107"/>
      <c r="P214" s="107"/>
    </row>
    <row r="215" spans="13:16" ht="14.4" x14ac:dyDescent="0.3">
      <c r="M215" s="107"/>
      <c r="N215" s="107"/>
      <c r="O215" s="107"/>
      <c r="P215" s="107"/>
    </row>
    <row r="216" spans="13:16" ht="14.4" x14ac:dyDescent="0.3">
      <c r="M216" s="107"/>
      <c r="N216" s="107"/>
      <c r="O216" s="107"/>
      <c r="P216" s="107"/>
    </row>
    <row r="217" spans="13:16" ht="14.4" x14ac:dyDescent="0.3">
      <c r="M217" s="107"/>
      <c r="N217" s="107"/>
      <c r="O217" s="107"/>
      <c r="P217" s="107"/>
    </row>
    <row r="218" spans="13:16" ht="14.4" x14ac:dyDescent="0.3">
      <c r="M218" s="107"/>
      <c r="N218" s="107"/>
      <c r="O218" s="107"/>
      <c r="P218" s="107"/>
    </row>
    <row r="219" spans="13:16" ht="14.4" x14ac:dyDescent="0.3">
      <c r="M219" s="107"/>
      <c r="N219" s="107"/>
      <c r="O219" s="107"/>
      <c r="P219" s="107"/>
    </row>
    <row r="220" spans="13:16" ht="14.4" x14ac:dyDescent="0.3">
      <c r="M220" s="107"/>
      <c r="N220" s="107"/>
      <c r="O220" s="107"/>
      <c r="P220" s="107"/>
    </row>
    <row r="221" spans="13:16" ht="14.4" x14ac:dyDescent="0.3">
      <c r="M221" s="107"/>
      <c r="N221" s="107"/>
      <c r="O221" s="107"/>
      <c r="P221" s="107"/>
    </row>
    <row r="222" spans="13:16" ht="14.4" x14ac:dyDescent="0.3">
      <c r="M222" s="107"/>
      <c r="N222" s="107"/>
      <c r="O222" s="107"/>
      <c r="P222" s="107"/>
    </row>
    <row r="223" spans="13:16" ht="14.4" x14ac:dyDescent="0.3">
      <c r="M223" s="107"/>
      <c r="N223" s="107"/>
      <c r="O223" s="107"/>
      <c r="P223" s="107"/>
    </row>
    <row r="224" spans="13:16" ht="14.4" x14ac:dyDescent="0.3">
      <c r="M224" s="107"/>
      <c r="N224" s="107"/>
      <c r="O224" s="107"/>
      <c r="P224" s="107"/>
    </row>
    <row r="225" spans="13:16" ht="14.4" x14ac:dyDescent="0.3">
      <c r="M225" s="107"/>
      <c r="N225" s="107"/>
      <c r="O225" s="107"/>
      <c r="P225" s="107"/>
    </row>
    <row r="226" spans="13:16" ht="14.4" x14ac:dyDescent="0.3">
      <c r="M226" s="107"/>
      <c r="N226" s="107"/>
      <c r="O226" s="107"/>
      <c r="P226" s="107"/>
    </row>
    <row r="227" spans="13:16" ht="14.4" x14ac:dyDescent="0.3">
      <c r="M227" s="107"/>
      <c r="N227" s="107"/>
      <c r="O227" s="107"/>
      <c r="P227" s="107"/>
    </row>
    <row r="228" spans="13:16" ht="14.4" x14ac:dyDescent="0.3">
      <c r="M228" s="107"/>
      <c r="N228" s="107"/>
      <c r="O228" s="107"/>
      <c r="P228" s="107"/>
    </row>
    <row r="229" spans="13:16" ht="14.4" x14ac:dyDescent="0.3">
      <c r="M229" s="107"/>
      <c r="N229" s="107"/>
      <c r="O229" s="107"/>
      <c r="P229" s="107"/>
    </row>
    <row r="230" spans="13:16" ht="14.4" x14ac:dyDescent="0.3">
      <c r="M230" s="107"/>
      <c r="N230" s="107"/>
      <c r="O230" s="107"/>
      <c r="P230" s="107"/>
    </row>
    <row r="231" spans="13:16" ht="14.4" x14ac:dyDescent="0.3">
      <c r="M231" s="107"/>
      <c r="N231" s="107"/>
      <c r="O231" s="107"/>
      <c r="P231" s="107"/>
    </row>
    <row r="232" spans="13:16" ht="14.4" x14ac:dyDescent="0.3">
      <c r="M232" s="107"/>
      <c r="N232" s="107"/>
      <c r="O232" s="107"/>
      <c r="P232" s="107"/>
    </row>
    <row r="233" spans="13:16" ht="14.4" x14ac:dyDescent="0.3">
      <c r="M233" s="107"/>
      <c r="N233" s="107"/>
      <c r="O233" s="107"/>
      <c r="P233" s="107"/>
    </row>
    <row r="234" spans="13:16" ht="14.4" x14ac:dyDescent="0.3">
      <c r="M234" s="107"/>
      <c r="N234" s="107"/>
      <c r="O234" s="107"/>
      <c r="P234" s="107"/>
    </row>
    <row r="235" spans="13:16" ht="14.4" x14ac:dyDescent="0.3">
      <c r="M235" s="107"/>
      <c r="N235" s="107"/>
      <c r="O235" s="107"/>
      <c r="P235" s="107"/>
    </row>
    <row r="236" spans="13:16" ht="14.4" x14ac:dyDescent="0.3">
      <c r="M236" s="107"/>
      <c r="N236" s="107"/>
      <c r="O236" s="107"/>
      <c r="P236" s="107"/>
    </row>
    <row r="237" spans="13:16" ht="14.4" x14ac:dyDescent="0.3">
      <c r="M237" s="107"/>
      <c r="N237" s="107"/>
      <c r="O237" s="107"/>
      <c r="P237" s="107"/>
    </row>
    <row r="238" spans="13:16" ht="14.4" x14ac:dyDescent="0.3">
      <c r="M238" s="107"/>
      <c r="N238" s="107"/>
      <c r="O238" s="107"/>
      <c r="P238" s="107"/>
    </row>
    <row r="239" spans="13:16" ht="14.4" x14ac:dyDescent="0.3">
      <c r="M239" s="107"/>
      <c r="N239" s="107"/>
      <c r="O239" s="107"/>
      <c r="P239" s="107"/>
    </row>
    <row r="240" spans="13:16" ht="14.4" x14ac:dyDescent="0.3">
      <c r="M240" s="107"/>
      <c r="N240" s="107"/>
      <c r="O240" s="107"/>
      <c r="P240" s="107"/>
    </row>
    <row r="241" spans="13:16" ht="14.4" x14ac:dyDescent="0.3">
      <c r="M241" s="107"/>
      <c r="N241" s="107"/>
      <c r="O241" s="107"/>
      <c r="P241" s="107"/>
    </row>
    <row r="242" spans="13:16" ht="14.4" x14ac:dyDescent="0.3">
      <c r="M242" s="107"/>
      <c r="N242" s="107"/>
      <c r="O242" s="107"/>
      <c r="P242" s="107"/>
    </row>
    <row r="243" spans="13:16" ht="14.4" x14ac:dyDescent="0.3">
      <c r="M243" s="107"/>
      <c r="N243" s="107"/>
      <c r="O243" s="107"/>
      <c r="P243" s="107"/>
    </row>
    <row r="244" spans="13:16" ht="14.4" x14ac:dyDescent="0.3">
      <c r="M244" s="107"/>
      <c r="N244" s="107"/>
      <c r="O244" s="107"/>
      <c r="P244" s="107"/>
    </row>
    <row r="245" spans="13:16" ht="14.4" x14ac:dyDescent="0.3">
      <c r="M245" s="107"/>
      <c r="N245" s="107"/>
      <c r="O245" s="107"/>
      <c r="P245" s="107"/>
    </row>
    <row r="246" spans="13:16" ht="14.4" x14ac:dyDescent="0.3">
      <c r="M246" s="107"/>
      <c r="N246" s="107"/>
      <c r="O246" s="107"/>
      <c r="P246" s="107"/>
    </row>
    <row r="247" spans="13:16" ht="14.4" x14ac:dyDescent="0.3">
      <c r="M247" s="107"/>
      <c r="N247" s="107"/>
      <c r="O247" s="107"/>
      <c r="P247" s="107"/>
    </row>
    <row r="248" spans="13:16" ht="14.4" x14ac:dyDescent="0.3">
      <c r="M248" s="107"/>
      <c r="N248" s="107"/>
      <c r="O248" s="107"/>
      <c r="P248" s="107"/>
    </row>
    <row r="249" spans="13:16" ht="14.4" x14ac:dyDescent="0.3">
      <c r="M249" s="107"/>
      <c r="N249" s="107"/>
      <c r="O249" s="107"/>
      <c r="P249" s="107"/>
    </row>
    <row r="250" spans="13:16" ht="14.4" x14ac:dyDescent="0.3">
      <c r="M250" s="107"/>
      <c r="N250" s="107"/>
      <c r="O250" s="107"/>
      <c r="P250" s="107"/>
    </row>
    <row r="251" spans="13:16" ht="14.4" x14ac:dyDescent="0.3">
      <c r="M251" s="107"/>
      <c r="N251" s="107"/>
      <c r="O251" s="107"/>
      <c r="P251" s="107"/>
    </row>
    <row r="252" spans="13:16" ht="14.4" x14ac:dyDescent="0.3">
      <c r="M252" s="107"/>
      <c r="N252" s="107"/>
      <c r="O252" s="107"/>
      <c r="P252" s="107"/>
    </row>
    <row r="253" spans="13:16" ht="14.4" x14ac:dyDescent="0.3">
      <c r="M253" s="107"/>
      <c r="N253" s="107"/>
      <c r="O253" s="107"/>
      <c r="P253" s="107"/>
    </row>
    <row r="254" spans="13:16" ht="14.4" x14ac:dyDescent="0.3">
      <c r="M254" s="107"/>
      <c r="N254" s="107"/>
      <c r="O254" s="107"/>
      <c r="P254" s="107"/>
    </row>
    <row r="255" spans="13:16" ht="14.4" x14ac:dyDescent="0.3">
      <c r="M255" s="107"/>
      <c r="N255" s="107"/>
      <c r="O255" s="107"/>
      <c r="P255" s="107"/>
    </row>
    <row r="256" spans="13:16" ht="14.4" x14ac:dyDescent="0.3">
      <c r="M256" s="107"/>
      <c r="N256" s="107"/>
      <c r="O256" s="107"/>
      <c r="P256" s="107"/>
    </row>
    <row r="257" spans="13:16" ht="14.4" x14ac:dyDescent="0.3">
      <c r="M257" s="107"/>
      <c r="N257" s="107"/>
      <c r="O257" s="107"/>
      <c r="P257" s="107"/>
    </row>
    <row r="258" spans="13:16" ht="14.4" x14ac:dyDescent="0.3">
      <c r="M258" s="107"/>
      <c r="N258" s="107"/>
      <c r="O258" s="107"/>
      <c r="P258" s="107"/>
    </row>
    <row r="259" spans="13:16" ht="14.4" x14ac:dyDescent="0.3">
      <c r="M259" s="107"/>
      <c r="N259" s="107"/>
      <c r="O259" s="107"/>
      <c r="P259" s="107"/>
    </row>
    <row r="260" spans="13:16" ht="14.4" x14ac:dyDescent="0.3">
      <c r="M260" s="107"/>
      <c r="N260" s="107"/>
      <c r="O260" s="107"/>
      <c r="P260" s="107"/>
    </row>
    <row r="261" spans="13:16" ht="14.4" x14ac:dyDescent="0.3">
      <c r="M261" s="107"/>
      <c r="N261" s="107"/>
      <c r="O261" s="107"/>
      <c r="P261" s="107"/>
    </row>
    <row r="262" spans="13:16" ht="14.4" x14ac:dyDescent="0.3">
      <c r="M262" s="107"/>
      <c r="N262" s="107"/>
      <c r="O262" s="107"/>
      <c r="P262" s="107"/>
    </row>
    <row r="263" spans="13:16" ht="14.4" x14ac:dyDescent="0.3">
      <c r="M263" s="107"/>
      <c r="N263" s="107"/>
      <c r="O263" s="107"/>
      <c r="P263" s="107"/>
    </row>
    <row r="264" spans="13:16" ht="14.4" x14ac:dyDescent="0.3">
      <c r="M264" s="107"/>
      <c r="N264" s="107"/>
      <c r="O264" s="107"/>
      <c r="P264" s="107"/>
    </row>
    <row r="265" spans="13:16" ht="14.4" x14ac:dyDescent="0.3">
      <c r="M265" s="107"/>
      <c r="N265" s="107"/>
      <c r="O265" s="107"/>
      <c r="P265" s="107"/>
    </row>
    <row r="266" spans="13:16" ht="14.4" x14ac:dyDescent="0.3">
      <c r="M266" s="107"/>
      <c r="N266" s="107"/>
      <c r="O266" s="107"/>
      <c r="P266" s="107"/>
    </row>
    <row r="267" spans="13:16" ht="14.4" x14ac:dyDescent="0.3">
      <c r="M267" s="107"/>
      <c r="N267" s="107"/>
      <c r="O267" s="107"/>
      <c r="P267" s="107"/>
    </row>
    <row r="268" spans="13:16" ht="14.4" x14ac:dyDescent="0.3">
      <c r="M268" s="107"/>
      <c r="N268" s="107"/>
      <c r="O268" s="107"/>
      <c r="P268" s="107"/>
    </row>
    <row r="269" spans="13:16" ht="14.4" x14ac:dyDescent="0.3">
      <c r="M269" s="107"/>
      <c r="N269" s="107"/>
      <c r="O269" s="107"/>
      <c r="P269" s="107"/>
    </row>
    <row r="270" spans="13:16" ht="14.4" x14ac:dyDescent="0.3">
      <c r="M270" s="107"/>
      <c r="N270" s="107"/>
      <c r="O270" s="107"/>
      <c r="P270" s="107"/>
    </row>
    <row r="271" spans="13:16" ht="14.4" x14ac:dyDescent="0.3">
      <c r="M271" s="107"/>
      <c r="N271" s="107"/>
      <c r="O271" s="107"/>
      <c r="P271" s="107"/>
    </row>
    <row r="272" spans="13:16" ht="14.4" x14ac:dyDescent="0.3">
      <c r="M272" s="107"/>
      <c r="N272" s="107"/>
      <c r="O272" s="107"/>
      <c r="P272" s="107"/>
    </row>
    <row r="273" spans="13:16" ht="14.4" x14ac:dyDescent="0.3">
      <c r="M273" s="107"/>
      <c r="N273" s="107"/>
      <c r="O273" s="107"/>
      <c r="P273" s="107"/>
    </row>
    <row r="274" spans="13:16" ht="14.4" x14ac:dyDescent="0.3">
      <c r="M274" s="107"/>
      <c r="N274" s="107"/>
      <c r="O274" s="107"/>
      <c r="P274" s="107"/>
    </row>
    <row r="275" spans="13:16" ht="14.4" x14ac:dyDescent="0.3">
      <c r="M275" s="107"/>
      <c r="N275" s="107"/>
      <c r="O275" s="107"/>
      <c r="P275" s="107"/>
    </row>
    <row r="276" spans="13:16" ht="14.4" x14ac:dyDescent="0.3">
      <c r="M276" s="107"/>
      <c r="N276" s="107"/>
      <c r="O276" s="107"/>
      <c r="P276" s="107"/>
    </row>
    <row r="277" spans="13:16" ht="14.4" x14ac:dyDescent="0.3">
      <c r="M277" s="107"/>
      <c r="N277" s="107"/>
      <c r="O277" s="107"/>
      <c r="P277" s="107"/>
    </row>
    <row r="278" spans="13:16" ht="14.4" x14ac:dyDescent="0.3">
      <c r="M278" s="107"/>
      <c r="N278" s="107"/>
      <c r="O278" s="107"/>
      <c r="P278" s="107"/>
    </row>
    <row r="279" spans="13:16" ht="14.4" x14ac:dyDescent="0.3">
      <c r="M279" s="107"/>
      <c r="N279" s="107"/>
      <c r="O279" s="107"/>
      <c r="P279" s="107"/>
    </row>
    <row r="280" spans="13:16" ht="14.4" x14ac:dyDescent="0.3">
      <c r="M280" s="107"/>
      <c r="N280" s="107"/>
      <c r="O280" s="107"/>
      <c r="P280" s="107"/>
    </row>
    <row r="281" spans="13:16" ht="14.4" x14ac:dyDescent="0.3">
      <c r="M281" s="107"/>
      <c r="N281" s="107"/>
      <c r="O281" s="107"/>
      <c r="P281" s="107"/>
    </row>
    <row r="282" spans="13:16" ht="14.4" x14ac:dyDescent="0.3">
      <c r="M282" s="107"/>
      <c r="N282" s="107"/>
      <c r="O282" s="107"/>
      <c r="P282" s="107"/>
    </row>
    <row r="283" spans="13:16" ht="14.4" x14ac:dyDescent="0.3">
      <c r="M283" s="107"/>
      <c r="N283" s="107"/>
      <c r="O283" s="107"/>
      <c r="P283" s="107"/>
    </row>
    <row r="284" spans="13:16" ht="14.4" x14ac:dyDescent="0.3">
      <c r="M284" s="107"/>
      <c r="N284" s="107"/>
      <c r="O284" s="107"/>
      <c r="P284" s="107"/>
    </row>
    <row r="285" spans="13:16" ht="14.4" x14ac:dyDescent="0.3">
      <c r="M285" s="107"/>
      <c r="N285" s="107"/>
      <c r="O285" s="107"/>
      <c r="P285" s="107"/>
    </row>
    <row r="286" spans="13:16" ht="14.4" x14ac:dyDescent="0.3">
      <c r="M286" s="107"/>
      <c r="N286" s="107"/>
      <c r="O286" s="107"/>
      <c r="P286" s="107"/>
    </row>
    <row r="287" spans="13:16" ht="14.4" x14ac:dyDescent="0.3">
      <c r="M287" s="107"/>
      <c r="N287" s="107"/>
      <c r="O287" s="107"/>
      <c r="P287" s="107"/>
    </row>
    <row r="288" spans="13:16" ht="14.4" x14ac:dyDescent="0.3">
      <c r="M288" s="107"/>
      <c r="N288" s="107"/>
      <c r="O288" s="107"/>
      <c r="P288" s="107"/>
    </row>
    <row r="289" spans="13:16" ht="14.4" x14ac:dyDescent="0.3">
      <c r="M289" s="107"/>
      <c r="N289" s="107"/>
      <c r="O289" s="107"/>
      <c r="P289" s="107"/>
    </row>
    <row r="290" spans="13:16" ht="14.4" x14ac:dyDescent="0.3">
      <c r="M290" s="107"/>
      <c r="N290" s="107"/>
      <c r="O290" s="107"/>
      <c r="P290" s="107"/>
    </row>
    <row r="291" spans="13:16" ht="14.4" x14ac:dyDescent="0.3">
      <c r="M291" s="107"/>
      <c r="N291" s="107"/>
      <c r="O291" s="107"/>
      <c r="P291" s="107"/>
    </row>
    <row r="292" spans="13:16" ht="14.4" x14ac:dyDescent="0.3">
      <c r="M292" s="107"/>
      <c r="N292" s="107"/>
      <c r="O292" s="107"/>
      <c r="P292" s="107"/>
    </row>
    <row r="293" spans="13:16" ht="14.4" x14ac:dyDescent="0.3">
      <c r="M293" s="107"/>
      <c r="N293" s="107"/>
      <c r="O293" s="107"/>
      <c r="P293" s="107"/>
    </row>
    <row r="294" spans="13:16" ht="14.4" x14ac:dyDescent="0.3">
      <c r="M294" s="107"/>
      <c r="N294" s="107"/>
      <c r="O294" s="107"/>
      <c r="P294" s="107"/>
    </row>
    <row r="295" spans="13:16" ht="14.4" x14ac:dyDescent="0.3">
      <c r="M295" s="107"/>
      <c r="N295" s="107"/>
      <c r="O295" s="107"/>
      <c r="P295" s="107"/>
    </row>
    <row r="296" spans="13:16" ht="14.4" x14ac:dyDescent="0.3">
      <c r="M296" s="107"/>
      <c r="N296" s="107"/>
      <c r="O296" s="107"/>
      <c r="P296" s="107"/>
    </row>
    <row r="297" spans="13:16" ht="14.4" x14ac:dyDescent="0.3">
      <c r="M297" s="107"/>
      <c r="N297" s="107"/>
      <c r="O297" s="107"/>
      <c r="P297" s="107"/>
    </row>
    <row r="298" spans="13:16" ht="14.4" x14ac:dyDescent="0.3">
      <c r="M298" s="107"/>
      <c r="N298" s="107"/>
      <c r="O298" s="107"/>
      <c r="P298" s="107"/>
    </row>
    <row r="299" spans="13:16" ht="14.4" x14ac:dyDescent="0.3">
      <c r="M299" s="107"/>
      <c r="N299" s="107"/>
      <c r="O299" s="107"/>
      <c r="P299" s="107"/>
    </row>
    <row r="300" spans="13:16" ht="14.4" x14ac:dyDescent="0.3">
      <c r="M300" s="107"/>
      <c r="N300" s="107"/>
      <c r="O300" s="107"/>
      <c r="P300" s="107"/>
    </row>
    <row r="301" spans="13:16" ht="14.4" x14ac:dyDescent="0.3">
      <c r="M301" s="107"/>
      <c r="N301" s="107"/>
      <c r="O301" s="107"/>
      <c r="P301" s="107"/>
    </row>
    <row r="302" spans="13:16" ht="14.4" x14ac:dyDescent="0.3">
      <c r="M302" s="107"/>
      <c r="N302" s="107"/>
      <c r="O302" s="107"/>
      <c r="P302" s="107"/>
    </row>
    <row r="303" spans="13:16" ht="14.4" x14ac:dyDescent="0.3">
      <c r="M303" s="107"/>
      <c r="N303" s="107"/>
      <c r="O303" s="107"/>
      <c r="P303" s="107"/>
    </row>
    <row r="304" spans="13:16" ht="14.4" x14ac:dyDescent="0.3">
      <c r="M304" s="107"/>
      <c r="N304" s="107"/>
      <c r="O304" s="107"/>
      <c r="P304" s="107"/>
    </row>
    <row r="305" spans="13:16" ht="14.4" x14ac:dyDescent="0.3">
      <c r="M305" s="107"/>
      <c r="N305" s="107"/>
      <c r="O305" s="107"/>
      <c r="P305" s="107"/>
    </row>
    <row r="306" spans="13:16" ht="14.4" x14ac:dyDescent="0.3">
      <c r="M306" s="107"/>
      <c r="N306" s="107"/>
      <c r="O306" s="107"/>
      <c r="P306" s="107"/>
    </row>
    <row r="307" spans="13:16" ht="14.4" x14ac:dyDescent="0.3">
      <c r="M307" s="107"/>
      <c r="N307" s="107"/>
      <c r="O307" s="107"/>
      <c r="P307" s="107"/>
    </row>
    <row r="308" spans="13:16" ht="14.4" x14ac:dyDescent="0.3">
      <c r="M308" s="107"/>
      <c r="N308" s="107"/>
      <c r="O308" s="107"/>
      <c r="P308" s="107"/>
    </row>
    <row r="309" spans="13:16" ht="14.4" x14ac:dyDescent="0.3">
      <c r="M309" s="107"/>
      <c r="N309" s="107"/>
      <c r="O309" s="107"/>
      <c r="P309" s="107"/>
    </row>
    <row r="310" spans="13:16" ht="14.4" x14ac:dyDescent="0.3">
      <c r="M310" s="107"/>
      <c r="N310" s="107"/>
      <c r="O310" s="107"/>
      <c r="P310" s="107"/>
    </row>
    <row r="311" spans="13:16" ht="14.4" x14ac:dyDescent="0.3">
      <c r="M311" s="107"/>
      <c r="N311" s="107"/>
      <c r="O311" s="107"/>
      <c r="P311" s="107"/>
    </row>
    <row r="312" spans="13:16" ht="14.4" x14ac:dyDescent="0.3">
      <c r="M312" s="107"/>
      <c r="N312" s="107"/>
      <c r="O312" s="107"/>
      <c r="P312" s="107"/>
    </row>
    <row r="313" spans="13:16" ht="14.4" x14ac:dyDescent="0.3">
      <c r="M313" s="107"/>
      <c r="N313" s="107"/>
      <c r="O313" s="107"/>
      <c r="P313" s="107"/>
    </row>
    <row r="314" spans="13:16" ht="14.4" x14ac:dyDescent="0.3">
      <c r="M314" s="107"/>
      <c r="N314" s="107"/>
      <c r="O314" s="107"/>
      <c r="P314" s="107"/>
    </row>
    <row r="315" spans="13:16" ht="14.4" x14ac:dyDescent="0.3">
      <c r="M315" s="107"/>
      <c r="N315" s="107"/>
      <c r="O315" s="107"/>
      <c r="P315" s="107"/>
    </row>
    <row r="316" spans="13:16" ht="14.4" x14ac:dyDescent="0.3">
      <c r="M316" s="107"/>
      <c r="N316" s="107"/>
      <c r="O316" s="107"/>
      <c r="P316" s="107"/>
    </row>
    <row r="317" spans="13:16" ht="14.4" x14ac:dyDescent="0.3">
      <c r="M317" s="107"/>
      <c r="N317" s="107"/>
      <c r="O317" s="107"/>
      <c r="P317" s="107"/>
    </row>
    <row r="318" spans="13:16" ht="14.4" x14ac:dyDescent="0.3">
      <c r="M318" s="107"/>
      <c r="N318" s="107"/>
      <c r="O318" s="107"/>
      <c r="P318" s="107"/>
    </row>
    <row r="319" spans="13:16" ht="14.4" x14ac:dyDescent="0.3">
      <c r="M319" s="107"/>
      <c r="N319" s="107"/>
      <c r="O319" s="107"/>
      <c r="P319" s="107"/>
    </row>
    <row r="320" spans="13:16" ht="14.4" x14ac:dyDescent="0.3">
      <c r="M320" s="107"/>
      <c r="N320" s="107"/>
      <c r="O320" s="107"/>
      <c r="P320" s="107"/>
    </row>
    <row r="321" spans="13:16" ht="14.4" x14ac:dyDescent="0.3">
      <c r="M321" s="107"/>
      <c r="N321" s="107"/>
      <c r="O321" s="107"/>
      <c r="P321" s="107"/>
    </row>
    <row r="322" spans="13:16" ht="14.4" x14ac:dyDescent="0.3">
      <c r="M322" s="107"/>
      <c r="N322" s="107"/>
      <c r="O322" s="107"/>
      <c r="P322" s="107"/>
    </row>
    <row r="323" spans="13:16" ht="14.4" x14ac:dyDescent="0.3">
      <c r="M323" s="107"/>
      <c r="N323" s="107"/>
      <c r="O323" s="107"/>
      <c r="P323" s="107"/>
    </row>
    <row r="324" spans="13:16" ht="14.4" x14ac:dyDescent="0.3">
      <c r="M324" s="107"/>
      <c r="N324" s="107"/>
      <c r="O324" s="107"/>
      <c r="P324" s="107"/>
    </row>
    <row r="325" spans="13:16" ht="14.4" x14ac:dyDescent="0.3">
      <c r="M325" s="107"/>
      <c r="N325" s="107"/>
      <c r="O325" s="107"/>
      <c r="P325" s="107"/>
    </row>
    <row r="326" spans="13:16" ht="14.4" x14ac:dyDescent="0.3">
      <c r="M326" s="107"/>
      <c r="N326" s="107"/>
      <c r="O326" s="107"/>
      <c r="P326" s="107"/>
    </row>
    <row r="327" spans="13:16" ht="14.4" x14ac:dyDescent="0.3">
      <c r="M327" s="107"/>
      <c r="N327" s="107"/>
      <c r="O327" s="107"/>
      <c r="P327" s="107"/>
    </row>
    <row r="328" spans="13:16" ht="14.4" x14ac:dyDescent="0.3">
      <c r="M328" s="107"/>
      <c r="N328" s="107"/>
      <c r="O328" s="107"/>
      <c r="P328" s="107"/>
    </row>
    <row r="329" spans="13:16" ht="14.4" x14ac:dyDescent="0.3">
      <c r="M329" s="107"/>
      <c r="N329" s="107"/>
      <c r="O329" s="107"/>
      <c r="P329" s="107"/>
    </row>
    <row r="330" spans="13:16" ht="14.4" x14ac:dyDescent="0.3">
      <c r="M330" s="107"/>
      <c r="N330" s="107"/>
      <c r="O330" s="107"/>
      <c r="P330" s="107"/>
    </row>
    <row r="331" spans="13:16" ht="14.4" x14ac:dyDescent="0.3">
      <c r="M331" s="107"/>
      <c r="N331" s="107"/>
      <c r="O331" s="107"/>
      <c r="P331" s="107"/>
    </row>
    <row r="332" spans="13:16" ht="14.4" x14ac:dyDescent="0.3">
      <c r="M332" s="107"/>
      <c r="N332" s="107"/>
      <c r="O332" s="107"/>
      <c r="P332" s="107"/>
    </row>
    <row r="333" spans="13:16" ht="14.4" x14ac:dyDescent="0.3">
      <c r="M333" s="107"/>
      <c r="N333" s="107"/>
      <c r="O333" s="107"/>
      <c r="P333" s="107"/>
    </row>
    <row r="334" spans="13:16" ht="14.4" x14ac:dyDescent="0.3">
      <c r="M334" s="107"/>
      <c r="N334" s="107"/>
      <c r="O334" s="107"/>
      <c r="P334" s="107"/>
    </row>
    <row r="335" spans="13:16" ht="14.4" x14ac:dyDescent="0.3">
      <c r="M335" s="107"/>
      <c r="N335" s="107"/>
      <c r="O335" s="107"/>
      <c r="P335" s="107"/>
    </row>
    <row r="336" spans="13:16" ht="14.4" x14ac:dyDescent="0.3">
      <c r="M336" s="107"/>
      <c r="N336" s="107"/>
      <c r="O336" s="107"/>
      <c r="P336" s="107"/>
    </row>
    <row r="337" spans="13:16" ht="14.4" x14ac:dyDescent="0.3">
      <c r="M337" s="107"/>
      <c r="N337" s="107"/>
      <c r="O337" s="107"/>
      <c r="P337" s="107"/>
    </row>
    <row r="338" spans="13:16" ht="14.4" x14ac:dyDescent="0.3">
      <c r="M338" s="107"/>
      <c r="N338" s="107"/>
      <c r="O338" s="107"/>
      <c r="P338" s="107"/>
    </row>
    <row r="339" spans="13:16" ht="14.4" x14ac:dyDescent="0.3">
      <c r="M339" s="107"/>
      <c r="N339" s="107"/>
      <c r="O339" s="107"/>
      <c r="P339" s="107"/>
    </row>
    <row r="340" spans="13:16" ht="14.4" x14ac:dyDescent="0.3">
      <c r="M340" s="107"/>
      <c r="N340" s="107"/>
      <c r="O340" s="107"/>
      <c r="P340" s="107"/>
    </row>
    <row r="341" spans="13:16" ht="14.4" x14ac:dyDescent="0.3">
      <c r="M341" s="107"/>
      <c r="N341" s="107"/>
      <c r="O341" s="107"/>
      <c r="P341" s="107"/>
    </row>
    <row r="342" spans="13:16" ht="14.4" x14ac:dyDescent="0.3">
      <c r="M342" s="107"/>
      <c r="N342" s="107"/>
      <c r="O342" s="107"/>
      <c r="P342" s="107"/>
    </row>
    <row r="343" spans="13:16" ht="14.4" x14ac:dyDescent="0.3">
      <c r="M343" s="107"/>
      <c r="N343" s="107"/>
      <c r="O343" s="107"/>
      <c r="P343" s="107"/>
    </row>
    <row r="344" spans="13:16" ht="14.4" x14ac:dyDescent="0.3">
      <c r="M344" s="107"/>
      <c r="N344" s="107"/>
      <c r="O344" s="107"/>
      <c r="P344" s="107"/>
    </row>
    <row r="345" spans="13:16" ht="14.4" x14ac:dyDescent="0.3">
      <c r="M345" s="107"/>
      <c r="N345" s="107"/>
      <c r="O345" s="107"/>
      <c r="P345" s="107"/>
    </row>
    <row r="346" spans="13:16" ht="14.4" x14ac:dyDescent="0.3">
      <c r="M346" s="107"/>
      <c r="N346" s="107"/>
      <c r="O346" s="107"/>
      <c r="P346" s="107"/>
    </row>
    <row r="347" spans="13:16" ht="14.4" x14ac:dyDescent="0.3">
      <c r="M347" s="107"/>
      <c r="N347" s="107"/>
      <c r="O347" s="107"/>
      <c r="P347" s="107"/>
    </row>
    <row r="348" spans="13:16" ht="14.4" x14ac:dyDescent="0.3">
      <c r="M348" s="107"/>
      <c r="N348" s="107"/>
      <c r="O348" s="107"/>
      <c r="P348" s="107"/>
    </row>
    <row r="349" spans="13:16" ht="14.4" x14ac:dyDescent="0.3">
      <c r="M349" s="107"/>
      <c r="N349" s="107"/>
      <c r="O349" s="107"/>
      <c r="P349" s="107"/>
    </row>
    <row r="350" spans="13:16" ht="14.4" x14ac:dyDescent="0.3">
      <c r="M350" s="107"/>
      <c r="N350" s="107"/>
      <c r="O350" s="107"/>
      <c r="P350" s="107"/>
    </row>
    <row r="351" spans="13:16" ht="14.4" x14ac:dyDescent="0.3">
      <c r="M351" s="107"/>
      <c r="N351" s="107"/>
      <c r="O351" s="107"/>
      <c r="P351" s="107"/>
    </row>
    <row r="352" spans="13:16" ht="14.4" x14ac:dyDescent="0.3">
      <c r="M352" s="107"/>
      <c r="N352" s="107"/>
      <c r="O352" s="107"/>
      <c r="P352" s="107"/>
    </row>
    <row r="353" spans="13:16" ht="14.4" x14ac:dyDescent="0.3">
      <c r="M353" s="107"/>
      <c r="N353" s="107"/>
      <c r="O353" s="107"/>
      <c r="P353" s="107"/>
    </row>
    <row r="354" spans="13:16" ht="14.4" x14ac:dyDescent="0.3">
      <c r="M354" s="107"/>
      <c r="N354" s="107"/>
      <c r="O354" s="107"/>
      <c r="P354" s="107"/>
    </row>
    <row r="355" spans="13:16" ht="14.4" x14ac:dyDescent="0.3">
      <c r="M355" s="107"/>
      <c r="N355" s="107"/>
      <c r="O355" s="107"/>
      <c r="P355" s="107"/>
    </row>
    <row r="356" spans="13:16" ht="14.4" x14ac:dyDescent="0.3">
      <c r="M356" s="107"/>
      <c r="N356" s="107"/>
      <c r="O356" s="107"/>
      <c r="P356" s="107"/>
    </row>
    <row r="357" spans="13:16" ht="14.4" x14ac:dyDescent="0.3">
      <c r="M357" s="107"/>
      <c r="N357" s="107"/>
      <c r="O357" s="107"/>
      <c r="P357" s="107"/>
    </row>
    <row r="358" spans="13:16" ht="14.4" x14ac:dyDescent="0.3">
      <c r="M358" s="107"/>
      <c r="N358" s="107"/>
      <c r="O358" s="107"/>
      <c r="P358" s="107"/>
    </row>
    <row r="359" spans="13:16" ht="14.4" x14ac:dyDescent="0.3">
      <c r="M359" s="107"/>
      <c r="N359" s="107"/>
      <c r="O359" s="107"/>
      <c r="P359" s="107"/>
    </row>
    <row r="360" spans="13:16" ht="14.4" x14ac:dyDescent="0.3">
      <c r="M360" s="107"/>
      <c r="N360" s="107"/>
      <c r="O360" s="107"/>
      <c r="P360" s="107"/>
    </row>
    <row r="361" spans="13:16" ht="14.4" x14ac:dyDescent="0.3">
      <c r="M361" s="107"/>
      <c r="N361" s="107"/>
      <c r="O361" s="107"/>
      <c r="P361" s="107"/>
    </row>
    <row r="362" spans="13:16" ht="14.4" x14ac:dyDescent="0.3">
      <c r="M362" s="107"/>
      <c r="N362" s="107"/>
      <c r="O362" s="107"/>
      <c r="P362" s="107"/>
    </row>
    <row r="363" spans="13:16" ht="14.4" x14ac:dyDescent="0.3">
      <c r="M363" s="107"/>
      <c r="N363" s="107"/>
      <c r="O363" s="107"/>
      <c r="P363" s="107"/>
    </row>
    <row r="364" spans="13:16" ht="14.4" x14ac:dyDescent="0.3">
      <c r="M364" s="107"/>
      <c r="N364" s="107"/>
      <c r="O364" s="107"/>
      <c r="P364" s="107"/>
    </row>
    <row r="365" spans="13:16" ht="14.4" x14ac:dyDescent="0.3">
      <c r="M365" s="107"/>
      <c r="N365" s="107"/>
      <c r="O365" s="107"/>
      <c r="P365" s="107"/>
    </row>
    <row r="366" spans="13:16" ht="14.4" x14ac:dyDescent="0.3">
      <c r="M366" s="107"/>
      <c r="N366" s="107"/>
      <c r="O366" s="107"/>
      <c r="P366" s="107"/>
    </row>
    <row r="367" spans="13:16" ht="14.4" x14ac:dyDescent="0.3">
      <c r="M367" s="107"/>
      <c r="N367" s="107"/>
      <c r="O367" s="107"/>
      <c r="P367" s="107"/>
    </row>
    <row r="368" spans="13:16" ht="14.4" x14ac:dyDescent="0.3">
      <c r="M368" s="107"/>
      <c r="N368" s="107"/>
      <c r="O368" s="107"/>
      <c r="P368" s="107"/>
    </row>
    <row r="369" spans="13:16" ht="14.4" x14ac:dyDescent="0.3">
      <c r="M369" s="107"/>
      <c r="N369" s="107"/>
      <c r="O369" s="107"/>
      <c r="P369" s="107"/>
    </row>
    <row r="370" spans="13:16" ht="14.4" x14ac:dyDescent="0.3">
      <c r="M370" s="107"/>
      <c r="N370" s="107"/>
      <c r="O370" s="107"/>
      <c r="P370" s="107"/>
    </row>
    <row r="371" spans="13:16" ht="14.4" x14ac:dyDescent="0.3">
      <c r="M371" s="107"/>
      <c r="N371" s="107"/>
      <c r="O371" s="107"/>
      <c r="P371" s="107"/>
    </row>
    <row r="372" spans="13:16" ht="14.4" x14ac:dyDescent="0.3">
      <c r="M372" s="107"/>
      <c r="N372" s="107"/>
      <c r="O372" s="107"/>
      <c r="P372" s="107"/>
    </row>
    <row r="373" spans="13:16" ht="14.4" x14ac:dyDescent="0.3">
      <c r="M373" s="107"/>
      <c r="N373" s="107"/>
      <c r="O373" s="107"/>
      <c r="P373" s="107"/>
    </row>
    <row r="374" spans="13:16" ht="14.4" x14ac:dyDescent="0.3">
      <c r="M374" s="107"/>
      <c r="N374" s="107"/>
      <c r="O374" s="107"/>
      <c r="P374" s="107"/>
    </row>
    <row r="375" spans="13:16" ht="14.4" x14ac:dyDescent="0.3">
      <c r="M375" s="107"/>
      <c r="N375" s="107"/>
      <c r="O375" s="107"/>
      <c r="P375" s="107"/>
    </row>
    <row r="376" spans="13:16" ht="14.4" x14ac:dyDescent="0.3">
      <c r="M376" s="107"/>
      <c r="N376" s="107"/>
      <c r="O376" s="107"/>
      <c r="P376" s="107"/>
    </row>
    <row r="377" spans="13:16" ht="14.4" x14ac:dyDescent="0.3">
      <c r="M377" s="107"/>
      <c r="N377" s="107"/>
      <c r="O377" s="107"/>
      <c r="P377" s="107"/>
    </row>
    <row r="378" spans="13:16" ht="14.4" x14ac:dyDescent="0.3">
      <c r="M378" s="107"/>
      <c r="N378" s="107"/>
      <c r="O378" s="107"/>
      <c r="P378" s="107"/>
    </row>
    <row r="379" spans="13:16" ht="14.4" x14ac:dyDescent="0.3">
      <c r="M379" s="107"/>
      <c r="N379" s="107"/>
      <c r="O379" s="107"/>
      <c r="P379" s="107"/>
    </row>
    <row r="380" spans="13:16" ht="14.4" x14ac:dyDescent="0.3">
      <c r="M380" s="107"/>
      <c r="N380" s="107"/>
      <c r="O380" s="107"/>
      <c r="P380" s="107"/>
    </row>
    <row r="381" spans="13:16" ht="14.4" x14ac:dyDescent="0.3">
      <c r="M381" s="107"/>
      <c r="N381" s="107"/>
      <c r="O381" s="107"/>
      <c r="P381" s="107"/>
    </row>
    <row r="382" spans="13:16" ht="14.4" x14ac:dyDescent="0.3">
      <c r="M382" s="107"/>
      <c r="N382" s="107"/>
      <c r="O382" s="107"/>
      <c r="P382" s="107"/>
    </row>
    <row r="383" spans="13:16" ht="14.4" x14ac:dyDescent="0.3">
      <c r="M383" s="107"/>
      <c r="N383" s="107"/>
      <c r="O383" s="107"/>
      <c r="P383" s="107"/>
    </row>
    <row r="384" spans="13:16" ht="14.4" x14ac:dyDescent="0.3">
      <c r="M384" s="107"/>
      <c r="N384" s="107"/>
      <c r="O384" s="107"/>
      <c r="P384" s="107"/>
    </row>
    <row r="385" spans="13:16" ht="14.4" x14ac:dyDescent="0.3">
      <c r="M385" s="107"/>
      <c r="N385" s="107"/>
      <c r="O385" s="107"/>
      <c r="P385" s="107"/>
    </row>
    <row r="386" spans="13:16" ht="14.4" x14ac:dyDescent="0.3">
      <c r="M386" s="107"/>
      <c r="N386" s="107"/>
      <c r="O386" s="107"/>
      <c r="P386" s="107"/>
    </row>
    <row r="387" spans="13:16" ht="14.4" x14ac:dyDescent="0.3">
      <c r="M387" s="107"/>
      <c r="N387" s="107"/>
      <c r="O387" s="107"/>
      <c r="P387" s="107"/>
    </row>
    <row r="388" spans="13:16" ht="14.4" x14ac:dyDescent="0.3">
      <c r="M388" s="107"/>
      <c r="N388" s="107"/>
      <c r="O388" s="107"/>
      <c r="P388" s="107"/>
    </row>
    <row r="389" spans="13:16" ht="14.4" x14ac:dyDescent="0.3">
      <c r="M389" s="107"/>
      <c r="N389" s="107"/>
      <c r="O389" s="107"/>
      <c r="P389" s="107"/>
    </row>
    <row r="390" spans="13:16" ht="14.4" x14ac:dyDescent="0.3">
      <c r="M390" s="107"/>
      <c r="N390" s="107"/>
      <c r="O390" s="107"/>
      <c r="P390" s="107"/>
    </row>
    <row r="391" spans="13:16" ht="14.4" x14ac:dyDescent="0.3">
      <c r="M391" s="107"/>
      <c r="N391" s="107"/>
      <c r="O391" s="107"/>
      <c r="P391" s="107"/>
    </row>
    <row r="392" spans="13:16" ht="14.4" x14ac:dyDescent="0.3">
      <c r="M392" s="107"/>
      <c r="N392" s="107"/>
      <c r="O392" s="107"/>
      <c r="P392" s="107"/>
    </row>
    <row r="393" spans="13:16" ht="14.4" x14ac:dyDescent="0.3">
      <c r="M393" s="107"/>
      <c r="N393" s="107"/>
      <c r="O393" s="107"/>
      <c r="P393" s="107"/>
    </row>
    <row r="394" spans="13:16" ht="14.4" x14ac:dyDescent="0.3">
      <c r="M394" s="107"/>
      <c r="N394" s="107"/>
      <c r="O394" s="107"/>
      <c r="P394" s="107"/>
    </row>
    <row r="395" spans="13:16" ht="14.4" x14ac:dyDescent="0.3">
      <c r="M395" s="107"/>
      <c r="N395" s="107"/>
      <c r="O395" s="107"/>
      <c r="P395" s="107"/>
    </row>
    <row r="396" spans="13:16" ht="14.4" x14ac:dyDescent="0.3">
      <c r="M396" s="107"/>
      <c r="N396" s="107"/>
      <c r="O396" s="107"/>
      <c r="P396" s="107"/>
    </row>
    <row r="397" spans="13:16" ht="14.4" x14ac:dyDescent="0.3">
      <c r="M397" s="107"/>
      <c r="N397" s="107"/>
      <c r="O397" s="107"/>
      <c r="P397" s="107"/>
    </row>
    <row r="398" spans="13:16" ht="14.4" x14ac:dyDescent="0.3">
      <c r="M398" s="107"/>
      <c r="N398" s="107"/>
      <c r="O398" s="107"/>
      <c r="P398" s="107"/>
    </row>
    <row r="399" spans="13:16" ht="14.4" x14ac:dyDescent="0.3">
      <c r="M399" s="107"/>
      <c r="N399" s="107"/>
      <c r="O399" s="107"/>
      <c r="P399" s="107"/>
    </row>
    <row r="400" spans="13:16" ht="14.4" x14ac:dyDescent="0.3">
      <c r="M400" s="107"/>
      <c r="N400" s="107"/>
      <c r="O400" s="107"/>
      <c r="P400" s="107"/>
    </row>
    <row r="401" spans="13:16" ht="14.4" x14ac:dyDescent="0.3">
      <c r="M401" s="107"/>
      <c r="N401" s="107"/>
      <c r="O401" s="107"/>
      <c r="P401" s="107"/>
    </row>
    <row r="402" spans="13:16" ht="14.4" x14ac:dyDescent="0.3">
      <c r="M402" s="107"/>
      <c r="N402" s="107"/>
      <c r="O402" s="107"/>
      <c r="P402" s="107"/>
    </row>
    <row r="403" spans="13:16" ht="14.4" x14ac:dyDescent="0.3">
      <c r="M403" s="107"/>
      <c r="N403" s="107"/>
      <c r="O403" s="107"/>
      <c r="P403" s="107"/>
    </row>
    <row r="404" spans="13:16" ht="14.4" x14ac:dyDescent="0.3">
      <c r="M404" s="107"/>
      <c r="N404" s="107"/>
      <c r="O404" s="107"/>
      <c r="P404" s="107"/>
    </row>
    <row r="405" spans="13:16" ht="14.4" x14ac:dyDescent="0.3">
      <c r="M405" s="107"/>
      <c r="N405" s="107"/>
      <c r="O405" s="107"/>
      <c r="P405" s="107"/>
    </row>
    <row r="406" spans="13:16" ht="14.4" x14ac:dyDescent="0.3">
      <c r="M406" s="107"/>
      <c r="N406" s="107"/>
      <c r="O406" s="107"/>
      <c r="P406" s="107"/>
    </row>
    <row r="407" spans="13:16" ht="14.4" x14ac:dyDescent="0.3">
      <c r="M407" s="107"/>
      <c r="N407" s="107"/>
      <c r="O407" s="107"/>
      <c r="P407" s="107"/>
    </row>
    <row r="408" spans="13:16" ht="14.4" x14ac:dyDescent="0.3">
      <c r="M408" s="107"/>
      <c r="N408" s="107"/>
      <c r="O408" s="107"/>
      <c r="P408" s="107"/>
    </row>
    <row r="409" spans="13:16" ht="14.4" x14ac:dyDescent="0.3">
      <c r="M409" s="107"/>
      <c r="N409" s="107"/>
      <c r="O409" s="107"/>
      <c r="P409" s="107"/>
    </row>
    <row r="410" spans="13:16" ht="14.4" x14ac:dyDescent="0.3">
      <c r="M410" s="107"/>
      <c r="N410" s="107"/>
      <c r="O410" s="107"/>
      <c r="P410" s="107"/>
    </row>
    <row r="411" spans="13:16" ht="14.4" x14ac:dyDescent="0.3">
      <c r="M411" s="107"/>
      <c r="N411" s="107"/>
      <c r="O411" s="107"/>
      <c r="P411" s="107"/>
    </row>
    <row r="412" spans="13:16" ht="14.4" x14ac:dyDescent="0.3">
      <c r="M412" s="107"/>
      <c r="N412" s="107"/>
      <c r="O412" s="107"/>
      <c r="P412" s="107"/>
    </row>
    <row r="413" spans="13:16" ht="14.4" x14ac:dyDescent="0.3">
      <c r="M413" s="107"/>
      <c r="N413" s="107"/>
      <c r="O413" s="107"/>
      <c r="P413" s="107"/>
    </row>
    <row r="414" spans="13:16" ht="14.4" x14ac:dyDescent="0.3">
      <c r="M414" s="107"/>
      <c r="N414" s="107"/>
      <c r="O414" s="107"/>
      <c r="P414" s="107"/>
    </row>
    <row r="415" spans="13:16" ht="14.4" x14ac:dyDescent="0.3">
      <c r="M415" s="107"/>
      <c r="N415" s="107"/>
      <c r="O415" s="107"/>
      <c r="P415" s="107"/>
    </row>
    <row r="416" spans="13:16" ht="14.4" x14ac:dyDescent="0.3">
      <c r="M416" s="107"/>
      <c r="N416" s="107"/>
      <c r="O416" s="107"/>
      <c r="P416" s="107"/>
    </row>
    <row r="417" spans="13:16" ht="14.4" x14ac:dyDescent="0.3">
      <c r="M417" s="107"/>
      <c r="N417" s="107"/>
      <c r="O417" s="107"/>
      <c r="P417" s="107"/>
    </row>
    <row r="418" spans="13:16" ht="14.4" x14ac:dyDescent="0.3">
      <c r="M418" s="107"/>
      <c r="N418" s="107"/>
      <c r="O418" s="107"/>
      <c r="P418" s="107"/>
    </row>
    <row r="419" spans="13:16" ht="14.4" x14ac:dyDescent="0.3">
      <c r="M419" s="107"/>
      <c r="N419" s="107"/>
      <c r="O419" s="107"/>
      <c r="P419" s="107"/>
    </row>
    <row r="420" spans="13:16" ht="14.4" x14ac:dyDescent="0.3">
      <c r="M420" s="107"/>
      <c r="N420" s="107"/>
      <c r="O420" s="107"/>
      <c r="P420" s="107"/>
    </row>
    <row r="421" spans="13:16" ht="14.4" x14ac:dyDescent="0.3">
      <c r="M421" s="107"/>
      <c r="N421" s="107"/>
      <c r="O421" s="107"/>
      <c r="P421" s="107"/>
    </row>
    <row r="422" spans="13:16" ht="14.4" x14ac:dyDescent="0.3">
      <c r="M422" s="107"/>
      <c r="N422" s="107"/>
      <c r="O422" s="107"/>
      <c r="P422" s="107"/>
    </row>
    <row r="423" spans="13:16" ht="14.4" x14ac:dyDescent="0.3">
      <c r="M423" s="107"/>
      <c r="N423" s="107"/>
      <c r="O423" s="107"/>
      <c r="P423" s="107"/>
    </row>
    <row r="424" spans="13:16" ht="14.4" x14ac:dyDescent="0.3">
      <c r="M424" s="107"/>
      <c r="N424" s="107"/>
      <c r="O424" s="107"/>
      <c r="P424" s="107"/>
    </row>
    <row r="425" spans="13:16" ht="14.4" x14ac:dyDescent="0.3">
      <c r="M425" s="107"/>
      <c r="N425" s="107"/>
      <c r="O425" s="107"/>
      <c r="P425" s="107"/>
    </row>
    <row r="426" spans="13:16" ht="14.4" x14ac:dyDescent="0.3">
      <c r="M426" s="107"/>
      <c r="N426" s="107"/>
      <c r="O426" s="107"/>
      <c r="P426" s="107"/>
    </row>
    <row r="427" spans="13:16" ht="14.4" x14ac:dyDescent="0.3">
      <c r="M427" s="107"/>
      <c r="N427" s="107"/>
      <c r="O427" s="107"/>
      <c r="P427" s="107"/>
    </row>
    <row r="428" spans="13:16" ht="14.4" x14ac:dyDescent="0.3">
      <c r="M428" s="107"/>
      <c r="N428" s="107"/>
      <c r="O428" s="107"/>
      <c r="P428" s="107"/>
    </row>
    <row r="429" spans="13:16" ht="14.4" x14ac:dyDescent="0.3">
      <c r="M429" s="107"/>
      <c r="N429" s="107"/>
      <c r="O429" s="107"/>
      <c r="P429" s="107"/>
    </row>
    <row r="430" spans="13:16" ht="14.4" x14ac:dyDescent="0.3">
      <c r="M430" s="107"/>
      <c r="N430" s="107"/>
      <c r="O430" s="107"/>
      <c r="P430" s="107"/>
    </row>
    <row r="431" spans="13:16" ht="14.4" x14ac:dyDescent="0.3">
      <c r="M431" s="107"/>
      <c r="N431" s="107"/>
      <c r="O431" s="107"/>
      <c r="P431" s="107"/>
    </row>
    <row r="432" spans="13:16" ht="14.4" x14ac:dyDescent="0.3">
      <c r="M432" s="107"/>
      <c r="N432" s="107"/>
      <c r="O432" s="107"/>
      <c r="P432" s="107"/>
    </row>
    <row r="433" spans="13:16" ht="14.4" x14ac:dyDescent="0.3">
      <c r="M433" s="107"/>
      <c r="N433" s="107"/>
      <c r="O433" s="107"/>
      <c r="P433" s="107"/>
    </row>
    <row r="434" spans="13:16" ht="14.4" x14ac:dyDescent="0.3">
      <c r="M434" s="107"/>
      <c r="N434" s="107"/>
      <c r="O434" s="107"/>
      <c r="P434" s="107"/>
    </row>
    <row r="435" spans="13:16" ht="14.4" x14ac:dyDescent="0.3">
      <c r="M435" s="107"/>
      <c r="N435" s="107"/>
      <c r="O435" s="107"/>
      <c r="P435" s="107"/>
    </row>
    <row r="436" spans="13:16" ht="14.4" x14ac:dyDescent="0.3">
      <c r="M436" s="107"/>
      <c r="N436" s="107"/>
      <c r="O436" s="107"/>
      <c r="P436" s="107"/>
    </row>
    <row r="437" spans="13:16" ht="14.4" x14ac:dyDescent="0.3">
      <c r="M437" s="107"/>
      <c r="N437" s="107"/>
      <c r="O437" s="107"/>
      <c r="P437" s="107"/>
    </row>
    <row r="438" spans="13:16" ht="14.4" x14ac:dyDescent="0.3">
      <c r="M438" s="107"/>
      <c r="N438" s="107"/>
      <c r="O438" s="107"/>
      <c r="P438" s="107"/>
    </row>
    <row r="439" spans="13:16" ht="14.4" x14ac:dyDescent="0.3">
      <c r="M439" s="107"/>
      <c r="N439" s="107"/>
      <c r="O439" s="107"/>
      <c r="P439" s="107"/>
    </row>
    <row r="440" spans="13:16" ht="14.4" x14ac:dyDescent="0.3">
      <c r="M440" s="107"/>
      <c r="N440" s="107"/>
      <c r="O440" s="107"/>
      <c r="P440" s="107"/>
    </row>
    <row r="441" spans="13:16" ht="14.4" x14ac:dyDescent="0.3">
      <c r="M441" s="107"/>
      <c r="N441" s="107"/>
      <c r="O441" s="107"/>
      <c r="P441" s="107"/>
    </row>
    <row r="442" spans="13:16" ht="14.4" x14ac:dyDescent="0.3">
      <c r="M442" s="107"/>
      <c r="N442" s="107"/>
      <c r="O442" s="107"/>
      <c r="P442" s="107"/>
    </row>
    <row r="443" spans="13:16" ht="14.4" x14ac:dyDescent="0.3">
      <c r="M443" s="107"/>
      <c r="N443" s="107"/>
      <c r="O443" s="107"/>
      <c r="P443" s="107"/>
    </row>
    <row r="444" spans="13:16" ht="14.4" x14ac:dyDescent="0.3">
      <c r="M444" s="107"/>
      <c r="N444" s="107"/>
      <c r="O444" s="107"/>
      <c r="P444" s="107"/>
    </row>
    <row r="445" spans="13:16" ht="14.4" x14ac:dyDescent="0.3">
      <c r="M445" s="107"/>
      <c r="N445" s="107"/>
      <c r="O445" s="107"/>
      <c r="P445" s="107"/>
    </row>
    <row r="446" spans="13:16" ht="14.4" x14ac:dyDescent="0.3">
      <c r="M446" s="107"/>
      <c r="N446" s="107"/>
      <c r="O446" s="107"/>
      <c r="P446" s="107"/>
    </row>
    <row r="447" spans="13:16" ht="14.4" x14ac:dyDescent="0.3">
      <c r="M447" s="107"/>
      <c r="N447" s="107"/>
      <c r="O447" s="107"/>
      <c r="P447" s="107"/>
    </row>
  </sheetData>
  <mergeCells count="15">
    <mergeCell ref="B6:N6"/>
    <mergeCell ref="B7:N7"/>
    <mergeCell ref="B10:B11"/>
    <mergeCell ref="C10:C11"/>
    <mergeCell ref="D10:D11"/>
    <mergeCell ref="E10:E11"/>
    <mergeCell ref="F10:F11"/>
    <mergeCell ref="G10:G11"/>
    <mergeCell ref="H10:H11"/>
    <mergeCell ref="I10:I11"/>
    <mergeCell ref="J10:J11"/>
    <mergeCell ref="K10:K11"/>
    <mergeCell ref="M10:M11"/>
    <mergeCell ref="N10:N11"/>
    <mergeCell ref="L10:L11"/>
  </mergeCells>
  <hyperlinks>
    <hyperlink ref="A1" location="INDICE!A1" display="Indice"/>
  </hyperlinks>
  <printOptions horizontalCentered="1"/>
  <pageMargins left="0.19685039370078741" right="0.39370078740157483" top="0.19685039370078741" bottom="0.19685039370078741" header="0.15748031496062992" footer="0"/>
  <pageSetup paperSize="9" scale="58" orientation="landscape" r:id="rId1"/>
  <headerFooter scaleWithDoc="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J150"/>
  <sheetViews>
    <sheetView showGridLines="0" zoomScale="85" zoomScaleNormal="85" zoomScaleSheetLayoutView="80" workbookViewId="0"/>
  </sheetViews>
  <sheetFormatPr baseColWidth="10" defaultColWidth="11.44140625" defaultRowHeight="13.8" x14ac:dyDescent="0.3"/>
  <cols>
    <col min="1" max="1" width="6.44140625" style="5" bestFit="1" customWidth="1"/>
    <col min="2" max="2" width="49" style="70" customWidth="1"/>
    <col min="3" max="21" width="9.44140625" style="70" customWidth="1"/>
    <col min="22" max="32" width="9.6640625" style="70" customWidth="1"/>
    <col min="33" max="33" width="12.6640625" style="70" customWidth="1"/>
    <col min="34" max="34" width="15.6640625" style="70" bestFit="1" customWidth="1"/>
    <col min="35" max="35" width="17.44140625" style="85" bestFit="1" customWidth="1"/>
    <col min="36" max="36" width="14" style="85" customWidth="1"/>
    <col min="37" max="16384" width="11.44140625" style="85"/>
  </cols>
  <sheetData>
    <row r="1" spans="1:36" ht="14.4" x14ac:dyDescent="0.3">
      <c r="A1" s="666" t="s">
        <v>216</v>
      </c>
      <c r="B1" s="669"/>
    </row>
    <row r="2" spans="1:36" ht="15" customHeight="1" x14ac:dyDescent="0.3">
      <c r="A2" s="1090"/>
      <c r="B2" s="351" t="s">
        <v>703</v>
      </c>
      <c r="C2" s="72"/>
      <c r="D2" s="72"/>
      <c r="E2" s="724"/>
      <c r="F2" s="72"/>
      <c r="G2" s="72"/>
      <c r="H2" s="72"/>
      <c r="I2" s="72"/>
      <c r="J2" s="72"/>
      <c r="K2" s="72"/>
      <c r="L2" s="71"/>
      <c r="M2" s="72"/>
      <c r="N2" s="72"/>
      <c r="O2" s="72"/>
      <c r="P2" s="72"/>
      <c r="Q2" s="72"/>
      <c r="R2" s="72"/>
      <c r="S2" s="72"/>
      <c r="T2" s="72"/>
      <c r="U2" s="72"/>
      <c r="V2" s="72"/>
      <c r="W2" s="72"/>
      <c r="X2" s="72"/>
      <c r="Y2" s="72"/>
      <c r="Z2" s="72"/>
      <c r="AA2" s="72"/>
      <c r="AB2" s="72"/>
      <c r="AC2" s="72"/>
      <c r="AD2" s="72"/>
    </row>
    <row r="3" spans="1:36" ht="15" customHeight="1" x14ac:dyDescent="0.3">
      <c r="A3" s="42"/>
      <c r="B3" s="351" t="s">
        <v>299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3"/>
      <c r="AH3" s="73"/>
    </row>
    <row r="4" spans="1:36" s="86" customFormat="1" ht="14.4" x14ac:dyDescent="0.3">
      <c r="A4" s="5"/>
      <c r="B4" s="70"/>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0"/>
      <c r="AH4" s="70"/>
    </row>
    <row r="5" spans="1:36" s="86" customFormat="1" ht="14.4" thickBot="1" x14ac:dyDescent="0.35">
      <c r="A5" s="5"/>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row>
    <row r="6" spans="1:36" s="86" customFormat="1" ht="18" thickBot="1" x14ac:dyDescent="0.35">
      <c r="A6" s="5"/>
      <c r="B6" s="1360" t="s">
        <v>662</v>
      </c>
      <c r="C6" s="1361"/>
      <c r="D6" s="1361"/>
      <c r="E6" s="1361"/>
      <c r="F6" s="1361"/>
      <c r="G6" s="1361"/>
      <c r="H6" s="1361"/>
      <c r="I6" s="1361"/>
      <c r="J6" s="1361"/>
      <c r="K6" s="1361"/>
      <c r="L6" s="1361"/>
      <c r="M6" s="1361"/>
      <c r="N6" s="1361"/>
      <c r="O6" s="1361"/>
      <c r="P6" s="1361"/>
      <c r="Q6" s="1361"/>
      <c r="R6" s="1361"/>
      <c r="S6" s="1361"/>
      <c r="T6" s="1361"/>
      <c r="U6" s="1361"/>
      <c r="V6" s="1361"/>
      <c r="W6" s="1361"/>
      <c r="X6" s="1361"/>
      <c r="Y6" s="1361"/>
      <c r="Z6" s="1361"/>
      <c r="AA6" s="1361"/>
      <c r="AB6" s="1361"/>
      <c r="AC6" s="1361"/>
      <c r="AD6" s="1361"/>
      <c r="AE6" s="1361"/>
      <c r="AF6" s="1361"/>
      <c r="AG6" s="1361"/>
      <c r="AH6" s="1362"/>
    </row>
    <row r="7" spans="1:36" s="86" customFormat="1" x14ac:dyDescent="0.3">
      <c r="A7" s="150"/>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6" s="86" customFormat="1" ht="14.4" thickBot="1" x14ac:dyDescent="0.35">
      <c r="A8" s="150"/>
      <c r="B8" s="863" t="s">
        <v>919</v>
      </c>
      <c r="C8" s="5"/>
      <c r="D8" s="5"/>
      <c r="E8" s="5"/>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row>
    <row r="9" spans="1:36" s="86" customFormat="1" ht="15" thickTop="1" thickBot="1" x14ac:dyDescent="0.35">
      <c r="A9" s="150"/>
      <c r="B9" s="423"/>
      <c r="C9" s="423">
        <v>2021</v>
      </c>
      <c r="D9" s="423">
        <v>2022</v>
      </c>
      <c r="E9" s="423">
        <v>2023</v>
      </c>
      <c r="F9" s="423">
        <v>2024</v>
      </c>
      <c r="G9" s="423">
        <v>2025</v>
      </c>
      <c r="H9" s="423">
        <v>2026</v>
      </c>
      <c r="I9" s="423">
        <v>2027</v>
      </c>
      <c r="J9" s="423">
        <v>2028</v>
      </c>
      <c r="K9" s="423">
        <v>2029</v>
      </c>
      <c r="L9" s="423">
        <v>2030</v>
      </c>
      <c r="M9" s="423">
        <v>2031</v>
      </c>
      <c r="N9" s="423">
        <v>2032</v>
      </c>
      <c r="O9" s="423">
        <v>2033</v>
      </c>
      <c r="P9" s="423">
        <v>2034</v>
      </c>
      <c r="Q9" s="423">
        <v>2035</v>
      </c>
      <c r="R9" s="423">
        <v>2036</v>
      </c>
      <c r="S9" s="423">
        <v>2037</v>
      </c>
      <c r="T9" s="423">
        <v>2038</v>
      </c>
      <c r="U9" s="423">
        <v>2039</v>
      </c>
      <c r="V9" s="423">
        <v>2040</v>
      </c>
      <c r="W9" s="423">
        <v>2041</v>
      </c>
      <c r="X9" s="423">
        <v>2042</v>
      </c>
      <c r="Y9" s="423">
        <v>2043</v>
      </c>
      <c r="Z9" s="423">
        <v>2044</v>
      </c>
      <c r="AA9" s="423">
        <v>2045</v>
      </c>
      <c r="AB9" s="423">
        <v>2046</v>
      </c>
      <c r="AC9" s="423">
        <v>2047</v>
      </c>
      <c r="AD9" s="423">
        <v>2048</v>
      </c>
      <c r="AE9" s="423">
        <v>2049</v>
      </c>
      <c r="AF9" s="423">
        <v>2050</v>
      </c>
      <c r="AG9" s="423" t="s">
        <v>809</v>
      </c>
      <c r="AH9" s="423" t="s">
        <v>287</v>
      </c>
    </row>
    <row r="10" spans="1:36" s="86" customFormat="1" ht="15" thickTop="1" thickBot="1" x14ac:dyDescent="0.35">
      <c r="A10" s="150"/>
      <c r="B10" s="863"/>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row>
    <row r="11" spans="1:36" s="86" customFormat="1" ht="14.4" thickBot="1" x14ac:dyDescent="0.35">
      <c r="A11" s="150"/>
      <c r="B11" s="1357" t="s">
        <v>629</v>
      </c>
      <c r="C11" s="1358"/>
      <c r="D11" s="1358"/>
      <c r="E11" s="1358"/>
      <c r="F11" s="1358"/>
      <c r="G11" s="1358"/>
      <c r="H11" s="1358"/>
      <c r="I11" s="1358"/>
      <c r="J11" s="1358"/>
      <c r="K11" s="1358"/>
      <c r="L11" s="1358"/>
      <c r="M11" s="1358"/>
      <c r="N11" s="1358"/>
      <c r="O11" s="1358"/>
      <c r="P11" s="1358"/>
      <c r="Q11" s="1358"/>
      <c r="R11" s="1358"/>
      <c r="S11" s="1358"/>
      <c r="T11" s="1358"/>
      <c r="U11" s="1358"/>
      <c r="V11" s="1358"/>
      <c r="W11" s="1358"/>
      <c r="X11" s="1358"/>
      <c r="Y11" s="1358"/>
      <c r="Z11" s="1358"/>
      <c r="AA11" s="1358"/>
      <c r="AB11" s="1358"/>
      <c r="AC11" s="1358"/>
      <c r="AD11" s="1358"/>
      <c r="AE11" s="1358"/>
      <c r="AF11" s="1358"/>
      <c r="AG11" s="1358"/>
      <c r="AH11" s="1359"/>
    </row>
    <row r="12" spans="1:36" ht="15" customHeight="1" thickBot="1" x14ac:dyDescent="0.35">
      <c r="A12" s="150"/>
      <c r="B12" s="862"/>
      <c r="C12" s="862"/>
      <c r="D12" s="862"/>
      <c r="E12" s="862"/>
      <c r="F12" s="862"/>
      <c r="G12" s="862"/>
      <c r="H12" s="862"/>
      <c r="I12" s="862"/>
      <c r="J12" s="862"/>
      <c r="K12" s="862"/>
      <c r="L12" s="862"/>
      <c r="M12" s="862"/>
      <c r="N12" s="862"/>
      <c r="O12" s="862"/>
      <c r="P12" s="862"/>
      <c r="Q12" s="862"/>
      <c r="R12" s="862"/>
      <c r="S12" s="862"/>
      <c r="T12" s="862"/>
      <c r="U12" s="862"/>
      <c r="V12" s="862"/>
      <c r="W12" s="862"/>
      <c r="X12" s="862"/>
      <c r="Y12" s="862"/>
      <c r="Z12" s="862"/>
      <c r="AA12" s="862"/>
      <c r="AB12" s="862"/>
      <c r="AC12" s="862"/>
      <c r="AD12" s="862"/>
      <c r="AE12" s="862"/>
      <c r="AF12" s="862"/>
      <c r="AG12" s="862"/>
      <c r="AH12" s="862"/>
    </row>
    <row r="13" spans="1:36" ht="21.75" customHeight="1" thickBot="1" x14ac:dyDescent="0.35">
      <c r="A13" s="150"/>
      <c r="B13" s="307" t="s">
        <v>59</v>
      </c>
      <c r="C13" s="308">
        <f t="shared" ref="C13:AG13" si="0">+C14+C15</f>
        <v>46510.914112748331</v>
      </c>
      <c r="D13" s="308">
        <f t="shared" si="0"/>
        <v>46405.699860427085</v>
      </c>
      <c r="E13" s="308">
        <f t="shared" si="0"/>
        <v>36806.517687377658</v>
      </c>
      <c r="F13" s="308">
        <f t="shared" si="0"/>
        <v>26206.100612344188</v>
      </c>
      <c r="G13" s="308">
        <f t="shared" si="0"/>
        <v>20753.376283022917</v>
      </c>
      <c r="H13" s="308">
        <f t="shared" si="0"/>
        <v>10467.147413137398</v>
      </c>
      <c r="I13" s="308">
        <f t="shared" si="0"/>
        <v>9743.3877206413254</v>
      </c>
      <c r="J13" s="308">
        <f t="shared" si="0"/>
        <v>11327.446689242204</v>
      </c>
      <c r="K13" s="308">
        <f t="shared" si="0"/>
        <v>15835.016320168699</v>
      </c>
      <c r="L13" s="308">
        <f t="shared" si="0"/>
        <v>10262.578610282017</v>
      </c>
      <c r="M13" s="308">
        <f t="shared" si="0"/>
        <v>23089.317257852068</v>
      </c>
      <c r="N13" s="308">
        <f t="shared" si="0"/>
        <v>12838.140106530524</v>
      </c>
      <c r="O13" s="308">
        <f t="shared" si="0"/>
        <v>12700.639493682187</v>
      </c>
      <c r="P13" s="308">
        <f t="shared" si="0"/>
        <v>12357.748803805167</v>
      </c>
      <c r="Q13" s="308">
        <f t="shared" si="0"/>
        <v>12295.1967490814</v>
      </c>
      <c r="R13" s="308">
        <f t="shared" si="0"/>
        <v>4964.6214976045076</v>
      </c>
      <c r="S13" s="308">
        <f t="shared" si="0"/>
        <v>4879.8835659035085</v>
      </c>
      <c r="T13" s="308">
        <f t="shared" si="0"/>
        <v>3899.2249278528921</v>
      </c>
      <c r="U13" s="308">
        <f t="shared" si="0"/>
        <v>2524.5091503416493</v>
      </c>
      <c r="V13" s="308">
        <f t="shared" si="0"/>
        <v>2261.5181432223576</v>
      </c>
      <c r="W13" s="308">
        <f t="shared" si="0"/>
        <v>2103.9312585356743</v>
      </c>
      <c r="X13" s="308">
        <f t="shared" si="0"/>
        <v>1096.5355879634885</v>
      </c>
      <c r="Y13" s="308">
        <f t="shared" si="0"/>
        <v>1059.2539178768561</v>
      </c>
      <c r="Z13" s="308">
        <f t="shared" si="0"/>
        <v>983.28172583359037</v>
      </c>
      <c r="AA13" s="308">
        <f t="shared" si="0"/>
        <v>968.84860118059044</v>
      </c>
      <c r="AB13" s="308">
        <f t="shared" si="0"/>
        <v>255.89080939098986</v>
      </c>
      <c r="AC13" s="308">
        <f t="shared" si="0"/>
        <v>128.51673615205885</v>
      </c>
      <c r="AD13" s="308">
        <f t="shared" si="0"/>
        <v>104.37002146805882</v>
      </c>
      <c r="AE13" s="308">
        <f t="shared" si="0"/>
        <v>76.215468252058827</v>
      </c>
      <c r="AF13" s="308">
        <f t="shared" si="0"/>
        <v>60.358617390058818</v>
      </c>
      <c r="AG13" s="308">
        <f t="shared" si="0"/>
        <v>23.377389859122285</v>
      </c>
      <c r="AH13" s="660">
        <f>SUM(C13:AG13)</f>
        <v>332989.56513917079</v>
      </c>
      <c r="AJ13" s="989"/>
    </row>
    <row r="14" spans="1:36" x14ac:dyDescent="0.3">
      <c r="A14" s="150"/>
      <c r="B14" s="729" t="s">
        <v>60</v>
      </c>
      <c r="C14" s="875">
        <v>18726.126031278363</v>
      </c>
      <c r="D14" s="875">
        <v>3986.918565293317</v>
      </c>
      <c r="E14" s="875">
        <v>0</v>
      </c>
      <c r="F14" s="875">
        <v>0</v>
      </c>
      <c r="G14" s="875">
        <v>0</v>
      </c>
      <c r="H14" s="875">
        <v>0</v>
      </c>
      <c r="I14" s="875">
        <v>0</v>
      </c>
      <c r="J14" s="875">
        <v>0</v>
      </c>
      <c r="K14" s="875">
        <v>0</v>
      </c>
      <c r="L14" s="875">
        <v>0</v>
      </c>
      <c r="M14" s="875">
        <v>0</v>
      </c>
      <c r="N14" s="875">
        <v>0</v>
      </c>
      <c r="O14" s="875">
        <v>0</v>
      </c>
      <c r="P14" s="875">
        <v>0</v>
      </c>
      <c r="Q14" s="875">
        <v>0</v>
      </c>
      <c r="R14" s="875">
        <v>0</v>
      </c>
      <c r="S14" s="875">
        <v>0</v>
      </c>
      <c r="T14" s="875">
        <v>0</v>
      </c>
      <c r="U14" s="875">
        <v>0</v>
      </c>
      <c r="V14" s="875">
        <v>0</v>
      </c>
      <c r="W14" s="875">
        <v>0</v>
      </c>
      <c r="X14" s="875">
        <v>0</v>
      </c>
      <c r="Y14" s="875">
        <v>0</v>
      </c>
      <c r="Z14" s="875">
        <v>0</v>
      </c>
      <c r="AA14" s="875">
        <v>0</v>
      </c>
      <c r="AB14" s="875">
        <v>0</v>
      </c>
      <c r="AC14" s="875">
        <v>0</v>
      </c>
      <c r="AD14" s="875">
        <v>0</v>
      </c>
      <c r="AE14" s="875">
        <v>0</v>
      </c>
      <c r="AF14" s="875">
        <v>0</v>
      </c>
      <c r="AG14" s="875">
        <v>0</v>
      </c>
      <c r="AH14" s="76">
        <f>SUM(C14:AG14)</f>
        <v>22713.044596571679</v>
      </c>
    </row>
    <row r="15" spans="1:36" x14ac:dyDescent="0.3">
      <c r="A15" s="150"/>
      <c r="B15" s="729" t="s">
        <v>61</v>
      </c>
      <c r="C15" s="875">
        <v>27784.788081469971</v>
      </c>
      <c r="D15" s="875">
        <v>42418.781295133769</v>
      </c>
      <c r="E15" s="875">
        <v>36806.517687377658</v>
      </c>
      <c r="F15" s="875">
        <v>26206.100612344188</v>
      </c>
      <c r="G15" s="875">
        <v>20753.376283022917</v>
      </c>
      <c r="H15" s="875">
        <v>10467.147413137398</v>
      </c>
      <c r="I15" s="875">
        <v>9743.3877206413254</v>
      </c>
      <c r="J15" s="875">
        <v>11327.446689242204</v>
      </c>
      <c r="K15" s="875">
        <v>15835.016320168699</v>
      </c>
      <c r="L15" s="875">
        <v>10262.578610282017</v>
      </c>
      <c r="M15" s="875">
        <v>23089.317257852068</v>
      </c>
      <c r="N15" s="875">
        <v>12838.140106530524</v>
      </c>
      <c r="O15" s="875">
        <v>12700.639493682187</v>
      </c>
      <c r="P15" s="875">
        <v>12357.748803805167</v>
      </c>
      <c r="Q15" s="875">
        <v>12295.1967490814</v>
      </c>
      <c r="R15" s="875">
        <v>4964.6214976045076</v>
      </c>
      <c r="S15" s="875">
        <v>4879.8835659035085</v>
      </c>
      <c r="T15" s="875">
        <v>3899.2249278528921</v>
      </c>
      <c r="U15" s="875">
        <v>2524.5091503416493</v>
      </c>
      <c r="V15" s="875">
        <v>2261.5181432223576</v>
      </c>
      <c r="W15" s="875">
        <v>2103.9312585356743</v>
      </c>
      <c r="X15" s="875">
        <v>1096.5355879634885</v>
      </c>
      <c r="Y15" s="875">
        <v>1059.2539178768561</v>
      </c>
      <c r="Z15" s="875">
        <v>983.28172583359037</v>
      </c>
      <c r="AA15" s="875">
        <v>968.84860118059044</v>
      </c>
      <c r="AB15" s="875">
        <v>255.89080939098986</v>
      </c>
      <c r="AC15" s="875">
        <v>128.51673615205885</v>
      </c>
      <c r="AD15" s="875">
        <v>104.37002146805882</v>
      </c>
      <c r="AE15" s="875">
        <v>76.215468252058827</v>
      </c>
      <c r="AF15" s="875">
        <v>60.358617390058818</v>
      </c>
      <c r="AG15" s="875">
        <v>23.377389859122285</v>
      </c>
      <c r="AH15" s="76">
        <f>SUM(C15:AG15)</f>
        <v>310276.52054259909</v>
      </c>
    </row>
    <row r="16" spans="1:36" ht="14.4" thickBot="1" x14ac:dyDescent="0.35">
      <c r="A16" s="150"/>
      <c r="B16" s="863"/>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row>
    <row r="17" spans="1:35" ht="14.4" thickBot="1" x14ac:dyDescent="0.35">
      <c r="A17" s="150"/>
      <c r="B17" s="119" t="s">
        <v>52</v>
      </c>
      <c r="C17" s="77">
        <f t="shared" ref="C17:AG17" si="1">+C18+C23+C25+C30+C31+C36</f>
        <v>10786.898328134483</v>
      </c>
      <c r="D17" s="77">
        <f t="shared" si="1"/>
        <v>19910.015193122566</v>
      </c>
      <c r="E17" s="77">
        <f t="shared" si="1"/>
        <v>20895.873489534824</v>
      </c>
      <c r="F17" s="77">
        <f t="shared" si="1"/>
        <v>6965.1087736768186</v>
      </c>
      <c r="G17" s="77">
        <f t="shared" si="1"/>
        <v>2059.7474584274973</v>
      </c>
      <c r="H17" s="77">
        <f t="shared" si="1"/>
        <v>1891.7800840179266</v>
      </c>
      <c r="I17" s="77">
        <f t="shared" si="1"/>
        <v>2051.9207481919243</v>
      </c>
      <c r="J17" s="77">
        <f t="shared" si="1"/>
        <v>1755.4373128125817</v>
      </c>
      <c r="K17" s="77">
        <f t="shared" si="1"/>
        <v>1707.4757378373004</v>
      </c>
      <c r="L17" s="77">
        <f t="shared" si="1"/>
        <v>1498.9118748261085</v>
      </c>
      <c r="M17" s="77">
        <f t="shared" si="1"/>
        <v>1787.0435993944325</v>
      </c>
      <c r="N17" s="77">
        <f t="shared" si="1"/>
        <v>1163.4622610728736</v>
      </c>
      <c r="O17" s="77">
        <f t="shared" si="1"/>
        <v>1025.9616482245374</v>
      </c>
      <c r="P17" s="77">
        <f t="shared" si="1"/>
        <v>979.18487367373598</v>
      </c>
      <c r="Q17" s="77">
        <f t="shared" si="1"/>
        <v>914.82773907997705</v>
      </c>
      <c r="R17" s="77">
        <f t="shared" si="1"/>
        <v>876.17422512312862</v>
      </c>
      <c r="S17" s="77">
        <f t="shared" si="1"/>
        <v>791.38159403212899</v>
      </c>
      <c r="T17" s="77">
        <f t="shared" si="1"/>
        <v>626.62803418610633</v>
      </c>
      <c r="U17" s="77">
        <f t="shared" si="1"/>
        <v>416.10743685967907</v>
      </c>
      <c r="V17" s="77">
        <f t="shared" si="1"/>
        <v>346.86050474038586</v>
      </c>
      <c r="W17" s="77">
        <f t="shared" si="1"/>
        <v>304.32427005370005</v>
      </c>
      <c r="X17" s="77">
        <f t="shared" si="1"/>
        <v>290.08991675589817</v>
      </c>
      <c r="Y17" s="77">
        <f t="shared" si="1"/>
        <v>258.43324666926571</v>
      </c>
      <c r="Z17" s="77">
        <f t="shared" si="1"/>
        <v>182.46105462599999</v>
      </c>
      <c r="AA17" s="77">
        <f t="shared" si="1"/>
        <v>168.027929973</v>
      </c>
      <c r="AB17" s="77">
        <f t="shared" si="1"/>
        <v>147.47744389299999</v>
      </c>
      <c r="AC17" s="77">
        <f t="shared" si="1"/>
        <v>128.42090925799999</v>
      </c>
      <c r="AD17" s="77">
        <f t="shared" si="1"/>
        <v>104.27419457400001</v>
      </c>
      <c r="AE17" s="77">
        <f t="shared" si="1"/>
        <v>76.119641357999996</v>
      </c>
      <c r="AF17" s="77">
        <f t="shared" si="1"/>
        <v>60.262790496000008</v>
      </c>
      <c r="AG17" s="77">
        <f t="shared" si="1"/>
        <v>17.723603108999999</v>
      </c>
      <c r="AH17" s="120">
        <f t="shared" ref="AH17:AH33" si="2">SUM(C17:AG17)</f>
        <v>80188.415917734848</v>
      </c>
    </row>
    <row r="18" spans="1:35" x14ac:dyDescent="0.3">
      <c r="A18" s="150"/>
      <c r="B18" s="341" t="s">
        <v>62</v>
      </c>
      <c r="C18" s="78">
        <f t="shared" ref="C18:AG18" si="3">SUM(C19:C22)</f>
        <v>5099.2791199274452</v>
      </c>
      <c r="D18" s="78">
        <f t="shared" si="3"/>
        <v>19496.138436540859</v>
      </c>
      <c r="E18" s="78">
        <f t="shared" si="3"/>
        <v>20495.120237294348</v>
      </c>
      <c r="F18" s="78">
        <f t="shared" si="3"/>
        <v>6580.7909928450799</v>
      </c>
      <c r="G18" s="78">
        <f t="shared" si="3"/>
        <v>1680.2428214619667</v>
      </c>
      <c r="H18" s="78">
        <f t="shared" si="3"/>
        <v>1523.4390847069665</v>
      </c>
      <c r="I18" s="78">
        <f t="shared" si="3"/>
        <v>1476.1943929085674</v>
      </c>
      <c r="J18" s="78">
        <f t="shared" si="3"/>
        <v>1422.8955944881975</v>
      </c>
      <c r="K18" s="78">
        <f t="shared" si="3"/>
        <v>1359.8868268833378</v>
      </c>
      <c r="L18" s="78">
        <f t="shared" si="3"/>
        <v>1321.4310910633378</v>
      </c>
      <c r="M18" s="78">
        <f t="shared" si="3"/>
        <v>1254.0208676163377</v>
      </c>
      <c r="N18" s="78">
        <f t="shared" si="3"/>
        <v>1092.4561165653374</v>
      </c>
      <c r="O18" s="78">
        <f t="shared" si="3"/>
        <v>986.31833848333747</v>
      </c>
      <c r="P18" s="78">
        <f t="shared" si="3"/>
        <v>942.28223296433737</v>
      </c>
      <c r="Q18" s="78">
        <f t="shared" si="3"/>
        <v>877.92509837057844</v>
      </c>
      <c r="R18" s="78">
        <f t="shared" si="3"/>
        <v>839.40771028499989</v>
      </c>
      <c r="S18" s="78">
        <f t="shared" si="3"/>
        <v>754.61507919400026</v>
      </c>
      <c r="T18" s="78">
        <f t="shared" si="3"/>
        <v>574.25829602600004</v>
      </c>
      <c r="U18" s="78">
        <f t="shared" si="3"/>
        <v>411.44696582799997</v>
      </c>
      <c r="V18" s="78">
        <f t="shared" si="3"/>
        <v>343.09963089599995</v>
      </c>
      <c r="W18" s="78">
        <f t="shared" si="3"/>
        <v>300.56474058599997</v>
      </c>
      <c r="X18" s="78">
        <f t="shared" si="3"/>
        <v>287.90486926899996</v>
      </c>
      <c r="Y18" s="78">
        <f t="shared" si="3"/>
        <v>257.224135832</v>
      </c>
      <c r="Z18" s="78">
        <f t="shared" si="3"/>
        <v>182.46105462599999</v>
      </c>
      <c r="AA18" s="78">
        <f t="shared" si="3"/>
        <v>168.027929973</v>
      </c>
      <c r="AB18" s="78">
        <f t="shared" si="3"/>
        <v>147.47744389299999</v>
      </c>
      <c r="AC18" s="78">
        <f t="shared" si="3"/>
        <v>128.42090925799999</v>
      </c>
      <c r="AD18" s="78">
        <f t="shared" si="3"/>
        <v>104.27419457400001</v>
      </c>
      <c r="AE18" s="78">
        <f t="shared" si="3"/>
        <v>76.119641357999996</v>
      </c>
      <c r="AF18" s="78">
        <f t="shared" si="3"/>
        <v>60.262790496000008</v>
      </c>
      <c r="AG18" s="78">
        <f t="shared" si="3"/>
        <v>17.723603108999999</v>
      </c>
      <c r="AH18" s="78">
        <f t="shared" si="2"/>
        <v>70261.710247323019</v>
      </c>
      <c r="AI18" s="1075"/>
    </row>
    <row r="19" spans="1:35" x14ac:dyDescent="0.3">
      <c r="A19" s="150"/>
      <c r="B19" s="315" t="s">
        <v>63</v>
      </c>
      <c r="C19" s="867">
        <v>284.30559013999999</v>
      </c>
      <c r="D19" s="867">
        <v>299.11784719499997</v>
      </c>
      <c r="E19" s="867">
        <v>274.81673518399992</v>
      </c>
      <c r="F19" s="867">
        <v>296.80282003299999</v>
      </c>
      <c r="G19" s="867">
        <v>305.70245606399999</v>
      </c>
      <c r="H19" s="867">
        <v>350.820692366</v>
      </c>
      <c r="I19" s="867">
        <v>367.81832755199997</v>
      </c>
      <c r="J19" s="867">
        <v>368.52400935199995</v>
      </c>
      <c r="K19" s="867">
        <v>368.52400935199995</v>
      </c>
      <c r="L19" s="867">
        <v>368.52400935199995</v>
      </c>
      <c r="M19" s="867">
        <v>368.52400935199995</v>
      </c>
      <c r="N19" s="867">
        <v>368.52400935199995</v>
      </c>
      <c r="O19" s="867">
        <v>368.52400935199995</v>
      </c>
      <c r="P19" s="867">
        <v>368.52400935199995</v>
      </c>
      <c r="Q19" s="867">
        <v>368.52400935199995</v>
      </c>
      <c r="R19" s="867">
        <v>368.67984569200001</v>
      </c>
      <c r="S19" s="867">
        <v>335.08783941200005</v>
      </c>
      <c r="T19" s="867">
        <v>251.58782556399998</v>
      </c>
      <c r="U19" s="867">
        <v>187.64547324600002</v>
      </c>
      <c r="V19" s="867">
        <v>157.504656334</v>
      </c>
      <c r="W19" s="867">
        <v>155.16530910399999</v>
      </c>
      <c r="X19" s="867">
        <v>155.16530910399999</v>
      </c>
      <c r="Y19" s="867">
        <v>155.16530910399999</v>
      </c>
      <c r="Z19" s="867">
        <v>155.16530910399999</v>
      </c>
      <c r="AA19" s="867">
        <v>155.40643890999999</v>
      </c>
      <c r="AB19" s="867">
        <v>147.47744389299999</v>
      </c>
      <c r="AC19" s="867">
        <v>128.42090925799999</v>
      </c>
      <c r="AD19" s="867">
        <v>104.27419457400001</v>
      </c>
      <c r="AE19" s="867">
        <v>76.119641357999996</v>
      </c>
      <c r="AF19" s="867">
        <v>60.262790496000008</v>
      </c>
      <c r="AG19" s="867">
        <v>17.723603108999999</v>
      </c>
      <c r="AH19" s="867">
        <f t="shared" si="2"/>
        <v>7738.428441611999</v>
      </c>
    </row>
    <row r="20" spans="1:35" x14ac:dyDescent="0.3">
      <c r="A20" s="150"/>
      <c r="B20" s="316" t="s">
        <v>64</v>
      </c>
      <c r="C20" s="865">
        <v>615.46362038200004</v>
      </c>
      <c r="D20" s="865">
        <v>808.18572753100034</v>
      </c>
      <c r="E20" s="865">
        <v>824.05793493800047</v>
      </c>
      <c r="F20" s="865">
        <v>913.46834751900042</v>
      </c>
      <c r="G20" s="865">
        <v>893.52823831300032</v>
      </c>
      <c r="H20" s="865">
        <v>881.03797859600013</v>
      </c>
      <c r="I20" s="868">
        <v>840.21795031600016</v>
      </c>
      <c r="J20" s="865">
        <v>840.21795038600021</v>
      </c>
      <c r="K20" s="865">
        <v>809.0684892160001</v>
      </c>
      <c r="L20" s="865">
        <v>809.0684892160001</v>
      </c>
      <c r="M20" s="865">
        <v>793.15675345200009</v>
      </c>
      <c r="N20" s="865">
        <v>661.96422108399986</v>
      </c>
      <c r="O20" s="865">
        <v>575.14454781199993</v>
      </c>
      <c r="P20" s="865">
        <v>532.93028376199982</v>
      </c>
      <c r="Q20" s="865">
        <v>477.91587388199991</v>
      </c>
      <c r="R20" s="865">
        <v>444.07659263199992</v>
      </c>
      <c r="S20" s="865">
        <v>394.16196179200017</v>
      </c>
      <c r="T20" s="865">
        <v>297.37185904200004</v>
      </c>
      <c r="U20" s="865">
        <v>201.08322076199997</v>
      </c>
      <c r="V20" s="865">
        <v>165.45704360199997</v>
      </c>
      <c r="W20" s="865">
        <v>145.39943148199998</v>
      </c>
      <c r="X20" s="865">
        <v>132.73956016499997</v>
      </c>
      <c r="Y20" s="865">
        <v>102.058826728</v>
      </c>
      <c r="Z20" s="865">
        <v>27.295745522000001</v>
      </c>
      <c r="AA20" s="865">
        <v>12.621491063000001</v>
      </c>
      <c r="AB20" s="865">
        <v>0</v>
      </c>
      <c r="AC20" s="865">
        <v>0</v>
      </c>
      <c r="AD20" s="865">
        <v>0</v>
      </c>
      <c r="AE20" s="865">
        <v>0</v>
      </c>
      <c r="AF20" s="865">
        <v>0</v>
      </c>
      <c r="AG20" s="865">
        <v>0</v>
      </c>
      <c r="AH20" s="868">
        <f t="shared" si="2"/>
        <v>13197.692139195004</v>
      </c>
    </row>
    <row r="21" spans="1:35" x14ac:dyDescent="0.3">
      <c r="A21" s="150"/>
      <c r="B21" s="342" t="s">
        <v>584</v>
      </c>
      <c r="C21" s="858">
        <v>3760.526502267574</v>
      </c>
      <c r="D21" s="858">
        <v>17778.280895691616</v>
      </c>
      <c r="E21" s="858">
        <v>18854.063917233558</v>
      </c>
      <c r="F21" s="858">
        <v>4836.3095238095239</v>
      </c>
      <c r="G21" s="858">
        <v>0</v>
      </c>
      <c r="H21" s="858">
        <v>0</v>
      </c>
      <c r="I21" s="79">
        <v>0</v>
      </c>
      <c r="J21" s="858">
        <v>0</v>
      </c>
      <c r="K21" s="858">
        <v>0</v>
      </c>
      <c r="L21" s="858">
        <v>0</v>
      </c>
      <c r="M21" s="858">
        <v>0</v>
      </c>
      <c r="N21" s="858">
        <v>0</v>
      </c>
      <c r="O21" s="858">
        <v>0</v>
      </c>
      <c r="P21" s="858">
        <v>0</v>
      </c>
      <c r="Q21" s="858">
        <v>0</v>
      </c>
      <c r="R21" s="858">
        <v>0</v>
      </c>
      <c r="S21" s="858">
        <v>0</v>
      </c>
      <c r="T21" s="858">
        <v>0</v>
      </c>
      <c r="U21" s="858">
        <v>0</v>
      </c>
      <c r="V21" s="858">
        <v>0</v>
      </c>
      <c r="W21" s="858">
        <v>0</v>
      </c>
      <c r="X21" s="858">
        <v>0</v>
      </c>
      <c r="Y21" s="858">
        <v>0</v>
      </c>
      <c r="Z21" s="858">
        <v>0</v>
      </c>
      <c r="AA21" s="858">
        <v>0</v>
      </c>
      <c r="AB21" s="858">
        <v>0</v>
      </c>
      <c r="AC21" s="858">
        <v>0</v>
      </c>
      <c r="AD21" s="858">
        <v>0</v>
      </c>
      <c r="AE21" s="858">
        <v>0</v>
      </c>
      <c r="AF21" s="858">
        <v>0</v>
      </c>
      <c r="AG21" s="858">
        <v>0</v>
      </c>
      <c r="AH21" s="868">
        <f t="shared" si="2"/>
        <v>45229.180839002278</v>
      </c>
    </row>
    <row r="22" spans="1:35" x14ac:dyDescent="0.3">
      <c r="A22" s="150"/>
      <c r="B22" s="342" t="s">
        <v>65</v>
      </c>
      <c r="C22" s="858">
        <v>438.98340713787121</v>
      </c>
      <c r="D22" s="858">
        <v>610.55396612324284</v>
      </c>
      <c r="E22" s="858">
        <v>542.18164993878952</v>
      </c>
      <c r="F22" s="858">
        <v>534.21030148355601</v>
      </c>
      <c r="G22" s="858">
        <v>481.01212708496632</v>
      </c>
      <c r="H22" s="858">
        <v>291.58041374496634</v>
      </c>
      <c r="I22" s="79">
        <v>268.15811504056734</v>
      </c>
      <c r="J22" s="858">
        <v>214.15363475019748</v>
      </c>
      <c r="K22" s="858">
        <v>182.29432831533771</v>
      </c>
      <c r="L22" s="858">
        <v>143.83859249533768</v>
      </c>
      <c r="M22" s="858">
        <v>92.340104812337643</v>
      </c>
      <c r="N22" s="858">
        <v>61.967886129337629</v>
      </c>
      <c r="O22" s="858">
        <v>42.649781319337627</v>
      </c>
      <c r="P22" s="858">
        <v>40.827939850337629</v>
      </c>
      <c r="Q22" s="858">
        <v>31.485215136578628</v>
      </c>
      <c r="R22" s="858">
        <v>26.651271960999996</v>
      </c>
      <c r="S22" s="858">
        <v>25.365277989999996</v>
      </c>
      <c r="T22" s="858">
        <v>25.298611419999997</v>
      </c>
      <c r="U22" s="858">
        <v>22.718271819999998</v>
      </c>
      <c r="V22" s="858">
        <v>20.137930960000002</v>
      </c>
      <c r="W22" s="858">
        <v>0</v>
      </c>
      <c r="X22" s="858">
        <v>0</v>
      </c>
      <c r="Y22" s="858">
        <v>0</v>
      </c>
      <c r="Z22" s="858">
        <v>0</v>
      </c>
      <c r="AA22" s="858">
        <v>0</v>
      </c>
      <c r="AB22" s="858">
        <v>0</v>
      </c>
      <c r="AC22" s="858">
        <v>0</v>
      </c>
      <c r="AD22" s="858">
        <v>0</v>
      </c>
      <c r="AE22" s="858">
        <v>0</v>
      </c>
      <c r="AF22" s="858">
        <v>0</v>
      </c>
      <c r="AG22" s="858">
        <v>0</v>
      </c>
      <c r="AH22" s="79">
        <f t="shared" si="2"/>
        <v>4096.4088275137619</v>
      </c>
    </row>
    <row r="23" spans="1:35" x14ac:dyDescent="0.3">
      <c r="A23" s="150"/>
      <c r="B23" s="870" t="s">
        <v>66</v>
      </c>
      <c r="C23" s="329">
        <f t="shared" ref="C23:AG23" si="4">SUM(C24:C24)</f>
        <v>0</v>
      </c>
      <c r="D23" s="329">
        <f t="shared" si="4"/>
        <v>0</v>
      </c>
      <c r="E23" s="329">
        <f t="shared" si="4"/>
        <v>0</v>
      </c>
      <c r="F23" s="329">
        <f t="shared" si="4"/>
        <v>0</v>
      </c>
      <c r="G23" s="329">
        <f t="shared" si="4"/>
        <v>0</v>
      </c>
      <c r="H23" s="329">
        <f t="shared" si="4"/>
        <v>0</v>
      </c>
      <c r="I23" s="329">
        <f t="shared" si="4"/>
        <v>125.37048295861401</v>
      </c>
      <c r="J23" s="329">
        <f t="shared" si="4"/>
        <v>0</v>
      </c>
      <c r="K23" s="329">
        <f t="shared" si="4"/>
        <v>0</v>
      </c>
      <c r="L23" s="329">
        <f t="shared" si="4"/>
        <v>34.002544713683015</v>
      </c>
      <c r="M23" s="329">
        <f t="shared" si="4"/>
        <v>459.65889265864217</v>
      </c>
      <c r="N23" s="329">
        <f t="shared" si="4"/>
        <v>0</v>
      </c>
      <c r="O23" s="329">
        <f t="shared" si="4"/>
        <v>0</v>
      </c>
      <c r="P23" s="329">
        <f t="shared" si="4"/>
        <v>0</v>
      </c>
      <c r="Q23" s="329">
        <f t="shared" si="4"/>
        <v>0</v>
      </c>
      <c r="R23" s="329">
        <f t="shared" si="4"/>
        <v>0</v>
      </c>
      <c r="S23" s="329">
        <f t="shared" si="4"/>
        <v>0</v>
      </c>
      <c r="T23" s="329">
        <f t="shared" si="4"/>
        <v>0</v>
      </c>
      <c r="U23" s="329">
        <f t="shared" si="4"/>
        <v>0</v>
      </c>
      <c r="V23" s="329">
        <f t="shared" si="4"/>
        <v>0</v>
      </c>
      <c r="W23" s="329">
        <f t="shared" si="4"/>
        <v>0</v>
      </c>
      <c r="X23" s="329">
        <f t="shared" si="4"/>
        <v>0</v>
      </c>
      <c r="Y23" s="329">
        <f t="shared" si="4"/>
        <v>0</v>
      </c>
      <c r="Z23" s="329">
        <f t="shared" si="4"/>
        <v>0</v>
      </c>
      <c r="AA23" s="329">
        <f t="shared" si="4"/>
        <v>0</v>
      </c>
      <c r="AB23" s="329">
        <f t="shared" si="4"/>
        <v>0</v>
      </c>
      <c r="AC23" s="329">
        <f t="shared" si="4"/>
        <v>0</v>
      </c>
      <c r="AD23" s="329">
        <f t="shared" si="4"/>
        <v>0</v>
      </c>
      <c r="AE23" s="329">
        <f t="shared" si="4"/>
        <v>0</v>
      </c>
      <c r="AF23" s="329">
        <f t="shared" si="4"/>
        <v>0</v>
      </c>
      <c r="AG23" s="329">
        <f t="shared" si="4"/>
        <v>0</v>
      </c>
      <c r="AH23" s="869">
        <f t="shared" si="2"/>
        <v>619.03192033093922</v>
      </c>
    </row>
    <row r="24" spans="1:35" x14ac:dyDescent="0.3">
      <c r="A24" s="150"/>
      <c r="B24" s="315" t="s">
        <v>67</v>
      </c>
      <c r="C24" s="860">
        <v>0</v>
      </c>
      <c r="D24" s="860">
        <v>0</v>
      </c>
      <c r="E24" s="860">
        <v>0</v>
      </c>
      <c r="F24" s="860">
        <v>0</v>
      </c>
      <c r="G24" s="860">
        <v>0</v>
      </c>
      <c r="H24" s="860">
        <v>0</v>
      </c>
      <c r="I24" s="867">
        <v>125.37048295861401</v>
      </c>
      <c r="J24" s="860">
        <v>0</v>
      </c>
      <c r="K24" s="860">
        <v>0</v>
      </c>
      <c r="L24" s="860">
        <v>34.002544713683015</v>
      </c>
      <c r="M24" s="860">
        <v>459.65889265864217</v>
      </c>
      <c r="N24" s="860">
        <v>0</v>
      </c>
      <c r="O24" s="860">
        <v>0</v>
      </c>
      <c r="P24" s="860">
        <v>0</v>
      </c>
      <c r="Q24" s="860">
        <v>0</v>
      </c>
      <c r="R24" s="860">
        <v>0</v>
      </c>
      <c r="S24" s="860">
        <v>0</v>
      </c>
      <c r="T24" s="860">
        <v>0</v>
      </c>
      <c r="U24" s="860">
        <v>0</v>
      </c>
      <c r="V24" s="860">
        <v>0</v>
      </c>
      <c r="W24" s="860">
        <v>0</v>
      </c>
      <c r="X24" s="860">
        <v>0</v>
      </c>
      <c r="Y24" s="860">
        <v>0</v>
      </c>
      <c r="Z24" s="860">
        <v>0</v>
      </c>
      <c r="AA24" s="860">
        <v>0</v>
      </c>
      <c r="AB24" s="860">
        <v>0</v>
      </c>
      <c r="AC24" s="860">
        <v>0</v>
      </c>
      <c r="AD24" s="860">
        <v>0</v>
      </c>
      <c r="AE24" s="860">
        <v>0</v>
      </c>
      <c r="AF24" s="860">
        <v>0</v>
      </c>
      <c r="AG24" s="860">
        <v>0</v>
      </c>
      <c r="AH24" s="867">
        <f t="shared" si="2"/>
        <v>619.03192033093922</v>
      </c>
    </row>
    <row r="25" spans="1:35" x14ac:dyDescent="0.3">
      <c r="A25" s="150"/>
      <c r="B25" s="870" t="s">
        <v>68</v>
      </c>
      <c r="C25" s="329">
        <f t="shared" ref="C25:AG25" si="5">+C26+C28</f>
        <v>1511.2532835643217</v>
      </c>
      <c r="D25" s="329">
        <f t="shared" si="5"/>
        <v>49.031213687179367</v>
      </c>
      <c r="E25" s="329">
        <f t="shared" si="5"/>
        <v>48.933653974554986</v>
      </c>
      <c r="F25" s="329">
        <f t="shared" si="5"/>
        <v>48.900854193358626</v>
      </c>
      <c r="G25" s="329">
        <f t="shared" si="5"/>
        <v>45.289208517150648</v>
      </c>
      <c r="H25" s="329">
        <f t="shared" si="5"/>
        <v>43.37027546258004</v>
      </c>
      <c r="I25" s="329">
        <f t="shared" si="5"/>
        <v>125.95667908636332</v>
      </c>
      <c r="J25" s="329">
        <f t="shared" si="5"/>
        <v>8.142525086004456</v>
      </c>
      <c r="K25" s="329">
        <f t="shared" si="5"/>
        <v>7.5864944060044568</v>
      </c>
      <c r="L25" s="329">
        <f t="shared" si="5"/>
        <v>4.9720945115515427</v>
      </c>
      <c r="M25" s="329">
        <f t="shared" si="5"/>
        <v>2.3576945819162658</v>
      </c>
      <c r="N25" s="329">
        <f t="shared" si="5"/>
        <v>0</v>
      </c>
      <c r="O25" s="329">
        <f t="shared" si="5"/>
        <v>0</v>
      </c>
      <c r="P25" s="329">
        <f t="shared" si="5"/>
        <v>0</v>
      </c>
      <c r="Q25" s="329">
        <f t="shared" si="5"/>
        <v>0</v>
      </c>
      <c r="R25" s="329">
        <f t="shared" si="5"/>
        <v>0</v>
      </c>
      <c r="S25" s="329">
        <f t="shared" si="5"/>
        <v>0</v>
      </c>
      <c r="T25" s="329">
        <f t="shared" si="5"/>
        <v>0</v>
      </c>
      <c r="U25" s="329">
        <f t="shared" si="5"/>
        <v>0</v>
      </c>
      <c r="V25" s="329">
        <f t="shared" si="5"/>
        <v>0</v>
      </c>
      <c r="W25" s="329">
        <f t="shared" si="5"/>
        <v>0</v>
      </c>
      <c r="X25" s="329">
        <f t="shared" si="5"/>
        <v>0</v>
      </c>
      <c r="Y25" s="329">
        <f t="shared" si="5"/>
        <v>0</v>
      </c>
      <c r="Z25" s="329">
        <f t="shared" si="5"/>
        <v>0</v>
      </c>
      <c r="AA25" s="329">
        <f t="shared" si="5"/>
        <v>0</v>
      </c>
      <c r="AB25" s="329">
        <f t="shared" si="5"/>
        <v>0</v>
      </c>
      <c r="AC25" s="329">
        <f t="shared" si="5"/>
        <v>0</v>
      </c>
      <c r="AD25" s="329">
        <f t="shared" si="5"/>
        <v>0</v>
      </c>
      <c r="AE25" s="329">
        <f t="shared" si="5"/>
        <v>0</v>
      </c>
      <c r="AF25" s="329">
        <f t="shared" si="5"/>
        <v>0</v>
      </c>
      <c r="AG25" s="329">
        <f t="shared" si="5"/>
        <v>0</v>
      </c>
      <c r="AH25" s="869">
        <f t="shared" si="2"/>
        <v>1895.7939770709856</v>
      </c>
    </row>
    <row r="26" spans="1:35" x14ac:dyDescent="0.3">
      <c r="A26" s="150"/>
      <c r="B26" s="316" t="s">
        <v>71</v>
      </c>
      <c r="C26" s="865">
        <f>+C27</f>
        <v>1467.6305919443389</v>
      </c>
      <c r="D26" s="865">
        <f t="shared" ref="D26:AG26" si="6">+D27</f>
        <v>0</v>
      </c>
      <c r="E26" s="865">
        <f t="shared" si="6"/>
        <v>0</v>
      </c>
      <c r="F26" s="865">
        <f t="shared" si="6"/>
        <v>0</v>
      </c>
      <c r="G26" s="865">
        <f t="shared" si="6"/>
        <v>0</v>
      </c>
      <c r="H26" s="865">
        <f t="shared" si="6"/>
        <v>0</v>
      </c>
      <c r="I26" s="865">
        <f t="shared" si="6"/>
        <v>0</v>
      </c>
      <c r="J26" s="865">
        <f t="shared" si="6"/>
        <v>0</v>
      </c>
      <c r="K26" s="865">
        <f t="shared" si="6"/>
        <v>0</v>
      </c>
      <c r="L26" s="865">
        <f t="shared" si="6"/>
        <v>0</v>
      </c>
      <c r="M26" s="865">
        <f t="shared" si="6"/>
        <v>0</v>
      </c>
      <c r="N26" s="865">
        <f t="shared" si="6"/>
        <v>0</v>
      </c>
      <c r="O26" s="865">
        <f t="shared" si="6"/>
        <v>0</v>
      </c>
      <c r="P26" s="865">
        <f t="shared" si="6"/>
        <v>0</v>
      </c>
      <c r="Q26" s="865">
        <f t="shared" si="6"/>
        <v>0</v>
      </c>
      <c r="R26" s="865">
        <f t="shared" si="6"/>
        <v>0</v>
      </c>
      <c r="S26" s="865">
        <f t="shared" si="6"/>
        <v>0</v>
      </c>
      <c r="T26" s="865">
        <f t="shared" si="6"/>
        <v>0</v>
      </c>
      <c r="U26" s="865">
        <f t="shared" si="6"/>
        <v>0</v>
      </c>
      <c r="V26" s="865">
        <f t="shared" si="6"/>
        <v>0</v>
      </c>
      <c r="W26" s="865">
        <f t="shared" si="6"/>
        <v>0</v>
      </c>
      <c r="X26" s="865">
        <f t="shared" si="6"/>
        <v>0</v>
      </c>
      <c r="Y26" s="865">
        <f t="shared" si="6"/>
        <v>0</v>
      </c>
      <c r="Z26" s="865">
        <f t="shared" si="6"/>
        <v>0</v>
      </c>
      <c r="AA26" s="865">
        <f t="shared" si="6"/>
        <v>0</v>
      </c>
      <c r="AB26" s="865">
        <f t="shared" si="6"/>
        <v>0</v>
      </c>
      <c r="AC26" s="865">
        <f t="shared" si="6"/>
        <v>0</v>
      </c>
      <c r="AD26" s="865">
        <f t="shared" si="6"/>
        <v>0</v>
      </c>
      <c r="AE26" s="865">
        <f t="shared" si="6"/>
        <v>0</v>
      </c>
      <c r="AF26" s="865">
        <f t="shared" si="6"/>
        <v>0</v>
      </c>
      <c r="AG26" s="865">
        <f t="shared" si="6"/>
        <v>0</v>
      </c>
      <c r="AH26" s="868">
        <f t="shared" si="2"/>
        <v>1467.6305919443389</v>
      </c>
    </row>
    <row r="27" spans="1:35" x14ac:dyDescent="0.3">
      <c r="A27" s="150"/>
      <c r="B27" s="342" t="s">
        <v>605</v>
      </c>
      <c r="C27" s="998">
        <v>1467.6305919443389</v>
      </c>
      <c r="D27" s="999">
        <v>0</v>
      </c>
      <c r="E27" s="998">
        <v>0</v>
      </c>
      <c r="F27" s="998">
        <v>0</v>
      </c>
      <c r="G27" s="998">
        <v>0</v>
      </c>
      <c r="H27" s="998">
        <v>0</v>
      </c>
      <c r="I27" s="998">
        <v>0</v>
      </c>
      <c r="J27" s="998">
        <v>0</v>
      </c>
      <c r="K27" s="1000">
        <v>0</v>
      </c>
      <c r="L27" s="998">
        <v>0</v>
      </c>
      <c r="M27" s="998">
        <v>0</v>
      </c>
      <c r="N27" s="998">
        <v>0</v>
      </c>
      <c r="O27" s="998">
        <v>0</v>
      </c>
      <c r="P27" s="998">
        <v>0</v>
      </c>
      <c r="Q27" s="998">
        <v>0</v>
      </c>
      <c r="R27" s="998">
        <v>0</v>
      </c>
      <c r="S27" s="998">
        <v>0</v>
      </c>
      <c r="T27" s="998">
        <v>0</v>
      </c>
      <c r="U27" s="998">
        <v>0</v>
      </c>
      <c r="V27" s="998">
        <v>0</v>
      </c>
      <c r="W27" s="998">
        <v>0</v>
      </c>
      <c r="X27" s="998">
        <v>0</v>
      </c>
      <c r="Y27" s="998">
        <v>0</v>
      </c>
      <c r="Z27" s="998">
        <v>0</v>
      </c>
      <c r="AA27" s="998">
        <v>0</v>
      </c>
      <c r="AB27" s="998">
        <v>0</v>
      </c>
      <c r="AC27" s="998">
        <v>0</v>
      </c>
      <c r="AD27" s="998">
        <v>0</v>
      </c>
      <c r="AE27" s="998">
        <v>0</v>
      </c>
      <c r="AF27" s="998">
        <v>0</v>
      </c>
      <c r="AG27" s="998">
        <v>0</v>
      </c>
      <c r="AH27" s="79">
        <f t="shared" si="2"/>
        <v>1467.6305919443389</v>
      </c>
    </row>
    <row r="28" spans="1:35" x14ac:dyDescent="0.3">
      <c r="A28" s="150"/>
      <c r="B28" s="316" t="s">
        <v>69</v>
      </c>
      <c r="C28" s="865">
        <f t="shared" ref="C28:AG28" si="7">+C29</f>
        <v>43.622691619982767</v>
      </c>
      <c r="D28" s="865">
        <f t="shared" si="7"/>
        <v>49.031213687179367</v>
      </c>
      <c r="E28" s="865">
        <f t="shared" si="7"/>
        <v>48.933653974554986</v>
      </c>
      <c r="F28" s="865">
        <f t="shared" si="7"/>
        <v>48.900854193358626</v>
      </c>
      <c r="G28" s="865">
        <f t="shared" si="7"/>
        <v>45.289208517150648</v>
      </c>
      <c r="H28" s="865">
        <f t="shared" si="7"/>
        <v>43.37027546258004</v>
      </c>
      <c r="I28" s="865">
        <f t="shared" si="7"/>
        <v>125.95667908636332</v>
      </c>
      <c r="J28" s="865">
        <f t="shared" si="7"/>
        <v>8.142525086004456</v>
      </c>
      <c r="K28" s="865">
        <f t="shared" si="7"/>
        <v>7.5864944060044568</v>
      </c>
      <c r="L28" s="865">
        <f t="shared" si="7"/>
        <v>4.9720945115515427</v>
      </c>
      <c r="M28" s="865">
        <f t="shared" si="7"/>
        <v>2.3576945819162658</v>
      </c>
      <c r="N28" s="865">
        <f t="shared" si="7"/>
        <v>0</v>
      </c>
      <c r="O28" s="865">
        <f t="shared" si="7"/>
        <v>0</v>
      </c>
      <c r="P28" s="865">
        <f t="shared" si="7"/>
        <v>0</v>
      </c>
      <c r="Q28" s="865">
        <f t="shared" si="7"/>
        <v>0</v>
      </c>
      <c r="R28" s="865">
        <f t="shared" si="7"/>
        <v>0</v>
      </c>
      <c r="S28" s="865">
        <f t="shared" si="7"/>
        <v>0</v>
      </c>
      <c r="T28" s="865">
        <f t="shared" si="7"/>
        <v>0</v>
      </c>
      <c r="U28" s="865">
        <f t="shared" si="7"/>
        <v>0</v>
      </c>
      <c r="V28" s="865">
        <f t="shared" si="7"/>
        <v>0</v>
      </c>
      <c r="W28" s="865">
        <f t="shared" si="7"/>
        <v>0</v>
      </c>
      <c r="X28" s="865">
        <f t="shared" si="7"/>
        <v>0</v>
      </c>
      <c r="Y28" s="865">
        <f t="shared" si="7"/>
        <v>0</v>
      </c>
      <c r="Z28" s="865">
        <f t="shared" si="7"/>
        <v>0</v>
      </c>
      <c r="AA28" s="865">
        <f t="shared" si="7"/>
        <v>0</v>
      </c>
      <c r="AB28" s="865">
        <f t="shared" si="7"/>
        <v>0</v>
      </c>
      <c r="AC28" s="865">
        <f t="shared" si="7"/>
        <v>0</v>
      </c>
      <c r="AD28" s="865">
        <f t="shared" si="7"/>
        <v>0</v>
      </c>
      <c r="AE28" s="865">
        <f t="shared" si="7"/>
        <v>0</v>
      </c>
      <c r="AF28" s="865">
        <f t="shared" si="7"/>
        <v>0</v>
      </c>
      <c r="AG28" s="865">
        <f t="shared" si="7"/>
        <v>0</v>
      </c>
      <c r="AH28" s="868">
        <f t="shared" si="2"/>
        <v>428.16338512664652</v>
      </c>
    </row>
    <row r="29" spans="1:35" x14ac:dyDescent="0.3">
      <c r="A29" s="150"/>
      <c r="B29" s="343" t="s">
        <v>98</v>
      </c>
      <c r="C29" s="858">
        <v>43.622691619982767</v>
      </c>
      <c r="D29" s="858">
        <v>49.031213687179367</v>
      </c>
      <c r="E29" s="858">
        <v>48.933653974554986</v>
      </c>
      <c r="F29" s="858">
        <v>48.900854193358626</v>
      </c>
      <c r="G29" s="858">
        <v>45.289208517150648</v>
      </c>
      <c r="H29" s="858">
        <v>43.37027546258004</v>
      </c>
      <c r="I29" s="79">
        <v>125.95667908636332</v>
      </c>
      <c r="J29" s="858">
        <v>8.142525086004456</v>
      </c>
      <c r="K29" s="858">
        <v>7.5864944060044568</v>
      </c>
      <c r="L29" s="858">
        <v>4.9720945115515427</v>
      </c>
      <c r="M29" s="858">
        <v>2.3576945819162658</v>
      </c>
      <c r="N29" s="858">
        <v>0</v>
      </c>
      <c r="O29" s="858">
        <v>0</v>
      </c>
      <c r="P29" s="858">
        <v>0</v>
      </c>
      <c r="Q29" s="858">
        <v>0</v>
      </c>
      <c r="R29" s="858">
        <v>0</v>
      </c>
      <c r="S29" s="858">
        <v>0</v>
      </c>
      <c r="T29" s="858">
        <v>0</v>
      </c>
      <c r="U29" s="858">
        <v>0</v>
      </c>
      <c r="V29" s="858">
        <v>0</v>
      </c>
      <c r="W29" s="858">
        <v>0</v>
      </c>
      <c r="X29" s="858">
        <v>0</v>
      </c>
      <c r="Y29" s="858">
        <v>0</v>
      </c>
      <c r="Z29" s="858">
        <v>0</v>
      </c>
      <c r="AA29" s="858">
        <v>0</v>
      </c>
      <c r="AB29" s="858">
        <v>0</v>
      </c>
      <c r="AC29" s="858">
        <v>0</v>
      </c>
      <c r="AD29" s="858">
        <v>0</v>
      </c>
      <c r="AE29" s="858">
        <v>0</v>
      </c>
      <c r="AF29" s="858">
        <v>0</v>
      </c>
      <c r="AG29" s="858">
        <v>0</v>
      </c>
      <c r="AH29" s="79">
        <f t="shared" si="2"/>
        <v>428.16338512664652</v>
      </c>
    </row>
    <row r="30" spans="1:35" x14ac:dyDescent="0.3">
      <c r="A30" s="150"/>
      <c r="B30" s="870" t="s">
        <v>70</v>
      </c>
      <c r="C30" s="329">
        <v>2367.3713367162554</v>
      </c>
      <c r="D30" s="329">
        <v>322.95911930241192</v>
      </c>
      <c r="E30" s="329">
        <v>344.38004023649398</v>
      </c>
      <c r="F30" s="329">
        <v>334.26898107837985</v>
      </c>
      <c r="G30" s="329">
        <v>333.0674828883798</v>
      </c>
      <c r="H30" s="329">
        <v>324.49241303837982</v>
      </c>
      <c r="I30" s="869">
        <v>324.39919323837978</v>
      </c>
      <c r="J30" s="329">
        <v>324.39919323837978</v>
      </c>
      <c r="K30" s="329">
        <v>324.39919323837978</v>
      </c>
      <c r="L30" s="329">
        <v>107.29969791837982</v>
      </c>
      <c r="M30" s="329">
        <v>39.799697918379827</v>
      </c>
      <c r="N30" s="329">
        <v>39.799697888379825</v>
      </c>
      <c r="O30" s="329">
        <v>8.4368631220435155</v>
      </c>
      <c r="P30" s="329">
        <v>5.6961940902421642</v>
      </c>
      <c r="Q30" s="329">
        <v>5.6961940902421642</v>
      </c>
      <c r="R30" s="329">
        <v>5.5600682189722885</v>
      </c>
      <c r="S30" s="329">
        <v>5.5600682189722885</v>
      </c>
      <c r="T30" s="329">
        <v>5.5600682189722885</v>
      </c>
      <c r="U30" s="329">
        <v>4.6604710316791049</v>
      </c>
      <c r="V30" s="329">
        <v>3.7608738443859218</v>
      </c>
      <c r="W30" s="329">
        <v>3.7595294677001001</v>
      </c>
      <c r="X30" s="329">
        <v>2.1850474868981986</v>
      </c>
      <c r="Y30" s="329">
        <v>1.2091108372657042</v>
      </c>
      <c r="Z30" s="329">
        <v>0</v>
      </c>
      <c r="AA30" s="329">
        <v>0</v>
      </c>
      <c r="AB30" s="329">
        <v>0</v>
      </c>
      <c r="AC30" s="329">
        <v>0</v>
      </c>
      <c r="AD30" s="329">
        <v>0</v>
      </c>
      <c r="AE30" s="329">
        <v>0</v>
      </c>
      <c r="AF30" s="329">
        <v>0</v>
      </c>
      <c r="AG30" s="329">
        <v>0</v>
      </c>
      <c r="AH30" s="869">
        <f t="shared" si="2"/>
        <v>5238.7205353279542</v>
      </c>
    </row>
    <row r="31" spans="1:35" x14ac:dyDescent="0.3">
      <c r="A31" s="150"/>
      <c r="B31" s="870" t="s">
        <v>360</v>
      </c>
      <c r="C31" s="329">
        <f>+C32+C34</f>
        <v>1.1811965099999999</v>
      </c>
      <c r="D31" s="329">
        <f t="shared" ref="D31:AG31" si="8">+D32+D34</f>
        <v>0</v>
      </c>
      <c r="E31" s="329">
        <f t="shared" si="8"/>
        <v>0</v>
      </c>
      <c r="F31" s="329">
        <f t="shared" si="8"/>
        <v>0</v>
      </c>
      <c r="G31" s="329">
        <f t="shared" si="8"/>
        <v>0</v>
      </c>
      <c r="H31" s="329">
        <f t="shared" si="8"/>
        <v>0</v>
      </c>
      <c r="I31" s="329">
        <f t="shared" si="8"/>
        <v>0</v>
      </c>
      <c r="J31" s="329">
        <f t="shared" si="8"/>
        <v>0</v>
      </c>
      <c r="K31" s="329">
        <f t="shared" si="8"/>
        <v>15.603223309578205</v>
      </c>
      <c r="L31" s="329">
        <f t="shared" si="8"/>
        <v>31.206446619156409</v>
      </c>
      <c r="M31" s="329">
        <f t="shared" si="8"/>
        <v>31.206446619156409</v>
      </c>
      <c r="N31" s="329">
        <f t="shared" si="8"/>
        <v>31.206446619156409</v>
      </c>
      <c r="O31" s="329">
        <f t="shared" si="8"/>
        <v>31.206446619156409</v>
      </c>
      <c r="P31" s="329">
        <f t="shared" si="8"/>
        <v>31.206446619156409</v>
      </c>
      <c r="Q31" s="329">
        <f t="shared" si="8"/>
        <v>31.206446619156409</v>
      </c>
      <c r="R31" s="329">
        <f t="shared" si="8"/>
        <v>31.206446619156409</v>
      </c>
      <c r="S31" s="329">
        <f t="shared" si="8"/>
        <v>31.206446619156409</v>
      </c>
      <c r="T31" s="329">
        <f t="shared" si="8"/>
        <v>46.809669941133983</v>
      </c>
      <c r="U31" s="329">
        <f t="shared" si="8"/>
        <v>0</v>
      </c>
      <c r="V31" s="329">
        <f t="shared" si="8"/>
        <v>0</v>
      </c>
      <c r="W31" s="329">
        <f t="shared" si="8"/>
        <v>0</v>
      </c>
      <c r="X31" s="329">
        <f t="shared" si="8"/>
        <v>0</v>
      </c>
      <c r="Y31" s="329">
        <f t="shared" si="8"/>
        <v>0</v>
      </c>
      <c r="Z31" s="329">
        <f t="shared" si="8"/>
        <v>0</v>
      </c>
      <c r="AA31" s="329">
        <f t="shared" si="8"/>
        <v>0</v>
      </c>
      <c r="AB31" s="329">
        <f t="shared" si="8"/>
        <v>0</v>
      </c>
      <c r="AC31" s="329">
        <f t="shared" si="8"/>
        <v>0</v>
      </c>
      <c r="AD31" s="329">
        <f t="shared" si="8"/>
        <v>0</v>
      </c>
      <c r="AE31" s="329">
        <f t="shared" si="8"/>
        <v>0</v>
      </c>
      <c r="AF31" s="329">
        <f t="shared" si="8"/>
        <v>0</v>
      </c>
      <c r="AG31" s="329">
        <f t="shared" si="8"/>
        <v>0</v>
      </c>
      <c r="AH31" s="869">
        <f t="shared" si="2"/>
        <v>313.24566271396338</v>
      </c>
    </row>
    <row r="32" spans="1:35" x14ac:dyDescent="0.3">
      <c r="A32" s="150"/>
      <c r="B32" s="315" t="s">
        <v>67</v>
      </c>
      <c r="C32" s="860">
        <f t="shared" ref="C32:AG32" si="9">+C33</f>
        <v>0</v>
      </c>
      <c r="D32" s="860">
        <f t="shared" si="9"/>
        <v>0</v>
      </c>
      <c r="E32" s="860">
        <f t="shared" si="9"/>
        <v>0</v>
      </c>
      <c r="F32" s="860">
        <f t="shared" si="9"/>
        <v>0</v>
      </c>
      <c r="G32" s="860">
        <f t="shared" si="9"/>
        <v>0</v>
      </c>
      <c r="H32" s="860">
        <f t="shared" si="9"/>
        <v>0</v>
      </c>
      <c r="I32" s="860">
        <f t="shared" si="9"/>
        <v>0</v>
      </c>
      <c r="J32" s="860">
        <f t="shared" si="9"/>
        <v>0</v>
      </c>
      <c r="K32" s="860">
        <f t="shared" si="9"/>
        <v>15.603223309578205</v>
      </c>
      <c r="L32" s="860">
        <f t="shared" si="9"/>
        <v>31.206446619156409</v>
      </c>
      <c r="M32" s="860">
        <f t="shared" si="9"/>
        <v>31.206446619156409</v>
      </c>
      <c r="N32" s="860">
        <f t="shared" si="9"/>
        <v>31.206446619156409</v>
      </c>
      <c r="O32" s="860">
        <f t="shared" si="9"/>
        <v>31.206446619156409</v>
      </c>
      <c r="P32" s="860">
        <f t="shared" si="9"/>
        <v>31.206446619156409</v>
      </c>
      <c r="Q32" s="860">
        <f t="shared" si="9"/>
        <v>31.206446619156409</v>
      </c>
      <c r="R32" s="860">
        <f t="shared" si="9"/>
        <v>31.206446619156409</v>
      </c>
      <c r="S32" s="860">
        <f t="shared" si="9"/>
        <v>31.206446619156409</v>
      </c>
      <c r="T32" s="860">
        <f t="shared" si="9"/>
        <v>46.809669941133983</v>
      </c>
      <c r="U32" s="860">
        <f t="shared" si="9"/>
        <v>0</v>
      </c>
      <c r="V32" s="860">
        <f t="shared" si="9"/>
        <v>0</v>
      </c>
      <c r="W32" s="860">
        <f t="shared" si="9"/>
        <v>0</v>
      </c>
      <c r="X32" s="860">
        <f t="shared" si="9"/>
        <v>0</v>
      </c>
      <c r="Y32" s="860">
        <f t="shared" si="9"/>
        <v>0</v>
      </c>
      <c r="Z32" s="860">
        <f t="shared" si="9"/>
        <v>0</v>
      </c>
      <c r="AA32" s="860">
        <f t="shared" si="9"/>
        <v>0</v>
      </c>
      <c r="AB32" s="860">
        <f t="shared" si="9"/>
        <v>0</v>
      </c>
      <c r="AC32" s="860">
        <f t="shared" si="9"/>
        <v>0</v>
      </c>
      <c r="AD32" s="860">
        <f t="shared" si="9"/>
        <v>0</v>
      </c>
      <c r="AE32" s="860">
        <f t="shared" si="9"/>
        <v>0</v>
      </c>
      <c r="AF32" s="860">
        <f t="shared" si="9"/>
        <v>0</v>
      </c>
      <c r="AG32" s="860">
        <f t="shared" si="9"/>
        <v>0</v>
      </c>
      <c r="AH32" s="867">
        <f t="shared" si="2"/>
        <v>312.06446620396338</v>
      </c>
    </row>
    <row r="33" spans="1:36" s="88" customFormat="1" x14ac:dyDescent="0.3">
      <c r="A33" s="150"/>
      <c r="B33" s="316" t="s">
        <v>363</v>
      </c>
      <c r="C33" s="865">
        <v>0</v>
      </c>
      <c r="D33" s="865">
        <v>0</v>
      </c>
      <c r="E33" s="865">
        <v>0</v>
      </c>
      <c r="F33" s="865">
        <v>0</v>
      </c>
      <c r="G33" s="865">
        <v>0</v>
      </c>
      <c r="H33" s="865">
        <v>0</v>
      </c>
      <c r="I33" s="868">
        <v>0</v>
      </c>
      <c r="J33" s="865">
        <v>0</v>
      </c>
      <c r="K33" s="865">
        <v>15.603223309578205</v>
      </c>
      <c r="L33" s="865">
        <v>31.206446619156409</v>
      </c>
      <c r="M33" s="865">
        <v>31.206446619156409</v>
      </c>
      <c r="N33" s="865">
        <v>31.206446619156409</v>
      </c>
      <c r="O33" s="865">
        <v>31.206446619156409</v>
      </c>
      <c r="P33" s="865">
        <v>31.206446619156409</v>
      </c>
      <c r="Q33" s="865">
        <v>31.206446619156409</v>
      </c>
      <c r="R33" s="865">
        <v>31.206446619156409</v>
      </c>
      <c r="S33" s="865">
        <v>31.206446619156409</v>
      </c>
      <c r="T33" s="865">
        <v>46.809669941133983</v>
      </c>
      <c r="U33" s="865">
        <v>0</v>
      </c>
      <c r="V33" s="865">
        <v>0</v>
      </c>
      <c r="W33" s="865">
        <v>0</v>
      </c>
      <c r="X33" s="865">
        <v>0</v>
      </c>
      <c r="Y33" s="865">
        <v>0</v>
      </c>
      <c r="Z33" s="865">
        <v>0</v>
      </c>
      <c r="AA33" s="865">
        <v>0</v>
      </c>
      <c r="AB33" s="865">
        <v>0</v>
      </c>
      <c r="AC33" s="865">
        <v>0</v>
      </c>
      <c r="AD33" s="865">
        <v>0</v>
      </c>
      <c r="AE33" s="865">
        <v>0</v>
      </c>
      <c r="AF33" s="865">
        <v>0</v>
      </c>
      <c r="AG33" s="865">
        <v>0</v>
      </c>
      <c r="AH33" s="868">
        <f t="shared" si="2"/>
        <v>312.06446620396338</v>
      </c>
      <c r="AI33" s="85"/>
      <c r="AJ33" s="85"/>
    </row>
    <row r="34" spans="1:36" s="88" customFormat="1" x14ac:dyDescent="0.3">
      <c r="A34" s="150"/>
      <c r="B34" s="316" t="s">
        <v>69</v>
      </c>
      <c r="C34" s="865">
        <f t="shared" ref="C34:AG34" si="10">+C35</f>
        <v>1.1811965099999999</v>
      </c>
      <c r="D34" s="865">
        <f t="shared" si="10"/>
        <v>0</v>
      </c>
      <c r="E34" s="865">
        <f t="shared" si="10"/>
        <v>0</v>
      </c>
      <c r="F34" s="865">
        <f t="shared" si="10"/>
        <v>0</v>
      </c>
      <c r="G34" s="865">
        <f t="shared" si="10"/>
        <v>0</v>
      </c>
      <c r="H34" s="865">
        <f t="shared" si="10"/>
        <v>0</v>
      </c>
      <c r="I34" s="865">
        <f t="shared" si="10"/>
        <v>0</v>
      </c>
      <c r="J34" s="865">
        <f t="shared" si="10"/>
        <v>0</v>
      </c>
      <c r="K34" s="865">
        <f t="shared" si="10"/>
        <v>0</v>
      </c>
      <c r="L34" s="865">
        <f t="shared" si="10"/>
        <v>0</v>
      </c>
      <c r="M34" s="865">
        <f t="shared" si="10"/>
        <v>0</v>
      </c>
      <c r="N34" s="865">
        <f t="shared" si="10"/>
        <v>0</v>
      </c>
      <c r="O34" s="865">
        <f t="shared" si="10"/>
        <v>0</v>
      </c>
      <c r="P34" s="865">
        <f t="shared" si="10"/>
        <v>0</v>
      </c>
      <c r="Q34" s="865">
        <f t="shared" si="10"/>
        <v>0</v>
      </c>
      <c r="R34" s="865">
        <f t="shared" si="10"/>
        <v>0</v>
      </c>
      <c r="S34" s="865">
        <f t="shared" si="10"/>
        <v>0</v>
      </c>
      <c r="T34" s="865">
        <f t="shared" si="10"/>
        <v>0</v>
      </c>
      <c r="U34" s="865">
        <f t="shared" si="10"/>
        <v>0</v>
      </c>
      <c r="V34" s="865">
        <f t="shared" si="10"/>
        <v>0</v>
      </c>
      <c r="W34" s="865">
        <f t="shared" si="10"/>
        <v>0</v>
      </c>
      <c r="X34" s="865">
        <f t="shared" si="10"/>
        <v>0</v>
      </c>
      <c r="Y34" s="865">
        <f t="shared" si="10"/>
        <v>0</v>
      </c>
      <c r="Z34" s="865">
        <f t="shared" si="10"/>
        <v>0</v>
      </c>
      <c r="AA34" s="865">
        <f t="shared" si="10"/>
        <v>0</v>
      </c>
      <c r="AB34" s="865">
        <f t="shared" si="10"/>
        <v>0</v>
      </c>
      <c r="AC34" s="865">
        <f t="shared" si="10"/>
        <v>0</v>
      </c>
      <c r="AD34" s="865">
        <f t="shared" si="10"/>
        <v>0</v>
      </c>
      <c r="AE34" s="865">
        <f t="shared" si="10"/>
        <v>0</v>
      </c>
      <c r="AF34" s="865">
        <f t="shared" si="10"/>
        <v>0</v>
      </c>
      <c r="AG34" s="865">
        <f t="shared" si="10"/>
        <v>0</v>
      </c>
      <c r="AH34" s="868">
        <f>SUM(C34:AG34)</f>
        <v>1.1811965099999999</v>
      </c>
      <c r="AI34" s="85"/>
      <c r="AJ34" s="85"/>
    </row>
    <row r="35" spans="1:36" s="88" customFormat="1" x14ac:dyDescent="0.3">
      <c r="A35" s="150"/>
      <c r="B35" s="317" t="s">
        <v>364</v>
      </c>
      <c r="C35" s="318">
        <v>1.1811965099999999</v>
      </c>
      <c r="D35" s="318">
        <v>0</v>
      </c>
      <c r="E35" s="318">
        <v>0</v>
      </c>
      <c r="F35" s="318">
        <v>0</v>
      </c>
      <c r="G35" s="318">
        <v>0</v>
      </c>
      <c r="H35" s="318">
        <v>0</v>
      </c>
      <c r="I35" s="80">
        <v>0</v>
      </c>
      <c r="J35" s="318">
        <v>0</v>
      </c>
      <c r="K35" s="318">
        <v>0</v>
      </c>
      <c r="L35" s="318">
        <v>0</v>
      </c>
      <c r="M35" s="318">
        <v>0</v>
      </c>
      <c r="N35" s="318">
        <v>0</v>
      </c>
      <c r="O35" s="318">
        <v>0</v>
      </c>
      <c r="P35" s="318">
        <v>0</v>
      </c>
      <c r="Q35" s="318">
        <v>0</v>
      </c>
      <c r="R35" s="318">
        <v>0</v>
      </c>
      <c r="S35" s="318">
        <v>0</v>
      </c>
      <c r="T35" s="318">
        <v>0</v>
      </c>
      <c r="U35" s="318">
        <v>0</v>
      </c>
      <c r="V35" s="318">
        <v>0</v>
      </c>
      <c r="W35" s="318">
        <v>0</v>
      </c>
      <c r="X35" s="318">
        <v>0</v>
      </c>
      <c r="Y35" s="318">
        <v>0</v>
      </c>
      <c r="Z35" s="318">
        <v>0</v>
      </c>
      <c r="AA35" s="318">
        <v>0</v>
      </c>
      <c r="AB35" s="318">
        <v>0</v>
      </c>
      <c r="AC35" s="318">
        <v>0</v>
      </c>
      <c r="AD35" s="318">
        <v>0</v>
      </c>
      <c r="AE35" s="318">
        <v>0</v>
      </c>
      <c r="AF35" s="318">
        <v>0</v>
      </c>
      <c r="AG35" s="318">
        <v>0</v>
      </c>
      <c r="AH35" s="80">
        <f>SUM(C35:AG35)</f>
        <v>1.1811965099999999</v>
      </c>
      <c r="AI35" s="85"/>
      <c r="AJ35" s="85"/>
    </row>
    <row r="36" spans="1:36" s="88" customFormat="1" x14ac:dyDescent="0.3">
      <c r="A36" s="150"/>
      <c r="B36" s="315" t="s">
        <v>685</v>
      </c>
      <c r="C36" s="860">
        <f t="shared" ref="C36:AG36" si="11">+C37+C38</f>
        <v>1807.8133914164609</v>
      </c>
      <c r="D36" s="860">
        <f t="shared" si="11"/>
        <v>41.886423592114497</v>
      </c>
      <c r="E36" s="860">
        <f t="shared" si="11"/>
        <v>7.4395580294243633</v>
      </c>
      <c r="F36" s="860">
        <f t="shared" si="11"/>
        <v>1.1479455600000001</v>
      </c>
      <c r="G36" s="860">
        <f t="shared" si="11"/>
        <v>1.1479455600000001</v>
      </c>
      <c r="H36" s="860">
        <f t="shared" si="11"/>
        <v>0.47831080999999998</v>
      </c>
      <c r="I36" s="860">
        <f t="shared" si="11"/>
        <v>0</v>
      </c>
      <c r="J36" s="860">
        <f t="shared" si="11"/>
        <v>0</v>
      </c>
      <c r="K36" s="860">
        <f t="shared" si="11"/>
        <v>0</v>
      </c>
      <c r="L36" s="860">
        <f t="shared" si="11"/>
        <v>0</v>
      </c>
      <c r="M36" s="860">
        <f t="shared" si="11"/>
        <v>0</v>
      </c>
      <c r="N36" s="860">
        <f t="shared" si="11"/>
        <v>0</v>
      </c>
      <c r="O36" s="860">
        <f t="shared" si="11"/>
        <v>0</v>
      </c>
      <c r="P36" s="860">
        <f t="shared" si="11"/>
        <v>0</v>
      </c>
      <c r="Q36" s="860">
        <f t="shared" si="11"/>
        <v>0</v>
      </c>
      <c r="R36" s="860">
        <f t="shared" si="11"/>
        <v>0</v>
      </c>
      <c r="S36" s="860">
        <f t="shared" si="11"/>
        <v>0</v>
      </c>
      <c r="T36" s="860">
        <f t="shared" si="11"/>
        <v>0</v>
      </c>
      <c r="U36" s="860">
        <f t="shared" si="11"/>
        <v>0</v>
      </c>
      <c r="V36" s="860">
        <f t="shared" si="11"/>
        <v>0</v>
      </c>
      <c r="W36" s="860">
        <f t="shared" si="11"/>
        <v>0</v>
      </c>
      <c r="X36" s="860">
        <f t="shared" si="11"/>
        <v>0</v>
      </c>
      <c r="Y36" s="860">
        <f t="shared" si="11"/>
        <v>0</v>
      </c>
      <c r="Z36" s="860">
        <f t="shared" si="11"/>
        <v>0</v>
      </c>
      <c r="AA36" s="860">
        <f t="shared" si="11"/>
        <v>0</v>
      </c>
      <c r="AB36" s="860">
        <f t="shared" si="11"/>
        <v>0</v>
      </c>
      <c r="AC36" s="860">
        <f t="shared" si="11"/>
        <v>0</v>
      </c>
      <c r="AD36" s="860">
        <f t="shared" si="11"/>
        <v>0</v>
      </c>
      <c r="AE36" s="860">
        <f t="shared" si="11"/>
        <v>0</v>
      </c>
      <c r="AF36" s="860">
        <f t="shared" si="11"/>
        <v>0</v>
      </c>
      <c r="AG36" s="860">
        <f t="shared" si="11"/>
        <v>0</v>
      </c>
      <c r="AH36" s="867">
        <f>SUM(C36:AG36)</f>
        <v>1859.9135749679997</v>
      </c>
      <c r="AI36" s="85"/>
      <c r="AJ36" s="85"/>
    </row>
    <row r="37" spans="1:36" s="88" customFormat="1" x14ac:dyDescent="0.3">
      <c r="A37" s="150"/>
      <c r="B37" s="315" t="s">
        <v>71</v>
      </c>
      <c r="C37" s="860">
        <v>486.0039602079687</v>
      </c>
      <c r="D37" s="860">
        <v>10.787186302114478</v>
      </c>
      <c r="E37" s="860">
        <v>6.2916124694243631</v>
      </c>
      <c r="F37" s="860">
        <v>0</v>
      </c>
      <c r="G37" s="860">
        <v>0</v>
      </c>
      <c r="H37" s="860">
        <v>0</v>
      </c>
      <c r="I37" s="867">
        <v>0</v>
      </c>
      <c r="J37" s="860">
        <v>0</v>
      </c>
      <c r="K37" s="860">
        <v>0</v>
      </c>
      <c r="L37" s="860">
        <v>0</v>
      </c>
      <c r="M37" s="860">
        <v>0</v>
      </c>
      <c r="N37" s="860">
        <v>0</v>
      </c>
      <c r="O37" s="860">
        <v>0</v>
      </c>
      <c r="P37" s="860">
        <v>0</v>
      </c>
      <c r="Q37" s="860">
        <v>0</v>
      </c>
      <c r="R37" s="860">
        <v>0</v>
      </c>
      <c r="S37" s="860">
        <v>0</v>
      </c>
      <c r="T37" s="860">
        <v>0</v>
      </c>
      <c r="U37" s="860">
        <v>0</v>
      </c>
      <c r="V37" s="860">
        <v>0</v>
      </c>
      <c r="W37" s="860">
        <v>0</v>
      </c>
      <c r="X37" s="860">
        <v>0</v>
      </c>
      <c r="Y37" s="860">
        <v>0</v>
      </c>
      <c r="Z37" s="860">
        <v>0</v>
      </c>
      <c r="AA37" s="860">
        <v>0</v>
      </c>
      <c r="AB37" s="860">
        <v>0</v>
      </c>
      <c r="AC37" s="860">
        <v>0</v>
      </c>
      <c r="AD37" s="860">
        <v>0</v>
      </c>
      <c r="AE37" s="860">
        <v>0</v>
      </c>
      <c r="AF37" s="860">
        <v>0</v>
      </c>
      <c r="AG37" s="860">
        <v>0</v>
      </c>
      <c r="AH37" s="867">
        <f>SUM(C37:AG37)</f>
        <v>503.08275897950756</v>
      </c>
      <c r="AI37" s="85"/>
      <c r="AJ37" s="85"/>
    </row>
    <row r="38" spans="1:36" s="88" customFormat="1" x14ac:dyDescent="0.3">
      <c r="A38" s="150"/>
      <c r="B38" s="317" t="s">
        <v>69</v>
      </c>
      <c r="C38" s="318">
        <v>1321.8094312084922</v>
      </c>
      <c r="D38" s="318">
        <v>31.099237290000016</v>
      </c>
      <c r="E38" s="318">
        <v>1.1479455600000001</v>
      </c>
      <c r="F38" s="318">
        <v>1.1479455600000001</v>
      </c>
      <c r="G38" s="318">
        <v>1.1479455600000001</v>
      </c>
      <c r="H38" s="318">
        <v>0.47831080999999998</v>
      </c>
      <c r="I38" s="80">
        <v>0</v>
      </c>
      <c r="J38" s="318">
        <v>0</v>
      </c>
      <c r="K38" s="318">
        <v>0</v>
      </c>
      <c r="L38" s="318">
        <v>0</v>
      </c>
      <c r="M38" s="318">
        <v>0</v>
      </c>
      <c r="N38" s="318">
        <v>0</v>
      </c>
      <c r="O38" s="318">
        <v>0</v>
      </c>
      <c r="P38" s="318">
        <v>0</v>
      </c>
      <c r="Q38" s="318">
        <v>0</v>
      </c>
      <c r="R38" s="318">
        <v>0</v>
      </c>
      <c r="S38" s="318">
        <v>0</v>
      </c>
      <c r="T38" s="318">
        <v>0</v>
      </c>
      <c r="U38" s="318">
        <v>0</v>
      </c>
      <c r="V38" s="318">
        <v>0</v>
      </c>
      <c r="W38" s="318">
        <v>0</v>
      </c>
      <c r="X38" s="318">
        <v>0</v>
      </c>
      <c r="Y38" s="318">
        <v>0</v>
      </c>
      <c r="Z38" s="318">
        <v>0</v>
      </c>
      <c r="AA38" s="318">
        <v>0</v>
      </c>
      <c r="AB38" s="318">
        <v>0</v>
      </c>
      <c r="AC38" s="318">
        <v>0</v>
      </c>
      <c r="AD38" s="318">
        <v>0</v>
      </c>
      <c r="AE38" s="318">
        <v>0</v>
      </c>
      <c r="AF38" s="318">
        <v>0</v>
      </c>
      <c r="AG38" s="318">
        <v>0</v>
      </c>
      <c r="AH38" s="80">
        <f>SUM(C38:AG38)</f>
        <v>1356.8308159884921</v>
      </c>
      <c r="AI38" s="85"/>
      <c r="AJ38" s="85"/>
    </row>
    <row r="39" spans="1:36" ht="14.4" thickBot="1" x14ac:dyDescent="0.35">
      <c r="A39" s="150"/>
      <c r="B39" s="319"/>
      <c r="C39" s="859"/>
      <c r="D39" s="859"/>
      <c r="E39" s="859"/>
      <c r="F39" s="871"/>
      <c r="G39" s="871"/>
      <c r="H39" s="871"/>
      <c r="I39" s="871"/>
      <c r="J39" s="871"/>
      <c r="K39" s="871"/>
      <c r="L39" s="871"/>
      <c r="M39" s="871"/>
      <c r="N39" s="871"/>
      <c r="O39" s="871"/>
      <c r="P39" s="871"/>
      <c r="Q39" s="871"/>
      <c r="R39" s="871"/>
      <c r="S39" s="871"/>
      <c r="T39" s="871"/>
      <c r="U39" s="871"/>
      <c r="V39" s="871"/>
      <c r="W39" s="871"/>
      <c r="X39" s="871"/>
      <c r="Y39" s="871"/>
      <c r="Z39" s="871"/>
      <c r="AA39" s="871"/>
      <c r="AB39" s="871"/>
      <c r="AC39" s="871"/>
      <c r="AD39" s="871"/>
      <c r="AE39" s="871"/>
      <c r="AF39" s="871"/>
      <c r="AG39" s="871"/>
      <c r="AH39" s="871"/>
    </row>
    <row r="40" spans="1:36" ht="14.4" thickBot="1" x14ac:dyDescent="0.35">
      <c r="A40" s="150"/>
      <c r="B40" s="119" t="s">
        <v>235</v>
      </c>
      <c r="C40" s="77">
        <v>10881.665488938414</v>
      </c>
      <c r="D40" s="77">
        <v>4288.7427297929007</v>
      </c>
      <c r="E40" s="77">
        <v>0</v>
      </c>
      <c r="F40" s="77">
        <v>0</v>
      </c>
      <c r="G40" s="77">
        <v>0</v>
      </c>
      <c r="H40" s="77">
        <v>0</v>
      </c>
      <c r="I40" s="77">
        <v>0</v>
      </c>
      <c r="J40" s="77">
        <v>0</v>
      </c>
      <c r="K40" s="77">
        <v>0</v>
      </c>
      <c r="L40" s="77">
        <v>0</v>
      </c>
      <c r="M40" s="77">
        <v>0</v>
      </c>
      <c r="N40" s="77">
        <v>0</v>
      </c>
      <c r="O40" s="77">
        <v>0</v>
      </c>
      <c r="P40" s="77">
        <v>0</v>
      </c>
      <c r="Q40" s="77">
        <v>0</v>
      </c>
      <c r="R40" s="77">
        <v>0</v>
      </c>
      <c r="S40" s="77">
        <v>0</v>
      </c>
      <c r="T40" s="77">
        <v>0</v>
      </c>
      <c r="U40" s="77">
        <v>0</v>
      </c>
      <c r="V40" s="77">
        <v>0</v>
      </c>
      <c r="W40" s="77">
        <v>0</v>
      </c>
      <c r="X40" s="77">
        <v>0</v>
      </c>
      <c r="Y40" s="77">
        <v>0</v>
      </c>
      <c r="Z40" s="77">
        <v>0</v>
      </c>
      <c r="AA40" s="77">
        <v>0</v>
      </c>
      <c r="AB40" s="77">
        <v>0</v>
      </c>
      <c r="AC40" s="77">
        <v>0</v>
      </c>
      <c r="AD40" s="77">
        <v>0</v>
      </c>
      <c r="AE40" s="77">
        <v>0</v>
      </c>
      <c r="AF40" s="77">
        <v>0</v>
      </c>
      <c r="AG40" s="77">
        <v>0</v>
      </c>
      <c r="AH40" s="120">
        <f>SUM(C40:AG40)</f>
        <v>15170.408218731314</v>
      </c>
    </row>
    <row r="41" spans="1:36" ht="14.4" thickBot="1" x14ac:dyDescent="0.35">
      <c r="A41" s="150"/>
      <c r="B41" s="320"/>
      <c r="C41" s="859"/>
      <c r="D41" s="859"/>
      <c r="E41" s="859"/>
      <c r="F41" s="321"/>
      <c r="G41" s="321"/>
      <c r="H41" s="321"/>
      <c r="I41" s="322"/>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row>
    <row r="42" spans="1:36" ht="14.4" thickBot="1" x14ac:dyDescent="0.35">
      <c r="A42" s="150"/>
      <c r="B42" s="119" t="s">
        <v>302</v>
      </c>
      <c r="C42" s="77">
        <f t="shared" ref="C42:AG42" si="12">+C43+C58+SUM(C70:C124)+C127</f>
        <v>24842.350295675409</v>
      </c>
      <c r="D42" s="77">
        <f t="shared" si="12"/>
        <v>22206.94193751159</v>
      </c>
      <c r="E42" s="77">
        <f t="shared" si="12"/>
        <v>15910.644197842807</v>
      </c>
      <c r="F42" s="77">
        <f t="shared" si="12"/>
        <v>19240.991838667353</v>
      </c>
      <c r="G42" s="77">
        <f t="shared" si="12"/>
        <v>18693.628824595417</v>
      </c>
      <c r="H42" s="77">
        <f t="shared" si="12"/>
        <v>8575.3673291194718</v>
      </c>
      <c r="I42" s="77">
        <f t="shared" si="12"/>
        <v>7691.4669724494061</v>
      </c>
      <c r="J42" s="77">
        <f t="shared" si="12"/>
        <v>9572.0093764296253</v>
      </c>
      <c r="K42" s="77">
        <f t="shared" si="12"/>
        <v>14127.540582331401</v>
      </c>
      <c r="L42" s="77">
        <f t="shared" si="12"/>
        <v>8763.6667354559158</v>
      </c>
      <c r="M42" s="77">
        <f t="shared" si="12"/>
        <v>21302.273658457649</v>
      </c>
      <c r="N42" s="77">
        <f t="shared" si="12"/>
        <v>11674.677845457651</v>
      </c>
      <c r="O42" s="77">
        <f t="shared" si="12"/>
        <v>11674.677845457651</v>
      </c>
      <c r="P42" s="77">
        <f t="shared" si="12"/>
        <v>11378.563930131424</v>
      </c>
      <c r="Q42" s="77">
        <f t="shared" si="12"/>
        <v>11380.369010001425</v>
      </c>
      <c r="R42" s="77">
        <f t="shared" si="12"/>
        <v>4088.4472724813777</v>
      </c>
      <c r="S42" s="77">
        <f t="shared" si="12"/>
        <v>4088.5019718713775</v>
      </c>
      <c r="T42" s="77">
        <f t="shared" si="12"/>
        <v>3272.5968936667882</v>
      </c>
      <c r="U42" s="77">
        <f t="shared" si="12"/>
        <v>2108.4017134819733</v>
      </c>
      <c r="V42" s="77">
        <f t="shared" si="12"/>
        <v>1914.6576384819732</v>
      </c>
      <c r="W42" s="77">
        <f t="shared" si="12"/>
        <v>1799.6069884819731</v>
      </c>
      <c r="X42" s="77">
        <f t="shared" si="12"/>
        <v>806.44567120759041</v>
      </c>
      <c r="Y42" s="77">
        <f t="shared" si="12"/>
        <v>800.82067120759041</v>
      </c>
      <c r="Z42" s="77">
        <f t="shared" si="12"/>
        <v>800.82067120759041</v>
      </c>
      <c r="AA42" s="77">
        <f t="shared" si="12"/>
        <v>800.82067120759041</v>
      </c>
      <c r="AB42" s="77">
        <f t="shared" si="12"/>
        <v>108.41336549798986</v>
      </c>
      <c r="AC42" s="77">
        <f t="shared" si="12"/>
        <v>9.5826894058813936E-2</v>
      </c>
      <c r="AD42" s="77">
        <f t="shared" si="12"/>
        <v>9.5826894058813936E-2</v>
      </c>
      <c r="AE42" s="77">
        <f t="shared" si="12"/>
        <v>9.5826894058813936E-2</v>
      </c>
      <c r="AF42" s="77">
        <f t="shared" si="12"/>
        <v>9.5826894058813936E-2</v>
      </c>
      <c r="AG42" s="77">
        <f t="shared" si="12"/>
        <v>5.6537867501223005</v>
      </c>
      <c r="AH42" s="120">
        <f t="shared" ref="AH42:AH73" si="13">SUM(C42:AG42)</f>
        <v>237630.74100270431</v>
      </c>
    </row>
    <row r="43" spans="1:36" x14ac:dyDescent="0.3">
      <c r="A43" s="150"/>
      <c r="B43" s="323" t="s">
        <v>73</v>
      </c>
      <c r="C43" s="324">
        <f t="shared" ref="C43:AG43" si="14">+C44+C47+C55+C53</f>
        <v>0</v>
      </c>
      <c r="D43" s="324">
        <f t="shared" si="14"/>
        <v>0</v>
      </c>
      <c r="E43" s="324">
        <f t="shared" si="14"/>
        <v>0</v>
      </c>
      <c r="F43" s="324">
        <f t="shared" si="14"/>
        <v>0</v>
      </c>
      <c r="G43" s="324">
        <f t="shared" si="14"/>
        <v>0</v>
      </c>
      <c r="H43" s="324">
        <f t="shared" si="14"/>
        <v>0</v>
      </c>
      <c r="I43" s="324">
        <f t="shared" si="14"/>
        <v>0</v>
      </c>
      <c r="J43" s="324">
        <f t="shared" si="14"/>
        <v>0</v>
      </c>
      <c r="K43" s="324">
        <f t="shared" si="14"/>
        <v>75.467207810056777</v>
      </c>
      <c r="L43" s="324">
        <f t="shared" si="14"/>
        <v>150.93441562011355</v>
      </c>
      <c r="M43" s="324">
        <f t="shared" si="14"/>
        <v>150.93441562011355</v>
      </c>
      <c r="N43" s="324">
        <f t="shared" si="14"/>
        <v>150.93441562011355</v>
      </c>
      <c r="O43" s="324">
        <f t="shared" si="14"/>
        <v>150.93441562011355</v>
      </c>
      <c r="P43" s="324">
        <f t="shared" si="14"/>
        <v>150.93441562011355</v>
      </c>
      <c r="Q43" s="324">
        <f t="shared" si="14"/>
        <v>150.93441562011355</v>
      </c>
      <c r="R43" s="324">
        <f t="shared" si="14"/>
        <v>150.93441562011355</v>
      </c>
      <c r="S43" s="324">
        <f t="shared" si="14"/>
        <v>150.93441562011355</v>
      </c>
      <c r="T43" s="324">
        <f t="shared" si="14"/>
        <v>226.40162343017033</v>
      </c>
      <c r="U43" s="324">
        <f t="shared" si="14"/>
        <v>0</v>
      </c>
      <c r="V43" s="324">
        <f t="shared" si="14"/>
        <v>0</v>
      </c>
      <c r="W43" s="324">
        <f t="shared" si="14"/>
        <v>0</v>
      </c>
      <c r="X43" s="324">
        <f t="shared" si="14"/>
        <v>0</v>
      </c>
      <c r="Y43" s="324">
        <f t="shared" si="14"/>
        <v>0</v>
      </c>
      <c r="Z43" s="324">
        <f t="shared" si="14"/>
        <v>0</v>
      </c>
      <c r="AA43" s="324">
        <f t="shared" si="14"/>
        <v>0</v>
      </c>
      <c r="AB43" s="324">
        <f t="shared" si="14"/>
        <v>0</v>
      </c>
      <c r="AC43" s="324">
        <f t="shared" si="14"/>
        <v>0</v>
      </c>
      <c r="AD43" s="324">
        <f t="shared" si="14"/>
        <v>0</v>
      </c>
      <c r="AE43" s="324">
        <f t="shared" si="14"/>
        <v>0</v>
      </c>
      <c r="AF43" s="324">
        <f t="shared" si="14"/>
        <v>0</v>
      </c>
      <c r="AG43" s="324">
        <f t="shared" si="14"/>
        <v>0</v>
      </c>
      <c r="AH43" s="81">
        <f t="shared" si="13"/>
        <v>1509.3441562011353</v>
      </c>
    </row>
    <row r="44" spans="1:36" x14ac:dyDescent="0.3">
      <c r="A44" s="150"/>
      <c r="B44" s="863" t="s">
        <v>19</v>
      </c>
      <c r="C44" s="861">
        <f t="shared" ref="C44:AG44" si="15">+C45+C46</f>
        <v>0</v>
      </c>
      <c r="D44" s="861">
        <f t="shared" si="15"/>
        <v>0</v>
      </c>
      <c r="E44" s="861">
        <f t="shared" si="15"/>
        <v>0</v>
      </c>
      <c r="F44" s="861">
        <f t="shared" si="15"/>
        <v>0</v>
      </c>
      <c r="G44" s="861">
        <f t="shared" si="15"/>
        <v>0</v>
      </c>
      <c r="H44" s="861">
        <f t="shared" si="15"/>
        <v>0</v>
      </c>
      <c r="I44" s="861">
        <f t="shared" si="15"/>
        <v>0</v>
      </c>
      <c r="J44" s="861">
        <f t="shared" si="15"/>
        <v>0</v>
      </c>
      <c r="K44" s="861">
        <f t="shared" si="15"/>
        <v>30.203491186836828</v>
      </c>
      <c r="L44" s="861">
        <f t="shared" si="15"/>
        <v>60.406982373673657</v>
      </c>
      <c r="M44" s="861">
        <f t="shared" si="15"/>
        <v>60.406982373673657</v>
      </c>
      <c r="N44" s="861">
        <f t="shared" si="15"/>
        <v>60.406982373673657</v>
      </c>
      <c r="O44" s="861">
        <f t="shared" si="15"/>
        <v>60.406982373673657</v>
      </c>
      <c r="P44" s="861">
        <f t="shared" si="15"/>
        <v>60.406982373673657</v>
      </c>
      <c r="Q44" s="861">
        <f t="shared" si="15"/>
        <v>60.406982373673657</v>
      </c>
      <c r="R44" s="861">
        <f t="shared" si="15"/>
        <v>60.406982373673657</v>
      </c>
      <c r="S44" s="861">
        <f t="shared" si="15"/>
        <v>60.406982373673657</v>
      </c>
      <c r="T44" s="861">
        <f t="shared" si="15"/>
        <v>90.610473560510485</v>
      </c>
      <c r="U44" s="861">
        <f t="shared" si="15"/>
        <v>0</v>
      </c>
      <c r="V44" s="861">
        <f t="shared" si="15"/>
        <v>0</v>
      </c>
      <c r="W44" s="861">
        <f t="shared" si="15"/>
        <v>0</v>
      </c>
      <c r="X44" s="861">
        <f t="shared" si="15"/>
        <v>0</v>
      </c>
      <c r="Y44" s="861">
        <f t="shared" si="15"/>
        <v>0</v>
      </c>
      <c r="Z44" s="861">
        <f t="shared" si="15"/>
        <v>0</v>
      </c>
      <c r="AA44" s="861">
        <f t="shared" si="15"/>
        <v>0</v>
      </c>
      <c r="AB44" s="861">
        <f t="shared" si="15"/>
        <v>0</v>
      </c>
      <c r="AC44" s="861">
        <f t="shared" si="15"/>
        <v>0</v>
      </c>
      <c r="AD44" s="861">
        <f t="shared" si="15"/>
        <v>0</v>
      </c>
      <c r="AE44" s="861">
        <f t="shared" si="15"/>
        <v>0</v>
      </c>
      <c r="AF44" s="861">
        <f t="shared" si="15"/>
        <v>0</v>
      </c>
      <c r="AG44" s="861">
        <f t="shared" si="15"/>
        <v>0</v>
      </c>
      <c r="AH44" s="89">
        <f t="shared" si="13"/>
        <v>604.06982373673657</v>
      </c>
    </row>
    <row r="45" spans="1:36" x14ac:dyDescent="0.3">
      <c r="A45" s="150"/>
      <c r="B45" s="325" t="s">
        <v>236</v>
      </c>
      <c r="C45" s="861">
        <v>0</v>
      </c>
      <c r="D45" s="861">
        <v>0</v>
      </c>
      <c r="E45" s="861">
        <v>0</v>
      </c>
      <c r="F45" s="861">
        <v>0</v>
      </c>
      <c r="G45" s="861">
        <v>0</v>
      </c>
      <c r="H45" s="861">
        <v>0</v>
      </c>
      <c r="I45" s="871">
        <v>0</v>
      </c>
      <c r="J45" s="861">
        <v>0</v>
      </c>
      <c r="K45" s="861">
        <v>30.083847658223728</v>
      </c>
      <c r="L45" s="861">
        <v>60.167695316447457</v>
      </c>
      <c r="M45" s="861">
        <v>60.167695316447457</v>
      </c>
      <c r="N45" s="861">
        <v>60.167695316447457</v>
      </c>
      <c r="O45" s="861">
        <v>60.167695316447457</v>
      </c>
      <c r="P45" s="861">
        <v>60.167695316447457</v>
      </c>
      <c r="Q45" s="861">
        <v>60.167695316447457</v>
      </c>
      <c r="R45" s="861">
        <v>60.167695316447457</v>
      </c>
      <c r="S45" s="861">
        <v>60.167695316447457</v>
      </c>
      <c r="T45" s="861">
        <v>90.251542974671182</v>
      </c>
      <c r="U45" s="861">
        <v>0</v>
      </c>
      <c r="V45" s="861">
        <v>0</v>
      </c>
      <c r="W45" s="861">
        <v>0</v>
      </c>
      <c r="X45" s="861">
        <v>0</v>
      </c>
      <c r="Y45" s="861">
        <v>0</v>
      </c>
      <c r="Z45" s="861">
        <v>0</v>
      </c>
      <c r="AA45" s="861">
        <v>0</v>
      </c>
      <c r="AB45" s="861">
        <v>0</v>
      </c>
      <c r="AC45" s="861">
        <v>0</v>
      </c>
      <c r="AD45" s="861">
        <v>0</v>
      </c>
      <c r="AE45" s="861">
        <v>0</v>
      </c>
      <c r="AF45" s="861">
        <v>0</v>
      </c>
      <c r="AG45" s="861">
        <v>0</v>
      </c>
      <c r="AH45" s="871">
        <f t="shared" si="13"/>
        <v>601.67695316447464</v>
      </c>
    </row>
    <row r="46" spans="1:36" x14ac:dyDescent="0.3">
      <c r="A46" s="150"/>
      <c r="B46" s="325" t="s">
        <v>237</v>
      </c>
      <c r="C46" s="861">
        <v>0</v>
      </c>
      <c r="D46" s="861">
        <v>0</v>
      </c>
      <c r="E46" s="861">
        <v>0</v>
      </c>
      <c r="F46" s="861">
        <v>0</v>
      </c>
      <c r="G46" s="861">
        <v>0</v>
      </c>
      <c r="H46" s="861">
        <v>0</v>
      </c>
      <c r="I46" s="871">
        <v>0</v>
      </c>
      <c r="J46" s="861">
        <v>0</v>
      </c>
      <c r="K46" s="861">
        <v>0.11964352861309933</v>
      </c>
      <c r="L46" s="861">
        <v>0.23928705722619867</v>
      </c>
      <c r="M46" s="861">
        <v>0.23928705722619867</v>
      </c>
      <c r="N46" s="861">
        <v>0.23928705722619867</v>
      </c>
      <c r="O46" s="861">
        <v>0.23928705722619867</v>
      </c>
      <c r="P46" s="861">
        <v>0.23928705722619867</v>
      </c>
      <c r="Q46" s="861">
        <v>0.23928705722619867</v>
      </c>
      <c r="R46" s="861">
        <v>0.23928705722619867</v>
      </c>
      <c r="S46" s="861">
        <v>0.23928705722619867</v>
      </c>
      <c r="T46" s="861">
        <v>0.35893058583929799</v>
      </c>
      <c r="U46" s="861">
        <v>0</v>
      </c>
      <c r="V46" s="861">
        <v>0</v>
      </c>
      <c r="W46" s="861">
        <v>0</v>
      </c>
      <c r="X46" s="861">
        <v>0</v>
      </c>
      <c r="Y46" s="861">
        <v>0</v>
      </c>
      <c r="Z46" s="861">
        <v>0</v>
      </c>
      <c r="AA46" s="861">
        <v>0</v>
      </c>
      <c r="AB46" s="861">
        <v>0</v>
      </c>
      <c r="AC46" s="861">
        <v>0</v>
      </c>
      <c r="AD46" s="861">
        <v>0</v>
      </c>
      <c r="AE46" s="861">
        <v>0</v>
      </c>
      <c r="AF46" s="861">
        <v>0</v>
      </c>
      <c r="AG46" s="861">
        <v>0</v>
      </c>
      <c r="AH46" s="871">
        <f t="shared" si="13"/>
        <v>2.3928705722619865</v>
      </c>
    </row>
    <row r="47" spans="1:36" x14ac:dyDescent="0.3">
      <c r="A47" s="150"/>
      <c r="B47" s="863" t="s">
        <v>20</v>
      </c>
      <c r="C47" s="861">
        <f>+C48+C50</f>
        <v>0</v>
      </c>
      <c r="D47" s="861">
        <f t="shared" ref="D47:AG47" si="16">+D48+D50</f>
        <v>0</v>
      </c>
      <c r="E47" s="861">
        <f t="shared" si="16"/>
        <v>0</v>
      </c>
      <c r="F47" s="861">
        <f t="shared" si="16"/>
        <v>0</v>
      </c>
      <c r="G47" s="861">
        <f t="shared" si="16"/>
        <v>0</v>
      </c>
      <c r="H47" s="861">
        <f t="shared" si="16"/>
        <v>0</v>
      </c>
      <c r="I47" s="861">
        <f t="shared" si="16"/>
        <v>0</v>
      </c>
      <c r="J47" s="861">
        <f t="shared" si="16"/>
        <v>0</v>
      </c>
      <c r="K47" s="861">
        <f t="shared" si="16"/>
        <v>3.76333005</v>
      </c>
      <c r="L47" s="861">
        <f t="shared" si="16"/>
        <v>7.5266601000000009</v>
      </c>
      <c r="M47" s="861">
        <f t="shared" si="16"/>
        <v>7.5266601000000009</v>
      </c>
      <c r="N47" s="861">
        <f t="shared" si="16"/>
        <v>7.5266601000000009</v>
      </c>
      <c r="O47" s="861">
        <f t="shared" si="16"/>
        <v>7.5266601000000009</v>
      </c>
      <c r="P47" s="861">
        <f t="shared" si="16"/>
        <v>7.5266601000000009</v>
      </c>
      <c r="Q47" s="861">
        <f t="shared" si="16"/>
        <v>7.5266601000000009</v>
      </c>
      <c r="R47" s="861">
        <f t="shared" si="16"/>
        <v>7.5266601000000009</v>
      </c>
      <c r="S47" s="861">
        <f t="shared" si="16"/>
        <v>7.5266601000000009</v>
      </c>
      <c r="T47" s="861">
        <f t="shared" si="16"/>
        <v>11.289990150000001</v>
      </c>
      <c r="U47" s="861">
        <f t="shared" si="16"/>
        <v>0</v>
      </c>
      <c r="V47" s="861">
        <f t="shared" si="16"/>
        <v>0</v>
      </c>
      <c r="W47" s="861">
        <f t="shared" si="16"/>
        <v>0</v>
      </c>
      <c r="X47" s="861">
        <f t="shared" si="16"/>
        <v>0</v>
      </c>
      <c r="Y47" s="861">
        <f t="shared" si="16"/>
        <v>0</v>
      </c>
      <c r="Z47" s="861">
        <f t="shared" si="16"/>
        <v>0</v>
      </c>
      <c r="AA47" s="861">
        <f t="shared" si="16"/>
        <v>0</v>
      </c>
      <c r="AB47" s="861">
        <f t="shared" si="16"/>
        <v>0</v>
      </c>
      <c r="AC47" s="861">
        <f t="shared" si="16"/>
        <v>0</v>
      </c>
      <c r="AD47" s="861">
        <f t="shared" si="16"/>
        <v>0</v>
      </c>
      <c r="AE47" s="861">
        <f t="shared" si="16"/>
        <v>0</v>
      </c>
      <c r="AF47" s="861">
        <f t="shared" si="16"/>
        <v>0</v>
      </c>
      <c r="AG47" s="861">
        <f t="shared" si="16"/>
        <v>0</v>
      </c>
      <c r="AH47" s="871">
        <f t="shared" si="13"/>
        <v>75.266601000000009</v>
      </c>
    </row>
    <row r="48" spans="1:36" x14ac:dyDescent="0.3">
      <c r="A48" s="150"/>
      <c r="B48" s="325" t="s">
        <v>236</v>
      </c>
      <c r="C48" s="861">
        <f>+C49</f>
        <v>0</v>
      </c>
      <c r="D48" s="861">
        <f t="shared" ref="D48:AG48" si="17">+D49</f>
        <v>0</v>
      </c>
      <c r="E48" s="861">
        <f t="shared" si="17"/>
        <v>0</v>
      </c>
      <c r="F48" s="861">
        <f t="shared" si="17"/>
        <v>0</v>
      </c>
      <c r="G48" s="861">
        <f t="shared" si="17"/>
        <v>0</v>
      </c>
      <c r="H48" s="861">
        <f t="shared" si="17"/>
        <v>0</v>
      </c>
      <c r="I48" s="861">
        <f t="shared" si="17"/>
        <v>0</v>
      </c>
      <c r="J48" s="861">
        <f t="shared" si="17"/>
        <v>0</v>
      </c>
      <c r="K48" s="861">
        <f t="shared" si="17"/>
        <v>1.6597000500000001</v>
      </c>
      <c r="L48" s="861">
        <f t="shared" si="17"/>
        <v>3.3194001000000002</v>
      </c>
      <c r="M48" s="861">
        <f t="shared" si="17"/>
        <v>3.3194001000000002</v>
      </c>
      <c r="N48" s="861">
        <f t="shared" si="17"/>
        <v>3.3194001000000002</v>
      </c>
      <c r="O48" s="861">
        <f t="shared" si="17"/>
        <v>3.3194001000000002</v>
      </c>
      <c r="P48" s="861">
        <f t="shared" si="17"/>
        <v>3.3194001000000002</v>
      </c>
      <c r="Q48" s="861">
        <f t="shared" si="17"/>
        <v>3.3194001000000002</v>
      </c>
      <c r="R48" s="861">
        <f t="shared" si="17"/>
        <v>3.3194001000000002</v>
      </c>
      <c r="S48" s="861">
        <f t="shared" si="17"/>
        <v>3.3194001000000002</v>
      </c>
      <c r="T48" s="861">
        <f t="shared" si="17"/>
        <v>4.9791001500000007</v>
      </c>
      <c r="U48" s="861">
        <f t="shared" si="17"/>
        <v>0</v>
      </c>
      <c r="V48" s="861">
        <f t="shared" si="17"/>
        <v>0</v>
      </c>
      <c r="W48" s="861">
        <f t="shared" si="17"/>
        <v>0</v>
      </c>
      <c r="X48" s="861">
        <f t="shared" si="17"/>
        <v>0</v>
      </c>
      <c r="Y48" s="861">
        <f t="shared" si="17"/>
        <v>0</v>
      </c>
      <c r="Z48" s="861">
        <f t="shared" si="17"/>
        <v>0</v>
      </c>
      <c r="AA48" s="861">
        <f t="shared" si="17"/>
        <v>0</v>
      </c>
      <c r="AB48" s="861">
        <f t="shared" si="17"/>
        <v>0</v>
      </c>
      <c r="AC48" s="861">
        <f t="shared" si="17"/>
        <v>0</v>
      </c>
      <c r="AD48" s="861">
        <f t="shared" si="17"/>
        <v>0</v>
      </c>
      <c r="AE48" s="861">
        <f t="shared" si="17"/>
        <v>0</v>
      </c>
      <c r="AF48" s="861">
        <f t="shared" si="17"/>
        <v>0</v>
      </c>
      <c r="AG48" s="861">
        <f t="shared" si="17"/>
        <v>0</v>
      </c>
      <c r="AH48" s="871">
        <f t="shared" si="13"/>
        <v>33.194001</v>
      </c>
    </row>
    <row r="49" spans="1:34" x14ac:dyDescent="0.3">
      <c r="A49" s="150"/>
      <c r="B49" s="327" t="s">
        <v>239</v>
      </c>
      <c r="C49" s="861">
        <v>0</v>
      </c>
      <c r="D49" s="861">
        <v>0</v>
      </c>
      <c r="E49" s="861">
        <v>0</v>
      </c>
      <c r="F49" s="861">
        <v>0</v>
      </c>
      <c r="G49" s="861">
        <v>0</v>
      </c>
      <c r="H49" s="861">
        <v>0</v>
      </c>
      <c r="I49" s="871">
        <v>0</v>
      </c>
      <c r="J49" s="861">
        <v>0</v>
      </c>
      <c r="K49" s="861">
        <v>1.6597000500000001</v>
      </c>
      <c r="L49" s="861">
        <v>3.3194001000000002</v>
      </c>
      <c r="M49" s="861">
        <v>3.3194001000000002</v>
      </c>
      <c r="N49" s="861">
        <v>3.3194001000000002</v>
      </c>
      <c r="O49" s="861">
        <v>3.3194001000000002</v>
      </c>
      <c r="P49" s="861">
        <v>3.3194001000000002</v>
      </c>
      <c r="Q49" s="861">
        <v>3.3194001000000002</v>
      </c>
      <c r="R49" s="861">
        <v>3.3194001000000002</v>
      </c>
      <c r="S49" s="861">
        <v>3.3194001000000002</v>
      </c>
      <c r="T49" s="861">
        <v>4.9791001500000007</v>
      </c>
      <c r="U49" s="861">
        <v>0</v>
      </c>
      <c r="V49" s="861">
        <v>0</v>
      </c>
      <c r="W49" s="861">
        <v>0</v>
      </c>
      <c r="X49" s="861">
        <v>0</v>
      </c>
      <c r="Y49" s="861">
        <v>0</v>
      </c>
      <c r="Z49" s="861">
        <v>0</v>
      </c>
      <c r="AA49" s="861">
        <v>0</v>
      </c>
      <c r="AB49" s="861">
        <v>0</v>
      </c>
      <c r="AC49" s="861">
        <v>0</v>
      </c>
      <c r="AD49" s="861">
        <v>0</v>
      </c>
      <c r="AE49" s="861">
        <v>0</v>
      </c>
      <c r="AF49" s="861">
        <v>0</v>
      </c>
      <c r="AG49" s="861">
        <v>0</v>
      </c>
      <c r="AH49" s="871">
        <f t="shared" si="13"/>
        <v>33.194001</v>
      </c>
    </row>
    <row r="50" spans="1:34" x14ac:dyDescent="0.3">
      <c r="A50" s="150"/>
      <c r="B50" s="325" t="s">
        <v>237</v>
      </c>
      <c r="C50" s="861">
        <f t="shared" ref="C50:AG50" si="18">+C51+C52</f>
        <v>0</v>
      </c>
      <c r="D50" s="861">
        <f t="shared" si="18"/>
        <v>0</v>
      </c>
      <c r="E50" s="861">
        <f t="shared" si="18"/>
        <v>0</v>
      </c>
      <c r="F50" s="861">
        <f t="shared" si="18"/>
        <v>0</v>
      </c>
      <c r="G50" s="861">
        <f t="shared" si="18"/>
        <v>0</v>
      </c>
      <c r="H50" s="861">
        <f t="shared" si="18"/>
        <v>0</v>
      </c>
      <c r="I50" s="861">
        <f t="shared" si="18"/>
        <v>0</v>
      </c>
      <c r="J50" s="861">
        <f t="shared" si="18"/>
        <v>0</v>
      </c>
      <c r="K50" s="861">
        <f t="shared" si="18"/>
        <v>2.1036299999999999</v>
      </c>
      <c r="L50" s="861">
        <f t="shared" si="18"/>
        <v>4.2072600000000007</v>
      </c>
      <c r="M50" s="861">
        <f t="shared" si="18"/>
        <v>4.2072600000000007</v>
      </c>
      <c r="N50" s="861">
        <f t="shared" si="18"/>
        <v>4.2072600000000007</v>
      </c>
      <c r="O50" s="861">
        <f t="shared" si="18"/>
        <v>4.2072600000000007</v>
      </c>
      <c r="P50" s="861">
        <f t="shared" si="18"/>
        <v>4.2072600000000007</v>
      </c>
      <c r="Q50" s="861">
        <f t="shared" si="18"/>
        <v>4.2072600000000007</v>
      </c>
      <c r="R50" s="861">
        <f t="shared" si="18"/>
        <v>4.2072600000000007</v>
      </c>
      <c r="S50" s="861">
        <f t="shared" si="18"/>
        <v>4.2072600000000007</v>
      </c>
      <c r="T50" s="861">
        <f t="shared" si="18"/>
        <v>6.3108900000000006</v>
      </c>
      <c r="U50" s="861">
        <f t="shared" si="18"/>
        <v>0</v>
      </c>
      <c r="V50" s="861">
        <f t="shared" si="18"/>
        <v>0</v>
      </c>
      <c r="W50" s="861">
        <f t="shared" si="18"/>
        <v>0</v>
      </c>
      <c r="X50" s="861">
        <f t="shared" si="18"/>
        <v>0</v>
      </c>
      <c r="Y50" s="861">
        <f t="shared" si="18"/>
        <v>0</v>
      </c>
      <c r="Z50" s="861">
        <f t="shared" si="18"/>
        <v>0</v>
      </c>
      <c r="AA50" s="861">
        <f t="shared" si="18"/>
        <v>0</v>
      </c>
      <c r="AB50" s="861">
        <f t="shared" si="18"/>
        <v>0</v>
      </c>
      <c r="AC50" s="861">
        <f t="shared" si="18"/>
        <v>0</v>
      </c>
      <c r="AD50" s="861">
        <f t="shared" si="18"/>
        <v>0</v>
      </c>
      <c r="AE50" s="861">
        <f t="shared" si="18"/>
        <v>0</v>
      </c>
      <c r="AF50" s="861">
        <f t="shared" si="18"/>
        <v>0</v>
      </c>
      <c r="AG50" s="861">
        <f t="shared" si="18"/>
        <v>0</v>
      </c>
      <c r="AH50" s="871">
        <f t="shared" si="13"/>
        <v>42.072600000000008</v>
      </c>
    </row>
    <row r="51" spans="1:34" x14ac:dyDescent="0.3">
      <c r="A51" s="150"/>
      <c r="B51" s="1091" t="s">
        <v>238</v>
      </c>
      <c r="C51" s="861">
        <v>0</v>
      </c>
      <c r="D51" s="861">
        <v>0</v>
      </c>
      <c r="E51" s="861">
        <v>0</v>
      </c>
      <c r="F51" s="861">
        <v>0</v>
      </c>
      <c r="G51" s="861">
        <v>0</v>
      </c>
      <c r="H51" s="861">
        <v>0</v>
      </c>
      <c r="I51" s="861">
        <v>0</v>
      </c>
      <c r="J51" s="861">
        <v>0</v>
      </c>
      <c r="K51" s="861">
        <v>1.790978</v>
      </c>
      <c r="L51" s="861">
        <v>3.5819560000000004</v>
      </c>
      <c r="M51" s="861">
        <v>3.5819560000000004</v>
      </c>
      <c r="N51" s="861">
        <v>3.5819560000000004</v>
      </c>
      <c r="O51" s="861">
        <v>3.5819560000000004</v>
      </c>
      <c r="P51" s="861">
        <v>3.5819560000000004</v>
      </c>
      <c r="Q51" s="861">
        <v>3.5819560000000004</v>
      </c>
      <c r="R51" s="861">
        <v>3.5819560000000004</v>
      </c>
      <c r="S51" s="861">
        <v>3.5819560000000004</v>
      </c>
      <c r="T51" s="861">
        <v>5.3729340000000008</v>
      </c>
      <c r="U51" s="861">
        <v>0</v>
      </c>
      <c r="V51" s="861">
        <v>0</v>
      </c>
      <c r="W51" s="861">
        <v>0</v>
      </c>
      <c r="X51" s="861">
        <v>0</v>
      </c>
      <c r="Y51" s="861">
        <v>0</v>
      </c>
      <c r="Z51" s="861">
        <v>0</v>
      </c>
      <c r="AA51" s="861">
        <v>0</v>
      </c>
      <c r="AB51" s="861">
        <v>0</v>
      </c>
      <c r="AC51" s="861">
        <v>0</v>
      </c>
      <c r="AD51" s="861">
        <v>0</v>
      </c>
      <c r="AE51" s="861">
        <v>0</v>
      </c>
      <c r="AF51" s="861">
        <v>0</v>
      </c>
      <c r="AG51" s="861">
        <v>0</v>
      </c>
      <c r="AH51" s="871">
        <f t="shared" si="13"/>
        <v>35.81956000000001</v>
      </c>
    </row>
    <row r="52" spans="1:34" x14ac:dyDescent="0.3">
      <c r="A52" s="150"/>
      <c r="B52" s="327" t="s">
        <v>239</v>
      </c>
      <c r="C52" s="861">
        <v>0</v>
      </c>
      <c r="D52" s="861">
        <v>0</v>
      </c>
      <c r="E52" s="861">
        <v>0</v>
      </c>
      <c r="F52" s="861">
        <v>0</v>
      </c>
      <c r="G52" s="861">
        <v>0</v>
      </c>
      <c r="H52" s="861">
        <v>0</v>
      </c>
      <c r="I52" s="871">
        <v>0</v>
      </c>
      <c r="J52" s="861">
        <v>0</v>
      </c>
      <c r="K52" s="861">
        <v>0.31265199999999999</v>
      </c>
      <c r="L52" s="861">
        <v>0.62530399999999997</v>
      </c>
      <c r="M52" s="861">
        <v>0.62530399999999997</v>
      </c>
      <c r="N52" s="861">
        <v>0.62530399999999997</v>
      </c>
      <c r="O52" s="861">
        <v>0.62530399999999997</v>
      </c>
      <c r="P52" s="861">
        <v>0.62530399999999997</v>
      </c>
      <c r="Q52" s="861">
        <v>0.62530399999999997</v>
      </c>
      <c r="R52" s="861">
        <v>0.62530399999999997</v>
      </c>
      <c r="S52" s="861">
        <v>0.62530399999999997</v>
      </c>
      <c r="T52" s="861">
        <v>0.93795600000000001</v>
      </c>
      <c r="U52" s="861">
        <v>0</v>
      </c>
      <c r="V52" s="861">
        <v>0</v>
      </c>
      <c r="W52" s="861">
        <v>0</v>
      </c>
      <c r="X52" s="861">
        <v>0</v>
      </c>
      <c r="Y52" s="861">
        <v>0</v>
      </c>
      <c r="Z52" s="861">
        <v>0</v>
      </c>
      <c r="AA52" s="861">
        <v>0</v>
      </c>
      <c r="AB52" s="861">
        <v>0</v>
      </c>
      <c r="AC52" s="861">
        <v>0</v>
      </c>
      <c r="AD52" s="861">
        <v>0</v>
      </c>
      <c r="AE52" s="861">
        <v>0</v>
      </c>
      <c r="AF52" s="861">
        <v>0</v>
      </c>
      <c r="AG52" s="861">
        <v>0</v>
      </c>
      <c r="AH52" s="871">
        <f t="shared" si="13"/>
        <v>6.2530399999999995</v>
      </c>
    </row>
    <row r="53" spans="1:34" x14ac:dyDescent="0.3">
      <c r="A53" s="150"/>
      <c r="B53" s="863" t="s">
        <v>21</v>
      </c>
      <c r="C53" s="861">
        <f t="shared" ref="C53:AG53" si="19">+C54</f>
        <v>0</v>
      </c>
      <c r="D53" s="861">
        <f t="shared" si="19"/>
        <v>0</v>
      </c>
      <c r="E53" s="861">
        <f t="shared" si="19"/>
        <v>0</v>
      </c>
      <c r="F53" s="861">
        <f t="shared" si="19"/>
        <v>0</v>
      </c>
      <c r="G53" s="861">
        <f t="shared" si="19"/>
        <v>0</v>
      </c>
      <c r="H53" s="861">
        <f t="shared" si="19"/>
        <v>0</v>
      </c>
      <c r="I53" s="861">
        <f t="shared" si="19"/>
        <v>0</v>
      </c>
      <c r="J53" s="861">
        <f t="shared" si="19"/>
        <v>0</v>
      </c>
      <c r="K53" s="861">
        <f t="shared" si="19"/>
        <v>33.316770493725812</v>
      </c>
      <c r="L53" s="861">
        <f t="shared" si="19"/>
        <v>66.633540987451624</v>
      </c>
      <c r="M53" s="861">
        <f t="shared" si="19"/>
        <v>66.633540987451624</v>
      </c>
      <c r="N53" s="861">
        <f t="shared" si="19"/>
        <v>66.633540987451624</v>
      </c>
      <c r="O53" s="861">
        <f t="shared" si="19"/>
        <v>66.633540987451624</v>
      </c>
      <c r="P53" s="861">
        <f t="shared" si="19"/>
        <v>66.633540987451624</v>
      </c>
      <c r="Q53" s="861">
        <f t="shared" si="19"/>
        <v>66.633540987451624</v>
      </c>
      <c r="R53" s="861">
        <f t="shared" si="19"/>
        <v>66.633540987451624</v>
      </c>
      <c r="S53" s="861">
        <f t="shared" si="19"/>
        <v>66.633540987451624</v>
      </c>
      <c r="T53" s="861">
        <f t="shared" si="19"/>
        <v>99.950311481177465</v>
      </c>
      <c r="U53" s="861">
        <f t="shared" si="19"/>
        <v>0</v>
      </c>
      <c r="V53" s="861">
        <f t="shared" si="19"/>
        <v>0</v>
      </c>
      <c r="W53" s="861">
        <f t="shared" si="19"/>
        <v>0</v>
      </c>
      <c r="X53" s="861">
        <f t="shared" si="19"/>
        <v>0</v>
      </c>
      <c r="Y53" s="861">
        <f t="shared" si="19"/>
        <v>0</v>
      </c>
      <c r="Z53" s="861">
        <f t="shared" si="19"/>
        <v>0</v>
      </c>
      <c r="AA53" s="861">
        <f t="shared" si="19"/>
        <v>0</v>
      </c>
      <c r="AB53" s="861">
        <f t="shared" si="19"/>
        <v>0</v>
      </c>
      <c r="AC53" s="861">
        <f t="shared" si="19"/>
        <v>0</v>
      </c>
      <c r="AD53" s="861">
        <f t="shared" si="19"/>
        <v>0</v>
      </c>
      <c r="AE53" s="861">
        <f t="shared" si="19"/>
        <v>0</v>
      </c>
      <c r="AF53" s="861">
        <f t="shared" si="19"/>
        <v>0</v>
      </c>
      <c r="AG53" s="861">
        <f t="shared" si="19"/>
        <v>0</v>
      </c>
      <c r="AH53" s="871">
        <f t="shared" si="13"/>
        <v>666.33540987451624</v>
      </c>
    </row>
    <row r="54" spans="1:34" x14ac:dyDescent="0.3">
      <c r="A54" s="150"/>
      <c r="B54" s="327" t="s">
        <v>237</v>
      </c>
      <c r="C54" s="861">
        <v>0</v>
      </c>
      <c r="D54" s="861">
        <v>0</v>
      </c>
      <c r="E54" s="861">
        <v>0</v>
      </c>
      <c r="F54" s="861">
        <v>0</v>
      </c>
      <c r="G54" s="861">
        <v>0</v>
      </c>
      <c r="H54" s="861">
        <v>0</v>
      </c>
      <c r="I54" s="871">
        <v>0</v>
      </c>
      <c r="J54" s="861">
        <v>0</v>
      </c>
      <c r="K54" s="861">
        <v>33.316770493725812</v>
      </c>
      <c r="L54" s="861">
        <v>66.633540987451624</v>
      </c>
      <c r="M54" s="861">
        <v>66.633540987451624</v>
      </c>
      <c r="N54" s="861">
        <v>66.633540987451624</v>
      </c>
      <c r="O54" s="861">
        <v>66.633540987451624</v>
      </c>
      <c r="P54" s="861">
        <v>66.633540987451624</v>
      </c>
      <c r="Q54" s="861">
        <v>66.633540987451624</v>
      </c>
      <c r="R54" s="861">
        <v>66.633540987451624</v>
      </c>
      <c r="S54" s="861">
        <v>66.633540987451624</v>
      </c>
      <c r="T54" s="861">
        <v>99.950311481177465</v>
      </c>
      <c r="U54" s="861">
        <v>0</v>
      </c>
      <c r="V54" s="861">
        <v>0</v>
      </c>
      <c r="W54" s="861">
        <v>0</v>
      </c>
      <c r="X54" s="861">
        <v>0</v>
      </c>
      <c r="Y54" s="861">
        <v>0</v>
      </c>
      <c r="Z54" s="861">
        <v>0</v>
      </c>
      <c r="AA54" s="861">
        <v>0</v>
      </c>
      <c r="AB54" s="861">
        <v>0</v>
      </c>
      <c r="AC54" s="861">
        <v>0</v>
      </c>
      <c r="AD54" s="861">
        <v>0</v>
      </c>
      <c r="AE54" s="861">
        <v>0</v>
      </c>
      <c r="AF54" s="861">
        <v>0</v>
      </c>
      <c r="AG54" s="861">
        <v>0</v>
      </c>
      <c r="AH54" s="871">
        <f t="shared" si="13"/>
        <v>666.33540987451624</v>
      </c>
    </row>
    <row r="55" spans="1:34" x14ac:dyDescent="0.3">
      <c r="A55" s="150"/>
      <c r="B55" s="863" t="s">
        <v>22</v>
      </c>
      <c r="C55" s="861">
        <f t="shared" ref="C55:AG55" si="20">+C56+C57</f>
        <v>0</v>
      </c>
      <c r="D55" s="861">
        <f t="shared" si="20"/>
        <v>0</v>
      </c>
      <c r="E55" s="861">
        <f t="shared" si="20"/>
        <v>0</v>
      </c>
      <c r="F55" s="861">
        <f t="shared" si="20"/>
        <v>0</v>
      </c>
      <c r="G55" s="861">
        <f t="shared" si="20"/>
        <v>0</v>
      </c>
      <c r="H55" s="861">
        <f t="shared" si="20"/>
        <v>0</v>
      </c>
      <c r="I55" s="861">
        <f t="shared" si="20"/>
        <v>0</v>
      </c>
      <c r="J55" s="861">
        <f t="shared" si="20"/>
        <v>0</v>
      </c>
      <c r="K55" s="861">
        <f t="shared" si="20"/>
        <v>8.1836160794941275</v>
      </c>
      <c r="L55" s="861">
        <f t="shared" si="20"/>
        <v>16.367232158988255</v>
      </c>
      <c r="M55" s="861">
        <f t="shared" si="20"/>
        <v>16.367232158988255</v>
      </c>
      <c r="N55" s="861">
        <f t="shared" si="20"/>
        <v>16.367232158988255</v>
      </c>
      <c r="O55" s="861">
        <f t="shared" si="20"/>
        <v>16.367232158988255</v>
      </c>
      <c r="P55" s="861">
        <f t="shared" si="20"/>
        <v>16.367232158988255</v>
      </c>
      <c r="Q55" s="861">
        <f t="shared" si="20"/>
        <v>16.367232158988255</v>
      </c>
      <c r="R55" s="861">
        <f t="shared" si="20"/>
        <v>16.367232158988255</v>
      </c>
      <c r="S55" s="861">
        <f t="shared" si="20"/>
        <v>16.367232158988255</v>
      </c>
      <c r="T55" s="861">
        <f t="shared" si="20"/>
        <v>24.550848238482384</v>
      </c>
      <c r="U55" s="861">
        <f t="shared" si="20"/>
        <v>0</v>
      </c>
      <c r="V55" s="861">
        <f t="shared" si="20"/>
        <v>0</v>
      </c>
      <c r="W55" s="861">
        <f t="shared" si="20"/>
        <v>0</v>
      </c>
      <c r="X55" s="861">
        <f t="shared" si="20"/>
        <v>0</v>
      </c>
      <c r="Y55" s="861">
        <f t="shared" si="20"/>
        <v>0</v>
      </c>
      <c r="Z55" s="861">
        <f t="shared" si="20"/>
        <v>0</v>
      </c>
      <c r="AA55" s="861">
        <f t="shared" si="20"/>
        <v>0</v>
      </c>
      <c r="AB55" s="861">
        <f t="shared" si="20"/>
        <v>0</v>
      </c>
      <c r="AC55" s="861">
        <f t="shared" si="20"/>
        <v>0</v>
      </c>
      <c r="AD55" s="861">
        <f t="shared" si="20"/>
        <v>0</v>
      </c>
      <c r="AE55" s="861">
        <f t="shared" si="20"/>
        <v>0</v>
      </c>
      <c r="AF55" s="861">
        <f t="shared" si="20"/>
        <v>0</v>
      </c>
      <c r="AG55" s="861">
        <f t="shared" si="20"/>
        <v>0</v>
      </c>
      <c r="AH55" s="871">
        <f t="shared" si="13"/>
        <v>163.67232158988256</v>
      </c>
    </row>
    <row r="56" spans="1:34" x14ac:dyDescent="0.3">
      <c r="A56" s="150"/>
      <c r="B56" s="325" t="s">
        <v>236</v>
      </c>
      <c r="C56" s="861">
        <v>0</v>
      </c>
      <c r="D56" s="861">
        <v>0</v>
      </c>
      <c r="E56" s="861">
        <v>0</v>
      </c>
      <c r="F56" s="861">
        <v>0</v>
      </c>
      <c r="G56" s="861">
        <v>0</v>
      </c>
      <c r="H56" s="861">
        <v>0</v>
      </c>
      <c r="I56" s="871">
        <v>0</v>
      </c>
      <c r="J56" s="861">
        <v>0</v>
      </c>
      <c r="K56" s="861">
        <v>7.7979417344173436</v>
      </c>
      <c r="L56" s="861">
        <v>15.595883468834687</v>
      </c>
      <c r="M56" s="861">
        <v>15.595883468834687</v>
      </c>
      <c r="N56" s="861">
        <v>15.595883468834687</v>
      </c>
      <c r="O56" s="861">
        <v>15.595883468834687</v>
      </c>
      <c r="P56" s="861">
        <v>15.595883468834687</v>
      </c>
      <c r="Q56" s="861">
        <v>15.595883468834687</v>
      </c>
      <c r="R56" s="861">
        <v>15.595883468834687</v>
      </c>
      <c r="S56" s="861">
        <v>15.595883468834687</v>
      </c>
      <c r="T56" s="861">
        <v>23.393825203252032</v>
      </c>
      <c r="U56" s="861">
        <v>0</v>
      </c>
      <c r="V56" s="861">
        <v>0</v>
      </c>
      <c r="W56" s="861">
        <v>0</v>
      </c>
      <c r="X56" s="861">
        <v>0</v>
      </c>
      <c r="Y56" s="861">
        <v>0</v>
      </c>
      <c r="Z56" s="861">
        <v>0</v>
      </c>
      <c r="AA56" s="861">
        <v>0</v>
      </c>
      <c r="AB56" s="861">
        <v>0</v>
      </c>
      <c r="AC56" s="861">
        <v>0</v>
      </c>
      <c r="AD56" s="861">
        <v>0</v>
      </c>
      <c r="AE56" s="861">
        <v>0</v>
      </c>
      <c r="AF56" s="861">
        <v>0</v>
      </c>
      <c r="AG56" s="861">
        <v>0</v>
      </c>
      <c r="AH56" s="871">
        <f t="shared" si="13"/>
        <v>155.95883468834685</v>
      </c>
    </row>
    <row r="57" spans="1:34" x14ac:dyDescent="0.3">
      <c r="A57" s="150"/>
      <c r="B57" s="325" t="s">
        <v>237</v>
      </c>
      <c r="C57" s="861">
        <v>0</v>
      </c>
      <c r="D57" s="861">
        <v>0</v>
      </c>
      <c r="E57" s="861">
        <v>0</v>
      </c>
      <c r="F57" s="861">
        <v>0</v>
      </c>
      <c r="G57" s="861">
        <v>0</v>
      </c>
      <c r="H57" s="861">
        <v>0</v>
      </c>
      <c r="I57" s="81">
        <v>0</v>
      </c>
      <c r="J57" s="861">
        <v>0</v>
      </c>
      <c r="K57" s="861">
        <v>0.38567434507678411</v>
      </c>
      <c r="L57" s="861">
        <v>0.77134869015356811</v>
      </c>
      <c r="M57" s="861">
        <v>0.77134869015356811</v>
      </c>
      <c r="N57" s="861">
        <v>0.77134869015356811</v>
      </c>
      <c r="O57" s="861">
        <v>0.77134869015356811</v>
      </c>
      <c r="P57" s="861">
        <v>0.77134869015356811</v>
      </c>
      <c r="Q57" s="861">
        <v>0.77134869015356811</v>
      </c>
      <c r="R57" s="861">
        <v>0.77134869015356811</v>
      </c>
      <c r="S57" s="861">
        <v>0.77134869015356811</v>
      </c>
      <c r="T57" s="861">
        <v>1.1570230352303521</v>
      </c>
      <c r="U57" s="861">
        <v>0</v>
      </c>
      <c r="V57" s="861">
        <v>0</v>
      </c>
      <c r="W57" s="861">
        <v>0</v>
      </c>
      <c r="X57" s="861">
        <v>0</v>
      </c>
      <c r="Y57" s="861">
        <v>0</v>
      </c>
      <c r="Z57" s="861">
        <v>0</v>
      </c>
      <c r="AA57" s="861">
        <v>0</v>
      </c>
      <c r="AB57" s="861">
        <v>0</v>
      </c>
      <c r="AC57" s="861">
        <v>0</v>
      </c>
      <c r="AD57" s="861">
        <v>0</v>
      </c>
      <c r="AE57" s="861">
        <v>0</v>
      </c>
      <c r="AF57" s="861">
        <v>0</v>
      </c>
      <c r="AG57" s="861">
        <v>0</v>
      </c>
      <c r="AH57" s="81">
        <f t="shared" si="13"/>
        <v>7.7134869015356795</v>
      </c>
    </row>
    <row r="58" spans="1:34" x14ac:dyDescent="0.3">
      <c r="A58" s="150"/>
      <c r="B58" s="328" t="s">
        <v>74</v>
      </c>
      <c r="C58" s="329">
        <f t="shared" ref="C58:AG58" si="21">+C59+C62+C67</f>
        <v>0</v>
      </c>
      <c r="D58" s="329">
        <f t="shared" si="21"/>
        <v>0</v>
      </c>
      <c r="E58" s="329">
        <f t="shared" si="21"/>
        <v>0</v>
      </c>
      <c r="F58" s="329">
        <f t="shared" si="21"/>
        <v>296.11391532622537</v>
      </c>
      <c r="G58" s="329">
        <f t="shared" si="21"/>
        <v>296.11391532622537</v>
      </c>
      <c r="H58" s="329">
        <f t="shared" si="21"/>
        <v>296.11391532622537</v>
      </c>
      <c r="I58" s="329">
        <f t="shared" si="21"/>
        <v>296.11391532622537</v>
      </c>
      <c r="J58" s="329">
        <f t="shared" si="21"/>
        <v>296.11391532622537</v>
      </c>
      <c r="K58" s="329">
        <f t="shared" si="21"/>
        <v>296.11391532622537</v>
      </c>
      <c r="L58" s="329">
        <f t="shared" si="21"/>
        <v>296.11391532622537</v>
      </c>
      <c r="M58" s="329">
        <f t="shared" si="21"/>
        <v>296.11391532622537</v>
      </c>
      <c r="N58" s="329">
        <f t="shared" si="21"/>
        <v>296.11391532622537</v>
      </c>
      <c r="O58" s="329">
        <f t="shared" si="21"/>
        <v>296.11391532622537</v>
      </c>
      <c r="P58" s="329">
        <f t="shared" si="21"/>
        <v>0</v>
      </c>
      <c r="Q58" s="329">
        <f t="shared" si="21"/>
        <v>0</v>
      </c>
      <c r="R58" s="329">
        <f t="shared" si="21"/>
        <v>0</v>
      </c>
      <c r="S58" s="329">
        <f t="shared" si="21"/>
        <v>0</v>
      </c>
      <c r="T58" s="329">
        <f t="shared" si="21"/>
        <v>0</v>
      </c>
      <c r="U58" s="329">
        <f t="shared" si="21"/>
        <v>0</v>
      </c>
      <c r="V58" s="329">
        <f t="shared" si="21"/>
        <v>0</v>
      </c>
      <c r="W58" s="329">
        <f t="shared" si="21"/>
        <v>0</v>
      </c>
      <c r="X58" s="329">
        <f t="shared" si="21"/>
        <v>0</v>
      </c>
      <c r="Y58" s="329">
        <f t="shared" si="21"/>
        <v>0</v>
      </c>
      <c r="Z58" s="329">
        <f t="shared" si="21"/>
        <v>0</v>
      </c>
      <c r="AA58" s="329">
        <f t="shared" si="21"/>
        <v>0</v>
      </c>
      <c r="AB58" s="329">
        <f t="shared" si="21"/>
        <v>0</v>
      </c>
      <c r="AC58" s="329">
        <f t="shared" si="21"/>
        <v>0</v>
      </c>
      <c r="AD58" s="329">
        <f t="shared" si="21"/>
        <v>0</v>
      </c>
      <c r="AE58" s="329">
        <f t="shared" si="21"/>
        <v>0</v>
      </c>
      <c r="AF58" s="329">
        <f t="shared" si="21"/>
        <v>0</v>
      </c>
      <c r="AG58" s="329">
        <f t="shared" si="21"/>
        <v>0</v>
      </c>
      <c r="AH58" s="869">
        <f t="shared" si="13"/>
        <v>2961.1391532622533</v>
      </c>
    </row>
    <row r="59" spans="1:34" x14ac:dyDescent="0.3">
      <c r="A59" s="150"/>
      <c r="B59" s="863" t="s">
        <v>23</v>
      </c>
      <c r="C59" s="861">
        <f t="shared" ref="C59:AG59" si="22">+C60+C61</f>
        <v>0</v>
      </c>
      <c r="D59" s="861">
        <f t="shared" si="22"/>
        <v>0</v>
      </c>
      <c r="E59" s="861">
        <f t="shared" si="22"/>
        <v>0</v>
      </c>
      <c r="F59" s="861">
        <f t="shared" si="22"/>
        <v>285.53526992501486</v>
      </c>
      <c r="G59" s="861">
        <f t="shared" si="22"/>
        <v>285.53526992501486</v>
      </c>
      <c r="H59" s="861">
        <f t="shared" si="22"/>
        <v>285.53526992501486</v>
      </c>
      <c r="I59" s="861">
        <f t="shared" si="22"/>
        <v>285.53526992501486</v>
      </c>
      <c r="J59" s="861">
        <f t="shared" si="22"/>
        <v>285.53526992501486</v>
      </c>
      <c r="K59" s="861">
        <f t="shared" si="22"/>
        <v>285.53526992501486</v>
      </c>
      <c r="L59" s="861">
        <f t="shared" si="22"/>
        <v>285.53526992501486</v>
      </c>
      <c r="M59" s="861">
        <f t="shared" si="22"/>
        <v>285.53526992501486</v>
      </c>
      <c r="N59" s="861">
        <f t="shared" si="22"/>
        <v>285.53526992501486</v>
      </c>
      <c r="O59" s="861">
        <f t="shared" si="22"/>
        <v>285.53526992501486</v>
      </c>
      <c r="P59" s="861">
        <f t="shared" si="22"/>
        <v>0</v>
      </c>
      <c r="Q59" s="861">
        <f t="shared" si="22"/>
        <v>0</v>
      </c>
      <c r="R59" s="861">
        <f t="shared" si="22"/>
        <v>0</v>
      </c>
      <c r="S59" s="861">
        <f t="shared" si="22"/>
        <v>0</v>
      </c>
      <c r="T59" s="861">
        <f t="shared" si="22"/>
        <v>0</v>
      </c>
      <c r="U59" s="861">
        <f t="shared" si="22"/>
        <v>0</v>
      </c>
      <c r="V59" s="861">
        <f t="shared" si="22"/>
        <v>0</v>
      </c>
      <c r="W59" s="861">
        <f t="shared" si="22"/>
        <v>0</v>
      </c>
      <c r="X59" s="861">
        <f t="shared" si="22"/>
        <v>0</v>
      </c>
      <c r="Y59" s="861">
        <f t="shared" si="22"/>
        <v>0</v>
      </c>
      <c r="Z59" s="861">
        <f t="shared" si="22"/>
        <v>0</v>
      </c>
      <c r="AA59" s="861">
        <f t="shared" si="22"/>
        <v>0</v>
      </c>
      <c r="AB59" s="861">
        <f t="shared" si="22"/>
        <v>0</v>
      </c>
      <c r="AC59" s="861">
        <f t="shared" si="22"/>
        <v>0</v>
      </c>
      <c r="AD59" s="861">
        <f t="shared" si="22"/>
        <v>0</v>
      </c>
      <c r="AE59" s="861">
        <f t="shared" si="22"/>
        <v>0</v>
      </c>
      <c r="AF59" s="861">
        <f t="shared" si="22"/>
        <v>0</v>
      </c>
      <c r="AG59" s="861">
        <f t="shared" si="22"/>
        <v>0</v>
      </c>
      <c r="AH59" s="89">
        <f t="shared" si="13"/>
        <v>2855.3526992501479</v>
      </c>
    </row>
    <row r="60" spans="1:34" x14ac:dyDescent="0.3">
      <c r="A60" s="150"/>
      <c r="B60" s="325" t="s">
        <v>236</v>
      </c>
      <c r="C60" s="861">
        <v>0</v>
      </c>
      <c r="D60" s="861">
        <v>0</v>
      </c>
      <c r="E60" s="861">
        <v>0</v>
      </c>
      <c r="F60" s="861">
        <v>282.14369371692862</v>
      </c>
      <c r="G60" s="861">
        <v>282.14369371692862</v>
      </c>
      <c r="H60" s="861">
        <v>282.14369371692862</v>
      </c>
      <c r="I60" s="871">
        <v>282.14369371692862</v>
      </c>
      <c r="J60" s="861">
        <v>282.14369371692862</v>
      </c>
      <c r="K60" s="861">
        <v>282.14369371692862</v>
      </c>
      <c r="L60" s="861">
        <v>282.14369371692862</v>
      </c>
      <c r="M60" s="861">
        <v>282.14369371692862</v>
      </c>
      <c r="N60" s="861">
        <v>282.14369371692862</v>
      </c>
      <c r="O60" s="861">
        <v>282.14369371692862</v>
      </c>
      <c r="P60" s="861">
        <v>0</v>
      </c>
      <c r="Q60" s="861">
        <v>0</v>
      </c>
      <c r="R60" s="861">
        <v>0</v>
      </c>
      <c r="S60" s="861">
        <v>0</v>
      </c>
      <c r="T60" s="861">
        <v>0</v>
      </c>
      <c r="U60" s="861">
        <v>0</v>
      </c>
      <c r="V60" s="861">
        <v>0</v>
      </c>
      <c r="W60" s="861">
        <v>0</v>
      </c>
      <c r="X60" s="861">
        <v>0</v>
      </c>
      <c r="Y60" s="861">
        <v>0</v>
      </c>
      <c r="Z60" s="861">
        <v>0</v>
      </c>
      <c r="AA60" s="861">
        <v>0</v>
      </c>
      <c r="AB60" s="861">
        <v>0</v>
      </c>
      <c r="AC60" s="861">
        <v>0</v>
      </c>
      <c r="AD60" s="861">
        <v>0</v>
      </c>
      <c r="AE60" s="861">
        <v>0</v>
      </c>
      <c r="AF60" s="861">
        <v>0</v>
      </c>
      <c r="AG60" s="861">
        <v>0</v>
      </c>
      <c r="AH60" s="871">
        <f t="shared" si="13"/>
        <v>2821.4369371692869</v>
      </c>
    </row>
    <row r="61" spans="1:34" x14ac:dyDescent="0.3">
      <c r="A61" s="150"/>
      <c r="B61" s="325" t="s">
        <v>237</v>
      </c>
      <c r="C61" s="861">
        <v>0</v>
      </c>
      <c r="D61" s="861">
        <v>0</v>
      </c>
      <c r="E61" s="861">
        <v>0</v>
      </c>
      <c r="F61" s="861">
        <v>3.3915762080862502</v>
      </c>
      <c r="G61" s="861">
        <v>3.3915762080862502</v>
      </c>
      <c r="H61" s="861">
        <v>3.3915762080862502</v>
      </c>
      <c r="I61" s="871">
        <v>3.3915762080862502</v>
      </c>
      <c r="J61" s="861">
        <v>3.3915762080862502</v>
      </c>
      <c r="K61" s="861">
        <v>3.3915762080862502</v>
      </c>
      <c r="L61" s="861">
        <v>3.3915762080862502</v>
      </c>
      <c r="M61" s="861">
        <v>3.3915762080862502</v>
      </c>
      <c r="N61" s="861">
        <v>3.3915762080862502</v>
      </c>
      <c r="O61" s="861">
        <v>3.3915762080862502</v>
      </c>
      <c r="P61" s="861">
        <v>0</v>
      </c>
      <c r="Q61" s="861">
        <v>0</v>
      </c>
      <c r="R61" s="861">
        <v>0</v>
      </c>
      <c r="S61" s="861">
        <v>0</v>
      </c>
      <c r="T61" s="861">
        <v>0</v>
      </c>
      <c r="U61" s="861">
        <v>0</v>
      </c>
      <c r="V61" s="861">
        <v>0</v>
      </c>
      <c r="W61" s="861">
        <v>0</v>
      </c>
      <c r="X61" s="861">
        <v>0</v>
      </c>
      <c r="Y61" s="861">
        <v>0</v>
      </c>
      <c r="Z61" s="861">
        <v>0</v>
      </c>
      <c r="AA61" s="861">
        <v>0</v>
      </c>
      <c r="AB61" s="861">
        <v>0</v>
      </c>
      <c r="AC61" s="861">
        <v>0</v>
      </c>
      <c r="AD61" s="861">
        <v>0</v>
      </c>
      <c r="AE61" s="861">
        <v>0</v>
      </c>
      <c r="AF61" s="861">
        <v>0</v>
      </c>
      <c r="AG61" s="861">
        <v>0</v>
      </c>
      <c r="AH61" s="871">
        <f t="shared" si="13"/>
        <v>33.9157620808625</v>
      </c>
    </row>
    <row r="62" spans="1:34" x14ac:dyDescent="0.3">
      <c r="A62" s="150"/>
      <c r="B62" s="863" t="s">
        <v>24</v>
      </c>
      <c r="C62" s="861">
        <f t="shared" ref="C62:AG62" si="23">+C63+C65</f>
        <v>0</v>
      </c>
      <c r="D62" s="861">
        <f t="shared" si="23"/>
        <v>0</v>
      </c>
      <c r="E62" s="861">
        <f t="shared" si="23"/>
        <v>0</v>
      </c>
      <c r="F62" s="861">
        <f t="shared" si="23"/>
        <v>1.7036392199999999</v>
      </c>
      <c r="G62" s="861">
        <f t="shared" si="23"/>
        <v>1.7036392199999999</v>
      </c>
      <c r="H62" s="861">
        <f t="shared" si="23"/>
        <v>1.7036392199999999</v>
      </c>
      <c r="I62" s="861">
        <f t="shared" si="23"/>
        <v>1.7036392199999999</v>
      </c>
      <c r="J62" s="861">
        <f t="shared" si="23"/>
        <v>1.7036392199999999</v>
      </c>
      <c r="K62" s="861">
        <f t="shared" si="23"/>
        <v>1.7036392199999999</v>
      </c>
      <c r="L62" s="861">
        <f t="shared" si="23"/>
        <v>1.7036392199999999</v>
      </c>
      <c r="M62" s="861">
        <f t="shared" si="23"/>
        <v>1.7036392199999999</v>
      </c>
      <c r="N62" s="861">
        <f t="shared" si="23"/>
        <v>1.7036392199999999</v>
      </c>
      <c r="O62" s="861">
        <f t="shared" si="23"/>
        <v>1.7036392199999999</v>
      </c>
      <c r="P62" s="861">
        <f t="shared" si="23"/>
        <v>0</v>
      </c>
      <c r="Q62" s="861">
        <f t="shared" si="23"/>
        <v>0</v>
      </c>
      <c r="R62" s="861">
        <f t="shared" si="23"/>
        <v>0</v>
      </c>
      <c r="S62" s="861">
        <f t="shared" si="23"/>
        <v>0</v>
      </c>
      <c r="T62" s="861">
        <f t="shared" si="23"/>
        <v>0</v>
      </c>
      <c r="U62" s="861">
        <f t="shared" si="23"/>
        <v>0</v>
      </c>
      <c r="V62" s="861">
        <f t="shared" si="23"/>
        <v>0</v>
      </c>
      <c r="W62" s="861">
        <f t="shared" si="23"/>
        <v>0</v>
      </c>
      <c r="X62" s="861">
        <f t="shared" si="23"/>
        <v>0</v>
      </c>
      <c r="Y62" s="861">
        <f t="shared" si="23"/>
        <v>0</v>
      </c>
      <c r="Z62" s="861">
        <f t="shared" si="23"/>
        <v>0</v>
      </c>
      <c r="AA62" s="861">
        <f t="shared" si="23"/>
        <v>0</v>
      </c>
      <c r="AB62" s="861">
        <f t="shared" si="23"/>
        <v>0</v>
      </c>
      <c r="AC62" s="861">
        <f t="shared" si="23"/>
        <v>0</v>
      </c>
      <c r="AD62" s="861">
        <f t="shared" si="23"/>
        <v>0</v>
      </c>
      <c r="AE62" s="861">
        <f t="shared" si="23"/>
        <v>0</v>
      </c>
      <c r="AF62" s="861">
        <f t="shared" si="23"/>
        <v>0</v>
      </c>
      <c r="AG62" s="861">
        <f t="shared" si="23"/>
        <v>0</v>
      </c>
      <c r="AH62" s="871">
        <f t="shared" si="13"/>
        <v>17.036392199999998</v>
      </c>
    </row>
    <row r="63" spans="1:34" x14ac:dyDescent="0.3">
      <c r="A63" s="150"/>
      <c r="B63" s="325" t="s">
        <v>236</v>
      </c>
      <c r="C63" s="861">
        <f>+C64</f>
        <v>0</v>
      </c>
      <c r="D63" s="861">
        <f t="shared" ref="D63:AG63" si="24">+D64</f>
        <v>0</v>
      </c>
      <c r="E63" s="861">
        <f t="shared" si="24"/>
        <v>0</v>
      </c>
      <c r="F63" s="861">
        <f t="shared" si="24"/>
        <v>1.27581952</v>
      </c>
      <c r="G63" s="861">
        <f t="shared" si="24"/>
        <v>1.27581952</v>
      </c>
      <c r="H63" s="861">
        <f t="shared" si="24"/>
        <v>1.27581952</v>
      </c>
      <c r="I63" s="861">
        <f t="shared" si="24"/>
        <v>1.27581952</v>
      </c>
      <c r="J63" s="861">
        <f t="shared" si="24"/>
        <v>1.27581952</v>
      </c>
      <c r="K63" s="861">
        <f t="shared" si="24"/>
        <v>1.27581952</v>
      </c>
      <c r="L63" s="861">
        <f t="shared" si="24"/>
        <v>1.27581952</v>
      </c>
      <c r="M63" s="861">
        <f t="shared" si="24"/>
        <v>1.27581952</v>
      </c>
      <c r="N63" s="861">
        <f t="shared" si="24"/>
        <v>1.27581952</v>
      </c>
      <c r="O63" s="861">
        <f t="shared" si="24"/>
        <v>1.27581952</v>
      </c>
      <c r="P63" s="861">
        <f t="shared" si="24"/>
        <v>0</v>
      </c>
      <c r="Q63" s="861">
        <f t="shared" si="24"/>
        <v>0</v>
      </c>
      <c r="R63" s="861">
        <f t="shared" si="24"/>
        <v>0</v>
      </c>
      <c r="S63" s="861">
        <f t="shared" si="24"/>
        <v>0</v>
      </c>
      <c r="T63" s="861">
        <f t="shared" si="24"/>
        <v>0</v>
      </c>
      <c r="U63" s="861">
        <f t="shared" si="24"/>
        <v>0</v>
      </c>
      <c r="V63" s="861">
        <f t="shared" si="24"/>
        <v>0</v>
      </c>
      <c r="W63" s="861">
        <f t="shared" si="24"/>
        <v>0</v>
      </c>
      <c r="X63" s="861">
        <f t="shared" si="24"/>
        <v>0</v>
      </c>
      <c r="Y63" s="861">
        <f t="shared" si="24"/>
        <v>0</v>
      </c>
      <c r="Z63" s="861">
        <f t="shared" si="24"/>
        <v>0</v>
      </c>
      <c r="AA63" s="861">
        <f t="shared" si="24"/>
        <v>0</v>
      </c>
      <c r="AB63" s="861">
        <f t="shared" si="24"/>
        <v>0</v>
      </c>
      <c r="AC63" s="861">
        <f t="shared" si="24"/>
        <v>0</v>
      </c>
      <c r="AD63" s="861">
        <f t="shared" si="24"/>
        <v>0</v>
      </c>
      <c r="AE63" s="861">
        <f t="shared" si="24"/>
        <v>0</v>
      </c>
      <c r="AF63" s="861">
        <f t="shared" si="24"/>
        <v>0</v>
      </c>
      <c r="AG63" s="861">
        <f t="shared" si="24"/>
        <v>0</v>
      </c>
      <c r="AH63" s="871">
        <f t="shared" si="13"/>
        <v>12.758195200000001</v>
      </c>
    </row>
    <row r="64" spans="1:34" x14ac:dyDescent="0.3">
      <c r="A64" s="150"/>
      <c r="B64" s="327" t="s">
        <v>239</v>
      </c>
      <c r="C64" s="861">
        <v>0</v>
      </c>
      <c r="D64" s="861">
        <v>0</v>
      </c>
      <c r="E64" s="861">
        <v>0</v>
      </c>
      <c r="F64" s="861">
        <v>1.27581952</v>
      </c>
      <c r="G64" s="861">
        <v>1.27581952</v>
      </c>
      <c r="H64" s="861">
        <v>1.27581952</v>
      </c>
      <c r="I64" s="871">
        <v>1.27581952</v>
      </c>
      <c r="J64" s="861">
        <v>1.27581952</v>
      </c>
      <c r="K64" s="861">
        <v>1.27581952</v>
      </c>
      <c r="L64" s="861">
        <v>1.27581952</v>
      </c>
      <c r="M64" s="861">
        <v>1.27581952</v>
      </c>
      <c r="N64" s="861">
        <v>1.27581952</v>
      </c>
      <c r="O64" s="861">
        <v>1.27581952</v>
      </c>
      <c r="P64" s="861">
        <v>0</v>
      </c>
      <c r="Q64" s="861">
        <v>0</v>
      </c>
      <c r="R64" s="861">
        <v>0</v>
      </c>
      <c r="S64" s="861">
        <v>0</v>
      </c>
      <c r="T64" s="861">
        <v>0</v>
      </c>
      <c r="U64" s="861">
        <v>0</v>
      </c>
      <c r="V64" s="861">
        <v>0</v>
      </c>
      <c r="W64" s="861">
        <v>0</v>
      </c>
      <c r="X64" s="861">
        <v>0</v>
      </c>
      <c r="Y64" s="861">
        <v>0</v>
      </c>
      <c r="Z64" s="861">
        <v>0</v>
      </c>
      <c r="AA64" s="861">
        <v>0</v>
      </c>
      <c r="AB64" s="861">
        <v>0</v>
      </c>
      <c r="AC64" s="861">
        <v>0</v>
      </c>
      <c r="AD64" s="861">
        <v>0</v>
      </c>
      <c r="AE64" s="861">
        <v>0</v>
      </c>
      <c r="AF64" s="861">
        <v>0</v>
      </c>
      <c r="AG64" s="861">
        <v>0</v>
      </c>
      <c r="AH64" s="871">
        <f t="shared" si="13"/>
        <v>12.758195200000001</v>
      </c>
    </row>
    <row r="65" spans="1:34" x14ac:dyDescent="0.3">
      <c r="A65" s="150"/>
      <c r="B65" s="325" t="s">
        <v>237</v>
      </c>
      <c r="C65" s="861">
        <f t="shared" ref="C65:AG65" si="25">+C66</f>
        <v>0</v>
      </c>
      <c r="D65" s="861">
        <f t="shared" si="25"/>
        <v>0</v>
      </c>
      <c r="E65" s="861">
        <f t="shared" si="25"/>
        <v>0</v>
      </c>
      <c r="F65" s="861">
        <f t="shared" si="25"/>
        <v>0.42781970000000002</v>
      </c>
      <c r="G65" s="861">
        <f t="shared" si="25"/>
        <v>0.42781970000000002</v>
      </c>
      <c r="H65" s="861">
        <f t="shared" si="25"/>
        <v>0.42781970000000002</v>
      </c>
      <c r="I65" s="861">
        <f t="shared" si="25"/>
        <v>0.42781970000000002</v>
      </c>
      <c r="J65" s="861">
        <f t="shared" si="25"/>
        <v>0.42781970000000002</v>
      </c>
      <c r="K65" s="861">
        <f t="shared" si="25"/>
        <v>0.42781970000000002</v>
      </c>
      <c r="L65" s="861">
        <f t="shared" si="25"/>
        <v>0.42781970000000002</v>
      </c>
      <c r="M65" s="861">
        <f t="shared" si="25"/>
        <v>0.42781970000000002</v>
      </c>
      <c r="N65" s="861">
        <f t="shared" si="25"/>
        <v>0.42781970000000002</v>
      </c>
      <c r="O65" s="861">
        <f t="shared" si="25"/>
        <v>0.42781970000000002</v>
      </c>
      <c r="P65" s="861">
        <f t="shared" si="25"/>
        <v>0</v>
      </c>
      <c r="Q65" s="861">
        <f t="shared" si="25"/>
        <v>0</v>
      </c>
      <c r="R65" s="861">
        <f t="shared" si="25"/>
        <v>0</v>
      </c>
      <c r="S65" s="861">
        <f t="shared" si="25"/>
        <v>0</v>
      </c>
      <c r="T65" s="861">
        <f t="shared" si="25"/>
        <v>0</v>
      </c>
      <c r="U65" s="861">
        <f t="shared" si="25"/>
        <v>0</v>
      </c>
      <c r="V65" s="861">
        <f t="shared" si="25"/>
        <v>0</v>
      </c>
      <c r="W65" s="861">
        <f t="shared" si="25"/>
        <v>0</v>
      </c>
      <c r="X65" s="861">
        <f t="shared" si="25"/>
        <v>0</v>
      </c>
      <c r="Y65" s="861">
        <f t="shared" si="25"/>
        <v>0</v>
      </c>
      <c r="Z65" s="861">
        <f t="shared" si="25"/>
        <v>0</v>
      </c>
      <c r="AA65" s="861">
        <f t="shared" si="25"/>
        <v>0</v>
      </c>
      <c r="AB65" s="861">
        <f t="shared" si="25"/>
        <v>0</v>
      </c>
      <c r="AC65" s="861">
        <f t="shared" si="25"/>
        <v>0</v>
      </c>
      <c r="AD65" s="861">
        <f t="shared" si="25"/>
        <v>0</v>
      </c>
      <c r="AE65" s="861">
        <f t="shared" si="25"/>
        <v>0</v>
      </c>
      <c r="AF65" s="861">
        <f t="shared" si="25"/>
        <v>0</v>
      </c>
      <c r="AG65" s="861">
        <f t="shared" si="25"/>
        <v>0</v>
      </c>
      <c r="AH65" s="871">
        <f t="shared" si="13"/>
        <v>4.2781970000000005</v>
      </c>
    </row>
    <row r="66" spans="1:34" x14ac:dyDescent="0.3">
      <c r="A66" s="150"/>
      <c r="B66" s="327" t="s">
        <v>239</v>
      </c>
      <c r="C66" s="861">
        <v>0</v>
      </c>
      <c r="D66" s="861">
        <v>0</v>
      </c>
      <c r="E66" s="861">
        <v>0</v>
      </c>
      <c r="F66" s="861">
        <v>0.42781970000000002</v>
      </c>
      <c r="G66" s="861">
        <v>0.42781970000000002</v>
      </c>
      <c r="H66" s="861">
        <v>0.42781970000000002</v>
      </c>
      <c r="I66" s="871">
        <v>0.42781970000000002</v>
      </c>
      <c r="J66" s="861">
        <v>0.42781970000000002</v>
      </c>
      <c r="K66" s="861">
        <v>0.42781970000000002</v>
      </c>
      <c r="L66" s="861">
        <v>0.42781970000000002</v>
      </c>
      <c r="M66" s="861">
        <v>0.42781970000000002</v>
      </c>
      <c r="N66" s="861">
        <v>0.42781970000000002</v>
      </c>
      <c r="O66" s="861">
        <v>0.42781970000000002</v>
      </c>
      <c r="P66" s="861">
        <v>0</v>
      </c>
      <c r="Q66" s="861">
        <v>0</v>
      </c>
      <c r="R66" s="861">
        <v>0</v>
      </c>
      <c r="S66" s="861">
        <v>0</v>
      </c>
      <c r="T66" s="861">
        <v>0</v>
      </c>
      <c r="U66" s="861">
        <v>0</v>
      </c>
      <c r="V66" s="861">
        <v>0</v>
      </c>
      <c r="W66" s="861">
        <v>0</v>
      </c>
      <c r="X66" s="861">
        <v>0</v>
      </c>
      <c r="Y66" s="861">
        <v>0</v>
      </c>
      <c r="Z66" s="861">
        <v>0</v>
      </c>
      <c r="AA66" s="861">
        <v>0</v>
      </c>
      <c r="AB66" s="861">
        <v>0</v>
      </c>
      <c r="AC66" s="861">
        <v>0</v>
      </c>
      <c r="AD66" s="861">
        <v>0</v>
      </c>
      <c r="AE66" s="861">
        <v>0</v>
      </c>
      <c r="AF66" s="861">
        <v>0</v>
      </c>
      <c r="AG66" s="861">
        <v>0</v>
      </c>
      <c r="AH66" s="871">
        <f t="shared" si="13"/>
        <v>4.2781970000000005</v>
      </c>
    </row>
    <row r="67" spans="1:34" x14ac:dyDescent="0.3">
      <c r="A67" s="150"/>
      <c r="B67" s="421" t="s">
        <v>25</v>
      </c>
      <c r="C67" s="861">
        <f t="shared" ref="C67:AG67" si="26">+C68+C69</f>
        <v>0</v>
      </c>
      <c r="D67" s="861">
        <f t="shared" si="26"/>
        <v>0</v>
      </c>
      <c r="E67" s="861">
        <f t="shared" si="26"/>
        <v>0</v>
      </c>
      <c r="F67" s="861">
        <f t="shared" si="26"/>
        <v>8.8750061812104786</v>
      </c>
      <c r="G67" s="861">
        <f t="shared" si="26"/>
        <v>8.8750061812104786</v>
      </c>
      <c r="H67" s="861">
        <f t="shared" si="26"/>
        <v>8.8750061812104786</v>
      </c>
      <c r="I67" s="861">
        <f t="shared" si="26"/>
        <v>8.8750061812104786</v>
      </c>
      <c r="J67" s="861">
        <f t="shared" si="26"/>
        <v>8.8750061812104786</v>
      </c>
      <c r="K67" s="861">
        <f t="shared" si="26"/>
        <v>8.8750061812104786</v>
      </c>
      <c r="L67" s="861">
        <f t="shared" si="26"/>
        <v>8.8750061812104786</v>
      </c>
      <c r="M67" s="861">
        <f t="shared" si="26"/>
        <v>8.8750061812104786</v>
      </c>
      <c r="N67" s="861">
        <f t="shared" si="26"/>
        <v>8.8750061812104786</v>
      </c>
      <c r="O67" s="861">
        <f t="shared" si="26"/>
        <v>8.8750061812104786</v>
      </c>
      <c r="P67" s="861">
        <f t="shared" si="26"/>
        <v>0</v>
      </c>
      <c r="Q67" s="861">
        <f t="shared" si="26"/>
        <v>0</v>
      </c>
      <c r="R67" s="861">
        <f t="shared" si="26"/>
        <v>0</v>
      </c>
      <c r="S67" s="861">
        <f t="shared" si="26"/>
        <v>0</v>
      </c>
      <c r="T67" s="861">
        <f t="shared" si="26"/>
        <v>0</v>
      </c>
      <c r="U67" s="861">
        <f t="shared" si="26"/>
        <v>0</v>
      </c>
      <c r="V67" s="861">
        <f t="shared" si="26"/>
        <v>0</v>
      </c>
      <c r="W67" s="861">
        <f t="shared" si="26"/>
        <v>0</v>
      </c>
      <c r="X67" s="861">
        <f t="shared" si="26"/>
        <v>0</v>
      </c>
      <c r="Y67" s="861">
        <f t="shared" si="26"/>
        <v>0</v>
      </c>
      <c r="Z67" s="861">
        <f t="shared" si="26"/>
        <v>0</v>
      </c>
      <c r="AA67" s="861">
        <f t="shared" si="26"/>
        <v>0</v>
      </c>
      <c r="AB67" s="861">
        <f t="shared" si="26"/>
        <v>0</v>
      </c>
      <c r="AC67" s="861">
        <f t="shared" si="26"/>
        <v>0</v>
      </c>
      <c r="AD67" s="861">
        <f t="shared" si="26"/>
        <v>0</v>
      </c>
      <c r="AE67" s="861">
        <f t="shared" si="26"/>
        <v>0</v>
      </c>
      <c r="AF67" s="861">
        <f t="shared" si="26"/>
        <v>0</v>
      </c>
      <c r="AG67" s="861">
        <f t="shared" si="26"/>
        <v>0</v>
      </c>
      <c r="AH67" s="871">
        <f t="shared" si="13"/>
        <v>88.750061812104789</v>
      </c>
    </row>
    <row r="68" spans="1:34" x14ac:dyDescent="0.3">
      <c r="A68" s="150"/>
      <c r="B68" s="330" t="s">
        <v>236</v>
      </c>
      <c r="C68" s="861">
        <v>0</v>
      </c>
      <c r="D68" s="861">
        <v>0</v>
      </c>
      <c r="E68" s="861">
        <v>0</v>
      </c>
      <c r="F68" s="861">
        <v>6.1234522153568198</v>
      </c>
      <c r="G68" s="861">
        <v>6.1234522153568198</v>
      </c>
      <c r="H68" s="861">
        <v>6.1234522153568198</v>
      </c>
      <c r="I68" s="871">
        <v>6.1234522153568198</v>
      </c>
      <c r="J68" s="861">
        <v>6.1234522153568198</v>
      </c>
      <c r="K68" s="861">
        <v>6.1234522153568198</v>
      </c>
      <c r="L68" s="861">
        <v>6.1234522153568198</v>
      </c>
      <c r="M68" s="861">
        <v>6.1234522153568198</v>
      </c>
      <c r="N68" s="861">
        <v>6.1234522153568198</v>
      </c>
      <c r="O68" s="861">
        <v>6.1234522153568198</v>
      </c>
      <c r="P68" s="861">
        <v>0</v>
      </c>
      <c r="Q68" s="861">
        <v>0</v>
      </c>
      <c r="R68" s="861">
        <v>0</v>
      </c>
      <c r="S68" s="861">
        <v>0</v>
      </c>
      <c r="T68" s="861">
        <v>0</v>
      </c>
      <c r="U68" s="861">
        <v>0</v>
      </c>
      <c r="V68" s="861">
        <v>0</v>
      </c>
      <c r="W68" s="861">
        <v>0</v>
      </c>
      <c r="X68" s="861">
        <v>0</v>
      </c>
      <c r="Y68" s="861">
        <v>0</v>
      </c>
      <c r="Z68" s="861">
        <v>0</v>
      </c>
      <c r="AA68" s="861">
        <v>0</v>
      </c>
      <c r="AB68" s="861">
        <v>0</v>
      </c>
      <c r="AC68" s="861">
        <v>0</v>
      </c>
      <c r="AD68" s="861">
        <v>0</v>
      </c>
      <c r="AE68" s="861">
        <v>0</v>
      </c>
      <c r="AF68" s="861">
        <v>0</v>
      </c>
      <c r="AG68" s="861">
        <v>0</v>
      </c>
      <c r="AH68" s="871">
        <f t="shared" si="13"/>
        <v>61.2345221535682</v>
      </c>
    </row>
    <row r="69" spans="1:34" x14ac:dyDescent="0.3">
      <c r="A69" s="150"/>
      <c r="B69" s="330" t="s">
        <v>237</v>
      </c>
      <c r="C69" s="861">
        <v>0</v>
      </c>
      <c r="D69" s="861">
        <v>0</v>
      </c>
      <c r="E69" s="861">
        <v>0</v>
      </c>
      <c r="F69" s="861">
        <v>2.7515539658536583</v>
      </c>
      <c r="G69" s="861">
        <v>2.7515539658536583</v>
      </c>
      <c r="H69" s="861">
        <v>2.7515539658536583</v>
      </c>
      <c r="I69" s="81">
        <v>2.7515539658536583</v>
      </c>
      <c r="J69" s="861">
        <v>2.7515539658536583</v>
      </c>
      <c r="K69" s="861">
        <v>2.7515539658536583</v>
      </c>
      <c r="L69" s="861">
        <v>2.7515539658536583</v>
      </c>
      <c r="M69" s="861">
        <v>2.7515539658536583</v>
      </c>
      <c r="N69" s="861">
        <v>2.7515539658536583</v>
      </c>
      <c r="O69" s="861">
        <v>2.7515539658536583</v>
      </c>
      <c r="P69" s="861">
        <v>0</v>
      </c>
      <c r="Q69" s="861">
        <v>0</v>
      </c>
      <c r="R69" s="861">
        <v>0</v>
      </c>
      <c r="S69" s="861">
        <v>0</v>
      </c>
      <c r="T69" s="861">
        <v>0</v>
      </c>
      <c r="U69" s="861">
        <v>0</v>
      </c>
      <c r="V69" s="861">
        <v>0</v>
      </c>
      <c r="W69" s="861">
        <v>0</v>
      </c>
      <c r="X69" s="861">
        <v>0</v>
      </c>
      <c r="Y69" s="861">
        <v>0</v>
      </c>
      <c r="Z69" s="861">
        <v>0</v>
      </c>
      <c r="AA69" s="861">
        <v>0</v>
      </c>
      <c r="AB69" s="861">
        <v>0</v>
      </c>
      <c r="AC69" s="861">
        <v>0</v>
      </c>
      <c r="AD69" s="861">
        <v>0</v>
      </c>
      <c r="AE69" s="861">
        <v>0</v>
      </c>
      <c r="AF69" s="861">
        <v>0</v>
      </c>
      <c r="AG69" s="861">
        <v>0</v>
      </c>
      <c r="AH69" s="81">
        <f t="shared" si="13"/>
        <v>27.515539658536589</v>
      </c>
    </row>
    <row r="70" spans="1:34" x14ac:dyDescent="0.3">
      <c r="A70" s="150"/>
      <c r="B70" s="872" t="s">
        <v>26</v>
      </c>
      <c r="C70" s="873">
        <v>0</v>
      </c>
      <c r="D70" s="873">
        <v>0</v>
      </c>
      <c r="E70" s="873">
        <v>0</v>
      </c>
      <c r="F70" s="873">
        <v>0</v>
      </c>
      <c r="G70" s="873">
        <v>0</v>
      </c>
      <c r="H70" s="873">
        <v>0</v>
      </c>
      <c r="I70" s="869">
        <v>0</v>
      </c>
      <c r="J70" s="873">
        <v>0</v>
      </c>
      <c r="K70" s="873">
        <v>0</v>
      </c>
      <c r="L70" s="873">
        <v>0</v>
      </c>
      <c r="M70" s="873">
        <v>0</v>
      </c>
      <c r="N70" s="873">
        <v>0</v>
      </c>
      <c r="O70" s="873">
        <v>0</v>
      </c>
      <c r="P70" s="873">
        <v>0</v>
      </c>
      <c r="Q70" s="873">
        <v>0</v>
      </c>
      <c r="R70" s="873">
        <v>692.40730570960056</v>
      </c>
      <c r="S70" s="873">
        <v>692.40730570960056</v>
      </c>
      <c r="T70" s="873">
        <v>692.40730570960056</v>
      </c>
      <c r="U70" s="873">
        <v>692.40730570960056</v>
      </c>
      <c r="V70" s="873">
        <v>692.40730570960056</v>
      </c>
      <c r="W70" s="873">
        <v>692.40730570960056</v>
      </c>
      <c r="X70" s="873">
        <v>692.40730570960056</v>
      </c>
      <c r="Y70" s="873">
        <v>692.40730570960056</v>
      </c>
      <c r="Z70" s="873">
        <v>692.40730570960056</v>
      </c>
      <c r="AA70" s="873">
        <v>692.40730570960056</v>
      </c>
      <c r="AB70" s="873">
        <v>0</v>
      </c>
      <c r="AC70" s="873">
        <v>0</v>
      </c>
      <c r="AD70" s="873">
        <v>0</v>
      </c>
      <c r="AE70" s="873">
        <v>0</v>
      </c>
      <c r="AF70" s="873">
        <v>0</v>
      </c>
      <c r="AG70" s="873">
        <v>0</v>
      </c>
      <c r="AH70" s="869">
        <f t="shared" si="13"/>
        <v>6924.073057096004</v>
      </c>
    </row>
    <row r="71" spans="1:34" x14ac:dyDescent="0.3">
      <c r="A71" s="150"/>
      <c r="B71" s="872" t="s">
        <v>802</v>
      </c>
      <c r="C71" s="873">
        <v>0</v>
      </c>
      <c r="D71" s="873">
        <v>0</v>
      </c>
      <c r="E71" s="873">
        <v>0</v>
      </c>
      <c r="F71" s="873">
        <v>54.677651506977831</v>
      </c>
      <c r="G71" s="873">
        <v>218.71060602791133</v>
      </c>
      <c r="H71" s="873">
        <v>218.71060602791133</v>
      </c>
      <c r="I71" s="869">
        <v>218.71060602791133</v>
      </c>
      <c r="J71" s="873">
        <v>218.71060602791133</v>
      </c>
      <c r="K71" s="873">
        <v>218.71060602791133</v>
      </c>
      <c r="L71" s="873">
        <v>218.71060602791133</v>
      </c>
      <c r="M71" s="873">
        <v>0</v>
      </c>
      <c r="N71" s="873">
        <v>0</v>
      </c>
      <c r="O71" s="873">
        <v>0</v>
      </c>
      <c r="P71" s="873">
        <v>0</v>
      </c>
      <c r="Q71" s="873">
        <v>0</v>
      </c>
      <c r="R71" s="873">
        <v>0</v>
      </c>
      <c r="S71" s="873">
        <v>0</v>
      </c>
      <c r="T71" s="873">
        <v>0</v>
      </c>
      <c r="U71" s="873">
        <v>0</v>
      </c>
      <c r="V71" s="873">
        <v>0</v>
      </c>
      <c r="W71" s="873">
        <v>0</v>
      </c>
      <c r="X71" s="873">
        <v>0</v>
      </c>
      <c r="Y71" s="873">
        <v>0</v>
      </c>
      <c r="Z71" s="873">
        <v>0</v>
      </c>
      <c r="AA71" s="873">
        <v>0</v>
      </c>
      <c r="AB71" s="873">
        <v>0</v>
      </c>
      <c r="AC71" s="873">
        <v>0</v>
      </c>
      <c r="AD71" s="873">
        <v>0</v>
      </c>
      <c r="AE71" s="873">
        <v>0</v>
      </c>
      <c r="AF71" s="873">
        <v>0</v>
      </c>
      <c r="AG71" s="873">
        <v>0</v>
      </c>
      <c r="AH71" s="869">
        <f t="shared" si="13"/>
        <v>1366.9412876744459</v>
      </c>
    </row>
    <row r="72" spans="1:34" x14ac:dyDescent="0.3">
      <c r="A72" s="150"/>
      <c r="B72" s="870" t="s">
        <v>806</v>
      </c>
      <c r="C72" s="331">
        <v>0</v>
      </c>
      <c r="D72" s="331">
        <v>0</v>
      </c>
      <c r="E72" s="331">
        <v>0</v>
      </c>
      <c r="F72" s="331">
        <v>0</v>
      </c>
      <c r="G72" s="331">
        <v>21.200829365544742</v>
      </c>
      <c r="H72" s="331">
        <v>21.200829365544742</v>
      </c>
      <c r="I72" s="869">
        <v>21.200829365544742</v>
      </c>
      <c r="J72" s="331">
        <v>21.200829365544742</v>
      </c>
      <c r="K72" s="331">
        <v>21.200829365544742</v>
      </c>
      <c r="L72" s="331">
        <v>0</v>
      </c>
      <c r="M72" s="331">
        <v>0</v>
      </c>
      <c r="N72" s="331">
        <v>0</v>
      </c>
      <c r="O72" s="331">
        <v>0</v>
      </c>
      <c r="P72" s="331">
        <v>0</v>
      </c>
      <c r="Q72" s="331">
        <v>0</v>
      </c>
      <c r="R72" s="331">
        <v>0</v>
      </c>
      <c r="S72" s="331">
        <v>0</v>
      </c>
      <c r="T72" s="331">
        <v>0</v>
      </c>
      <c r="U72" s="331">
        <v>0</v>
      </c>
      <c r="V72" s="331">
        <v>0</v>
      </c>
      <c r="W72" s="331">
        <v>0</v>
      </c>
      <c r="X72" s="331">
        <v>0</v>
      </c>
      <c r="Y72" s="331">
        <v>0</v>
      </c>
      <c r="Z72" s="331">
        <v>0</v>
      </c>
      <c r="AA72" s="331">
        <v>0</v>
      </c>
      <c r="AB72" s="331">
        <v>0</v>
      </c>
      <c r="AC72" s="331">
        <v>0</v>
      </c>
      <c r="AD72" s="331">
        <v>0</v>
      </c>
      <c r="AE72" s="331">
        <v>0</v>
      </c>
      <c r="AF72" s="331">
        <v>0</v>
      </c>
      <c r="AG72" s="331">
        <v>0</v>
      </c>
      <c r="AH72" s="869">
        <f t="shared" si="13"/>
        <v>106.0041468277237</v>
      </c>
    </row>
    <row r="73" spans="1:34" x14ac:dyDescent="0.3">
      <c r="A73" s="150"/>
      <c r="B73" s="870" t="s">
        <v>804</v>
      </c>
      <c r="C73" s="331">
        <v>0</v>
      </c>
      <c r="D73" s="331">
        <v>0</v>
      </c>
      <c r="E73" s="331">
        <v>0</v>
      </c>
      <c r="F73" s="331">
        <v>0</v>
      </c>
      <c r="G73" s="331">
        <v>0</v>
      </c>
      <c r="H73" s="331">
        <v>0</v>
      </c>
      <c r="I73" s="869">
        <v>43.143000574645249</v>
      </c>
      <c r="J73" s="331">
        <v>86.286001149290499</v>
      </c>
      <c r="K73" s="331">
        <v>86.286001149290499</v>
      </c>
      <c r="L73" s="331">
        <v>86.286001149290499</v>
      </c>
      <c r="M73" s="331">
        <v>86.286001149290499</v>
      </c>
      <c r="N73" s="331">
        <v>86.286001149290499</v>
      </c>
      <c r="O73" s="331">
        <v>86.286001149290499</v>
      </c>
      <c r="P73" s="331">
        <v>86.286001149290499</v>
      </c>
      <c r="Q73" s="331">
        <v>86.286001149290499</v>
      </c>
      <c r="R73" s="331">
        <v>86.286001149290499</v>
      </c>
      <c r="S73" s="331">
        <v>86.286001149290499</v>
      </c>
      <c r="T73" s="331">
        <v>43.143000574645249</v>
      </c>
      <c r="U73" s="331">
        <v>0</v>
      </c>
      <c r="V73" s="331">
        <v>0</v>
      </c>
      <c r="W73" s="331">
        <v>0</v>
      </c>
      <c r="X73" s="331">
        <v>0</v>
      </c>
      <c r="Y73" s="331">
        <v>0</v>
      </c>
      <c r="Z73" s="331">
        <v>0</v>
      </c>
      <c r="AA73" s="331">
        <v>0</v>
      </c>
      <c r="AB73" s="331">
        <v>0</v>
      </c>
      <c r="AC73" s="331">
        <v>0</v>
      </c>
      <c r="AD73" s="331">
        <v>0</v>
      </c>
      <c r="AE73" s="331">
        <v>0</v>
      </c>
      <c r="AF73" s="331">
        <v>0</v>
      </c>
      <c r="AG73" s="331">
        <v>0</v>
      </c>
      <c r="AH73" s="869">
        <f t="shared" si="13"/>
        <v>949.14601264219561</v>
      </c>
    </row>
    <row r="74" spans="1:34" x14ac:dyDescent="0.3">
      <c r="A74" s="150"/>
      <c r="B74" s="870" t="s">
        <v>803</v>
      </c>
      <c r="C74" s="331">
        <v>0</v>
      </c>
      <c r="D74" s="331">
        <v>0</v>
      </c>
      <c r="E74" s="331">
        <v>0</v>
      </c>
      <c r="F74" s="331">
        <v>0</v>
      </c>
      <c r="G74" s="331">
        <v>0</v>
      </c>
      <c r="H74" s="331">
        <v>0</v>
      </c>
      <c r="I74" s="869">
        <v>0</v>
      </c>
      <c r="J74" s="331">
        <v>0</v>
      </c>
      <c r="K74" s="331">
        <v>0</v>
      </c>
      <c r="L74" s="331">
        <v>0</v>
      </c>
      <c r="M74" s="331">
        <v>70.082153629646996</v>
      </c>
      <c r="N74" s="331">
        <v>70.082153629646996</v>
      </c>
      <c r="O74" s="331">
        <v>70.082153629646996</v>
      </c>
      <c r="P74" s="331">
        <v>70.082153629646996</v>
      </c>
      <c r="Q74" s="331">
        <v>70.082153629646996</v>
      </c>
      <c r="R74" s="331">
        <v>0</v>
      </c>
      <c r="S74" s="331">
        <v>0</v>
      </c>
      <c r="T74" s="331">
        <v>0</v>
      </c>
      <c r="U74" s="331">
        <v>0</v>
      </c>
      <c r="V74" s="331">
        <v>0</v>
      </c>
      <c r="W74" s="331">
        <v>0</v>
      </c>
      <c r="X74" s="331">
        <v>0</v>
      </c>
      <c r="Y74" s="331">
        <v>0</v>
      </c>
      <c r="Z74" s="331">
        <v>0</v>
      </c>
      <c r="AA74" s="331">
        <v>0</v>
      </c>
      <c r="AB74" s="331">
        <v>0</v>
      </c>
      <c r="AC74" s="331">
        <v>0</v>
      </c>
      <c r="AD74" s="331">
        <v>0</v>
      </c>
      <c r="AE74" s="331">
        <v>0</v>
      </c>
      <c r="AF74" s="331">
        <v>0</v>
      </c>
      <c r="AG74" s="331">
        <v>0</v>
      </c>
      <c r="AH74" s="869">
        <f t="shared" ref="AH74:AH105" si="27">SUM(C74:AG74)</f>
        <v>350.41076814823498</v>
      </c>
    </row>
    <row r="75" spans="1:34" x14ac:dyDescent="0.3">
      <c r="A75" s="150"/>
      <c r="B75" s="870" t="s">
        <v>805</v>
      </c>
      <c r="C75" s="331">
        <v>0</v>
      </c>
      <c r="D75" s="331">
        <v>0</v>
      </c>
      <c r="E75" s="331">
        <v>0</v>
      </c>
      <c r="F75" s="331">
        <v>0</v>
      </c>
      <c r="G75" s="331">
        <v>0</v>
      </c>
      <c r="H75" s="331">
        <v>0</v>
      </c>
      <c r="I75" s="869">
        <v>0</v>
      </c>
      <c r="J75" s="331">
        <v>131.73297769438256</v>
      </c>
      <c r="K75" s="331">
        <v>131.73297769438256</v>
      </c>
      <c r="L75" s="331">
        <v>131.73297769438256</v>
      </c>
      <c r="M75" s="331">
        <v>131.73297769438256</v>
      </c>
      <c r="N75" s="331">
        <v>131.73297769438256</v>
      </c>
      <c r="O75" s="331">
        <v>131.73297769438256</v>
      </c>
      <c r="P75" s="331">
        <v>131.73297769438256</v>
      </c>
      <c r="Q75" s="331">
        <v>131.73297769438256</v>
      </c>
      <c r="R75" s="331">
        <v>131.73297769438256</v>
      </c>
      <c r="S75" s="331">
        <v>131.73297769438256</v>
      </c>
      <c r="T75" s="331">
        <v>131.73297769438256</v>
      </c>
      <c r="U75" s="331">
        <v>131.73297769438256</v>
      </c>
      <c r="V75" s="331">
        <v>131.73297769438256</v>
      </c>
      <c r="W75" s="331">
        <v>131.73297769438256</v>
      </c>
      <c r="X75" s="331">
        <v>0</v>
      </c>
      <c r="Y75" s="331">
        <v>0</v>
      </c>
      <c r="Z75" s="331">
        <v>0</v>
      </c>
      <c r="AA75" s="331">
        <v>0</v>
      </c>
      <c r="AB75" s="331">
        <v>0</v>
      </c>
      <c r="AC75" s="331">
        <v>0</v>
      </c>
      <c r="AD75" s="331">
        <v>0</v>
      </c>
      <c r="AE75" s="331">
        <v>0</v>
      </c>
      <c r="AF75" s="331">
        <v>0</v>
      </c>
      <c r="AG75" s="331">
        <v>0</v>
      </c>
      <c r="AH75" s="869">
        <f t="shared" si="27"/>
        <v>1844.2616877213552</v>
      </c>
    </row>
    <row r="76" spans="1:34" x14ac:dyDescent="0.3">
      <c r="A76" s="150"/>
      <c r="B76" s="870" t="s">
        <v>807</v>
      </c>
      <c r="C76" s="331">
        <v>0</v>
      </c>
      <c r="D76" s="331">
        <v>0</v>
      </c>
      <c r="E76" s="331">
        <v>0</v>
      </c>
      <c r="F76" s="331">
        <v>0</v>
      </c>
      <c r="G76" s="331">
        <v>13.226760243931045</v>
      </c>
      <c r="H76" s="331">
        <v>13.226760243931045</v>
      </c>
      <c r="I76" s="869">
        <v>13.226760243931045</v>
      </c>
      <c r="J76" s="331">
        <v>13.226760243931045</v>
      </c>
      <c r="K76" s="331">
        <v>13.226760243931045</v>
      </c>
      <c r="L76" s="331">
        <v>13.226760243931045</v>
      </c>
      <c r="M76" s="331">
        <v>13.226760243931045</v>
      </c>
      <c r="N76" s="331">
        <v>13.226760243931045</v>
      </c>
      <c r="O76" s="331">
        <v>13.226760243931045</v>
      </c>
      <c r="P76" s="331">
        <v>13.226760243931045</v>
      </c>
      <c r="Q76" s="331">
        <v>13.226760243931045</v>
      </c>
      <c r="R76" s="331">
        <v>13.226760243931045</v>
      </c>
      <c r="S76" s="331">
        <v>13.226760243931045</v>
      </c>
      <c r="T76" s="331">
        <v>13.226760243931045</v>
      </c>
      <c r="U76" s="331">
        <v>13.226760243931045</v>
      </c>
      <c r="V76" s="331">
        <v>13.226760243931045</v>
      </c>
      <c r="W76" s="331">
        <v>13.226760243931045</v>
      </c>
      <c r="X76" s="331">
        <v>13.226760243931045</v>
      </c>
      <c r="Y76" s="331">
        <v>13.226760243931045</v>
      </c>
      <c r="Z76" s="331">
        <v>13.226760243931045</v>
      </c>
      <c r="AA76" s="331">
        <v>13.226760243931045</v>
      </c>
      <c r="AB76" s="331">
        <v>13.226760243931045</v>
      </c>
      <c r="AC76" s="331">
        <v>0</v>
      </c>
      <c r="AD76" s="331">
        <v>0</v>
      </c>
      <c r="AE76" s="331">
        <v>0</v>
      </c>
      <c r="AF76" s="331">
        <v>0</v>
      </c>
      <c r="AG76" s="331">
        <v>0</v>
      </c>
      <c r="AH76" s="869">
        <f t="shared" si="27"/>
        <v>290.98872536648292</v>
      </c>
    </row>
    <row r="77" spans="1:34" x14ac:dyDescent="0.3">
      <c r="A77" s="150"/>
      <c r="B77" s="870" t="s">
        <v>795</v>
      </c>
      <c r="C77" s="331">
        <v>0</v>
      </c>
      <c r="D77" s="331">
        <v>0</v>
      </c>
      <c r="E77" s="331">
        <v>0</v>
      </c>
      <c r="F77" s="331">
        <v>0</v>
      </c>
      <c r="G77" s="331">
        <v>527.00574200000005</v>
      </c>
      <c r="H77" s="331">
        <v>527.00574200000005</v>
      </c>
      <c r="I77" s="869">
        <v>527.00574200000005</v>
      </c>
      <c r="J77" s="331">
        <v>527.00574200000005</v>
      </c>
      <c r="K77" s="331">
        <v>527.00574200000005</v>
      </c>
      <c r="L77" s="331">
        <v>0</v>
      </c>
      <c r="M77" s="331">
        <v>0</v>
      </c>
      <c r="N77" s="331">
        <v>0</v>
      </c>
      <c r="O77" s="331">
        <v>0</v>
      </c>
      <c r="P77" s="331">
        <v>0</v>
      </c>
      <c r="Q77" s="331">
        <v>0</v>
      </c>
      <c r="R77" s="331">
        <v>0</v>
      </c>
      <c r="S77" s="331">
        <v>0</v>
      </c>
      <c r="T77" s="331">
        <v>0</v>
      </c>
      <c r="U77" s="331">
        <v>0</v>
      </c>
      <c r="V77" s="331">
        <v>0</v>
      </c>
      <c r="W77" s="331">
        <v>0</v>
      </c>
      <c r="X77" s="331">
        <v>0</v>
      </c>
      <c r="Y77" s="331">
        <v>0</v>
      </c>
      <c r="Z77" s="331">
        <v>0</v>
      </c>
      <c r="AA77" s="331">
        <v>0</v>
      </c>
      <c r="AB77" s="331">
        <v>0</v>
      </c>
      <c r="AC77" s="331">
        <v>0</v>
      </c>
      <c r="AD77" s="331">
        <v>0</v>
      </c>
      <c r="AE77" s="331">
        <v>0</v>
      </c>
      <c r="AF77" s="331">
        <v>0</v>
      </c>
      <c r="AG77" s="331">
        <v>0</v>
      </c>
      <c r="AH77" s="869">
        <f t="shared" si="27"/>
        <v>2635.0287100000005</v>
      </c>
    </row>
    <row r="78" spans="1:34" x14ac:dyDescent="0.3">
      <c r="A78" s="150"/>
      <c r="B78" s="872" t="s">
        <v>793</v>
      </c>
      <c r="C78" s="331">
        <v>0</v>
      </c>
      <c r="D78" s="331">
        <v>0</v>
      </c>
      <c r="E78" s="331">
        <v>0</v>
      </c>
      <c r="F78" s="331">
        <v>0</v>
      </c>
      <c r="G78" s="331">
        <v>0</v>
      </c>
      <c r="H78" s="331">
        <v>0</v>
      </c>
      <c r="I78" s="869">
        <v>518.41205759000002</v>
      </c>
      <c r="J78" s="331">
        <v>1036.82411518</v>
      </c>
      <c r="K78" s="331">
        <v>1036.82411518</v>
      </c>
      <c r="L78" s="331">
        <v>1036.82411518</v>
      </c>
      <c r="M78" s="331">
        <v>1036.82411518</v>
      </c>
      <c r="N78" s="331">
        <v>1036.82411518</v>
      </c>
      <c r="O78" s="331">
        <v>1036.82411518</v>
      </c>
      <c r="P78" s="331">
        <v>1036.82411518</v>
      </c>
      <c r="Q78" s="331">
        <v>1036.82411518</v>
      </c>
      <c r="R78" s="331">
        <v>1036.82411518</v>
      </c>
      <c r="S78" s="331">
        <v>1036.82411518</v>
      </c>
      <c r="T78" s="331">
        <v>518.41205759000002</v>
      </c>
      <c r="U78" s="331">
        <v>0</v>
      </c>
      <c r="V78" s="331">
        <v>0</v>
      </c>
      <c r="W78" s="331">
        <v>0</v>
      </c>
      <c r="X78" s="331">
        <v>0</v>
      </c>
      <c r="Y78" s="331">
        <v>0</v>
      </c>
      <c r="Z78" s="331">
        <v>0</v>
      </c>
      <c r="AA78" s="331">
        <v>0</v>
      </c>
      <c r="AB78" s="331">
        <v>0</v>
      </c>
      <c r="AC78" s="331">
        <v>0</v>
      </c>
      <c r="AD78" s="331">
        <v>0</v>
      </c>
      <c r="AE78" s="331">
        <v>0</v>
      </c>
      <c r="AF78" s="331">
        <v>0</v>
      </c>
      <c r="AG78" s="331">
        <v>0</v>
      </c>
      <c r="AH78" s="869">
        <f t="shared" si="27"/>
        <v>11405.06526698</v>
      </c>
    </row>
    <row r="79" spans="1:34" x14ac:dyDescent="0.3">
      <c r="A79" s="150"/>
      <c r="B79" s="872" t="s">
        <v>791</v>
      </c>
      <c r="C79" s="331">
        <v>0</v>
      </c>
      <c r="D79" s="331">
        <v>0</v>
      </c>
      <c r="E79" s="331">
        <v>0</v>
      </c>
      <c r="F79" s="331">
        <v>643.62448212000004</v>
      </c>
      <c r="G79" s="331">
        <v>2574.4979284800002</v>
      </c>
      <c r="H79" s="331">
        <v>2574.4979284800002</v>
      </c>
      <c r="I79" s="869">
        <v>2574.4979284800002</v>
      </c>
      <c r="J79" s="331">
        <v>2574.4979284800002</v>
      </c>
      <c r="K79" s="331">
        <v>2574.4979284800002</v>
      </c>
      <c r="L79" s="331">
        <v>2574.4979284800002</v>
      </c>
      <c r="M79" s="331">
        <v>0</v>
      </c>
      <c r="N79" s="331">
        <v>0</v>
      </c>
      <c r="O79" s="331">
        <v>0</v>
      </c>
      <c r="P79" s="331">
        <v>0</v>
      </c>
      <c r="Q79" s="331">
        <v>0</v>
      </c>
      <c r="R79" s="331">
        <v>0</v>
      </c>
      <c r="S79" s="331">
        <v>0</v>
      </c>
      <c r="T79" s="331">
        <v>0</v>
      </c>
      <c r="U79" s="331">
        <v>0</v>
      </c>
      <c r="V79" s="331">
        <v>0</v>
      </c>
      <c r="W79" s="331">
        <v>0</v>
      </c>
      <c r="X79" s="331">
        <v>0</v>
      </c>
      <c r="Y79" s="331">
        <v>0</v>
      </c>
      <c r="Z79" s="331">
        <v>0</v>
      </c>
      <c r="AA79" s="331">
        <v>0</v>
      </c>
      <c r="AB79" s="331">
        <v>0</v>
      </c>
      <c r="AC79" s="331">
        <v>0</v>
      </c>
      <c r="AD79" s="331">
        <v>0</v>
      </c>
      <c r="AE79" s="331">
        <v>0</v>
      </c>
      <c r="AF79" s="331">
        <v>0</v>
      </c>
      <c r="AG79" s="331">
        <v>0</v>
      </c>
      <c r="AH79" s="869">
        <f t="shared" si="27"/>
        <v>16090.612052999997</v>
      </c>
    </row>
    <row r="80" spans="1:34" x14ac:dyDescent="0.3">
      <c r="A80" s="150"/>
      <c r="B80" s="870" t="s">
        <v>792</v>
      </c>
      <c r="C80" s="331">
        <v>0</v>
      </c>
      <c r="D80" s="331">
        <v>0</v>
      </c>
      <c r="E80" s="331">
        <v>0</v>
      </c>
      <c r="F80" s="331">
        <v>0</v>
      </c>
      <c r="G80" s="331">
        <v>0</v>
      </c>
      <c r="H80" s="331">
        <v>0</v>
      </c>
      <c r="I80" s="869">
        <v>0</v>
      </c>
      <c r="J80" s="331">
        <v>0</v>
      </c>
      <c r="K80" s="331">
        <v>0</v>
      </c>
      <c r="L80" s="331">
        <v>0</v>
      </c>
      <c r="M80" s="331">
        <v>4100.3435594000002</v>
      </c>
      <c r="N80" s="331">
        <v>4100.3435594000002</v>
      </c>
      <c r="O80" s="331">
        <v>4100.3435594000002</v>
      </c>
      <c r="P80" s="331">
        <v>4100.3435594000002</v>
      </c>
      <c r="Q80" s="331">
        <v>4100.3435594000002</v>
      </c>
      <c r="R80" s="331">
        <v>0</v>
      </c>
      <c r="S80" s="331">
        <v>0</v>
      </c>
      <c r="T80" s="331">
        <v>0</v>
      </c>
      <c r="U80" s="331">
        <v>0</v>
      </c>
      <c r="V80" s="331">
        <v>0</v>
      </c>
      <c r="W80" s="331">
        <v>0</v>
      </c>
      <c r="X80" s="331">
        <v>0</v>
      </c>
      <c r="Y80" s="331">
        <v>0</v>
      </c>
      <c r="Z80" s="331">
        <v>0</v>
      </c>
      <c r="AA80" s="331">
        <v>0</v>
      </c>
      <c r="AB80" s="331">
        <v>0</v>
      </c>
      <c r="AC80" s="331">
        <v>0</v>
      </c>
      <c r="AD80" s="331">
        <v>0</v>
      </c>
      <c r="AE80" s="331">
        <v>0</v>
      </c>
      <c r="AF80" s="331">
        <v>0</v>
      </c>
      <c r="AG80" s="331">
        <v>0</v>
      </c>
      <c r="AH80" s="869">
        <f t="shared" si="27"/>
        <v>20501.717797000001</v>
      </c>
    </row>
    <row r="81" spans="1:34" x14ac:dyDescent="0.3">
      <c r="A81" s="150"/>
      <c r="B81" s="872" t="s">
        <v>794</v>
      </c>
      <c r="C81" s="331">
        <v>0</v>
      </c>
      <c r="D81" s="331">
        <v>0</v>
      </c>
      <c r="E81" s="331">
        <v>0</v>
      </c>
      <c r="F81" s="331">
        <v>0</v>
      </c>
      <c r="G81" s="331">
        <v>0</v>
      </c>
      <c r="H81" s="331">
        <v>0</v>
      </c>
      <c r="I81" s="869">
        <v>0</v>
      </c>
      <c r="J81" s="331">
        <v>748.72223422000002</v>
      </c>
      <c r="K81" s="331">
        <v>748.72223422000002</v>
      </c>
      <c r="L81" s="331">
        <v>748.72223422000002</v>
      </c>
      <c r="M81" s="331">
        <v>748.72223422000002</v>
      </c>
      <c r="N81" s="331">
        <v>748.72223422000002</v>
      </c>
      <c r="O81" s="331">
        <v>748.72223422000002</v>
      </c>
      <c r="P81" s="331">
        <v>748.72223422000002</v>
      </c>
      <c r="Q81" s="331">
        <v>748.72223422000002</v>
      </c>
      <c r="R81" s="331">
        <v>748.72223422000002</v>
      </c>
      <c r="S81" s="331">
        <v>748.72223422000002</v>
      </c>
      <c r="T81" s="331">
        <v>748.72223422000002</v>
      </c>
      <c r="U81" s="331">
        <v>748.72223422000002</v>
      </c>
      <c r="V81" s="331">
        <v>748.72223422000002</v>
      </c>
      <c r="W81" s="331">
        <v>748.72223422000002</v>
      </c>
      <c r="X81" s="331">
        <v>0</v>
      </c>
      <c r="Y81" s="331">
        <v>0</v>
      </c>
      <c r="Z81" s="331">
        <v>0</v>
      </c>
      <c r="AA81" s="331">
        <v>0</v>
      </c>
      <c r="AB81" s="331">
        <v>0</v>
      </c>
      <c r="AC81" s="331">
        <v>0</v>
      </c>
      <c r="AD81" s="331">
        <v>0</v>
      </c>
      <c r="AE81" s="331">
        <v>0</v>
      </c>
      <c r="AF81" s="331">
        <v>0</v>
      </c>
      <c r="AG81" s="331">
        <v>0</v>
      </c>
      <c r="AH81" s="869">
        <f t="shared" si="27"/>
        <v>10482.111279080002</v>
      </c>
    </row>
    <row r="82" spans="1:34" x14ac:dyDescent="0.3">
      <c r="A82" s="150"/>
      <c r="B82" s="872" t="s">
        <v>796</v>
      </c>
      <c r="C82" s="331">
        <v>0</v>
      </c>
      <c r="D82" s="331">
        <v>0</v>
      </c>
      <c r="E82" s="331">
        <v>0</v>
      </c>
      <c r="F82" s="331">
        <v>0</v>
      </c>
      <c r="G82" s="331">
        <v>95.090778360000002</v>
      </c>
      <c r="H82" s="331">
        <v>95.090778360000002</v>
      </c>
      <c r="I82" s="869">
        <v>95.090778360000002</v>
      </c>
      <c r="J82" s="331">
        <v>95.090778360000002</v>
      </c>
      <c r="K82" s="331">
        <v>95.090778360000002</v>
      </c>
      <c r="L82" s="331">
        <v>95.090778360000002</v>
      </c>
      <c r="M82" s="331">
        <v>95.090778360000002</v>
      </c>
      <c r="N82" s="331">
        <v>95.090778360000002</v>
      </c>
      <c r="O82" s="331">
        <v>95.090778360000002</v>
      </c>
      <c r="P82" s="331">
        <v>95.090778360000002</v>
      </c>
      <c r="Q82" s="331">
        <v>95.090778360000002</v>
      </c>
      <c r="R82" s="331">
        <v>95.090778360000002</v>
      </c>
      <c r="S82" s="331">
        <v>95.090778360000002</v>
      </c>
      <c r="T82" s="331">
        <v>95.090778360000002</v>
      </c>
      <c r="U82" s="331">
        <v>95.090778360000002</v>
      </c>
      <c r="V82" s="331">
        <v>95.090778360000002</v>
      </c>
      <c r="W82" s="331">
        <v>95.090778360000002</v>
      </c>
      <c r="X82" s="331">
        <v>95.090778360000002</v>
      </c>
      <c r="Y82" s="331">
        <v>95.090778360000002</v>
      </c>
      <c r="Z82" s="331">
        <v>95.090778360000002</v>
      </c>
      <c r="AA82" s="331">
        <v>95.090778360000002</v>
      </c>
      <c r="AB82" s="331">
        <v>95.090778360000002</v>
      </c>
      <c r="AC82" s="331">
        <v>0</v>
      </c>
      <c r="AD82" s="331">
        <v>0</v>
      </c>
      <c r="AE82" s="331">
        <v>0</v>
      </c>
      <c r="AF82" s="331">
        <v>0</v>
      </c>
      <c r="AG82" s="331">
        <v>0</v>
      </c>
      <c r="AH82" s="869">
        <f t="shared" si="27"/>
        <v>2091.9971239200008</v>
      </c>
    </row>
    <row r="83" spans="1:34" x14ac:dyDescent="0.3">
      <c r="A83" s="150"/>
      <c r="B83" s="870" t="s">
        <v>801</v>
      </c>
      <c r="C83" s="332">
        <v>0</v>
      </c>
      <c r="D83" s="332">
        <v>0</v>
      </c>
      <c r="E83" s="332">
        <v>0</v>
      </c>
      <c r="F83" s="332">
        <v>0</v>
      </c>
      <c r="G83" s="332">
        <v>438.81306699999999</v>
      </c>
      <c r="H83" s="332">
        <v>438.81306699999999</v>
      </c>
      <c r="I83" s="869">
        <v>438.81306699999999</v>
      </c>
      <c r="J83" s="332">
        <v>438.81306699999999</v>
      </c>
      <c r="K83" s="332">
        <v>438.81306699999999</v>
      </c>
      <c r="L83" s="332">
        <v>0</v>
      </c>
      <c r="M83" s="332">
        <v>0</v>
      </c>
      <c r="N83" s="332">
        <v>0</v>
      </c>
      <c r="O83" s="332">
        <v>0</v>
      </c>
      <c r="P83" s="332">
        <v>0</v>
      </c>
      <c r="Q83" s="332">
        <v>0</v>
      </c>
      <c r="R83" s="332">
        <v>0</v>
      </c>
      <c r="S83" s="332">
        <v>0</v>
      </c>
      <c r="T83" s="332">
        <v>0</v>
      </c>
      <c r="U83" s="332">
        <v>0</v>
      </c>
      <c r="V83" s="332">
        <v>0</v>
      </c>
      <c r="W83" s="332">
        <v>0</v>
      </c>
      <c r="X83" s="332">
        <v>0</v>
      </c>
      <c r="Y83" s="332">
        <v>0</v>
      </c>
      <c r="Z83" s="332">
        <v>0</v>
      </c>
      <c r="AA83" s="332">
        <v>0</v>
      </c>
      <c r="AB83" s="332">
        <v>0</v>
      </c>
      <c r="AC83" s="332">
        <v>0</v>
      </c>
      <c r="AD83" s="332">
        <v>0</v>
      </c>
      <c r="AE83" s="332">
        <v>0</v>
      </c>
      <c r="AF83" s="332">
        <v>0</v>
      </c>
      <c r="AG83" s="332">
        <v>0</v>
      </c>
      <c r="AH83" s="869">
        <f t="shared" si="27"/>
        <v>2194.0653349999998</v>
      </c>
    </row>
    <row r="84" spans="1:34" x14ac:dyDescent="0.3">
      <c r="A84" s="150"/>
      <c r="B84" s="870" t="s">
        <v>799</v>
      </c>
      <c r="C84" s="332">
        <v>0</v>
      </c>
      <c r="D84" s="332">
        <v>0</v>
      </c>
      <c r="E84" s="332">
        <v>0</v>
      </c>
      <c r="F84" s="332">
        <v>0</v>
      </c>
      <c r="G84" s="332">
        <v>0</v>
      </c>
      <c r="H84" s="332">
        <v>0</v>
      </c>
      <c r="I84" s="869">
        <v>327.95744858999996</v>
      </c>
      <c r="J84" s="332">
        <v>655.91489717999991</v>
      </c>
      <c r="K84" s="332">
        <v>655.91489717999991</v>
      </c>
      <c r="L84" s="332">
        <v>655.91489717999991</v>
      </c>
      <c r="M84" s="332">
        <v>655.91489717999991</v>
      </c>
      <c r="N84" s="332">
        <v>655.91489717999991</v>
      </c>
      <c r="O84" s="332">
        <v>655.91489717999991</v>
      </c>
      <c r="P84" s="332">
        <v>655.91489717999991</v>
      </c>
      <c r="Q84" s="332">
        <v>655.91489717999991</v>
      </c>
      <c r="R84" s="332">
        <v>655.91489717999991</v>
      </c>
      <c r="S84" s="332">
        <v>655.91489717999991</v>
      </c>
      <c r="T84" s="332">
        <v>327.95744858999996</v>
      </c>
      <c r="U84" s="332">
        <v>0</v>
      </c>
      <c r="V84" s="332">
        <v>0</v>
      </c>
      <c r="W84" s="332">
        <v>0</v>
      </c>
      <c r="X84" s="332">
        <v>0</v>
      </c>
      <c r="Y84" s="332">
        <v>0</v>
      </c>
      <c r="Z84" s="332">
        <v>0</v>
      </c>
      <c r="AA84" s="332">
        <v>0</v>
      </c>
      <c r="AB84" s="332">
        <v>0</v>
      </c>
      <c r="AC84" s="332">
        <v>0</v>
      </c>
      <c r="AD84" s="332">
        <v>0</v>
      </c>
      <c r="AE84" s="332">
        <v>0</v>
      </c>
      <c r="AF84" s="332">
        <v>0</v>
      </c>
      <c r="AG84" s="332">
        <v>0</v>
      </c>
      <c r="AH84" s="869">
        <f t="shared" si="27"/>
        <v>7215.063868979998</v>
      </c>
    </row>
    <row r="85" spans="1:34" x14ac:dyDescent="0.3">
      <c r="A85" s="150"/>
      <c r="B85" s="872" t="s">
        <v>797</v>
      </c>
      <c r="C85" s="331">
        <v>0</v>
      </c>
      <c r="D85" s="331">
        <v>0</v>
      </c>
      <c r="E85" s="331">
        <v>0</v>
      </c>
      <c r="F85" s="331">
        <v>540.35770375999994</v>
      </c>
      <c r="G85" s="331">
        <v>2161.4308150399997</v>
      </c>
      <c r="H85" s="331">
        <v>2161.4308150399997</v>
      </c>
      <c r="I85" s="869">
        <v>2161.4308150399997</v>
      </c>
      <c r="J85" s="331">
        <v>2161.4308150399997</v>
      </c>
      <c r="K85" s="331">
        <v>2161.4308150399997</v>
      </c>
      <c r="L85" s="331">
        <v>2161.4308150399997</v>
      </c>
      <c r="M85" s="331">
        <v>0</v>
      </c>
      <c r="N85" s="331">
        <v>0</v>
      </c>
      <c r="O85" s="331">
        <v>0</v>
      </c>
      <c r="P85" s="331">
        <v>0</v>
      </c>
      <c r="Q85" s="331">
        <v>0</v>
      </c>
      <c r="R85" s="331">
        <v>0</v>
      </c>
      <c r="S85" s="331">
        <v>0</v>
      </c>
      <c r="T85" s="331">
        <v>0</v>
      </c>
      <c r="U85" s="331">
        <v>0</v>
      </c>
      <c r="V85" s="331">
        <v>0</v>
      </c>
      <c r="W85" s="331">
        <v>0</v>
      </c>
      <c r="X85" s="331">
        <v>0</v>
      </c>
      <c r="Y85" s="331">
        <v>0</v>
      </c>
      <c r="Z85" s="331">
        <v>0</v>
      </c>
      <c r="AA85" s="331">
        <v>0</v>
      </c>
      <c r="AB85" s="331">
        <v>0</v>
      </c>
      <c r="AC85" s="331">
        <v>0</v>
      </c>
      <c r="AD85" s="331">
        <v>0</v>
      </c>
      <c r="AE85" s="331">
        <v>0</v>
      </c>
      <c r="AF85" s="331">
        <v>0</v>
      </c>
      <c r="AG85" s="331">
        <v>0</v>
      </c>
      <c r="AH85" s="869">
        <f t="shared" si="27"/>
        <v>13508.942593999996</v>
      </c>
    </row>
    <row r="86" spans="1:34" x14ac:dyDescent="0.3">
      <c r="A86" s="150"/>
      <c r="B86" s="872" t="s">
        <v>798</v>
      </c>
      <c r="C86" s="331">
        <v>0</v>
      </c>
      <c r="D86" s="331">
        <v>0</v>
      </c>
      <c r="E86" s="331">
        <v>0</v>
      </c>
      <c r="F86" s="331">
        <v>0</v>
      </c>
      <c r="G86" s="331">
        <v>0</v>
      </c>
      <c r="H86" s="331">
        <v>0</v>
      </c>
      <c r="I86" s="869">
        <v>0</v>
      </c>
      <c r="J86" s="331">
        <v>0</v>
      </c>
      <c r="K86" s="331">
        <v>0</v>
      </c>
      <c r="L86" s="331">
        <v>0</v>
      </c>
      <c r="M86" s="331">
        <v>3813.9033301999998</v>
      </c>
      <c r="N86" s="331">
        <v>3813.9033301999998</v>
      </c>
      <c r="O86" s="331">
        <v>3813.9033301999998</v>
      </c>
      <c r="P86" s="331">
        <v>3813.9033301999998</v>
      </c>
      <c r="Q86" s="331">
        <v>3813.9033301999998</v>
      </c>
      <c r="R86" s="331">
        <v>0</v>
      </c>
      <c r="S86" s="331">
        <v>0</v>
      </c>
      <c r="T86" s="331">
        <v>0</v>
      </c>
      <c r="U86" s="331">
        <v>0</v>
      </c>
      <c r="V86" s="331">
        <v>0</v>
      </c>
      <c r="W86" s="331">
        <v>0</v>
      </c>
      <c r="X86" s="331">
        <v>0</v>
      </c>
      <c r="Y86" s="331">
        <v>0</v>
      </c>
      <c r="Z86" s="331">
        <v>0</v>
      </c>
      <c r="AA86" s="331">
        <v>0</v>
      </c>
      <c r="AB86" s="331">
        <v>0</v>
      </c>
      <c r="AC86" s="331">
        <v>0</v>
      </c>
      <c r="AD86" s="331">
        <v>0</v>
      </c>
      <c r="AE86" s="331">
        <v>0</v>
      </c>
      <c r="AF86" s="331">
        <v>0</v>
      </c>
      <c r="AG86" s="331">
        <v>0</v>
      </c>
      <c r="AH86" s="869">
        <f t="shared" si="27"/>
        <v>19069.516650999998</v>
      </c>
    </row>
    <row r="87" spans="1:34" x14ac:dyDescent="0.3">
      <c r="A87" s="150"/>
      <c r="B87" s="870" t="s">
        <v>800</v>
      </c>
      <c r="C87" s="89">
        <v>0</v>
      </c>
      <c r="D87" s="89">
        <v>0</v>
      </c>
      <c r="E87" s="89">
        <v>0</v>
      </c>
      <c r="F87" s="89">
        <v>0</v>
      </c>
      <c r="G87" s="89">
        <v>0</v>
      </c>
      <c r="H87" s="89">
        <v>0</v>
      </c>
      <c r="I87" s="869">
        <v>0</v>
      </c>
      <c r="J87" s="89">
        <v>106.86810536</v>
      </c>
      <c r="K87" s="89">
        <v>106.86810536</v>
      </c>
      <c r="L87" s="89">
        <v>106.86810536</v>
      </c>
      <c r="M87" s="89">
        <v>106.86810536</v>
      </c>
      <c r="N87" s="89">
        <v>106.86810536</v>
      </c>
      <c r="O87" s="89">
        <v>106.86810536</v>
      </c>
      <c r="P87" s="89">
        <v>106.86810536</v>
      </c>
      <c r="Q87" s="89">
        <v>106.86810536</v>
      </c>
      <c r="R87" s="89">
        <v>106.86810536</v>
      </c>
      <c r="S87" s="89">
        <v>106.86810536</v>
      </c>
      <c r="T87" s="89">
        <v>106.86810536</v>
      </c>
      <c r="U87" s="89">
        <v>106.86810536</v>
      </c>
      <c r="V87" s="89">
        <v>106.86810536</v>
      </c>
      <c r="W87" s="89">
        <v>106.86810536</v>
      </c>
      <c r="X87" s="89">
        <v>0</v>
      </c>
      <c r="Y87" s="89">
        <v>0</v>
      </c>
      <c r="Z87" s="89">
        <v>0</v>
      </c>
      <c r="AA87" s="89">
        <v>0</v>
      </c>
      <c r="AB87" s="89">
        <v>0</v>
      </c>
      <c r="AC87" s="89">
        <v>0</v>
      </c>
      <c r="AD87" s="89">
        <v>0</v>
      </c>
      <c r="AE87" s="89">
        <v>0</v>
      </c>
      <c r="AF87" s="89">
        <v>0</v>
      </c>
      <c r="AG87" s="89">
        <v>0</v>
      </c>
      <c r="AH87" s="869">
        <f t="shared" si="27"/>
        <v>1496.1534750400001</v>
      </c>
    </row>
    <row r="88" spans="1:34" x14ac:dyDescent="0.3">
      <c r="A88" s="150"/>
      <c r="B88" s="870" t="s">
        <v>500</v>
      </c>
      <c r="C88" s="89">
        <v>0</v>
      </c>
      <c r="D88" s="89">
        <v>0</v>
      </c>
      <c r="E88" s="89">
        <v>0</v>
      </c>
      <c r="F88" s="89">
        <v>0</v>
      </c>
      <c r="G88" s="89">
        <v>0</v>
      </c>
      <c r="H88" s="89">
        <v>0</v>
      </c>
      <c r="I88" s="869">
        <v>0</v>
      </c>
      <c r="J88" s="89">
        <v>0</v>
      </c>
      <c r="K88" s="89">
        <v>0</v>
      </c>
      <c r="L88" s="89">
        <v>0</v>
      </c>
      <c r="M88" s="89">
        <v>0</v>
      </c>
      <c r="N88" s="89">
        <v>0</v>
      </c>
      <c r="O88" s="89">
        <v>0</v>
      </c>
      <c r="P88" s="89">
        <v>0</v>
      </c>
      <c r="Q88" s="89">
        <v>1.8050798700000001</v>
      </c>
      <c r="R88" s="89">
        <v>1.8050798700000001</v>
      </c>
      <c r="S88" s="89">
        <v>1.85977926</v>
      </c>
      <c r="T88" s="89">
        <v>0</v>
      </c>
      <c r="U88" s="89">
        <v>0</v>
      </c>
      <c r="V88" s="89">
        <v>0</v>
      </c>
      <c r="W88" s="89">
        <v>0</v>
      </c>
      <c r="X88" s="89">
        <v>0</v>
      </c>
      <c r="Y88" s="89">
        <v>0</v>
      </c>
      <c r="Z88" s="89">
        <v>0</v>
      </c>
      <c r="AA88" s="89">
        <v>0</v>
      </c>
      <c r="AB88" s="89">
        <v>0</v>
      </c>
      <c r="AC88" s="89">
        <v>0</v>
      </c>
      <c r="AD88" s="89">
        <v>0</v>
      </c>
      <c r="AE88" s="89">
        <v>0</v>
      </c>
      <c r="AF88" s="89">
        <v>0</v>
      </c>
      <c r="AG88" s="89">
        <v>0</v>
      </c>
      <c r="AH88" s="869">
        <f t="shared" si="27"/>
        <v>5.4699390000000001</v>
      </c>
    </row>
    <row r="89" spans="1:34" x14ac:dyDescent="0.3">
      <c r="A89" s="150"/>
      <c r="B89" s="872" t="s">
        <v>499</v>
      </c>
      <c r="C89" s="869">
        <v>0</v>
      </c>
      <c r="D89" s="869">
        <v>0</v>
      </c>
      <c r="E89" s="869">
        <v>0.74368833000000001</v>
      </c>
      <c r="F89" s="869">
        <v>0.74368833000000001</v>
      </c>
      <c r="G89" s="869">
        <v>0.76622433999999995</v>
      </c>
      <c r="H89" s="869">
        <v>0</v>
      </c>
      <c r="I89" s="869">
        <v>0</v>
      </c>
      <c r="J89" s="869">
        <v>0</v>
      </c>
      <c r="K89" s="869">
        <v>0</v>
      </c>
      <c r="L89" s="869">
        <v>0</v>
      </c>
      <c r="M89" s="869">
        <v>0</v>
      </c>
      <c r="N89" s="869">
        <v>0</v>
      </c>
      <c r="O89" s="869">
        <v>0</v>
      </c>
      <c r="P89" s="869">
        <v>0</v>
      </c>
      <c r="Q89" s="869">
        <v>0</v>
      </c>
      <c r="R89" s="869">
        <v>0</v>
      </c>
      <c r="S89" s="869">
        <v>0</v>
      </c>
      <c r="T89" s="869">
        <v>0</v>
      </c>
      <c r="U89" s="869">
        <v>0</v>
      </c>
      <c r="V89" s="869">
        <v>0</v>
      </c>
      <c r="W89" s="869">
        <v>0</v>
      </c>
      <c r="X89" s="869">
        <v>0</v>
      </c>
      <c r="Y89" s="869">
        <v>0</v>
      </c>
      <c r="Z89" s="869">
        <v>0</v>
      </c>
      <c r="AA89" s="869">
        <v>0</v>
      </c>
      <c r="AB89" s="869">
        <v>0</v>
      </c>
      <c r="AC89" s="869">
        <v>0</v>
      </c>
      <c r="AD89" s="869">
        <v>0</v>
      </c>
      <c r="AE89" s="869">
        <v>0</v>
      </c>
      <c r="AF89" s="869">
        <v>0</v>
      </c>
      <c r="AG89" s="869">
        <v>0</v>
      </c>
      <c r="AH89" s="869">
        <f t="shared" si="27"/>
        <v>2.2536009999999997</v>
      </c>
    </row>
    <row r="90" spans="1:34" x14ac:dyDescent="0.3">
      <c r="A90" s="150"/>
      <c r="B90" s="870" t="s">
        <v>563</v>
      </c>
      <c r="C90" s="869">
        <v>15.6874755</v>
      </c>
      <c r="D90" s="869">
        <v>7.8437377499999998</v>
      </c>
      <c r="E90" s="869">
        <v>7.8437377499999998</v>
      </c>
      <c r="F90" s="869">
        <v>7.8625702500000001</v>
      </c>
      <c r="G90" s="869">
        <v>0</v>
      </c>
      <c r="H90" s="869">
        <v>0</v>
      </c>
      <c r="I90" s="869">
        <v>0</v>
      </c>
      <c r="J90" s="869">
        <v>0</v>
      </c>
      <c r="K90" s="869">
        <v>0</v>
      </c>
      <c r="L90" s="869">
        <v>0</v>
      </c>
      <c r="M90" s="869">
        <v>0</v>
      </c>
      <c r="N90" s="869">
        <v>0</v>
      </c>
      <c r="O90" s="869">
        <v>0</v>
      </c>
      <c r="P90" s="869">
        <v>0</v>
      </c>
      <c r="Q90" s="869">
        <v>0</v>
      </c>
      <c r="R90" s="869">
        <v>0</v>
      </c>
      <c r="S90" s="869">
        <v>0</v>
      </c>
      <c r="T90" s="869">
        <v>0</v>
      </c>
      <c r="U90" s="869">
        <v>0</v>
      </c>
      <c r="V90" s="869">
        <v>0</v>
      </c>
      <c r="W90" s="869">
        <v>0</v>
      </c>
      <c r="X90" s="869">
        <v>0</v>
      </c>
      <c r="Y90" s="869">
        <v>0</v>
      </c>
      <c r="Z90" s="869">
        <v>0</v>
      </c>
      <c r="AA90" s="869">
        <v>0</v>
      </c>
      <c r="AB90" s="869">
        <v>0</v>
      </c>
      <c r="AC90" s="869">
        <v>0</v>
      </c>
      <c r="AD90" s="869">
        <v>0</v>
      </c>
      <c r="AE90" s="869">
        <v>0</v>
      </c>
      <c r="AF90" s="869">
        <v>0</v>
      </c>
      <c r="AG90" s="869">
        <v>0</v>
      </c>
      <c r="AH90" s="869">
        <f t="shared" si="27"/>
        <v>39.23752125</v>
      </c>
    </row>
    <row r="91" spans="1:34" x14ac:dyDescent="0.3">
      <c r="A91" s="150"/>
      <c r="B91" s="870" t="s">
        <v>598</v>
      </c>
      <c r="C91" s="869">
        <v>31.069861169321083</v>
      </c>
      <c r="D91" s="869">
        <v>44.010224267543613</v>
      </c>
      <c r="E91" s="869">
        <v>47.055349677664843</v>
      </c>
      <c r="F91" s="869">
        <v>50.254894430070117</v>
      </c>
      <c r="G91" s="869">
        <v>53.788373695058979</v>
      </c>
      <c r="H91" s="869">
        <v>57.51006214893733</v>
      </c>
      <c r="I91" s="869">
        <v>61.489259130945264</v>
      </c>
      <c r="J91" s="869">
        <v>65.731839092134592</v>
      </c>
      <c r="K91" s="869">
        <v>0</v>
      </c>
      <c r="L91" s="869">
        <v>0</v>
      </c>
      <c r="M91" s="869">
        <v>0</v>
      </c>
      <c r="N91" s="869">
        <v>0</v>
      </c>
      <c r="O91" s="869">
        <v>0</v>
      </c>
      <c r="P91" s="869">
        <v>0</v>
      </c>
      <c r="Q91" s="869">
        <v>0</v>
      </c>
      <c r="R91" s="869">
        <v>0</v>
      </c>
      <c r="S91" s="869">
        <v>0</v>
      </c>
      <c r="T91" s="869">
        <v>0</v>
      </c>
      <c r="U91" s="869">
        <v>0</v>
      </c>
      <c r="V91" s="869">
        <v>0</v>
      </c>
      <c r="W91" s="869">
        <v>0</v>
      </c>
      <c r="X91" s="869">
        <v>0</v>
      </c>
      <c r="Y91" s="869">
        <v>0</v>
      </c>
      <c r="Z91" s="869">
        <v>0</v>
      </c>
      <c r="AA91" s="869">
        <v>0</v>
      </c>
      <c r="AB91" s="869">
        <v>0</v>
      </c>
      <c r="AC91" s="869">
        <v>0</v>
      </c>
      <c r="AD91" s="869">
        <v>0</v>
      </c>
      <c r="AE91" s="869">
        <v>0</v>
      </c>
      <c r="AF91" s="869">
        <v>0</v>
      </c>
      <c r="AG91" s="869">
        <v>0</v>
      </c>
      <c r="AH91" s="869">
        <f t="shared" si="27"/>
        <v>410.9098636116758</v>
      </c>
    </row>
    <row r="92" spans="1:34" x14ac:dyDescent="0.3">
      <c r="A92" s="150"/>
      <c r="B92" s="872" t="s">
        <v>561</v>
      </c>
      <c r="C92" s="869">
        <v>0</v>
      </c>
      <c r="D92" s="869">
        <v>582.97703769092789</v>
      </c>
      <c r="E92" s="869">
        <v>0</v>
      </c>
      <c r="F92" s="869">
        <v>0</v>
      </c>
      <c r="G92" s="869">
        <v>0</v>
      </c>
      <c r="H92" s="869">
        <v>0</v>
      </c>
      <c r="I92" s="869">
        <v>0</v>
      </c>
      <c r="J92" s="869">
        <v>0</v>
      </c>
      <c r="K92" s="869">
        <v>0</v>
      </c>
      <c r="L92" s="869">
        <v>0</v>
      </c>
      <c r="M92" s="869">
        <v>0</v>
      </c>
      <c r="N92" s="869">
        <v>0</v>
      </c>
      <c r="O92" s="869">
        <v>0</v>
      </c>
      <c r="P92" s="869">
        <v>0</v>
      </c>
      <c r="Q92" s="869">
        <v>0</v>
      </c>
      <c r="R92" s="869">
        <v>0</v>
      </c>
      <c r="S92" s="869">
        <v>0</v>
      </c>
      <c r="T92" s="869">
        <v>0</v>
      </c>
      <c r="U92" s="869">
        <v>0</v>
      </c>
      <c r="V92" s="869">
        <v>0</v>
      </c>
      <c r="W92" s="869">
        <v>0</v>
      </c>
      <c r="X92" s="869">
        <v>0</v>
      </c>
      <c r="Y92" s="869">
        <v>0</v>
      </c>
      <c r="Z92" s="869">
        <v>0</v>
      </c>
      <c r="AA92" s="869">
        <v>0</v>
      </c>
      <c r="AB92" s="869">
        <v>0</v>
      </c>
      <c r="AC92" s="869">
        <v>0</v>
      </c>
      <c r="AD92" s="869">
        <v>0</v>
      </c>
      <c r="AE92" s="869">
        <v>0</v>
      </c>
      <c r="AF92" s="869">
        <v>0</v>
      </c>
      <c r="AG92" s="869">
        <v>0</v>
      </c>
      <c r="AH92" s="869">
        <f t="shared" si="27"/>
        <v>582.97703769092789</v>
      </c>
    </row>
    <row r="93" spans="1:34" x14ac:dyDescent="0.3">
      <c r="A93" s="150"/>
      <c r="B93" s="870" t="s">
        <v>833</v>
      </c>
      <c r="C93" s="869">
        <v>2.54026</v>
      </c>
      <c r="D93" s="869">
        <v>0</v>
      </c>
      <c r="E93" s="869">
        <v>0</v>
      </c>
      <c r="F93" s="869">
        <v>0</v>
      </c>
      <c r="G93" s="869">
        <v>0</v>
      </c>
      <c r="H93" s="869">
        <v>0</v>
      </c>
      <c r="I93" s="869">
        <v>0</v>
      </c>
      <c r="J93" s="869">
        <v>0</v>
      </c>
      <c r="K93" s="869">
        <v>0</v>
      </c>
      <c r="L93" s="869">
        <v>0</v>
      </c>
      <c r="M93" s="869">
        <v>0</v>
      </c>
      <c r="N93" s="869">
        <v>0</v>
      </c>
      <c r="O93" s="869">
        <v>0</v>
      </c>
      <c r="P93" s="869">
        <v>0</v>
      </c>
      <c r="Q93" s="869">
        <v>0</v>
      </c>
      <c r="R93" s="869">
        <v>0</v>
      </c>
      <c r="S93" s="869">
        <v>0</v>
      </c>
      <c r="T93" s="869">
        <v>0</v>
      </c>
      <c r="U93" s="869">
        <v>0</v>
      </c>
      <c r="V93" s="869">
        <v>0</v>
      </c>
      <c r="W93" s="869">
        <v>0</v>
      </c>
      <c r="X93" s="869">
        <v>0</v>
      </c>
      <c r="Y93" s="869">
        <v>0</v>
      </c>
      <c r="Z93" s="869">
        <v>0</v>
      </c>
      <c r="AA93" s="869">
        <v>0</v>
      </c>
      <c r="AB93" s="869">
        <v>0</v>
      </c>
      <c r="AC93" s="869">
        <v>0</v>
      </c>
      <c r="AD93" s="869">
        <v>0</v>
      </c>
      <c r="AE93" s="869">
        <v>0</v>
      </c>
      <c r="AF93" s="869">
        <v>0</v>
      </c>
      <c r="AG93" s="869">
        <v>0</v>
      </c>
      <c r="AH93" s="869">
        <f t="shared" si="27"/>
        <v>2.54026</v>
      </c>
    </row>
    <row r="94" spans="1:34" x14ac:dyDescent="0.3">
      <c r="A94" s="150"/>
      <c r="B94" s="870" t="s">
        <v>759</v>
      </c>
      <c r="C94" s="869">
        <v>0</v>
      </c>
      <c r="D94" s="869">
        <v>0</v>
      </c>
      <c r="E94" s="869">
        <v>34.246817999999998</v>
      </c>
      <c r="F94" s="869">
        <v>0</v>
      </c>
      <c r="G94" s="869">
        <v>0</v>
      </c>
      <c r="H94" s="869">
        <v>0</v>
      </c>
      <c r="I94" s="869">
        <v>0</v>
      </c>
      <c r="J94" s="869">
        <v>0</v>
      </c>
      <c r="K94" s="869">
        <v>0</v>
      </c>
      <c r="L94" s="869">
        <v>0</v>
      </c>
      <c r="M94" s="869">
        <v>0</v>
      </c>
      <c r="N94" s="869">
        <v>0</v>
      </c>
      <c r="O94" s="869">
        <v>0</v>
      </c>
      <c r="P94" s="869">
        <v>0</v>
      </c>
      <c r="Q94" s="869">
        <v>0</v>
      </c>
      <c r="R94" s="869">
        <v>0</v>
      </c>
      <c r="S94" s="869">
        <v>0</v>
      </c>
      <c r="T94" s="869">
        <v>0</v>
      </c>
      <c r="U94" s="869">
        <v>0</v>
      </c>
      <c r="V94" s="869">
        <v>0</v>
      </c>
      <c r="W94" s="869">
        <v>0</v>
      </c>
      <c r="X94" s="869">
        <v>0</v>
      </c>
      <c r="Y94" s="869">
        <v>0</v>
      </c>
      <c r="Z94" s="869">
        <v>0</v>
      </c>
      <c r="AA94" s="869">
        <v>0</v>
      </c>
      <c r="AB94" s="869">
        <v>0</v>
      </c>
      <c r="AC94" s="869">
        <v>0</v>
      </c>
      <c r="AD94" s="869">
        <v>0</v>
      </c>
      <c r="AE94" s="869">
        <v>0</v>
      </c>
      <c r="AF94" s="869">
        <v>0</v>
      </c>
      <c r="AG94" s="869">
        <v>0</v>
      </c>
      <c r="AH94" s="869">
        <f t="shared" si="27"/>
        <v>34.246817999999998</v>
      </c>
    </row>
    <row r="95" spans="1:34" x14ac:dyDescent="0.3">
      <c r="A95" s="150"/>
      <c r="B95" s="870" t="s">
        <v>758</v>
      </c>
      <c r="C95" s="869">
        <v>10.632605999999999</v>
      </c>
      <c r="D95" s="869">
        <v>0</v>
      </c>
      <c r="E95" s="869">
        <v>0</v>
      </c>
      <c r="F95" s="869">
        <v>0</v>
      </c>
      <c r="G95" s="869">
        <v>0</v>
      </c>
      <c r="H95" s="869">
        <v>0</v>
      </c>
      <c r="I95" s="869">
        <v>0</v>
      </c>
      <c r="J95" s="869">
        <v>0</v>
      </c>
      <c r="K95" s="869">
        <v>0</v>
      </c>
      <c r="L95" s="869">
        <v>0</v>
      </c>
      <c r="M95" s="869">
        <v>0</v>
      </c>
      <c r="N95" s="869">
        <v>0</v>
      </c>
      <c r="O95" s="869">
        <v>0</v>
      </c>
      <c r="P95" s="869">
        <v>0</v>
      </c>
      <c r="Q95" s="869">
        <v>0</v>
      </c>
      <c r="R95" s="869">
        <v>0</v>
      </c>
      <c r="S95" s="869">
        <v>0</v>
      </c>
      <c r="T95" s="869">
        <v>0</v>
      </c>
      <c r="U95" s="869">
        <v>0</v>
      </c>
      <c r="V95" s="869">
        <v>0</v>
      </c>
      <c r="W95" s="869">
        <v>0</v>
      </c>
      <c r="X95" s="869">
        <v>0</v>
      </c>
      <c r="Y95" s="869">
        <v>0</v>
      </c>
      <c r="Z95" s="869">
        <v>0</v>
      </c>
      <c r="AA95" s="869">
        <v>0</v>
      </c>
      <c r="AB95" s="869">
        <v>0</v>
      </c>
      <c r="AC95" s="869">
        <v>0</v>
      </c>
      <c r="AD95" s="869">
        <v>0</v>
      </c>
      <c r="AE95" s="869">
        <v>0</v>
      </c>
      <c r="AF95" s="869">
        <v>0</v>
      </c>
      <c r="AG95" s="869">
        <v>0</v>
      </c>
      <c r="AH95" s="869">
        <f t="shared" si="27"/>
        <v>10.632605999999999</v>
      </c>
    </row>
    <row r="96" spans="1:34" x14ac:dyDescent="0.3">
      <c r="A96" s="150"/>
      <c r="B96" s="870" t="s">
        <v>785</v>
      </c>
      <c r="C96" s="869">
        <v>1.2824252541175192</v>
      </c>
      <c r="D96" s="869">
        <v>0</v>
      </c>
      <c r="E96" s="869">
        <v>0</v>
      </c>
      <c r="F96" s="869">
        <v>0</v>
      </c>
      <c r="G96" s="869">
        <v>0</v>
      </c>
      <c r="H96" s="869">
        <v>0</v>
      </c>
      <c r="I96" s="869">
        <v>0</v>
      </c>
      <c r="J96" s="869">
        <v>0</v>
      </c>
      <c r="K96" s="869">
        <v>0</v>
      </c>
      <c r="L96" s="869">
        <v>0</v>
      </c>
      <c r="M96" s="869">
        <v>0</v>
      </c>
      <c r="N96" s="869">
        <v>0</v>
      </c>
      <c r="O96" s="869">
        <v>0</v>
      </c>
      <c r="P96" s="869">
        <v>0</v>
      </c>
      <c r="Q96" s="869">
        <v>0</v>
      </c>
      <c r="R96" s="869">
        <v>0</v>
      </c>
      <c r="S96" s="869">
        <v>0</v>
      </c>
      <c r="T96" s="869">
        <v>0</v>
      </c>
      <c r="U96" s="869">
        <v>0</v>
      </c>
      <c r="V96" s="869">
        <v>0</v>
      </c>
      <c r="W96" s="869">
        <v>0</v>
      </c>
      <c r="X96" s="869">
        <v>0</v>
      </c>
      <c r="Y96" s="869">
        <v>0</v>
      </c>
      <c r="Z96" s="869">
        <v>0</v>
      </c>
      <c r="AA96" s="869">
        <v>0</v>
      </c>
      <c r="AB96" s="869">
        <v>0</v>
      </c>
      <c r="AC96" s="869">
        <v>0</v>
      </c>
      <c r="AD96" s="869">
        <v>0</v>
      </c>
      <c r="AE96" s="869">
        <v>0</v>
      </c>
      <c r="AF96" s="869">
        <v>0</v>
      </c>
      <c r="AG96" s="869">
        <v>0</v>
      </c>
      <c r="AH96" s="869">
        <f t="shared" si="27"/>
        <v>1.2824252541175192</v>
      </c>
    </row>
    <row r="97" spans="1:34" x14ac:dyDescent="0.3">
      <c r="A97" s="150"/>
      <c r="B97" s="870" t="s">
        <v>784</v>
      </c>
      <c r="C97" s="873">
        <v>610.41508719899991</v>
      </c>
      <c r="D97" s="873">
        <v>0</v>
      </c>
      <c r="E97" s="873">
        <v>0</v>
      </c>
      <c r="F97" s="873">
        <v>0</v>
      </c>
      <c r="G97" s="873">
        <v>0</v>
      </c>
      <c r="H97" s="873">
        <v>0</v>
      </c>
      <c r="I97" s="869">
        <v>0</v>
      </c>
      <c r="J97" s="873">
        <v>0</v>
      </c>
      <c r="K97" s="873">
        <v>0</v>
      </c>
      <c r="L97" s="873">
        <v>0</v>
      </c>
      <c r="M97" s="873">
        <v>0</v>
      </c>
      <c r="N97" s="873">
        <v>0</v>
      </c>
      <c r="O97" s="873">
        <v>0</v>
      </c>
      <c r="P97" s="873">
        <v>0</v>
      </c>
      <c r="Q97" s="873">
        <v>0</v>
      </c>
      <c r="R97" s="873">
        <v>0</v>
      </c>
      <c r="S97" s="873">
        <v>0</v>
      </c>
      <c r="T97" s="873">
        <v>0</v>
      </c>
      <c r="U97" s="873">
        <v>0</v>
      </c>
      <c r="V97" s="873">
        <v>0</v>
      </c>
      <c r="W97" s="873">
        <v>0</v>
      </c>
      <c r="X97" s="873">
        <v>0</v>
      </c>
      <c r="Y97" s="873">
        <v>0</v>
      </c>
      <c r="Z97" s="873">
        <v>0</v>
      </c>
      <c r="AA97" s="873">
        <v>0</v>
      </c>
      <c r="AB97" s="873">
        <v>0</v>
      </c>
      <c r="AC97" s="873">
        <v>0</v>
      </c>
      <c r="AD97" s="873">
        <v>0</v>
      </c>
      <c r="AE97" s="873">
        <v>0</v>
      </c>
      <c r="AF97" s="873">
        <v>0</v>
      </c>
      <c r="AG97" s="873">
        <v>0</v>
      </c>
      <c r="AH97" s="869">
        <f t="shared" si="27"/>
        <v>610.41508719899991</v>
      </c>
    </row>
    <row r="98" spans="1:34" x14ac:dyDescent="0.3">
      <c r="A98" s="150"/>
      <c r="B98" s="870" t="s">
        <v>834</v>
      </c>
      <c r="C98" s="873">
        <v>5.0460000000000001E-3</v>
      </c>
      <c r="D98" s="873">
        <v>0</v>
      </c>
      <c r="E98" s="873">
        <v>0</v>
      </c>
      <c r="F98" s="873">
        <v>0</v>
      </c>
      <c r="G98" s="873">
        <v>0</v>
      </c>
      <c r="H98" s="873">
        <v>0</v>
      </c>
      <c r="I98" s="869">
        <v>0</v>
      </c>
      <c r="J98" s="873">
        <v>0</v>
      </c>
      <c r="K98" s="873">
        <v>0</v>
      </c>
      <c r="L98" s="873">
        <v>0</v>
      </c>
      <c r="M98" s="873">
        <v>0</v>
      </c>
      <c r="N98" s="873">
        <v>0</v>
      </c>
      <c r="O98" s="873">
        <v>0</v>
      </c>
      <c r="P98" s="873">
        <v>0</v>
      </c>
      <c r="Q98" s="873">
        <v>0</v>
      </c>
      <c r="R98" s="873">
        <v>0</v>
      </c>
      <c r="S98" s="873">
        <v>0</v>
      </c>
      <c r="T98" s="873">
        <v>0</v>
      </c>
      <c r="U98" s="873">
        <v>0</v>
      </c>
      <c r="V98" s="873">
        <v>0</v>
      </c>
      <c r="W98" s="873">
        <v>0</v>
      </c>
      <c r="X98" s="873">
        <v>0</v>
      </c>
      <c r="Y98" s="873">
        <v>0</v>
      </c>
      <c r="Z98" s="873">
        <v>0</v>
      </c>
      <c r="AA98" s="873">
        <v>0</v>
      </c>
      <c r="AB98" s="873">
        <v>0</v>
      </c>
      <c r="AC98" s="873">
        <v>0</v>
      </c>
      <c r="AD98" s="873">
        <v>0</v>
      </c>
      <c r="AE98" s="873">
        <v>0</v>
      </c>
      <c r="AF98" s="873">
        <v>0</v>
      </c>
      <c r="AG98" s="873">
        <v>0</v>
      </c>
      <c r="AH98" s="869">
        <f t="shared" si="27"/>
        <v>5.0460000000000001E-3</v>
      </c>
    </row>
    <row r="99" spans="1:34" x14ac:dyDescent="0.3">
      <c r="A99" s="150"/>
      <c r="B99" s="870" t="s">
        <v>835</v>
      </c>
      <c r="C99" s="873">
        <v>1766.417715</v>
      </c>
      <c r="D99" s="873">
        <v>0</v>
      </c>
      <c r="E99" s="873">
        <v>0</v>
      </c>
      <c r="F99" s="873">
        <v>0</v>
      </c>
      <c r="G99" s="873">
        <v>0</v>
      </c>
      <c r="H99" s="873">
        <v>0</v>
      </c>
      <c r="I99" s="869">
        <v>0</v>
      </c>
      <c r="J99" s="873">
        <v>0</v>
      </c>
      <c r="K99" s="873">
        <v>0</v>
      </c>
      <c r="L99" s="873">
        <v>0</v>
      </c>
      <c r="M99" s="873">
        <v>0</v>
      </c>
      <c r="N99" s="873">
        <v>0</v>
      </c>
      <c r="O99" s="873">
        <v>0</v>
      </c>
      <c r="P99" s="873">
        <v>0</v>
      </c>
      <c r="Q99" s="873">
        <v>0</v>
      </c>
      <c r="R99" s="873">
        <v>0</v>
      </c>
      <c r="S99" s="873">
        <v>0</v>
      </c>
      <c r="T99" s="873">
        <v>0</v>
      </c>
      <c r="U99" s="873">
        <v>0</v>
      </c>
      <c r="V99" s="873">
        <v>0</v>
      </c>
      <c r="W99" s="873">
        <v>0</v>
      </c>
      <c r="X99" s="873">
        <v>0</v>
      </c>
      <c r="Y99" s="873">
        <v>0</v>
      </c>
      <c r="Z99" s="873">
        <v>0</v>
      </c>
      <c r="AA99" s="873">
        <v>0</v>
      </c>
      <c r="AB99" s="873">
        <v>0</v>
      </c>
      <c r="AC99" s="873">
        <v>0</v>
      </c>
      <c r="AD99" s="873">
        <v>0</v>
      </c>
      <c r="AE99" s="873">
        <v>0</v>
      </c>
      <c r="AF99" s="873">
        <v>0</v>
      </c>
      <c r="AG99" s="873">
        <v>0</v>
      </c>
      <c r="AH99" s="869">
        <f t="shared" si="27"/>
        <v>1766.417715</v>
      </c>
    </row>
    <row r="100" spans="1:34" x14ac:dyDescent="0.3">
      <c r="A100" s="150"/>
      <c r="B100" s="872" t="s">
        <v>837</v>
      </c>
      <c r="C100" s="873">
        <v>0</v>
      </c>
      <c r="D100" s="873">
        <v>1659.750432</v>
      </c>
      <c r="E100" s="873">
        <v>0</v>
      </c>
      <c r="F100" s="873">
        <v>0</v>
      </c>
      <c r="G100" s="873">
        <v>0</v>
      </c>
      <c r="H100" s="873">
        <v>0</v>
      </c>
      <c r="I100" s="869">
        <v>0</v>
      </c>
      <c r="J100" s="873">
        <v>0</v>
      </c>
      <c r="K100" s="873">
        <v>0</v>
      </c>
      <c r="L100" s="873">
        <v>0</v>
      </c>
      <c r="M100" s="873">
        <v>0</v>
      </c>
      <c r="N100" s="873">
        <v>0</v>
      </c>
      <c r="O100" s="873">
        <v>0</v>
      </c>
      <c r="P100" s="873">
        <v>0</v>
      </c>
      <c r="Q100" s="873">
        <v>0</v>
      </c>
      <c r="R100" s="873">
        <v>0</v>
      </c>
      <c r="S100" s="873">
        <v>0</v>
      </c>
      <c r="T100" s="873">
        <v>0</v>
      </c>
      <c r="U100" s="873">
        <v>0</v>
      </c>
      <c r="V100" s="873">
        <v>0</v>
      </c>
      <c r="W100" s="873">
        <v>0</v>
      </c>
      <c r="X100" s="873">
        <v>0</v>
      </c>
      <c r="Y100" s="873">
        <v>0</v>
      </c>
      <c r="Z100" s="873">
        <v>0</v>
      </c>
      <c r="AA100" s="873">
        <v>0</v>
      </c>
      <c r="AB100" s="873">
        <v>0</v>
      </c>
      <c r="AC100" s="873">
        <v>0</v>
      </c>
      <c r="AD100" s="873">
        <v>0</v>
      </c>
      <c r="AE100" s="873">
        <v>0</v>
      </c>
      <c r="AF100" s="873">
        <v>0</v>
      </c>
      <c r="AG100" s="873">
        <v>0</v>
      </c>
      <c r="AH100" s="869">
        <f t="shared" si="27"/>
        <v>1659.750432</v>
      </c>
    </row>
    <row r="101" spans="1:34" x14ac:dyDescent="0.3">
      <c r="A101" s="150"/>
      <c r="B101" s="872" t="s">
        <v>478</v>
      </c>
      <c r="C101" s="873">
        <v>0</v>
      </c>
      <c r="D101" s="873">
        <v>0</v>
      </c>
      <c r="E101" s="873">
        <v>0</v>
      </c>
      <c r="F101" s="873">
        <v>0</v>
      </c>
      <c r="G101" s="873">
        <v>0</v>
      </c>
      <c r="H101" s="873">
        <v>1049.8419714083818</v>
      </c>
      <c r="I101" s="869">
        <v>0</v>
      </c>
      <c r="J101" s="873">
        <v>0</v>
      </c>
      <c r="K101" s="873">
        <v>0</v>
      </c>
      <c r="L101" s="873">
        <v>0</v>
      </c>
      <c r="M101" s="873">
        <v>0</v>
      </c>
      <c r="N101" s="873">
        <v>0</v>
      </c>
      <c r="O101" s="873">
        <v>0</v>
      </c>
      <c r="P101" s="873">
        <v>0</v>
      </c>
      <c r="Q101" s="873">
        <v>0</v>
      </c>
      <c r="R101" s="873">
        <v>0</v>
      </c>
      <c r="S101" s="873">
        <v>0</v>
      </c>
      <c r="T101" s="873">
        <v>0</v>
      </c>
      <c r="U101" s="873">
        <v>0</v>
      </c>
      <c r="V101" s="873">
        <v>0</v>
      </c>
      <c r="W101" s="873">
        <v>0</v>
      </c>
      <c r="X101" s="873">
        <v>0</v>
      </c>
      <c r="Y101" s="873">
        <v>0</v>
      </c>
      <c r="Z101" s="873">
        <v>0</v>
      </c>
      <c r="AA101" s="873">
        <v>0</v>
      </c>
      <c r="AB101" s="873">
        <v>0</v>
      </c>
      <c r="AC101" s="873">
        <v>0</v>
      </c>
      <c r="AD101" s="873">
        <v>0</v>
      </c>
      <c r="AE101" s="873">
        <v>0</v>
      </c>
      <c r="AF101" s="873">
        <v>0</v>
      </c>
      <c r="AG101" s="873">
        <v>0</v>
      </c>
      <c r="AH101" s="869">
        <f t="shared" si="27"/>
        <v>1049.8419714083818</v>
      </c>
    </row>
    <row r="102" spans="1:34" x14ac:dyDescent="0.3">
      <c r="A102" s="150"/>
      <c r="B102" s="870" t="s">
        <v>479</v>
      </c>
      <c r="C102" s="873">
        <v>0</v>
      </c>
      <c r="D102" s="873">
        <v>0</v>
      </c>
      <c r="E102" s="873">
        <v>697.400152807523</v>
      </c>
      <c r="F102" s="873">
        <v>0</v>
      </c>
      <c r="G102" s="873">
        <v>0</v>
      </c>
      <c r="H102" s="873">
        <v>0</v>
      </c>
      <c r="I102" s="869">
        <v>0</v>
      </c>
      <c r="J102" s="873">
        <v>0</v>
      </c>
      <c r="K102" s="873">
        <v>0</v>
      </c>
      <c r="L102" s="873">
        <v>0</v>
      </c>
      <c r="M102" s="873">
        <v>0</v>
      </c>
      <c r="N102" s="873">
        <v>0</v>
      </c>
      <c r="O102" s="873">
        <v>0</v>
      </c>
      <c r="P102" s="873">
        <v>0</v>
      </c>
      <c r="Q102" s="873">
        <v>0</v>
      </c>
      <c r="R102" s="873">
        <v>0</v>
      </c>
      <c r="S102" s="873">
        <v>0</v>
      </c>
      <c r="T102" s="873">
        <v>0</v>
      </c>
      <c r="U102" s="873">
        <v>0</v>
      </c>
      <c r="V102" s="873">
        <v>0</v>
      </c>
      <c r="W102" s="873">
        <v>0</v>
      </c>
      <c r="X102" s="873">
        <v>0</v>
      </c>
      <c r="Y102" s="873">
        <v>0</v>
      </c>
      <c r="Z102" s="873">
        <v>0</v>
      </c>
      <c r="AA102" s="873">
        <v>0</v>
      </c>
      <c r="AB102" s="873">
        <v>0</v>
      </c>
      <c r="AC102" s="873">
        <v>0</v>
      </c>
      <c r="AD102" s="873">
        <v>0</v>
      </c>
      <c r="AE102" s="873">
        <v>0</v>
      </c>
      <c r="AF102" s="873">
        <v>0</v>
      </c>
      <c r="AG102" s="873">
        <v>0</v>
      </c>
      <c r="AH102" s="869">
        <f t="shared" si="27"/>
        <v>697.400152807523</v>
      </c>
    </row>
    <row r="103" spans="1:34" x14ac:dyDescent="0.3">
      <c r="A103" s="150"/>
      <c r="B103" s="872" t="s">
        <v>558</v>
      </c>
      <c r="C103" s="873">
        <v>1577.0174674692614</v>
      </c>
      <c r="D103" s="873">
        <v>0</v>
      </c>
      <c r="E103" s="873">
        <v>0</v>
      </c>
      <c r="F103" s="873">
        <v>0</v>
      </c>
      <c r="G103" s="873">
        <v>0</v>
      </c>
      <c r="H103" s="873">
        <v>0</v>
      </c>
      <c r="I103" s="869">
        <v>0</v>
      </c>
      <c r="J103" s="873">
        <v>0</v>
      </c>
      <c r="K103" s="873">
        <v>0</v>
      </c>
      <c r="L103" s="873">
        <v>0</v>
      </c>
      <c r="M103" s="873">
        <v>0</v>
      </c>
      <c r="N103" s="873">
        <v>0</v>
      </c>
      <c r="O103" s="873">
        <v>0</v>
      </c>
      <c r="P103" s="873">
        <v>0</v>
      </c>
      <c r="Q103" s="873">
        <v>0</v>
      </c>
      <c r="R103" s="873">
        <v>0</v>
      </c>
      <c r="S103" s="873">
        <v>0</v>
      </c>
      <c r="T103" s="873">
        <v>0</v>
      </c>
      <c r="U103" s="873">
        <v>0</v>
      </c>
      <c r="V103" s="873">
        <v>0</v>
      </c>
      <c r="W103" s="873">
        <v>0</v>
      </c>
      <c r="X103" s="873">
        <v>0</v>
      </c>
      <c r="Y103" s="873">
        <v>0</v>
      </c>
      <c r="Z103" s="873">
        <v>0</v>
      </c>
      <c r="AA103" s="873">
        <v>0</v>
      </c>
      <c r="AB103" s="873">
        <v>0</v>
      </c>
      <c r="AC103" s="873">
        <v>0</v>
      </c>
      <c r="AD103" s="873">
        <v>0</v>
      </c>
      <c r="AE103" s="873">
        <v>0</v>
      </c>
      <c r="AF103" s="873">
        <v>0</v>
      </c>
      <c r="AG103" s="873">
        <v>0</v>
      </c>
      <c r="AH103" s="869">
        <f t="shared" si="27"/>
        <v>1577.0174674692614</v>
      </c>
    </row>
    <row r="104" spans="1:34" x14ac:dyDescent="0.3">
      <c r="A104" s="150"/>
      <c r="B104" s="872" t="s">
        <v>480</v>
      </c>
      <c r="C104" s="869">
        <v>679.45860728379625</v>
      </c>
      <c r="D104" s="869">
        <v>0</v>
      </c>
      <c r="E104" s="869">
        <v>0</v>
      </c>
      <c r="F104" s="869">
        <v>0</v>
      </c>
      <c r="G104" s="869">
        <v>0</v>
      </c>
      <c r="H104" s="869">
        <v>0</v>
      </c>
      <c r="I104" s="869">
        <v>0</v>
      </c>
      <c r="J104" s="869">
        <v>0</v>
      </c>
      <c r="K104" s="869">
        <v>0</v>
      </c>
      <c r="L104" s="869">
        <v>0</v>
      </c>
      <c r="M104" s="869">
        <v>0</v>
      </c>
      <c r="N104" s="869">
        <v>0</v>
      </c>
      <c r="O104" s="869">
        <v>0</v>
      </c>
      <c r="P104" s="869">
        <v>0</v>
      </c>
      <c r="Q104" s="869">
        <v>0</v>
      </c>
      <c r="R104" s="869">
        <v>0</v>
      </c>
      <c r="S104" s="869">
        <v>0</v>
      </c>
      <c r="T104" s="869">
        <v>0</v>
      </c>
      <c r="U104" s="869">
        <v>0</v>
      </c>
      <c r="V104" s="869">
        <v>0</v>
      </c>
      <c r="W104" s="869">
        <v>0</v>
      </c>
      <c r="X104" s="869">
        <v>0</v>
      </c>
      <c r="Y104" s="869">
        <v>0</v>
      </c>
      <c r="Z104" s="869">
        <v>0</v>
      </c>
      <c r="AA104" s="869">
        <v>0</v>
      </c>
      <c r="AB104" s="869">
        <v>0</v>
      </c>
      <c r="AC104" s="869">
        <v>0</v>
      </c>
      <c r="AD104" s="869">
        <v>0</v>
      </c>
      <c r="AE104" s="869">
        <v>0</v>
      </c>
      <c r="AF104" s="869">
        <v>0</v>
      </c>
      <c r="AG104" s="869">
        <v>0</v>
      </c>
      <c r="AH104" s="869">
        <f t="shared" si="27"/>
        <v>679.45860728379625</v>
      </c>
    </row>
    <row r="105" spans="1:34" x14ac:dyDescent="0.3">
      <c r="A105" s="150"/>
      <c r="B105" s="870" t="s">
        <v>757</v>
      </c>
      <c r="C105" s="873">
        <v>0</v>
      </c>
      <c r="D105" s="873">
        <v>2707.1920771864975</v>
      </c>
      <c r="E105" s="873">
        <v>0</v>
      </c>
      <c r="F105" s="873">
        <v>0</v>
      </c>
      <c r="G105" s="873">
        <v>0</v>
      </c>
      <c r="H105" s="873">
        <v>0</v>
      </c>
      <c r="I105" s="869">
        <v>0</v>
      </c>
      <c r="J105" s="873">
        <v>0</v>
      </c>
      <c r="K105" s="873">
        <v>0</v>
      </c>
      <c r="L105" s="873">
        <v>0</v>
      </c>
      <c r="M105" s="873">
        <v>0</v>
      </c>
      <c r="N105" s="873">
        <v>0</v>
      </c>
      <c r="O105" s="873">
        <v>0</v>
      </c>
      <c r="P105" s="873">
        <v>0</v>
      </c>
      <c r="Q105" s="873">
        <v>0</v>
      </c>
      <c r="R105" s="873">
        <v>0</v>
      </c>
      <c r="S105" s="873">
        <v>0</v>
      </c>
      <c r="T105" s="873">
        <v>0</v>
      </c>
      <c r="U105" s="873">
        <v>0</v>
      </c>
      <c r="V105" s="873">
        <v>0</v>
      </c>
      <c r="W105" s="873">
        <v>0</v>
      </c>
      <c r="X105" s="873">
        <v>0</v>
      </c>
      <c r="Y105" s="873">
        <v>0</v>
      </c>
      <c r="Z105" s="873">
        <v>0</v>
      </c>
      <c r="AA105" s="873">
        <v>0</v>
      </c>
      <c r="AB105" s="873">
        <v>0</v>
      </c>
      <c r="AC105" s="873">
        <v>0</v>
      </c>
      <c r="AD105" s="873">
        <v>0</v>
      </c>
      <c r="AE105" s="873">
        <v>0</v>
      </c>
      <c r="AF105" s="873">
        <v>0</v>
      </c>
      <c r="AG105" s="873">
        <v>0</v>
      </c>
      <c r="AH105" s="869">
        <f t="shared" si="27"/>
        <v>2707.1920771864975</v>
      </c>
    </row>
    <row r="106" spans="1:34" x14ac:dyDescent="0.3">
      <c r="A106" s="150"/>
      <c r="B106" s="870" t="s">
        <v>871</v>
      </c>
      <c r="C106" s="873">
        <v>0</v>
      </c>
      <c r="D106" s="873">
        <v>0</v>
      </c>
      <c r="E106" s="873">
        <v>340.50004032179157</v>
      </c>
      <c r="F106" s="873">
        <v>0</v>
      </c>
      <c r="G106" s="873">
        <v>0</v>
      </c>
      <c r="H106" s="873">
        <v>0</v>
      </c>
      <c r="I106" s="869">
        <v>0</v>
      </c>
      <c r="J106" s="873">
        <v>0</v>
      </c>
      <c r="K106" s="873">
        <v>0</v>
      </c>
      <c r="L106" s="873">
        <v>0</v>
      </c>
      <c r="M106" s="873">
        <v>0</v>
      </c>
      <c r="N106" s="873">
        <v>0</v>
      </c>
      <c r="O106" s="873">
        <v>0</v>
      </c>
      <c r="P106" s="873">
        <v>0</v>
      </c>
      <c r="Q106" s="873">
        <v>0</v>
      </c>
      <c r="R106" s="873">
        <v>0</v>
      </c>
      <c r="S106" s="873">
        <v>0</v>
      </c>
      <c r="T106" s="873">
        <v>0</v>
      </c>
      <c r="U106" s="873">
        <v>0</v>
      </c>
      <c r="V106" s="873">
        <v>0</v>
      </c>
      <c r="W106" s="873">
        <v>0</v>
      </c>
      <c r="X106" s="873">
        <v>0</v>
      </c>
      <c r="Y106" s="873">
        <v>0</v>
      </c>
      <c r="Z106" s="873">
        <v>0</v>
      </c>
      <c r="AA106" s="873">
        <v>0</v>
      </c>
      <c r="AB106" s="873">
        <v>0</v>
      </c>
      <c r="AC106" s="873">
        <v>0</v>
      </c>
      <c r="AD106" s="873">
        <v>0</v>
      </c>
      <c r="AE106" s="873">
        <v>0</v>
      </c>
      <c r="AF106" s="873">
        <v>0</v>
      </c>
      <c r="AG106" s="873">
        <v>0</v>
      </c>
      <c r="AH106" s="869">
        <f t="shared" ref="AH106:AH137" si="28">SUM(C106:AG106)</f>
        <v>340.50004032179157</v>
      </c>
    </row>
    <row r="107" spans="1:34" x14ac:dyDescent="0.3">
      <c r="A107" s="150"/>
      <c r="B107" s="872" t="s">
        <v>711</v>
      </c>
      <c r="C107" s="873">
        <v>0</v>
      </c>
      <c r="D107" s="873">
        <v>4017.6508078159436</v>
      </c>
      <c r="E107" s="873">
        <v>0</v>
      </c>
      <c r="F107" s="873">
        <v>0</v>
      </c>
      <c r="G107" s="873">
        <v>0</v>
      </c>
      <c r="H107" s="873">
        <v>0</v>
      </c>
      <c r="I107" s="869">
        <v>0</v>
      </c>
      <c r="J107" s="873">
        <v>0</v>
      </c>
      <c r="K107" s="873">
        <v>0</v>
      </c>
      <c r="L107" s="873">
        <v>0</v>
      </c>
      <c r="M107" s="873">
        <v>0</v>
      </c>
      <c r="N107" s="873">
        <v>0</v>
      </c>
      <c r="O107" s="873">
        <v>0</v>
      </c>
      <c r="P107" s="873">
        <v>0</v>
      </c>
      <c r="Q107" s="873">
        <v>0</v>
      </c>
      <c r="R107" s="873">
        <v>0</v>
      </c>
      <c r="S107" s="873">
        <v>0</v>
      </c>
      <c r="T107" s="873">
        <v>0</v>
      </c>
      <c r="U107" s="873">
        <v>0</v>
      </c>
      <c r="V107" s="873">
        <v>0</v>
      </c>
      <c r="W107" s="873">
        <v>0</v>
      </c>
      <c r="X107" s="873">
        <v>0</v>
      </c>
      <c r="Y107" s="873">
        <v>0</v>
      </c>
      <c r="Z107" s="873">
        <v>0</v>
      </c>
      <c r="AA107" s="873">
        <v>0</v>
      </c>
      <c r="AB107" s="873">
        <v>0</v>
      </c>
      <c r="AC107" s="873">
        <v>0</v>
      </c>
      <c r="AD107" s="873">
        <v>0</v>
      </c>
      <c r="AE107" s="873">
        <v>0</v>
      </c>
      <c r="AF107" s="873">
        <v>0</v>
      </c>
      <c r="AG107" s="873">
        <v>0</v>
      </c>
      <c r="AH107" s="869">
        <f t="shared" si="28"/>
        <v>4017.6508078159436</v>
      </c>
    </row>
    <row r="108" spans="1:34" x14ac:dyDescent="0.3">
      <c r="A108" s="150"/>
      <c r="B108" s="870" t="s">
        <v>821</v>
      </c>
      <c r="C108" s="869">
        <v>0</v>
      </c>
      <c r="D108" s="869">
        <v>0</v>
      </c>
      <c r="E108" s="869">
        <v>530.24402192518846</v>
      </c>
      <c r="F108" s="869">
        <v>0</v>
      </c>
      <c r="G108" s="869">
        <v>0</v>
      </c>
      <c r="H108" s="869">
        <v>0</v>
      </c>
      <c r="I108" s="869">
        <v>0</v>
      </c>
      <c r="J108" s="869">
        <v>0</v>
      </c>
      <c r="K108" s="869">
        <v>0</v>
      </c>
      <c r="L108" s="869">
        <v>0</v>
      </c>
      <c r="M108" s="869">
        <v>0</v>
      </c>
      <c r="N108" s="869">
        <v>0</v>
      </c>
      <c r="O108" s="869">
        <v>0</v>
      </c>
      <c r="P108" s="869">
        <v>0</v>
      </c>
      <c r="Q108" s="869">
        <v>0</v>
      </c>
      <c r="R108" s="869">
        <v>0</v>
      </c>
      <c r="S108" s="869">
        <v>0</v>
      </c>
      <c r="T108" s="869">
        <v>0</v>
      </c>
      <c r="U108" s="869">
        <v>0</v>
      </c>
      <c r="V108" s="869">
        <v>0</v>
      </c>
      <c r="W108" s="869">
        <v>0</v>
      </c>
      <c r="X108" s="869">
        <v>0</v>
      </c>
      <c r="Y108" s="869">
        <v>0</v>
      </c>
      <c r="Z108" s="869">
        <v>0</v>
      </c>
      <c r="AA108" s="869">
        <v>0</v>
      </c>
      <c r="AB108" s="869">
        <v>0</v>
      </c>
      <c r="AC108" s="869">
        <v>0</v>
      </c>
      <c r="AD108" s="869">
        <v>0</v>
      </c>
      <c r="AE108" s="869">
        <v>0</v>
      </c>
      <c r="AF108" s="869">
        <v>0</v>
      </c>
      <c r="AG108" s="869">
        <v>0</v>
      </c>
      <c r="AH108" s="869">
        <f t="shared" si="28"/>
        <v>530.24402192518846</v>
      </c>
    </row>
    <row r="109" spans="1:34" x14ac:dyDescent="0.3">
      <c r="A109" s="150"/>
      <c r="B109" s="870" t="s">
        <v>818</v>
      </c>
      <c r="C109" s="869">
        <v>3508.8545239168375</v>
      </c>
      <c r="D109" s="869">
        <v>0</v>
      </c>
      <c r="E109" s="869">
        <v>0</v>
      </c>
      <c r="F109" s="869">
        <v>0</v>
      </c>
      <c r="G109" s="869">
        <v>0</v>
      </c>
      <c r="H109" s="869">
        <v>0</v>
      </c>
      <c r="I109" s="869">
        <v>0</v>
      </c>
      <c r="J109" s="869">
        <v>0</v>
      </c>
      <c r="K109" s="869">
        <v>0</v>
      </c>
      <c r="L109" s="869">
        <v>0</v>
      </c>
      <c r="M109" s="869">
        <v>0</v>
      </c>
      <c r="N109" s="869">
        <v>0</v>
      </c>
      <c r="O109" s="869">
        <v>0</v>
      </c>
      <c r="P109" s="869">
        <v>0</v>
      </c>
      <c r="Q109" s="869">
        <v>0</v>
      </c>
      <c r="R109" s="869">
        <v>0</v>
      </c>
      <c r="S109" s="869">
        <v>0</v>
      </c>
      <c r="T109" s="869">
        <v>0</v>
      </c>
      <c r="U109" s="869">
        <v>0</v>
      </c>
      <c r="V109" s="869">
        <v>0</v>
      </c>
      <c r="W109" s="869">
        <v>0</v>
      </c>
      <c r="X109" s="869">
        <v>0</v>
      </c>
      <c r="Y109" s="869">
        <v>0</v>
      </c>
      <c r="Z109" s="869">
        <v>0</v>
      </c>
      <c r="AA109" s="869">
        <v>0</v>
      </c>
      <c r="AB109" s="869">
        <v>0</v>
      </c>
      <c r="AC109" s="869">
        <v>0</v>
      </c>
      <c r="AD109" s="869">
        <v>0</v>
      </c>
      <c r="AE109" s="869">
        <v>0</v>
      </c>
      <c r="AF109" s="869">
        <v>0</v>
      </c>
      <c r="AG109" s="869">
        <v>0</v>
      </c>
      <c r="AH109" s="869">
        <f t="shared" si="28"/>
        <v>3508.8545239168375</v>
      </c>
    </row>
    <row r="110" spans="1:34" x14ac:dyDescent="0.3">
      <c r="A110" s="150"/>
      <c r="B110" s="945" t="s">
        <v>819</v>
      </c>
      <c r="C110" s="869">
        <v>2908.0316635275594</v>
      </c>
      <c r="D110" s="869">
        <v>0</v>
      </c>
      <c r="E110" s="869">
        <v>0</v>
      </c>
      <c r="F110" s="869">
        <v>0</v>
      </c>
      <c r="G110" s="869">
        <v>0</v>
      </c>
      <c r="H110" s="869">
        <v>0</v>
      </c>
      <c r="I110" s="869">
        <v>0</v>
      </c>
      <c r="J110" s="869">
        <v>0</v>
      </c>
      <c r="K110" s="869">
        <v>0</v>
      </c>
      <c r="L110" s="869">
        <v>0</v>
      </c>
      <c r="M110" s="869">
        <v>0</v>
      </c>
      <c r="N110" s="869">
        <v>0</v>
      </c>
      <c r="O110" s="869">
        <v>0</v>
      </c>
      <c r="P110" s="869">
        <v>0</v>
      </c>
      <c r="Q110" s="869">
        <v>0</v>
      </c>
      <c r="R110" s="869">
        <v>0</v>
      </c>
      <c r="S110" s="869">
        <v>0</v>
      </c>
      <c r="T110" s="869">
        <v>0</v>
      </c>
      <c r="U110" s="869">
        <v>0</v>
      </c>
      <c r="V110" s="869">
        <v>0</v>
      </c>
      <c r="W110" s="869">
        <v>0</v>
      </c>
      <c r="X110" s="869">
        <v>0</v>
      </c>
      <c r="Y110" s="869">
        <v>0</v>
      </c>
      <c r="Z110" s="869">
        <v>0</v>
      </c>
      <c r="AA110" s="869">
        <v>0</v>
      </c>
      <c r="AB110" s="869">
        <v>0</v>
      </c>
      <c r="AC110" s="869">
        <v>0</v>
      </c>
      <c r="AD110" s="869">
        <v>0</v>
      </c>
      <c r="AE110" s="869">
        <v>0</v>
      </c>
      <c r="AF110" s="869">
        <v>0</v>
      </c>
      <c r="AG110" s="869">
        <v>0</v>
      </c>
      <c r="AH110" s="869">
        <f t="shared" si="28"/>
        <v>2908.0316635275594</v>
      </c>
    </row>
    <row r="111" spans="1:34" x14ac:dyDescent="0.3">
      <c r="A111" s="150"/>
      <c r="B111" s="872" t="s">
        <v>820</v>
      </c>
      <c r="C111" s="869">
        <v>0</v>
      </c>
      <c r="D111" s="869">
        <v>3032.2928436873253</v>
      </c>
      <c r="E111" s="869">
        <v>0</v>
      </c>
      <c r="F111" s="869">
        <v>0</v>
      </c>
      <c r="G111" s="869">
        <v>0</v>
      </c>
      <c r="H111" s="869">
        <v>0</v>
      </c>
      <c r="I111" s="869">
        <v>0</v>
      </c>
      <c r="J111" s="869">
        <v>0</v>
      </c>
      <c r="K111" s="869">
        <v>0</v>
      </c>
      <c r="L111" s="869">
        <v>0</v>
      </c>
      <c r="M111" s="869">
        <v>0</v>
      </c>
      <c r="N111" s="869">
        <v>0</v>
      </c>
      <c r="O111" s="869">
        <v>0</v>
      </c>
      <c r="P111" s="869">
        <v>0</v>
      </c>
      <c r="Q111" s="869">
        <v>0</v>
      </c>
      <c r="R111" s="869">
        <v>0</v>
      </c>
      <c r="S111" s="869">
        <v>0</v>
      </c>
      <c r="T111" s="869">
        <v>0</v>
      </c>
      <c r="U111" s="869">
        <v>0</v>
      </c>
      <c r="V111" s="869">
        <v>0</v>
      </c>
      <c r="W111" s="869">
        <v>0</v>
      </c>
      <c r="X111" s="869">
        <v>0</v>
      </c>
      <c r="Y111" s="869">
        <v>0</v>
      </c>
      <c r="Z111" s="869">
        <v>0</v>
      </c>
      <c r="AA111" s="869">
        <v>0</v>
      </c>
      <c r="AB111" s="869">
        <v>0</v>
      </c>
      <c r="AC111" s="869">
        <v>0</v>
      </c>
      <c r="AD111" s="869">
        <v>0</v>
      </c>
      <c r="AE111" s="869">
        <v>0</v>
      </c>
      <c r="AF111" s="869">
        <v>0</v>
      </c>
      <c r="AG111" s="869">
        <v>0</v>
      </c>
      <c r="AH111" s="869">
        <f t="shared" si="28"/>
        <v>3032.2928436873253</v>
      </c>
    </row>
    <row r="112" spans="1:34" x14ac:dyDescent="0.3">
      <c r="A112" s="150"/>
      <c r="B112" s="872" t="s">
        <v>816</v>
      </c>
      <c r="C112" s="81">
        <v>0</v>
      </c>
      <c r="D112" s="81">
        <v>0</v>
      </c>
      <c r="E112" s="81">
        <v>2966.0429844759869</v>
      </c>
      <c r="F112" s="81">
        <v>0</v>
      </c>
      <c r="G112" s="81">
        <v>0</v>
      </c>
      <c r="H112" s="81">
        <v>0</v>
      </c>
      <c r="I112" s="869">
        <v>0</v>
      </c>
      <c r="J112" s="81">
        <v>0</v>
      </c>
      <c r="K112" s="81">
        <v>0</v>
      </c>
      <c r="L112" s="81">
        <v>0</v>
      </c>
      <c r="M112" s="81">
        <v>0</v>
      </c>
      <c r="N112" s="81">
        <v>0</v>
      </c>
      <c r="O112" s="81">
        <v>0</v>
      </c>
      <c r="P112" s="81">
        <v>0</v>
      </c>
      <c r="Q112" s="81">
        <v>0</v>
      </c>
      <c r="R112" s="81">
        <v>0</v>
      </c>
      <c r="S112" s="81">
        <v>0</v>
      </c>
      <c r="T112" s="81">
        <v>0</v>
      </c>
      <c r="U112" s="81">
        <v>0</v>
      </c>
      <c r="V112" s="81">
        <v>0</v>
      </c>
      <c r="W112" s="81">
        <v>0</v>
      </c>
      <c r="X112" s="81">
        <v>0</v>
      </c>
      <c r="Y112" s="81">
        <v>0</v>
      </c>
      <c r="Z112" s="81">
        <v>0</v>
      </c>
      <c r="AA112" s="81">
        <v>0</v>
      </c>
      <c r="AB112" s="81">
        <v>0</v>
      </c>
      <c r="AC112" s="81">
        <v>0</v>
      </c>
      <c r="AD112" s="81">
        <v>0</v>
      </c>
      <c r="AE112" s="81">
        <v>0</v>
      </c>
      <c r="AF112" s="81">
        <v>0</v>
      </c>
      <c r="AG112" s="81">
        <v>0</v>
      </c>
      <c r="AH112" s="869">
        <f t="shared" si="28"/>
        <v>2966.0429844759869</v>
      </c>
    </row>
    <row r="113" spans="1:34" x14ac:dyDescent="0.3">
      <c r="A113" s="150"/>
      <c r="B113" s="870" t="s">
        <v>817</v>
      </c>
      <c r="C113" s="324">
        <v>0</v>
      </c>
      <c r="D113" s="324">
        <v>0</v>
      </c>
      <c r="E113" s="324">
        <v>0</v>
      </c>
      <c r="F113" s="324">
        <v>5069.6432462949133</v>
      </c>
      <c r="G113" s="324">
        <v>0</v>
      </c>
      <c r="H113" s="324">
        <v>0</v>
      </c>
      <c r="I113" s="869">
        <v>0</v>
      </c>
      <c r="J113" s="324">
        <v>0</v>
      </c>
      <c r="K113" s="324">
        <v>0</v>
      </c>
      <c r="L113" s="324">
        <v>0</v>
      </c>
      <c r="M113" s="324">
        <v>0</v>
      </c>
      <c r="N113" s="324">
        <v>0</v>
      </c>
      <c r="O113" s="324">
        <v>0</v>
      </c>
      <c r="P113" s="324">
        <v>0</v>
      </c>
      <c r="Q113" s="324">
        <v>0</v>
      </c>
      <c r="R113" s="324">
        <v>0</v>
      </c>
      <c r="S113" s="324">
        <v>0</v>
      </c>
      <c r="T113" s="324">
        <v>0</v>
      </c>
      <c r="U113" s="324">
        <v>0</v>
      </c>
      <c r="V113" s="324">
        <v>0</v>
      </c>
      <c r="W113" s="324">
        <v>0</v>
      </c>
      <c r="X113" s="324">
        <v>0</v>
      </c>
      <c r="Y113" s="324">
        <v>0</v>
      </c>
      <c r="Z113" s="324">
        <v>0</v>
      </c>
      <c r="AA113" s="324">
        <v>0</v>
      </c>
      <c r="AB113" s="324">
        <v>0</v>
      </c>
      <c r="AC113" s="324">
        <v>0</v>
      </c>
      <c r="AD113" s="324">
        <v>0</v>
      </c>
      <c r="AE113" s="324">
        <v>0</v>
      </c>
      <c r="AF113" s="324">
        <v>0</v>
      </c>
      <c r="AG113" s="324">
        <v>0</v>
      </c>
      <c r="AH113" s="869">
        <f t="shared" si="28"/>
        <v>5069.6432462949133</v>
      </c>
    </row>
    <row r="114" spans="1:34" x14ac:dyDescent="0.3">
      <c r="A114" s="150"/>
      <c r="B114" s="870" t="s">
        <v>822</v>
      </c>
      <c r="C114" s="324">
        <v>0</v>
      </c>
      <c r="D114" s="324">
        <v>0</v>
      </c>
      <c r="E114" s="324">
        <v>0</v>
      </c>
      <c r="F114" s="324">
        <v>175.89308150416772</v>
      </c>
      <c r="G114" s="324">
        <v>351.78616300833545</v>
      </c>
      <c r="H114" s="324">
        <v>351.78616300833545</v>
      </c>
      <c r="I114" s="869">
        <v>0</v>
      </c>
      <c r="J114" s="324">
        <v>0</v>
      </c>
      <c r="K114" s="324">
        <v>0</v>
      </c>
      <c r="L114" s="324">
        <v>0</v>
      </c>
      <c r="M114" s="324">
        <v>0</v>
      </c>
      <c r="N114" s="324">
        <v>0</v>
      </c>
      <c r="O114" s="324">
        <v>0</v>
      </c>
      <c r="P114" s="324">
        <v>0</v>
      </c>
      <c r="Q114" s="324">
        <v>0</v>
      </c>
      <c r="R114" s="324">
        <v>0</v>
      </c>
      <c r="S114" s="324">
        <v>0</v>
      </c>
      <c r="T114" s="324">
        <v>0</v>
      </c>
      <c r="U114" s="324">
        <v>0</v>
      </c>
      <c r="V114" s="324">
        <v>0</v>
      </c>
      <c r="W114" s="324">
        <v>0</v>
      </c>
      <c r="X114" s="324">
        <v>0</v>
      </c>
      <c r="Y114" s="324">
        <v>0</v>
      </c>
      <c r="Z114" s="324">
        <v>0</v>
      </c>
      <c r="AA114" s="324">
        <v>0</v>
      </c>
      <c r="AB114" s="324">
        <v>0</v>
      </c>
      <c r="AC114" s="324">
        <v>0</v>
      </c>
      <c r="AD114" s="324">
        <v>0</v>
      </c>
      <c r="AE114" s="324">
        <v>0</v>
      </c>
      <c r="AF114" s="324">
        <v>0</v>
      </c>
      <c r="AG114" s="324">
        <v>0</v>
      </c>
      <c r="AH114" s="869">
        <f t="shared" si="28"/>
        <v>879.46540752083865</v>
      </c>
    </row>
    <row r="115" spans="1:34" x14ac:dyDescent="0.3">
      <c r="A115" s="150"/>
      <c r="B115" s="870" t="s">
        <v>823</v>
      </c>
      <c r="C115" s="324">
        <v>0</v>
      </c>
      <c r="D115" s="324">
        <v>0</v>
      </c>
      <c r="E115" s="324">
        <v>0</v>
      </c>
      <c r="F115" s="324">
        <v>25.204162816145228</v>
      </c>
      <c r="G115" s="324">
        <v>25.204162816145228</v>
      </c>
      <c r="H115" s="324">
        <v>25.204162816145228</v>
      </c>
      <c r="I115" s="869">
        <v>25.204162816145228</v>
      </c>
      <c r="J115" s="324">
        <v>25.204162816145228</v>
      </c>
      <c r="K115" s="324">
        <v>0</v>
      </c>
      <c r="L115" s="324">
        <v>0</v>
      </c>
      <c r="M115" s="324">
        <v>0</v>
      </c>
      <c r="N115" s="324">
        <v>0</v>
      </c>
      <c r="O115" s="324">
        <v>0</v>
      </c>
      <c r="P115" s="324">
        <v>0</v>
      </c>
      <c r="Q115" s="324">
        <v>0</v>
      </c>
      <c r="R115" s="324">
        <v>0</v>
      </c>
      <c r="S115" s="324">
        <v>0</v>
      </c>
      <c r="T115" s="324">
        <v>0</v>
      </c>
      <c r="U115" s="324">
        <v>0</v>
      </c>
      <c r="V115" s="324">
        <v>0</v>
      </c>
      <c r="W115" s="324">
        <v>0</v>
      </c>
      <c r="X115" s="324">
        <v>0</v>
      </c>
      <c r="Y115" s="324">
        <v>0</v>
      </c>
      <c r="Z115" s="324">
        <v>0</v>
      </c>
      <c r="AA115" s="324">
        <v>0</v>
      </c>
      <c r="AB115" s="324">
        <v>0</v>
      </c>
      <c r="AC115" s="324">
        <v>0</v>
      </c>
      <c r="AD115" s="324">
        <v>0</v>
      </c>
      <c r="AE115" s="324">
        <v>0</v>
      </c>
      <c r="AF115" s="324">
        <v>0</v>
      </c>
      <c r="AG115" s="324">
        <v>0</v>
      </c>
      <c r="AH115" s="869">
        <f t="shared" si="28"/>
        <v>126.02081408072614</v>
      </c>
    </row>
    <row r="116" spans="1:34" x14ac:dyDescent="0.3">
      <c r="A116" s="150"/>
      <c r="B116" s="872" t="s">
        <v>564</v>
      </c>
      <c r="C116" s="873">
        <v>2840.0601303545909</v>
      </c>
      <c r="D116" s="873">
        <v>0</v>
      </c>
      <c r="E116" s="873">
        <v>0</v>
      </c>
      <c r="F116" s="873">
        <v>0</v>
      </c>
      <c r="G116" s="873">
        <v>0</v>
      </c>
      <c r="H116" s="873">
        <v>0</v>
      </c>
      <c r="I116" s="869">
        <v>0</v>
      </c>
      <c r="J116" s="873">
        <v>0</v>
      </c>
      <c r="K116" s="873">
        <v>0</v>
      </c>
      <c r="L116" s="873">
        <v>0</v>
      </c>
      <c r="M116" s="873">
        <v>0</v>
      </c>
      <c r="N116" s="873">
        <v>0</v>
      </c>
      <c r="O116" s="873">
        <v>0</v>
      </c>
      <c r="P116" s="873">
        <v>0</v>
      </c>
      <c r="Q116" s="873">
        <v>0</v>
      </c>
      <c r="R116" s="873">
        <v>0</v>
      </c>
      <c r="S116" s="873">
        <v>0</v>
      </c>
      <c r="T116" s="873">
        <v>0</v>
      </c>
      <c r="U116" s="873">
        <v>0</v>
      </c>
      <c r="V116" s="873">
        <v>0</v>
      </c>
      <c r="W116" s="873">
        <v>0</v>
      </c>
      <c r="X116" s="873">
        <v>0</v>
      </c>
      <c r="Y116" s="873">
        <v>0</v>
      </c>
      <c r="Z116" s="873">
        <v>0</v>
      </c>
      <c r="AA116" s="873">
        <v>0</v>
      </c>
      <c r="AB116" s="873">
        <v>0</v>
      </c>
      <c r="AC116" s="873">
        <v>0</v>
      </c>
      <c r="AD116" s="873">
        <v>0</v>
      </c>
      <c r="AE116" s="873">
        <v>0</v>
      </c>
      <c r="AF116" s="873">
        <v>0</v>
      </c>
      <c r="AG116" s="873">
        <v>0</v>
      </c>
      <c r="AH116" s="869">
        <f t="shared" si="28"/>
        <v>2840.0601303545909</v>
      </c>
    </row>
    <row r="117" spans="1:34" x14ac:dyDescent="0.3">
      <c r="A117" s="150"/>
      <c r="B117" s="872" t="s">
        <v>591</v>
      </c>
      <c r="C117" s="873">
        <v>0</v>
      </c>
      <c r="D117" s="873">
        <v>0</v>
      </c>
      <c r="E117" s="873">
        <v>995.28206020204777</v>
      </c>
      <c r="F117" s="873">
        <v>0</v>
      </c>
      <c r="G117" s="873">
        <v>0</v>
      </c>
      <c r="H117" s="873">
        <v>0</v>
      </c>
      <c r="I117" s="869">
        <v>0</v>
      </c>
      <c r="J117" s="873">
        <v>0</v>
      </c>
      <c r="K117" s="873">
        <v>0</v>
      </c>
      <c r="L117" s="873">
        <v>0</v>
      </c>
      <c r="M117" s="873">
        <v>0</v>
      </c>
      <c r="N117" s="873">
        <v>0</v>
      </c>
      <c r="O117" s="873">
        <v>0</v>
      </c>
      <c r="P117" s="873">
        <v>0</v>
      </c>
      <c r="Q117" s="873">
        <v>0</v>
      </c>
      <c r="R117" s="873">
        <v>0</v>
      </c>
      <c r="S117" s="873">
        <v>0</v>
      </c>
      <c r="T117" s="873">
        <v>0</v>
      </c>
      <c r="U117" s="873">
        <v>0</v>
      </c>
      <c r="V117" s="873">
        <v>0</v>
      </c>
      <c r="W117" s="873">
        <v>0</v>
      </c>
      <c r="X117" s="873">
        <v>0</v>
      </c>
      <c r="Y117" s="873">
        <v>0</v>
      </c>
      <c r="Z117" s="873">
        <v>0</v>
      </c>
      <c r="AA117" s="873">
        <v>0</v>
      </c>
      <c r="AB117" s="873">
        <v>0</v>
      </c>
      <c r="AC117" s="873">
        <v>0</v>
      </c>
      <c r="AD117" s="873">
        <v>0</v>
      </c>
      <c r="AE117" s="873">
        <v>0</v>
      </c>
      <c r="AF117" s="873">
        <v>0</v>
      </c>
      <c r="AG117" s="873">
        <v>0</v>
      </c>
      <c r="AH117" s="869">
        <f t="shared" si="28"/>
        <v>995.28206020204777</v>
      </c>
    </row>
    <row r="118" spans="1:34" x14ac:dyDescent="0.3">
      <c r="A118" s="150"/>
      <c r="B118" s="872" t="s">
        <v>592</v>
      </c>
      <c r="C118" s="873">
        <v>0</v>
      </c>
      <c r="D118" s="873">
        <v>0</v>
      </c>
      <c r="E118" s="873">
        <v>0</v>
      </c>
      <c r="F118" s="873">
        <v>0</v>
      </c>
      <c r="G118" s="873">
        <v>984.8191399982021</v>
      </c>
      <c r="H118" s="873">
        <v>0</v>
      </c>
      <c r="I118" s="869">
        <v>0</v>
      </c>
      <c r="J118" s="873">
        <v>0</v>
      </c>
      <c r="K118" s="873">
        <v>0</v>
      </c>
      <c r="L118" s="873">
        <v>0</v>
      </c>
      <c r="M118" s="873">
        <v>0</v>
      </c>
      <c r="N118" s="873">
        <v>0</v>
      </c>
      <c r="O118" s="873">
        <v>0</v>
      </c>
      <c r="P118" s="873">
        <v>0</v>
      </c>
      <c r="Q118" s="873">
        <v>0</v>
      </c>
      <c r="R118" s="873">
        <v>0</v>
      </c>
      <c r="S118" s="873">
        <v>0</v>
      </c>
      <c r="T118" s="873">
        <v>0</v>
      </c>
      <c r="U118" s="873">
        <v>0</v>
      </c>
      <c r="V118" s="873">
        <v>0</v>
      </c>
      <c r="W118" s="873">
        <v>0</v>
      </c>
      <c r="X118" s="873">
        <v>0</v>
      </c>
      <c r="Y118" s="873">
        <v>0</v>
      </c>
      <c r="Z118" s="873">
        <v>0</v>
      </c>
      <c r="AA118" s="873">
        <v>0</v>
      </c>
      <c r="AB118" s="873">
        <v>0</v>
      </c>
      <c r="AC118" s="873">
        <v>0</v>
      </c>
      <c r="AD118" s="873">
        <v>0</v>
      </c>
      <c r="AE118" s="873">
        <v>0</v>
      </c>
      <c r="AF118" s="873">
        <v>0</v>
      </c>
      <c r="AG118" s="873">
        <v>0</v>
      </c>
      <c r="AH118" s="869">
        <f t="shared" si="28"/>
        <v>984.8191399982021</v>
      </c>
    </row>
    <row r="119" spans="1:34" x14ac:dyDescent="0.3">
      <c r="A119" s="150"/>
      <c r="B119" s="872" t="s">
        <v>603</v>
      </c>
      <c r="C119" s="873">
        <v>0</v>
      </c>
      <c r="D119" s="873">
        <v>891.93408469390602</v>
      </c>
      <c r="E119" s="873">
        <v>0</v>
      </c>
      <c r="F119" s="873">
        <v>0</v>
      </c>
      <c r="G119" s="873">
        <v>0</v>
      </c>
      <c r="H119" s="873">
        <v>0</v>
      </c>
      <c r="I119" s="869">
        <v>0</v>
      </c>
      <c r="J119" s="873">
        <v>0</v>
      </c>
      <c r="K119" s="873">
        <v>0</v>
      </c>
      <c r="L119" s="873">
        <v>0</v>
      </c>
      <c r="M119" s="873">
        <v>0</v>
      </c>
      <c r="N119" s="873">
        <v>0</v>
      </c>
      <c r="O119" s="873">
        <v>0</v>
      </c>
      <c r="P119" s="873">
        <v>0</v>
      </c>
      <c r="Q119" s="873">
        <v>0</v>
      </c>
      <c r="R119" s="873">
        <v>0</v>
      </c>
      <c r="S119" s="873">
        <v>0</v>
      </c>
      <c r="T119" s="873">
        <v>0</v>
      </c>
      <c r="U119" s="873">
        <v>0</v>
      </c>
      <c r="V119" s="873">
        <v>0</v>
      </c>
      <c r="W119" s="873">
        <v>0</v>
      </c>
      <c r="X119" s="873">
        <v>0</v>
      </c>
      <c r="Y119" s="873">
        <v>0</v>
      </c>
      <c r="Z119" s="873">
        <v>0</v>
      </c>
      <c r="AA119" s="873">
        <v>0</v>
      </c>
      <c r="AB119" s="873">
        <v>0</v>
      </c>
      <c r="AC119" s="873">
        <v>0</v>
      </c>
      <c r="AD119" s="873">
        <v>0</v>
      </c>
      <c r="AE119" s="873">
        <v>0</v>
      </c>
      <c r="AF119" s="873">
        <v>0</v>
      </c>
      <c r="AG119" s="873">
        <v>0</v>
      </c>
      <c r="AH119" s="869">
        <f t="shared" si="28"/>
        <v>891.93408469390602</v>
      </c>
    </row>
    <row r="120" spans="1:34" x14ac:dyDescent="0.3">
      <c r="A120" s="150"/>
      <c r="B120" s="872" t="s">
        <v>887</v>
      </c>
      <c r="C120" s="873">
        <v>0</v>
      </c>
      <c r="D120" s="873">
        <v>0</v>
      </c>
      <c r="E120" s="873">
        <v>0</v>
      </c>
      <c r="F120" s="873">
        <v>1008.4934194366347</v>
      </c>
      <c r="G120" s="873">
        <v>0</v>
      </c>
      <c r="H120" s="873">
        <v>0</v>
      </c>
      <c r="I120" s="869">
        <v>0</v>
      </c>
      <c r="J120" s="873">
        <v>0</v>
      </c>
      <c r="K120" s="873">
        <v>0</v>
      </c>
      <c r="L120" s="873">
        <v>0</v>
      </c>
      <c r="M120" s="873">
        <v>0</v>
      </c>
      <c r="N120" s="873">
        <v>0</v>
      </c>
      <c r="O120" s="873">
        <v>0</v>
      </c>
      <c r="P120" s="873">
        <v>0</v>
      </c>
      <c r="Q120" s="873">
        <v>0</v>
      </c>
      <c r="R120" s="873">
        <v>0</v>
      </c>
      <c r="S120" s="873">
        <v>0</v>
      </c>
      <c r="T120" s="873">
        <v>0</v>
      </c>
      <c r="U120" s="873">
        <v>0</v>
      </c>
      <c r="V120" s="873">
        <v>0</v>
      </c>
      <c r="W120" s="873">
        <v>0</v>
      </c>
      <c r="X120" s="873">
        <v>0</v>
      </c>
      <c r="Y120" s="873">
        <v>0</v>
      </c>
      <c r="Z120" s="873">
        <v>0</v>
      </c>
      <c r="AA120" s="873">
        <v>0</v>
      </c>
      <c r="AB120" s="873">
        <v>0</v>
      </c>
      <c r="AC120" s="873">
        <v>0</v>
      </c>
      <c r="AD120" s="873">
        <v>0</v>
      </c>
      <c r="AE120" s="873">
        <v>0</v>
      </c>
      <c r="AF120" s="873">
        <v>0</v>
      </c>
      <c r="AG120" s="873">
        <v>0</v>
      </c>
      <c r="AH120" s="869">
        <f t="shared" si="28"/>
        <v>1008.4934194366347</v>
      </c>
    </row>
    <row r="121" spans="1:34" x14ac:dyDescent="0.3">
      <c r="A121" s="150"/>
      <c r="B121" s="872" t="s">
        <v>836</v>
      </c>
      <c r="C121" s="873">
        <v>158.54121111800001</v>
      </c>
      <c r="D121" s="873">
        <v>0</v>
      </c>
      <c r="E121" s="873">
        <v>0</v>
      </c>
      <c r="F121" s="873">
        <v>0</v>
      </c>
      <c r="G121" s="873">
        <v>0</v>
      </c>
      <c r="H121" s="873">
        <v>0</v>
      </c>
      <c r="I121" s="869">
        <v>0</v>
      </c>
      <c r="J121" s="873">
        <v>0</v>
      </c>
      <c r="K121" s="873">
        <v>0</v>
      </c>
      <c r="L121" s="873">
        <v>0</v>
      </c>
      <c r="M121" s="873">
        <v>0</v>
      </c>
      <c r="N121" s="873">
        <v>0</v>
      </c>
      <c r="O121" s="873">
        <v>0</v>
      </c>
      <c r="P121" s="873">
        <v>0</v>
      </c>
      <c r="Q121" s="873">
        <v>0</v>
      </c>
      <c r="R121" s="873">
        <v>0</v>
      </c>
      <c r="S121" s="873">
        <v>0</v>
      </c>
      <c r="T121" s="873">
        <v>0</v>
      </c>
      <c r="U121" s="873">
        <v>0</v>
      </c>
      <c r="V121" s="873">
        <v>0</v>
      </c>
      <c r="W121" s="873">
        <v>0</v>
      </c>
      <c r="X121" s="873">
        <v>0</v>
      </c>
      <c r="Y121" s="873">
        <v>0</v>
      </c>
      <c r="Z121" s="873">
        <v>0</v>
      </c>
      <c r="AA121" s="873">
        <v>0</v>
      </c>
      <c r="AB121" s="873">
        <v>0</v>
      </c>
      <c r="AC121" s="873">
        <v>0</v>
      </c>
      <c r="AD121" s="873">
        <v>0</v>
      </c>
      <c r="AE121" s="873">
        <v>0</v>
      </c>
      <c r="AF121" s="873">
        <v>0</v>
      </c>
      <c r="AG121" s="873">
        <v>0</v>
      </c>
      <c r="AH121" s="869">
        <f t="shared" si="28"/>
        <v>158.54121111800001</v>
      </c>
    </row>
    <row r="122" spans="1:34" x14ac:dyDescent="0.3">
      <c r="A122" s="150"/>
      <c r="B122" s="872" t="s">
        <v>78</v>
      </c>
      <c r="C122" s="873">
        <v>0</v>
      </c>
      <c r="D122" s="873">
        <v>7757.6480259999998</v>
      </c>
      <c r="E122" s="873">
        <v>9424.9517798400011</v>
      </c>
      <c r="F122" s="873">
        <v>10939.764891999999</v>
      </c>
      <c r="G122" s="873">
        <v>10562.539717</v>
      </c>
      <c r="H122" s="873">
        <v>376.29992600000003</v>
      </c>
      <c r="I122" s="869">
        <v>0</v>
      </c>
      <c r="J122" s="873">
        <v>0</v>
      </c>
      <c r="K122" s="873">
        <v>4571</v>
      </c>
      <c r="L122" s="873">
        <v>118.67858368</v>
      </c>
      <c r="M122" s="873">
        <v>9627.5958129999999</v>
      </c>
      <c r="N122" s="873">
        <v>0</v>
      </c>
      <c r="O122" s="873">
        <v>0</v>
      </c>
      <c r="P122" s="873">
        <v>0</v>
      </c>
      <c r="Q122" s="873">
        <v>0</v>
      </c>
      <c r="R122" s="873">
        <v>0</v>
      </c>
      <c r="S122" s="873">
        <v>0</v>
      </c>
      <c r="T122" s="873">
        <v>0</v>
      </c>
      <c r="U122" s="873">
        <v>0</v>
      </c>
      <c r="V122" s="873">
        <v>0</v>
      </c>
      <c r="W122" s="873">
        <v>0</v>
      </c>
      <c r="X122" s="873">
        <v>0</v>
      </c>
      <c r="Y122" s="873">
        <v>0</v>
      </c>
      <c r="Z122" s="873">
        <v>0</v>
      </c>
      <c r="AA122" s="873">
        <v>0</v>
      </c>
      <c r="AB122" s="873">
        <v>0</v>
      </c>
      <c r="AC122" s="873">
        <v>0</v>
      </c>
      <c r="AD122" s="873">
        <v>0</v>
      </c>
      <c r="AE122" s="873">
        <v>0</v>
      </c>
      <c r="AF122" s="873">
        <v>0</v>
      </c>
      <c r="AG122" s="873">
        <v>0</v>
      </c>
      <c r="AH122" s="869">
        <f t="shared" si="28"/>
        <v>53378.478737519996</v>
      </c>
    </row>
    <row r="123" spans="1:34" x14ac:dyDescent="0.3">
      <c r="A123" s="150"/>
      <c r="B123" s="872" t="s">
        <v>524</v>
      </c>
      <c r="C123" s="873">
        <v>357.07577499999996</v>
      </c>
      <c r="D123" s="873">
        <v>362.91377499999999</v>
      </c>
      <c r="E123" s="873">
        <v>368.53877500000004</v>
      </c>
      <c r="F123" s="873">
        <v>368.53877500000004</v>
      </c>
      <c r="G123" s="873">
        <v>368.53877500000004</v>
      </c>
      <c r="H123" s="873">
        <v>368.53877500000004</v>
      </c>
      <c r="I123" s="869">
        <v>368.53877500000004</v>
      </c>
      <c r="J123" s="873">
        <v>368.53877500000004</v>
      </c>
      <c r="K123" s="873">
        <v>368.53877500000004</v>
      </c>
      <c r="L123" s="873">
        <v>368.53877500000004</v>
      </c>
      <c r="M123" s="873">
        <v>368.53877500000004</v>
      </c>
      <c r="N123" s="873">
        <v>368.53877500000004</v>
      </c>
      <c r="O123" s="873">
        <v>368.53877500000004</v>
      </c>
      <c r="P123" s="873">
        <v>368.53877500000004</v>
      </c>
      <c r="Q123" s="873">
        <v>368.53877500000004</v>
      </c>
      <c r="R123" s="873">
        <v>368.53877500000004</v>
      </c>
      <c r="S123" s="873">
        <v>368.53877500000004</v>
      </c>
      <c r="T123" s="873">
        <v>368.53877500000004</v>
      </c>
      <c r="U123" s="873">
        <v>320.25772499999999</v>
      </c>
      <c r="V123" s="873">
        <v>126.51365000000004</v>
      </c>
      <c r="W123" s="873">
        <v>11.463000000000001</v>
      </c>
      <c r="X123" s="873">
        <v>5.625</v>
      </c>
      <c r="Y123" s="873">
        <v>0</v>
      </c>
      <c r="Z123" s="873">
        <v>0</v>
      </c>
      <c r="AA123" s="873">
        <v>0</v>
      </c>
      <c r="AB123" s="873">
        <v>0</v>
      </c>
      <c r="AC123" s="873">
        <v>0</v>
      </c>
      <c r="AD123" s="873">
        <v>0</v>
      </c>
      <c r="AE123" s="873">
        <v>0</v>
      </c>
      <c r="AF123" s="873">
        <v>0</v>
      </c>
      <c r="AG123" s="873">
        <v>0</v>
      </c>
      <c r="AH123" s="869">
        <f t="shared" si="28"/>
        <v>7080.469325</v>
      </c>
    </row>
    <row r="124" spans="1:34" x14ac:dyDescent="0.3">
      <c r="A124" s="150"/>
      <c r="B124" s="870" t="s">
        <v>217</v>
      </c>
      <c r="C124" s="873">
        <f t="shared" ref="C124:AG124" si="29">+C125+C126</f>
        <v>10258.558797699943</v>
      </c>
      <c r="D124" s="873">
        <f t="shared" si="29"/>
        <v>989.35365433944401</v>
      </c>
      <c r="E124" s="873">
        <f t="shared" si="29"/>
        <v>448.02578199999999</v>
      </c>
      <c r="F124" s="873">
        <f t="shared" si="29"/>
        <v>45.310327000000001</v>
      </c>
      <c r="G124" s="873">
        <f t="shared" si="29"/>
        <v>0</v>
      </c>
      <c r="H124" s="873">
        <f t="shared" si="29"/>
        <v>0</v>
      </c>
      <c r="I124" s="873">
        <f t="shared" si="29"/>
        <v>0</v>
      </c>
      <c r="J124" s="873">
        <f t="shared" si="29"/>
        <v>0</v>
      </c>
      <c r="K124" s="873">
        <f t="shared" si="29"/>
        <v>0</v>
      </c>
      <c r="L124" s="873">
        <f t="shared" si="29"/>
        <v>0</v>
      </c>
      <c r="M124" s="873">
        <f t="shared" si="29"/>
        <v>0</v>
      </c>
      <c r="N124" s="873">
        <f t="shared" si="29"/>
        <v>0</v>
      </c>
      <c r="O124" s="873">
        <f t="shared" si="29"/>
        <v>0</v>
      </c>
      <c r="P124" s="873">
        <f t="shared" si="29"/>
        <v>0</v>
      </c>
      <c r="Q124" s="873">
        <f t="shared" si="29"/>
        <v>0</v>
      </c>
      <c r="R124" s="873">
        <f t="shared" si="29"/>
        <v>0</v>
      </c>
      <c r="S124" s="873">
        <f t="shared" si="29"/>
        <v>0</v>
      </c>
      <c r="T124" s="873">
        <f t="shared" si="29"/>
        <v>0</v>
      </c>
      <c r="U124" s="873">
        <f t="shared" si="29"/>
        <v>0</v>
      </c>
      <c r="V124" s="873">
        <f t="shared" si="29"/>
        <v>0</v>
      </c>
      <c r="W124" s="873">
        <f t="shared" si="29"/>
        <v>0</v>
      </c>
      <c r="X124" s="873">
        <f t="shared" si="29"/>
        <v>0</v>
      </c>
      <c r="Y124" s="873">
        <f t="shared" si="29"/>
        <v>0</v>
      </c>
      <c r="Z124" s="873">
        <f t="shared" si="29"/>
        <v>0</v>
      </c>
      <c r="AA124" s="873">
        <f t="shared" si="29"/>
        <v>0</v>
      </c>
      <c r="AB124" s="873">
        <f t="shared" si="29"/>
        <v>0</v>
      </c>
      <c r="AC124" s="873">
        <f t="shared" si="29"/>
        <v>0</v>
      </c>
      <c r="AD124" s="873">
        <f t="shared" si="29"/>
        <v>0</v>
      </c>
      <c r="AE124" s="873">
        <f t="shared" si="29"/>
        <v>0</v>
      </c>
      <c r="AF124" s="873">
        <f t="shared" si="29"/>
        <v>0</v>
      </c>
      <c r="AG124" s="873">
        <f t="shared" si="29"/>
        <v>0</v>
      </c>
      <c r="AH124" s="869">
        <f t="shared" si="28"/>
        <v>11741.248561039387</v>
      </c>
    </row>
    <row r="125" spans="1:34" x14ac:dyDescent="0.3">
      <c r="A125" s="150"/>
      <c r="B125" s="316" t="s">
        <v>71</v>
      </c>
      <c r="C125" s="865">
        <v>8996.9715950899426</v>
      </c>
      <c r="D125" s="865">
        <v>778.13017033944402</v>
      </c>
      <c r="E125" s="865">
        <v>0</v>
      </c>
      <c r="F125" s="865">
        <v>0</v>
      </c>
      <c r="G125" s="865">
        <v>0</v>
      </c>
      <c r="H125" s="865">
        <v>0</v>
      </c>
      <c r="I125" s="868">
        <v>0</v>
      </c>
      <c r="J125" s="865">
        <v>0</v>
      </c>
      <c r="K125" s="865">
        <v>0</v>
      </c>
      <c r="L125" s="865">
        <v>0</v>
      </c>
      <c r="M125" s="865">
        <v>0</v>
      </c>
      <c r="N125" s="865">
        <v>0</v>
      </c>
      <c r="O125" s="865">
        <v>0</v>
      </c>
      <c r="P125" s="865">
        <v>0</v>
      </c>
      <c r="Q125" s="865">
        <v>0</v>
      </c>
      <c r="R125" s="865">
        <v>0</v>
      </c>
      <c r="S125" s="865">
        <v>0</v>
      </c>
      <c r="T125" s="865">
        <v>0</v>
      </c>
      <c r="U125" s="865">
        <v>0</v>
      </c>
      <c r="V125" s="865">
        <v>0</v>
      </c>
      <c r="W125" s="865">
        <v>0</v>
      </c>
      <c r="X125" s="865">
        <v>0</v>
      </c>
      <c r="Y125" s="865">
        <v>0</v>
      </c>
      <c r="Z125" s="865">
        <v>0</v>
      </c>
      <c r="AA125" s="865">
        <v>0</v>
      </c>
      <c r="AB125" s="865">
        <v>0</v>
      </c>
      <c r="AC125" s="865">
        <v>0</v>
      </c>
      <c r="AD125" s="865">
        <v>0</v>
      </c>
      <c r="AE125" s="865">
        <v>0</v>
      </c>
      <c r="AF125" s="865">
        <v>0</v>
      </c>
      <c r="AG125" s="865">
        <v>0</v>
      </c>
      <c r="AH125" s="868">
        <f t="shared" si="28"/>
        <v>9775.1017654293864</v>
      </c>
    </row>
    <row r="126" spans="1:34" x14ac:dyDescent="0.3">
      <c r="A126" s="150"/>
      <c r="B126" s="342" t="s">
        <v>69</v>
      </c>
      <c r="C126" s="858">
        <v>1261.5872026100001</v>
      </c>
      <c r="D126" s="858">
        <v>211.22348400000001</v>
      </c>
      <c r="E126" s="858">
        <v>448.02578199999999</v>
      </c>
      <c r="F126" s="858">
        <v>45.310327000000001</v>
      </c>
      <c r="G126" s="858">
        <v>0</v>
      </c>
      <c r="H126" s="858">
        <v>0</v>
      </c>
      <c r="I126" s="79">
        <v>0</v>
      </c>
      <c r="J126" s="858">
        <v>0</v>
      </c>
      <c r="K126" s="858">
        <v>0</v>
      </c>
      <c r="L126" s="858">
        <v>0</v>
      </c>
      <c r="M126" s="858">
        <v>0</v>
      </c>
      <c r="N126" s="858">
        <v>0</v>
      </c>
      <c r="O126" s="858">
        <v>0</v>
      </c>
      <c r="P126" s="858">
        <v>0</v>
      </c>
      <c r="Q126" s="858">
        <v>0</v>
      </c>
      <c r="R126" s="858">
        <v>0</v>
      </c>
      <c r="S126" s="858">
        <v>0</v>
      </c>
      <c r="T126" s="858">
        <v>0</v>
      </c>
      <c r="U126" s="858">
        <v>0</v>
      </c>
      <c r="V126" s="858">
        <v>0</v>
      </c>
      <c r="W126" s="858">
        <v>0</v>
      </c>
      <c r="X126" s="858">
        <v>0</v>
      </c>
      <c r="Y126" s="858">
        <v>0</v>
      </c>
      <c r="Z126" s="858">
        <v>0</v>
      </c>
      <c r="AA126" s="858">
        <v>0</v>
      </c>
      <c r="AB126" s="858">
        <v>0</v>
      </c>
      <c r="AC126" s="858">
        <v>0</v>
      </c>
      <c r="AD126" s="858">
        <v>0</v>
      </c>
      <c r="AE126" s="858">
        <v>0</v>
      </c>
      <c r="AF126" s="858">
        <v>0</v>
      </c>
      <c r="AG126" s="858">
        <v>0</v>
      </c>
      <c r="AH126" s="79">
        <f t="shared" si="28"/>
        <v>1966.14679561</v>
      </c>
    </row>
    <row r="127" spans="1:34" x14ac:dyDescent="0.3">
      <c r="A127" s="150"/>
      <c r="B127" s="870" t="s">
        <v>335</v>
      </c>
      <c r="C127" s="873">
        <f t="shared" ref="C127:AG127" si="30">+C128+C135</f>
        <v>116.7016431829835</v>
      </c>
      <c r="D127" s="873">
        <f t="shared" si="30"/>
        <v>153.37523707999833</v>
      </c>
      <c r="E127" s="873">
        <f t="shared" si="30"/>
        <v>49.769007512601455</v>
      </c>
      <c r="F127" s="873">
        <f t="shared" si="30"/>
        <v>14.509028892217506</v>
      </c>
      <c r="G127" s="873">
        <f t="shared" si="30"/>
        <v>9.5826894058813936E-2</v>
      </c>
      <c r="H127" s="873">
        <f t="shared" si="30"/>
        <v>9.5826894058813936E-2</v>
      </c>
      <c r="I127" s="873">
        <f t="shared" si="30"/>
        <v>0.63182690405881392</v>
      </c>
      <c r="J127" s="873">
        <f t="shared" si="30"/>
        <v>9.5826894058813936E-2</v>
      </c>
      <c r="K127" s="873">
        <f t="shared" si="30"/>
        <v>9.5826894058813936E-2</v>
      </c>
      <c r="L127" s="873">
        <f t="shared" si="30"/>
        <v>9.5826894058813936E-2</v>
      </c>
      <c r="M127" s="873">
        <f t="shared" si="30"/>
        <v>9.5826894058813936E-2</v>
      </c>
      <c r="N127" s="873">
        <f t="shared" si="30"/>
        <v>9.5826894058813936E-2</v>
      </c>
      <c r="O127" s="873">
        <f t="shared" si="30"/>
        <v>9.5826894058813936E-2</v>
      </c>
      <c r="P127" s="873">
        <f t="shared" si="30"/>
        <v>9.5826894058813936E-2</v>
      </c>
      <c r="Q127" s="873">
        <f t="shared" si="30"/>
        <v>9.5826894058813936E-2</v>
      </c>
      <c r="R127" s="873">
        <f t="shared" si="30"/>
        <v>9.5826894058813936E-2</v>
      </c>
      <c r="S127" s="873">
        <f t="shared" si="30"/>
        <v>9.5826894058813936E-2</v>
      </c>
      <c r="T127" s="873">
        <f t="shared" si="30"/>
        <v>9.5826894058813936E-2</v>
      </c>
      <c r="U127" s="873">
        <f t="shared" si="30"/>
        <v>9.5826894058813936E-2</v>
      </c>
      <c r="V127" s="873">
        <f t="shared" si="30"/>
        <v>9.5826894058813936E-2</v>
      </c>
      <c r="W127" s="873">
        <f t="shared" si="30"/>
        <v>9.5826894058813936E-2</v>
      </c>
      <c r="X127" s="873">
        <f t="shared" si="30"/>
        <v>9.5826894058813936E-2</v>
      </c>
      <c r="Y127" s="873">
        <f t="shared" si="30"/>
        <v>9.5826894058813936E-2</v>
      </c>
      <c r="Z127" s="873">
        <f t="shared" si="30"/>
        <v>9.5826894058813936E-2</v>
      </c>
      <c r="AA127" s="873">
        <f t="shared" si="30"/>
        <v>9.5826894058813936E-2</v>
      </c>
      <c r="AB127" s="873">
        <f t="shared" si="30"/>
        <v>9.5826894058813936E-2</v>
      </c>
      <c r="AC127" s="873">
        <f t="shared" si="30"/>
        <v>9.5826894058813936E-2</v>
      </c>
      <c r="AD127" s="873">
        <f t="shared" si="30"/>
        <v>9.5826894058813936E-2</v>
      </c>
      <c r="AE127" s="873">
        <f t="shared" si="30"/>
        <v>9.5826894058813936E-2</v>
      </c>
      <c r="AF127" s="873">
        <f t="shared" si="30"/>
        <v>9.5826894058813936E-2</v>
      </c>
      <c r="AG127" s="873">
        <f t="shared" si="30"/>
        <v>5.6537867501223005</v>
      </c>
      <c r="AH127" s="869">
        <f t="shared" si="28"/>
        <v>343.03620267345195</v>
      </c>
    </row>
    <row r="128" spans="1:34" x14ac:dyDescent="0.3">
      <c r="A128" s="150"/>
      <c r="B128" s="315" t="s">
        <v>71</v>
      </c>
      <c r="C128" s="333">
        <f t="shared" ref="C128:AG128" si="31">+C129+C132</f>
        <v>103.82249329298349</v>
      </c>
      <c r="D128" s="333">
        <f t="shared" si="31"/>
        <v>153.37523707999833</v>
      </c>
      <c r="E128" s="333">
        <f t="shared" si="31"/>
        <v>49.769007512601455</v>
      </c>
      <c r="F128" s="333">
        <f t="shared" si="31"/>
        <v>14.509028892217506</v>
      </c>
      <c r="G128" s="333">
        <f t="shared" si="31"/>
        <v>9.5826894058813936E-2</v>
      </c>
      <c r="H128" s="333">
        <f t="shared" si="31"/>
        <v>9.5826894058813936E-2</v>
      </c>
      <c r="I128" s="333">
        <f t="shared" si="31"/>
        <v>9.5826894058813936E-2</v>
      </c>
      <c r="J128" s="333">
        <f t="shared" si="31"/>
        <v>9.5826894058813936E-2</v>
      </c>
      <c r="K128" s="333">
        <f t="shared" si="31"/>
        <v>9.5826894058813936E-2</v>
      </c>
      <c r="L128" s="333">
        <f t="shared" si="31"/>
        <v>9.5826894058813936E-2</v>
      </c>
      <c r="M128" s="333">
        <f t="shared" si="31"/>
        <v>9.5826894058813936E-2</v>
      </c>
      <c r="N128" s="333">
        <f t="shared" si="31"/>
        <v>9.5826894058813936E-2</v>
      </c>
      <c r="O128" s="333">
        <f t="shared" si="31"/>
        <v>9.5826894058813936E-2</v>
      </c>
      <c r="P128" s="333">
        <f t="shared" si="31"/>
        <v>9.5826894058813936E-2</v>
      </c>
      <c r="Q128" s="333">
        <f t="shared" si="31"/>
        <v>9.5826894058813936E-2</v>
      </c>
      <c r="R128" s="333">
        <f t="shared" si="31"/>
        <v>9.5826894058813936E-2</v>
      </c>
      <c r="S128" s="333">
        <f t="shared" si="31"/>
        <v>9.5826894058813936E-2</v>
      </c>
      <c r="T128" s="333">
        <f t="shared" si="31"/>
        <v>9.5826894058813936E-2</v>
      </c>
      <c r="U128" s="333">
        <f t="shared" si="31"/>
        <v>9.5826894058813936E-2</v>
      </c>
      <c r="V128" s="333">
        <f t="shared" si="31"/>
        <v>9.5826894058813936E-2</v>
      </c>
      <c r="W128" s="333">
        <f t="shared" si="31"/>
        <v>9.5826894058813936E-2</v>
      </c>
      <c r="X128" s="333">
        <f t="shared" si="31"/>
        <v>9.5826894058813936E-2</v>
      </c>
      <c r="Y128" s="333">
        <f t="shared" si="31"/>
        <v>9.5826894058813936E-2</v>
      </c>
      <c r="Z128" s="333">
        <f t="shared" si="31"/>
        <v>9.5826894058813936E-2</v>
      </c>
      <c r="AA128" s="333">
        <f t="shared" si="31"/>
        <v>9.5826894058813936E-2</v>
      </c>
      <c r="AB128" s="333">
        <f t="shared" si="31"/>
        <v>9.5826894058813936E-2</v>
      </c>
      <c r="AC128" s="333">
        <f t="shared" si="31"/>
        <v>9.5826894058813936E-2</v>
      </c>
      <c r="AD128" s="333">
        <f t="shared" si="31"/>
        <v>9.5826894058813936E-2</v>
      </c>
      <c r="AE128" s="333">
        <f t="shared" si="31"/>
        <v>9.5826894058813936E-2</v>
      </c>
      <c r="AF128" s="333">
        <f t="shared" si="31"/>
        <v>9.5826894058813936E-2</v>
      </c>
      <c r="AG128" s="333">
        <f t="shared" si="31"/>
        <v>5.6537867501223005</v>
      </c>
      <c r="AH128" s="867">
        <f t="shared" si="28"/>
        <v>329.62105277345194</v>
      </c>
    </row>
    <row r="129" spans="1:34" x14ac:dyDescent="0.3">
      <c r="A129" s="150"/>
      <c r="B129" s="319" t="s">
        <v>81</v>
      </c>
      <c r="C129" s="866">
        <f t="shared" ref="C129:AG129" si="32">+C130+C131</f>
        <v>38.232371153482504</v>
      </c>
      <c r="D129" s="866">
        <f t="shared" si="32"/>
        <v>49.673180618542638</v>
      </c>
      <c r="E129" s="866">
        <f t="shared" si="32"/>
        <v>49.673180618542638</v>
      </c>
      <c r="F129" s="866">
        <f t="shared" si="32"/>
        <v>14.413201998158693</v>
      </c>
      <c r="G129" s="866">
        <f t="shared" si="32"/>
        <v>0</v>
      </c>
      <c r="H129" s="866">
        <f t="shared" si="32"/>
        <v>0</v>
      </c>
      <c r="I129" s="866">
        <f t="shared" si="32"/>
        <v>0</v>
      </c>
      <c r="J129" s="866">
        <f t="shared" si="32"/>
        <v>0</v>
      </c>
      <c r="K129" s="866">
        <f t="shared" si="32"/>
        <v>0</v>
      </c>
      <c r="L129" s="866">
        <f t="shared" si="32"/>
        <v>0</v>
      </c>
      <c r="M129" s="866">
        <f t="shared" si="32"/>
        <v>0</v>
      </c>
      <c r="N129" s="866">
        <f t="shared" si="32"/>
        <v>0</v>
      </c>
      <c r="O129" s="866">
        <f t="shared" si="32"/>
        <v>0</v>
      </c>
      <c r="P129" s="866">
        <f t="shared" si="32"/>
        <v>0</v>
      </c>
      <c r="Q129" s="866">
        <f t="shared" si="32"/>
        <v>0</v>
      </c>
      <c r="R129" s="866">
        <f t="shared" si="32"/>
        <v>0</v>
      </c>
      <c r="S129" s="866">
        <f t="shared" si="32"/>
        <v>0</v>
      </c>
      <c r="T129" s="866">
        <f t="shared" si="32"/>
        <v>0</v>
      </c>
      <c r="U129" s="866">
        <f t="shared" si="32"/>
        <v>0</v>
      </c>
      <c r="V129" s="866">
        <f t="shared" si="32"/>
        <v>0</v>
      </c>
      <c r="W129" s="866">
        <f t="shared" si="32"/>
        <v>0</v>
      </c>
      <c r="X129" s="866">
        <f t="shared" si="32"/>
        <v>0</v>
      </c>
      <c r="Y129" s="866">
        <f t="shared" si="32"/>
        <v>0</v>
      </c>
      <c r="Z129" s="866">
        <f t="shared" si="32"/>
        <v>0</v>
      </c>
      <c r="AA129" s="866">
        <f t="shared" si="32"/>
        <v>0</v>
      </c>
      <c r="AB129" s="866">
        <f t="shared" si="32"/>
        <v>0</v>
      </c>
      <c r="AC129" s="866">
        <f t="shared" si="32"/>
        <v>0</v>
      </c>
      <c r="AD129" s="866">
        <f t="shared" si="32"/>
        <v>0</v>
      </c>
      <c r="AE129" s="866">
        <f t="shared" si="32"/>
        <v>0</v>
      </c>
      <c r="AF129" s="866">
        <f t="shared" si="32"/>
        <v>0</v>
      </c>
      <c r="AG129" s="866">
        <f t="shared" si="32"/>
        <v>0</v>
      </c>
      <c r="AH129" s="871">
        <f t="shared" si="28"/>
        <v>151.99193438872646</v>
      </c>
    </row>
    <row r="130" spans="1:34" x14ac:dyDescent="0.3">
      <c r="A130" s="150"/>
      <c r="B130" s="319" t="s">
        <v>675</v>
      </c>
      <c r="C130" s="866">
        <v>38.103804328620527</v>
      </c>
      <c r="D130" s="866">
        <v>49.673180618542638</v>
      </c>
      <c r="E130" s="866">
        <v>49.673180618542638</v>
      </c>
      <c r="F130" s="866">
        <v>14.413201998158693</v>
      </c>
      <c r="G130" s="866">
        <v>0</v>
      </c>
      <c r="H130" s="866">
        <v>0</v>
      </c>
      <c r="I130" s="871">
        <v>0</v>
      </c>
      <c r="J130" s="866">
        <v>0</v>
      </c>
      <c r="K130" s="866">
        <v>0</v>
      </c>
      <c r="L130" s="866">
        <v>0</v>
      </c>
      <c r="M130" s="866">
        <v>0</v>
      </c>
      <c r="N130" s="866">
        <v>0</v>
      </c>
      <c r="O130" s="866">
        <v>0</v>
      </c>
      <c r="P130" s="866">
        <v>0</v>
      </c>
      <c r="Q130" s="866">
        <v>0</v>
      </c>
      <c r="R130" s="866">
        <v>0</v>
      </c>
      <c r="S130" s="866">
        <v>0</v>
      </c>
      <c r="T130" s="866">
        <v>0</v>
      </c>
      <c r="U130" s="866">
        <v>0</v>
      </c>
      <c r="V130" s="866">
        <v>0</v>
      </c>
      <c r="W130" s="866">
        <v>0</v>
      </c>
      <c r="X130" s="866">
        <v>0</v>
      </c>
      <c r="Y130" s="866">
        <v>0</v>
      </c>
      <c r="Z130" s="866">
        <v>0</v>
      </c>
      <c r="AA130" s="866">
        <v>0</v>
      </c>
      <c r="AB130" s="866">
        <v>0</v>
      </c>
      <c r="AC130" s="866">
        <v>0</v>
      </c>
      <c r="AD130" s="866">
        <v>0</v>
      </c>
      <c r="AE130" s="866">
        <v>0</v>
      </c>
      <c r="AF130" s="866">
        <v>0</v>
      </c>
      <c r="AG130" s="866">
        <v>0</v>
      </c>
      <c r="AH130" s="871">
        <f t="shared" si="28"/>
        <v>151.86336756386447</v>
      </c>
    </row>
    <row r="131" spans="1:34" x14ac:dyDescent="0.3">
      <c r="A131" s="150"/>
      <c r="B131" s="319" t="s">
        <v>84</v>
      </c>
      <c r="C131" s="866">
        <v>0.12856682486197951</v>
      </c>
      <c r="D131" s="866">
        <v>0</v>
      </c>
      <c r="E131" s="866">
        <v>0</v>
      </c>
      <c r="F131" s="866">
        <v>0</v>
      </c>
      <c r="G131" s="866">
        <v>0</v>
      </c>
      <c r="H131" s="866">
        <v>0</v>
      </c>
      <c r="I131" s="871">
        <v>0</v>
      </c>
      <c r="J131" s="866">
        <v>0</v>
      </c>
      <c r="K131" s="866">
        <v>0</v>
      </c>
      <c r="L131" s="866">
        <v>0</v>
      </c>
      <c r="M131" s="866">
        <v>0</v>
      </c>
      <c r="N131" s="866">
        <v>0</v>
      </c>
      <c r="O131" s="866">
        <v>0</v>
      </c>
      <c r="P131" s="866">
        <v>0</v>
      </c>
      <c r="Q131" s="866">
        <v>0</v>
      </c>
      <c r="R131" s="866">
        <v>0</v>
      </c>
      <c r="S131" s="866">
        <v>0</v>
      </c>
      <c r="T131" s="866">
        <v>0</v>
      </c>
      <c r="U131" s="866">
        <v>0</v>
      </c>
      <c r="V131" s="866">
        <v>0</v>
      </c>
      <c r="W131" s="866">
        <v>0</v>
      </c>
      <c r="X131" s="866">
        <v>0</v>
      </c>
      <c r="Y131" s="866">
        <v>0</v>
      </c>
      <c r="Z131" s="866">
        <v>0</v>
      </c>
      <c r="AA131" s="866">
        <v>0</v>
      </c>
      <c r="AB131" s="866">
        <v>0</v>
      </c>
      <c r="AC131" s="866">
        <v>0</v>
      </c>
      <c r="AD131" s="866">
        <v>0</v>
      </c>
      <c r="AE131" s="866">
        <v>0</v>
      </c>
      <c r="AF131" s="866">
        <v>0</v>
      </c>
      <c r="AG131" s="866">
        <v>0</v>
      </c>
      <c r="AH131" s="871">
        <f t="shared" si="28"/>
        <v>0.12856682486197951</v>
      </c>
    </row>
    <row r="132" spans="1:34" x14ac:dyDescent="0.3">
      <c r="A132" s="150"/>
      <c r="B132" s="334" t="s">
        <v>85</v>
      </c>
      <c r="C132" s="866">
        <f t="shared" ref="C132:AG132" si="33">+C133+C134</f>
        <v>65.590122139500991</v>
      </c>
      <c r="D132" s="866">
        <f t="shared" si="33"/>
        <v>103.70205646145568</v>
      </c>
      <c r="E132" s="866">
        <f t="shared" si="33"/>
        <v>9.5826894058813936E-2</v>
      </c>
      <c r="F132" s="866">
        <f t="shared" si="33"/>
        <v>9.5826894058813936E-2</v>
      </c>
      <c r="G132" s="866">
        <f t="shared" si="33"/>
        <v>9.5826894058813936E-2</v>
      </c>
      <c r="H132" s="866">
        <f t="shared" si="33"/>
        <v>9.5826894058813936E-2</v>
      </c>
      <c r="I132" s="866">
        <f t="shared" si="33"/>
        <v>9.5826894058813936E-2</v>
      </c>
      <c r="J132" s="866">
        <f t="shared" si="33"/>
        <v>9.5826894058813936E-2</v>
      </c>
      <c r="K132" s="866">
        <f t="shared" si="33"/>
        <v>9.5826894058813936E-2</v>
      </c>
      <c r="L132" s="866">
        <f t="shared" si="33"/>
        <v>9.5826894058813936E-2</v>
      </c>
      <c r="M132" s="866">
        <f t="shared" si="33"/>
        <v>9.5826894058813936E-2</v>
      </c>
      <c r="N132" s="866">
        <f t="shared" si="33"/>
        <v>9.5826894058813936E-2</v>
      </c>
      <c r="O132" s="866">
        <f t="shared" si="33"/>
        <v>9.5826894058813936E-2</v>
      </c>
      <c r="P132" s="866">
        <f t="shared" si="33"/>
        <v>9.5826894058813936E-2</v>
      </c>
      <c r="Q132" s="866">
        <f t="shared" si="33"/>
        <v>9.5826894058813936E-2</v>
      </c>
      <c r="R132" s="866">
        <f t="shared" si="33"/>
        <v>9.5826894058813936E-2</v>
      </c>
      <c r="S132" s="866">
        <f t="shared" si="33"/>
        <v>9.5826894058813936E-2</v>
      </c>
      <c r="T132" s="866">
        <f t="shared" si="33"/>
        <v>9.5826894058813936E-2</v>
      </c>
      <c r="U132" s="866">
        <f t="shared" si="33"/>
        <v>9.5826894058813936E-2</v>
      </c>
      <c r="V132" s="866">
        <f t="shared" si="33"/>
        <v>9.5826894058813936E-2</v>
      </c>
      <c r="W132" s="866">
        <f t="shared" si="33"/>
        <v>9.5826894058813936E-2</v>
      </c>
      <c r="X132" s="866">
        <f t="shared" si="33"/>
        <v>9.5826894058813936E-2</v>
      </c>
      <c r="Y132" s="866">
        <f t="shared" si="33"/>
        <v>9.5826894058813936E-2</v>
      </c>
      <c r="Z132" s="866">
        <f t="shared" si="33"/>
        <v>9.5826894058813936E-2</v>
      </c>
      <c r="AA132" s="866">
        <f t="shared" si="33"/>
        <v>9.5826894058813936E-2</v>
      </c>
      <c r="AB132" s="866">
        <f t="shared" si="33"/>
        <v>9.5826894058813936E-2</v>
      </c>
      <c r="AC132" s="866">
        <f t="shared" si="33"/>
        <v>9.5826894058813936E-2</v>
      </c>
      <c r="AD132" s="866">
        <f t="shared" si="33"/>
        <v>9.5826894058813936E-2</v>
      </c>
      <c r="AE132" s="866">
        <f t="shared" si="33"/>
        <v>9.5826894058813936E-2</v>
      </c>
      <c r="AF132" s="866">
        <f t="shared" si="33"/>
        <v>9.5826894058813936E-2</v>
      </c>
      <c r="AG132" s="866">
        <f t="shared" si="33"/>
        <v>5.6537867501223005</v>
      </c>
      <c r="AH132" s="871">
        <f t="shared" si="28"/>
        <v>177.62911838472544</v>
      </c>
    </row>
    <row r="133" spans="1:34" x14ac:dyDescent="0.3">
      <c r="A133" s="150"/>
      <c r="B133" s="319" t="s">
        <v>675</v>
      </c>
      <c r="C133" s="866">
        <v>65.590122139500991</v>
      </c>
      <c r="D133" s="866">
        <v>103.60622956739687</v>
      </c>
      <c r="E133" s="866">
        <v>0</v>
      </c>
      <c r="F133" s="866">
        <v>0</v>
      </c>
      <c r="G133" s="866">
        <v>0</v>
      </c>
      <c r="H133" s="866">
        <v>0</v>
      </c>
      <c r="I133" s="871">
        <v>0</v>
      </c>
      <c r="J133" s="866">
        <v>0</v>
      </c>
      <c r="K133" s="866">
        <v>0</v>
      </c>
      <c r="L133" s="866">
        <v>0</v>
      </c>
      <c r="M133" s="866">
        <v>0</v>
      </c>
      <c r="N133" s="866">
        <v>0</v>
      </c>
      <c r="O133" s="866">
        <v>0</v>
      </c>
      <c r="P133" s="866">
        <v>0</v>
      </c>
      <c r="Q133" s="866">
        <v>0</v>
      </c>
      <c r="R133" s="866">
        <v>0</v>
      </c>
      <c r="S133" s="866">
        <v>0</v>
      </c>
      <c r="T133" s="866">
        <v>0</v>
      </c>
      <c r="U133" s="866">
        <v>0</v>
      </c>
      <c r="V133" s="866">
        <v>0</v>
      </c>
      <c r="W133" s="866">
        <v>0</v>
      </c>
      <c r="X133" s="866">
        <v>0</v>
      </c>
      <c r="Y133" s="866">
        <v>0</v>
      </c>
      <c r="Z133" s="866">
        <v>0</v>
      </c>
      <c r="AA133" s="866">
        <v>0</v>
      </c>
      <c r="AB133" s="866">
        <v>0</v>
      </c>
      <c r="AC133" s="866">
        <v>0</v>
      </c>
      <c r="AD133" s="866">
        <v>0</v>
      </c>
      <c r="AE133" s="866">
        <v>0</v>
      </c>
      <c r="AF133" s="866">
        <v>0</v>
      </c>
      <c r="AG133" s="866">
        <v>0</v>
      </c>
      <c r="AH133" s="871">
        <f t="shared" si="28"/>
        <v>169.19635170689787</v>
      </c>
    </row>
    <row r="134" spans="1:34" x14ac:dyDescent="0.3">
      <c r="A134" s="150"/>
      <c r="B134" s="335" t="s">
        <v>84</v>
      </c>
      <c r="C134" s="336">
        <v>0</v>
      </c>
      <c r="D134" s="336">
        <v>9.5826894058813936E-2</v>
      </c>
      <c r="E134" s="336">
        <v>9.5826894058813936E-2</v>
      </c>
      <c r="F134" s="336">
        <v>9.5826894058813936E-2</v>
      </c>
      <c r="G134" s="336">
        <v>9.5826894058813936E-2</v>
      </c>
      <c r="H134" s="336">
        <v>9.5826894058813936E-2</v>
      </c>
      <c r="I134" s="336">
        <v>9.5826894058813936E-2</v>
      </c>
      <c r="J134" s="336">
        <v>9.5826894058813936E-2</v>
      </c>
      <c r="K134" s="336">
        <v>9.5826894058813936E-2</v>
      </c>
      <c r="L134" s="336">
        <v>9.5826894058813936E-2</v>
      </c>
      <c r="M134" s="336">
        <v>9.5826894058813936E-2</v>
      </c>
      <c r="N134" s="336">
        <v>9.5826894058813936E-2</v>
      </c>
      <c r="O134" s="336">
        <v>9.5826894058813936E-2</v>
      </c>
      <c r="P134" s="336">
        <v>9.5826894058813936E-2</v>
      </c>
      <c r="Q134" s="336">
        <v>9.5826894058813936E-2</v>
      </c>
      <c r="R134" s="336">
        <v>9.5826894058813936E-2</v>
      </c>
      <c r="S134" s="336">
        <v>9.5826894058813936E-2</v>
      </c>
      <c r="T134" s="336">
        <v>9.5826894058813936E-2</v>
      </c>
      <c r="U134" s="336">
        <v>9.5826894058813936E-2</v>
      </c>
      <c r="V134" s="336">
        <v>9.5826894058813936E-2</v>
      </c>
      <c r="W134" s="336">
        <v>9.5826894058813936E-2</v>
      </c>
      <c r="X134" s="336">
        <v>9.5826894058813936E-2</v>
      </c>
      <c r="Y134" s="336">
        <v>9.5826894058813936E-2</v>
      </c>
      <c r="Z134" s="336">
        <v>9.5826894058813936E-2</v>
      </c>
      <c r="AA134" s="336">
        <v>9.5826894058813936E-2</v>
      </c>
      <c r="AB134" s="336">
        <v>9.5826894058813936E-2</v>
      </c>
      <c r="AC134" s="336">
        <v>9.5826894058813936E-2</v>
      </c>
      <c r="AD134" s="336">
        <v>9.5826894058813936E-2</v>
      </c>
      <c r="AE134" s="336">
        <v>9.5826894058813936E-2</v>
      </c>
      <c r="AF134" s="336">
        <v>9.5826894058813936E-2</v>
      </c>
      <c r="AG134" s="866">
        <v>5.6537867501223005</v>
      </c>
      <c r="AH134" s="121">
        <f t="shared" si="28"/>
        <v>8.4327666778279031</v>
      </c>
    </row>
    <row r="135" spans="1:34" ht="12" customHeight="1" x14ac:dyDescent="0.3">
      <c r="A135" s="150"/>
      <c r="B135" s="316" t="s">
        <v>69</v>
      </c>
      <c r="C135" s="337">
        <f t="shared" ref="C135:AG135" si="34">+C136+C137</f>
        <v>12.879149890000001</v>
      </c>
      <c r="D135" s="337">
        <f t="shared" si="34"/>
        <v>0</v>
      </c>
      <c r="E135" s="337">
        <f t="shared" si="34"/>
        <v>0</v>
      </c>
      <c r="F135" s="337">
        <f t="shared" si="34"/>
        <v>0</v>
      </c>
      <c r="G135" s="337">
        <f t="shared" si="34"/>
        <v>0</v>
      </c>
      <c r="H135" s="337">
        <f t="shared" si="34"/>
        <v>0</v>
      </c>
      <c r="I135" s="337">
        <f t="shared" si="34"/>
        <v>0.53600000999999997</v>
      </c>
      <c r="J135" s="337">
        <f t="shared" si="34"/>
        <v>0</v>
      </c>
      <c r="K135" s="337">
        <f t="shared" si="34"/>
        <v>0</v>
      </c>
      <c r="L135" s="337">
        <f t="shared" si="34"/>
        <v>0</v>
      </c>
      <c r="M135" s="337">
        <f t="shared" si="34"/>
        <v>0</v>
      </c>
      <c r="N135" s="337">
        <f t="shared" si="34"/>
        <v>0</v>
      </c>
      <c r="O135" s="337">
        <f t="shared" si="34"/>
        <v>0</v>
      </c>
      <c r="P135" s="337">
        <f t="shared" si="34"/>
        <v>0</v>
      </c>
      <c r="Q135" s="337">
        <f t="shared" si="34"/>
        <v>0</v>
      </c>
      <c r="R135" s="337">
        <f t="shared" si="34"/>
        <v>0</v>
      </c>
      <c r="S135" s="337">
        <f t="shared" si="34"/>
        <v>0</v>
      </c>
      <c r="T135" s="337">
        <f t="shared" si="34"/>
        <v>0</v>
      </c>
      <c r="U135" s="337">
        <f t="shared" si="34"/>
        <v>0</v>
      </c>
      <c r="V135" s="337">
        <f t="shared" si="34"/>
        <v>0</v>
      </c>
      <c r="W135" s="337">
        <f t="shared" si="34"/>
        <v>0</v>
      </c>
      <c r="X135" s="337">
        <f t="shared" si="34"/>
        <v>0</v>
      </c>
      <c r="Y135" s="337">
        <f t="shared" si="34"/>
        <v>0</v>
      </c>
      <c r="Z135" s="337">
        <f t="shared" si="34"/>
        <v>0</v>
      </c>
      <c r="AA135" s="337">
        <f t="shared" si="34"/>
        <v>0</v>
      </c>
      <c r="AB135" s="337">
        <f t="shared" si="34"/>
        <v>0</v>
      </c>
      <c r="AC135" s="337">
        <f t="shared" si="34"/>
        <v>0</v>
      </c>
      <c r="AD135" s="337">
        <f t="shared" si="34"/>
        <v>0</v>
      </c>
      <c r="AE135" s="337">
        <f t="shared" si="34"/>
        <v>0</v>
      </c>
      <c r="AF135" s="337">
        <f t="shared" si="34"/>
        <v>0</v>
      </c>
      <c r="AG135" s="337">
        <f t="shared" si="34"/>
        <v>0</v>
      </c>
      <c r="AH135" s="868">
        <f t="shared" si="28"/>
        <v>13.415149900000001</v>
      </c>
    </row>
    <row r="136" spans="1:34" ht="12" customHeight="1" x14ac:dyDescent="0.3">
      <c r="A136" s="150"/>
      <c r="B136" s="319" t="s">
        <v>675</v>
      </c>
      <c r="C136" s="866">
        <v>3.0229621300000002</v>
      </c>
      <c r="D136" s="866">
        <v>0</v>
      </c>
      <c r="E136" s="866">
        <v>0</v>
      </c>
      <c r="F136" s="866">
        <v>0</v>
      </c>
      <c r="G136" s="866">
        <v>0</v>
      </c>
      <c r="H136" s="866">
        <v>0</v>
      </c>
      <c r="I136" s="871">
        <v>0</v>
      </c>
      <c r="J136" s="866">
        <v>0</v>
      </c>
      <c r="K136" s="866">
        <v>0</v>
      </c>
      <c r="L136" s="866">
        <v>0</v>
      </c>
      <c r="M136" s="866">
        <v>0</v>
      </c>
      <c r="N136" s="866">
        <v>0</v>
      </c>
      <c r="O136" s="866">
        <v>0</v>
      </c>
      <c r="P136" s="866">
        <v>0</v>
      </c>
      <c r="Q136" s="866">
        <v>0</v>
      </c>
      <c r="R136" s="866">
        <v>0</v>
      </c>
      <c r="S136" s="866">
        <v>0</v>
      </c>
      <c r="T136" s="866">
        <v>0</v>
      </c>
      <c r="U136" s="866">
        <v>0</v>
      </c>
      <c r="V136" s="866">
        <v>0</v>
      </c>
      <c r="W136" s="866">
        <v>0</v>
      </c>
      <c r="X136" s="866">
        <v>0</v>
      </c>
      <c r="Y136" s="866">
        <v>0</v>
      </c>
      <c r="Z136" s="866">
        <v>0</v>
      </c>
      <c r="AA136" s="866">
        <v>0</v>
      </c>
      <c r="AB136" s="866">
        <v>0</v>
      </c>
      <c r="AC136" s="866">
        <v>0</v>
      </c>
      <c r="AD136" s="866">
        <v>0</v>
      </c>
      <c r="AE136" s="866">
        <v>0</v>
      </c>
      <c r="AF136" s="866">
        <v>0</v>
      </c>
      <c r="AG136" s="866">
        <v>0</v>
      </c>
      <c r="AH136" s="871">
        <f t="shared" si="28"/>
        <v>3.0229621300000002</v>
      </c>
    </row>
    <row r="137" spans="1:34" ht="12" customHeight="1" x14ac:dyDescent="0.3">
      <c r="A137" s="150"/>
      <c r="B137" s="319" t="s">
        <v>84</v>
      </c>
      <c r="C137" s="866">
        <v>9.856187760000001</v>
      </c>
      <c r="D137" s="866">
        <v>0</v>
      </c>
      <c r="E137" s="866">
        <v>0</v>
      </c>
      <c r="F137" s="866">
        <v>0</v>
      </c>
      <c r="G137" s="866">
        <v>0</v>
      </c>
      <c r="H137" s="866">
        <v>0</v>
      </c>
      <c r="I137" s="871">
        <v>0.53600000999999997</v>
      </c>
      <c r="J137" s="866">
        <v>0</v>
      </c>
      <c r="K137" s="866">
        <v>0</v>
      </c>
      <c r="L137" s="866">
        <v>0</v>
      </c>
      <c r="M137" s="866">
        <v>0</v>
      </c>
      <c r="N137" s="866">
        <v>0</v>
      </c>
      <c r="O137" s="866">
        <v>0</v>
      </c>
      <c r="P137" s="866">
        <v>0</v>
      </c>
      <c r="Q137" s="866">
        <v>0</v>
      </c>
      <c r="R137" s="866">
        <v>0</v>
      </c>
      <c r="S137" s="866">
        <v>0</v>
      </c>
      <c r="T137" s="866">
        <v>0</v>
      </c>
      <c r="U137" s="866">
        <v>0</v>
      </c>
      <c r="V137" s="866">
        <v>0</v>
      </c>
      <c r="W137" s="866">
        <v>0</v>
      </c>
      <c r="X137" s="866">
        <v>0</v>
      </c>
      <c r="Y137" s="866">
        <v>0</v>
      </c>
      <c r="Z137" s="866">
        <v>0</v>
      </c>
      <c r="AA137" s="866">
        <v>0</v>
      </c>
      <c r="AB137" s="866">
        <v>0</v>
      </c>
      <c r="AC137" s="866">
        <v>0</v>
      </c>
      <c r="AD137" s="866">
        <v>0</v>
      </c>
      <c r="AE137" s="866">
        <v>0</v>
      </c>
      <c r="AF137" s="866">
        <v>0</v>
      </c>
      <c r="AG137" s="866">
        <v>0</v>
      </c>
      <c r="AH137" s="871">
        <f t="shared" si="28"/>
        <v>10.392187770000001</v>
      </c>
    </row>
    <row r="138" spans="1:34" x14ac:dyDescent="0.3">
      <c r="A138" s="85"/>
      <c r="B138" s="338"/>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row>
    <row r="139" spans="1:34" x14ac:dyDescent="0.3">
      <c r="A139" s="150"/>
      <c r="B139" s="311" t="s">
        <v>104</v>
      </c>
      <c r="C139" s="116">
        <f t="shared" ref="C139:AF139" si="35">+C140+C141</f>
        <v>36019.788127766129</v>
      </c>
      <c r="D139" s="116">
        <f t="shared" si="35"/>
        <v>18166.8428308566</v>
      </c>
      <c r="E139" s="116">
        <f t="shared" si="35"/>
        <v>5632.5852293922289</v>
      </c>
      <c r="F139" s="116">
        <f t="shared" si="35"/>
        <v>6629.5331032991635</v>
      </c>
      <c r="G139" s="116">
        <f t="shared" si="35"/>
        <v>1701.2289363368157</v>
      </c>
      <c r="H139" s="116">
        <f t="shared" si="35"/>
        <v>1769.9734562008734</v>
      </c>
      <c r="I139" s="116">
        <f t="shared" si="35"/>
        <v>497.69500172477819</v>
      </c>
      <c r="J139" s="116">
        <f t="shared" si="35"/>
        <v>376.56709872735348</v>
      </c>
      <c r="K139" s="116">
        <f t="shared" si="35"/>
        <v>331.43781131548872</v>
      </c>
      <c r="L139" s="116">
        <f t="shared" si="35"/>
        <v>411.24707052558676</v>
      </c>
      <c r="M139" s="116">
        <f t="shared" si="35"/>
        <v>836.90341847054594</v>
      </c>
      <c r="N139" s="116">
        <f t="shared" si="35"/>
        <v>377.24452581190371</v>
      </c>
      <c r="O139" s="116">
        <f t="shared" si="35"/>
        <v>377.24452581190371</v>
      </c>
      <c r="P139" s="116">
        <f t="shared" si="35"/>
        <v>91.709255886888883</v>
      </c>
      <c r="Q139" s="116">
        <f t="shared" si="35"/>
        <v>91.709255886888883</v>
      </c>
      <c r="R139" s="116">
        <f t="shared" si="35"/>
        <v>784.11656159648953</v>
      </c>
      <c r="S139" s="116">
        <f t="shared" si="35"/>
        <v>784.11656159648953</v>
      </c>
      <c r="T139" s="116">
        <f t="shared" si="35"/>
        <v>829.9232761053039</v>
      </c>
      <c r="U139" s="116">
        <f t="shared" si="35"/>
        <v>692.50313260365942</v>
      </c>
      <c r="V139" s="116">
        <f t="shared" si="35"/>
        <v>692.50313260365942</v>
      </c>
      <c r="W139" s="116">
        <f t="shared" si="35"/>
        <v>692.50313260365942</v>
      </c>
      <c r="X139" s="116">
        <f t="shared" si="35"/>
        <v>692.50313260365942</v>
      </c>
      <c r="Y139" s="116">
        <f t="shared" si="35"/>
        <v>692.50313260365942</v>
      </c>
      <c r="Z139" s="116">
        <f t="shared" si="35"/>
        <v>692.50313260365942</v>
      </c>
      <c r="AA139" s="116">
        <f t="shared" si="35"/>
        <v>692.50313260365942</v>
      </c>
      <c r="AB139" s="116">
        <f t="shared" si="35"/>
        <v>9.5826894058813936E-2</v>
      </c>
      <c r="AC139" s="116">
        <f>+AC140+AC141</f>
        <v>9.5826894058813936E-2</v>
      </c>
      <c r="AD139" s="116">
        <f t="shared" si="35"/>
        <v>9.5826894058813936E-2</v>
      </c>
      <c r="AE139" s="116">
        <f t="shared" si="35"/>
        <v>9.5826894058813936E-2</v>
      </c>
      <c r="AF139" s="116">
        <f t="shared" si="35"/>
        <v>9.5826894058813936E-2</v>
      </c>
      <c r="AG139" s="116">
        <f>+AG140+AG141</f>
        <v>5.6537867501223005</v>
      </c>
      <c r="AH139" s="116">
        <f>SUM(C139:AG139)</f>
        <v>80563.520896757385</v>
      </c>
    </row>
    <row r="140" spans="1:34" x14ac:dyDescent="0.3">
      <c r="A140" s="150"/>
      <c r="B140" s="339" t="s">
        <v>105</v>
      </c>
      <c r="C140" s="89">
        <v>12150.165915299895</v>
      </c>
      <c r="D140" s="89">
        <v>8613.7904583551608</v>
      </c>
      <c r="E140" s="89">
        <v>4541.2422472217659</v>
      </c>
      <c r="F140" s="89">
        <v>6579.1823819750343</v>
      </c>
      <c r="G140" s="89">
        <v>1647.3447357476978</v>
      </c>
      <c r="H140" s="89">
        <v>662.52559574949555</v>
      </c>
      <c r="I140" s="89">
        <v>436.10991569977409</v>
      </c>
      <c r="J140" s="89">
        <v>310.7394327411601</v>
      </c>
      <c r="K140" s="89">
        <v>331.34198442142991</v>
      </c>
      <c r="L140" s="89">
        <v>411.15124363152796</v>
      </c>
      <c r="M140" s="89">
        <v>836.80759157648708</v>
      </c>
      <c r="N140" s="89">
        <v>377.14869891784491</v>
      </c>
      <c r="O140" s="89">
        <v>377.14869891784491</v>
      </c>
      <c r="P140" s="89">
        <v>91.613428992830066</v>
      </c>
      <c r="Q140" s="89">
        <v>91.613428992830066</v>
      </c>
      <c r="R140" s="89">
        <v>784.02073470243067</v>
      </c>
      <c r="S140" s="89">
        <v>784.02073470243067</v>
      </c>
      <c r="T140" s="89">
        <v>829.82744921124504</v>
      </c>
      <c r="U140" s="89">
        <v>692.40730570960056</v>
      </c>
      <c r="V140" s="89">
        <v>692.40730570960056</v>
      </c>
      <c r="W140" s="89">
        <v>692.40730570960056</v>
      </c>
      <c r="X140" s="89">
        <v>692.40730570960056</v>
      </c>
      <c r="Y140" s="89">
        <v>692.40730570960056</v>
      </c>
      <c r="Z140" s="89">
        <v>692.40730570960056</v>
      </c>
      <c r="AA140" s="89">
        <v>692.40730570960056</v>
      </c>
      <c r="AB140" s="89">
        <v>0</v>
      </c>
      <c r="AC140" s="89">
        <v>0</v>
      </c>
      <c r="AD140" s="89">
        <v>0</v>
      </c>
      <c r="AE140" s="89">
        <v>0</v>
      </c>
      <c r="AF140" s="89">
        <v>0</v>
      </c>
      <c r="AG140" s="89">
        <v>0</v>
      </c>
      <c r="AH140" s="89">
        <f>SUM(C140:AG140)</f>
        <v>44702.645816824115</v>
      </c>
    </row>
    <row r="141" spans="1:34" x14ac:dyDescent="0.3">
      <c r="A141" s="150"/>
      <c r="B141" s="340" t="s">
        <v>501</v>
      </c>
      <c r="C141" s="81">
        <v>23869.622212466234</v>
      </c>
      <c r="D141" s="81">
        <v>9553.0523725014409</v>
      </c>
      <c r="E141" s="81">
        <v>1091.3429821704626</v>
      </c>
      <c r="F141" s="81">
        <v>50.350721324128934</v>
      </c>
      <c r="G141" s="81">
        <v>53.884200589117803</v>
      </c>
      <c r="H141" s="81">
        <v>1107.4478604513779</v>
      </c>
      <c r="I141" s="81">
        <v>61.585086025004088</v>
      </c>
      <c r="J141" s="81">
        <v>65.827665986193409</v>
      </c>
      <c r="K141" s="81">
        <v>9.5826894058813936E-2</v>
      </c>
      <c r="L141" s="81">
        <v>9.5826894058813936E-2</v>
      </c>
      <c r="M141" s="81">
        <v>9.5826894058813936E-2</v>
      </c>
      <c r="N141" s="81">
        <v>9.5826894058813936E-2</v>
      </c>
      <c r="O141" s="81">
        <v>9.5826894058813936E-2</v>
      </c>
      <c r="P141" s="81">
        <v>9.5826894058813936E-2</v>
      </c>
      <c r="Q141" s="81">
        <v>9.5826894058813936E-2</v>
      </c>
      <c r="R141" s="81">
        <v>9.5826894058813936E-2</v>
      </c>
      <c r="S141" s="81">
        <v>9.5826894058813936E-2</v>
      </c>
      <c r="T141" s="81">
        <v>9.5826894058813936E-2</v>
      </c>
      <c r="U141" s="81">
        <v>9.5826894058813936E-2</v>
      </c>
      <c r="V141" s="81">
        <v>9.5826894058813936E-2</v>
      </c>
      <c r="W141" s="81">
        <v>9.5826894058813936E-2</v>
      </c>
      <c r="X141" s="81">
        <v>9.5826894058813936E-2</v>
      </c>
      <c r="Y141" s="81">
        <v>9.5826894058813936E-2</v>
      </c>
      <c r="Z141" s="81">
        <v>9.5826894058813936E-2</v>
      </c>
      <c r="AA141" s="81">
        <v>9.5826894058813936E-2</v>
      </c>
      <c r="AB141" s="81">
        <v>9.5826894058813936E-2</v>
      </c>
      <c r="AC141" s="81">
        <v>9.5826894058813936E-2</v>
      </c>
      <c r="AD141" s="81">
        <v>9.5826894058813936E-2</v>
      </c>
      <c r="AE141" s="81">
        <v>9.5826894058813936E-2</v>
      </c>
      <c r="AF141" s="81">
        <v>9.5826894058813936E-2</v>
      </c>
      <c r="AG141" s="81">
        <v>5.6537867501223005</v>
      </c>
      <c r="AH141" s="81">
        <f>SUM(C141:AG141)</f>
        <v>35860.875079933401</v>
      </c>
    </row>
    <row r="142" spans="1:34" x14ac:dyDescent="0.3">
      <c r="A142" s="150"/>
      <c r="B142" s="311" t="s">
        <v>106</v>
      </c>
      <c r="C142" s="116">
        <v>10491.125984982174</v>
      </c>
      <c r="D142" s="116">
        <v>28238.857029570434</v>
      </c>
      <c r="E142" s="116">
        <v>31173.932457985396</v>
      </c>
      <c r="F142" s="116">
        <v>19576.567509044999</v>
      </c>
      <c r="G142" s="116">
        <v>19052.147346686095</v>
      </c>
      <c r="H142" s="116">
        <v>8697.1739569365236</v>
      </c>
      <c r="I142" s="116">
        <v>9245.6927189165453</v>
      </c>
      <c r="J142" s="116">
        <v>10950.879590514847</v>
      </c>
      <c r="K142" s="116">
        <v>15503.578508853207</v>
      </c>
      <c r="L142" s="116">
        <v>9851.3315397564347</v>
      </c>
      <c r="M142" s="116">
        <v>22252.413839381523</v>
      </c>
      <c r="N142" s="116">
        <v>12460.895580718616</v>
      </c>
      <c r="O142" s="116">
        <v>12323.394967870281</v>
      </c>
      <c r="P142" s="116">
        <v>12266.039547918277</v>
      </c>
      <c r="Q142" s="116">
        <v>12203.487493194512</v>
      </c>
      <c r="R142" s="116">
        <v>4180.5049360080129</v>
      </c>
      <c r="S142" s="116">
        <v>4095.7670043070129</v>
      </c>
      <c r="T142" s="116">
        <v>3069.301651747588</v>
      </c>
      <c r="U142" s="116">
        <v>1832.0060177379942</v>
      </c>
      <c r="V142" s="116">
        <v>1569.0150106187004</v>
      </c>
      <c r="W142" s="116">
        <v>1411.4281259320142</v>
      </c>
      <c r="X142" s="116">
        <v>404.03245535982916</v>
      </c>
      <c r="Y142" s="116">
        <v>366.7507852731967</v>
      </c>
      <c r="Z142" s="116">
        <v>290.77859322993106</v>
      </c>
      <c r="AA142" s="116">
        <v>276.34546857693101</v>
      </c>
      <c r="AB142" s="116">
        <v>255.794982496931</v>
      </c>
      <c r="AC142" s="116">
        <v>128.42090925800002</v>
      </c>
      <c r="AD142" s="116">
        <v>104.27419457400001</v>
      </c>
      <c r="AE142" s="116">
        <v>76.11964135800001</v>
      </c>
      <c r="AF142" s="116">
        <v>60.262790496000001</v>
      </c>
      <c r="AG142" s="116">
        <v>17.723603109000003</v>
      </c>
      <c r="AH142" s="116">
        <f>SUM(C142:AG142)</f>
        <v>252426.0442424131</v>
      </c>
    </row>
    <row r="143" spans="1:34" x14ac:dyDescent="0.3">
      <c r="A143" s="1"/>
      <c r="B143" s="344"/>
      <c r="C143" s="871"/>
      <c r="D143" s="871"/>
      <c r="E143" s="871"/>
      <c r="F143" s="871"/>
      <c r="G143" s="871"/>
      <c r="H143" s="871"/>
      <c r="I143" s="871"/>
      <c r="J143" s="871"/>
      <c r="K143" s="871"/>
      <c r="L143" s="871"/>
      <c r="M143" s="871"/>
      <c r="N143" s="871"/>
      <c r="O143" s="871"/>
      <c r="P143" s="871"/>
      <c r="Q143" s="871"/>
      <c r="R143" s="871"/>
      <c r="S143" s="871"/>
      <c r="T143" s="871"/>
      <c r="U143" s="871"/>
      <c r="V143" s="871"/>
      <c r="W143" s="871"/>
      <c r="X143" s="871"/>
      <c r="Y143" s="871"/>
      <c r="Z143" s="871"/>
      <c r="AA143" s="871"/>
      <c r="AB143" s="871"/>
      <c r="AC143" s="871"/>
      <c r="AD143" s="871"/>
      <c r="AE143" s="871"/>
      <c r="AF143" s="871"/>
      <c r="AG143" s="871"/>
      <c r="AH143" s="345"/>
    </row>
    <row r="144" spans="1:34" x14ac:dyDescent="0.3">
      <c r="A144" s="85"/>
      <c r="B144" s="90" t="s">
        <v>336</v>
      </c>
      <c r="C144" s="110"/>
      <c r="D144" s="110"/>
      <c r="E144" s="110"/>
      <c r="F144" s="110"/>
      <c r="G144" s="110"/>
      <c r="H144" s="110"/>
      <c r="I144" s="110"/>
      <c r="J144" s="110"/>
      <c r="K144" s="110"/>
      <c r="L144" s="110"/>
      <c r="M144" s="110"/>
      <c r="N144" s="110"/>
      <c r="O144" s="110"/>
      <c r="P144" s="110"/>
      <c r="Q144" s="110"/>
      <c r="R144" s="110"/>
      <c r="S144" s="110"/>
      <c r="T144" s="110"/>
    </row>
    <row r="145" spans="1:34" x14ac:dyDescent="0.3">
      <c r="A145" s="85"/>
      <c r="B145" s="91" t="s">
        <v>808</v>
      </c>
      <c r="C145" s="110"/>
      <c r="D145" s="110"/>
      <c r="E145" s="110"/>
      <c r="F145" s="110"/>
      <c r="G145" s="110"/>
      <c r="H145" s="110"/>
      <c r="I145" s="110"/>
      <c r="J145" s="110"/>
      <c r="K145" s="110"/>
      <c r="L145" s="110"/>
      <c r="M145" s="110"/>
      <c r="N145" s="110"/>
      <c r="O145" s="110"/>
      <c r="P145" s="110"/>
      <c r="Q145" s="110"/>
      <c r="R145" s="110"/>
      <c r="S145" s="110"/>
      <c r="T145" s="110"/>
    </row>
    <row r="147" spans="1:34" x14ac:dyDescent="0.3">
      <c r="C147" s="1109"/>
      <c r="D147" s="1109"/>
      <c r="E147" s="1109"/>
      <c r="F147" s="1109"/>
      <c r="G147" s="1109"/>
      <c r="H147" s="1109"/>
      <c r="I147" s="1109"/>
      <c r="J147" s="1109"/>
      <c r="K147" s="1109"/>
      <c r="L147" s="1109"/>
      <c r="M147" s="1109"/>
      <c r="N147" s="1109"/>
      <c r="O147" s="1109"/>
      <c r="P147" s="1109"/>
      <c r="Q147" s="1109"/>
      <c r="R147" s="1109"/>
      <c r="S147" s="1109"/>
      <c r="T147" s="1109"/>
      <c r="U147" s="1033"/>
      <c r="V147" s="1033"/>
      <c r="W147" s="1033"/>
      <c r="X147" s="1033"/>
      <c r="Y147" s="1033"/>
      <c r="Z147" s="1033"/>
      <c r="AA147" s="1033"/>
      <c r="AB147" s="1033"/>
      <c r="AC147" s="1033"/>
      <c r="AD147" s="1033"/>
      <c r="AE147" s="1033"/>
      <c r="AF147" s="1033"/>
      <c r="AG147" s="1033"/>
      <c r="AH147" s="1033"/>
    </row>
    <row r="148" spans="1:34" x14ac:dyDescent="0.3">
      <c r="C148" s="1183"/>
      <c r="D148" s="1183"/>
      <c r="E148" s="1183"/>
      <c r="F148" s="1183"/>
      <c r="G148" s="1183"/>
      <c r="H148" s="1183"/>
      <c r="I148" s="1183"/>
      <c r="J148" s="1183"/>
      <c r="K148" s="1183"/>
      <c r="L148" s="1183"/>
      <c r="M148" s="1183"/>
      <c r="N148" s="1183"/>
      <c r="O148" s="1183"/>
      <c r="P148" s="1183"/>
      <c r="Q148" s="1183"/>
      <c r="R148" s="1183"/>
      <c r="S148" s="1183"/>
      <c r="T148" s="1183"/>
      <c r="U148" s="1183"/>
      <c r="V148" s="1183"/>
      <c r="W148" s="1183"/>
      <c r="X148" s="1183"/>
      <c r="Y148" s="1183"/>
      <c r="Z148" s="1183"/>
      <c r="AA148" s="1183"/>
      <c r="AB148" s="1183"/>
      <c r="AC148" s="1183"/>
      <c r="AD148" s="1183"/>
      <c r="AE148" s="1183"/>
      <c r="AF148" s="1183"/>
      <c r="AG148" s="1183"/>
      <c r="AH148" s="1183"/>
    </row>
    <row r="149" spans="1:34" x14ac:dyDescent="0.3">
      <c r="C149" s="1109"/>
      <c r="D149" s="1109"/>
      <c r="E149" s="1109"/>
      <c r="F149" s="1109"/>
      <c r="G149" s="1109"/>
      <c r="H149" s="1109"/>
      <c r="I149" s="1109"/>
      <c r="J149" s="1109"/>
      <c r="K149" s="1109"/>
      <c r="L149" s="1109"/>
      <c r="M149" s="1109"/>
      <c r="N149" s="1109"/>
      <c r="O149" s="1109"/>
      <c r="P149" s="1109"/>
      <c r="Q149" s="1109"/>
      <c r="R149" s="1109"/>
      <c r="S149" s="1109"/>
      <c r="T149" s="1109"/>
      <c r="U149" s="1109"/>
      <c r="V149" s="1109"/>
      <c r="W149" s="1109"/>
      <c r="X149" s="75"/>
      <c r="Y149" s="75"/>
      <c r="Z149" s="75"/>
      <c r="AA149" s="75"/>
      <c r="AB149" s="75"/>
      <c r="AC149" s="75"/>
      <c r="AD149" s="75"/>
      <c r="AE149" s="75"/>
      <c r="AF149" s="75"/>
      <c r="AG149" s="75"/>
    </row>
    <row r="150" spans="1:34" x14ac:dyDescent="0.3">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row>
  </sheetData>
  <mergeCells count="2">
    <mergeCell ref="B6:AH6"/>
    <mergeCell ref="B11:AH11"/>
  </mergeCells>
  <hyperlinks>
    <hyperlink ref="A1" location="INDICE!A1" display="Indice"/>
  </hyperlinks>
  <printOptions horizontalCentered="1"/>
  <pageMargins left="0" right="0.39370078740157483" top="0.19685039370078741" bottom="0.19685039370078741" header="0.15748031496062992" footer="0"/>
  <pageSetup paperSize="9" scale="27" orientation="landscape" r:id="rId1"/>
  <headerFooter scaleWithDoc="0">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CB138"/>
  <sheetViews>
    <sheetView showGridLines="0" zoomScale="85" zoomScaleNormal="85" zoomScaleSheetLayoutView="80" workbookViewId="0"/>
  </sheetViews>
  <sheetFormatPr baseColWidth="10" defaultColWidth="11.44140625" defaultRowHeight="13.8" x14ac:dyDescent="0.3"/>
  <cols>
    <col min="1" max="1" width="7.88671875" style="5" bestFit="1" customWidth="1"/>
    <col min="2" max="2" width="38.109375" style="70" customWidth="1"/>
    <col min="3" max="3" width="15.33203125" style="70" bestFit="1" customWidth="1"/>
    <col min="4" max="9" width="13.88671875" style="70" bestFit="1" customWidth="1"/>
    <col min="10" max="10" width="11.44140625" style="70" bestFit="1" customWidth="1"/>
    <col min="11" max="12" width="13.88671875" style="70" bestFit="1" customWidth="1"/>
    <col min="13" max="33" width="9.6640625" style="70" customWidth="1"/>
    <col min="34" max="34" width="13.88671875" style="70" bestFit="1" customWidth="1"/>
    <col min="35" max="35" width="22.5546875" style="85" bestFit="1" customWidth="1"/>
    <col min="36" max="16384" width="11.44140625" style="85"/>
  </cols>
  <sheetData>
    <row r="1" spans="1:35" ht="14.4" x14ac:dyDescent="0.3">
      <c r="A1" s="666" t="s">
        <v>216</v>
      </c>
      <c r="B1" s="669"/>
    </row>
    <row r="2" spans="1:35" ht="15" customHeight="1" x14ac:dyDescent="0.3">
      <c r="A2" s="42"/>
      <c r="B2" s="351" t="s">
        <v>703</v>
      </c>
      <c r="W2" s="72"/>
      <c r="X2" s="72"/>
      <c r="Y2" s="72"/>
      <c r="Z2" s="72"/>
      <c r="AA2" s="72"/>
      <c r="AB2" s="72"/>
      <c r="AC2" s="72"/>
    </row>
    <row r="3" spans="1:35" ht="15" customHeight="1" x14ac:dyDescent="0.3">
      <c r="A3" s="42"/>
      <c r="B3" s="351" t="s">
        <v>299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3"/>
    </row>
    <row r="4" spans="1:35" s="86" customFormat="1" ht="14.4" x14ac:dyDescent="0.3">
      <c r="A4" s="5"/>
      <c r="B4" s="70"/>
      <c r="C4" s="724"/>
      <c r="D4" s="724"/>
      <c r="E4" s="1077"/>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0"/>
    </row>
    <row r="5" spans="1:35" s="86" customFormat="1" ht="14.4" thickBot="1" x14ac:dyDescent="0.35">
      <c r="A5" s="5"/>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row>
    <row r="6" spans="1:35" s="86" customFormat="1" ht="18" thickBot="1" x14ac:dyDescent="0.35">
      <c r="A6" s="5"/>
      <c r="B6" s="1360" t="s">
        <v>663</v>
      </c>
      <c r="C6" s="1361"/>
      <c r="D6" s="1361"/>
      <c r="E6" s="1361"/>
      <c r="F6" s="1361"/>
      <c r="G6" s="1361"/>
      <c r="H6" s="1361"/>
      <c r="I6" s="1361"/>
      <c r="J6" s="1361"/>
      <c r="K6" s="1361"/>
      <c r="L6" s="1361"/>
      <c r="M6" s="1361"/>
      <c r="N6" s="1361"/>
      <c r="O6" s="1361"/>
      <c r="P6" s="1361"/>
      <c r="Q6" s="1361"/>
      <c r="R6" s="1361"/>
      <c r="S6" s="1361"/>
      <c r="T6" s="1361"/>
      <c r="U6" s="1361"/>
      <c r="V6" s="1361"/>
      <c r="W6" s="1361"/>
      <c r="X6" s="1361"/>
      <c r="Y6" s="1361"/>
      <c r="Z6" s="1361"/>
      <c r="AA6" s="1361"/>
      <c r="AB6" s="1361"/>
      <c r="AC6" s="1361"/>
      <c r="AD6" s="1361"/>
      <c r="AE6" s="1361"/>
      <c r="AF6" s="1361"/>
      <c r="AG6" s="1361"/>
      <c r="AH6" s="1362"/>
    </row>
    <row r="7" spans="1:35" s="86" customFormat="1" x14ac:dyDescent="0.3">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5" s="86" customFormat="1" ht="14.4" thickBot="1" x14ac:dyDescent="0.35">
      <c r="A8" s="5"/>
      <c r="B8" s="863" t="s">
        <v>919</v>
      </c>
      <c r="C8" s="5"/>
      <c r="D8" s="5"/>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row>
    <row r="9" spans="1:35" s="434" customFormat="1" ht="15" thickTop="1" thickBot="1" x14ac:dyDescent="0.3">
      <c r="A9" s="863"/>
      <c r="B9" s="423"/>
      <c r="C9" s="423">
        <v>2021</v>
      </c>
      <c r="D9" s="423">
        <v>2022</v>
      </c>
      <c r="E9" s="423">
        <v>2023</v>
      </c>
      <c r="F9" s="423">
        <v>2024</v>
      </c>
      <c r="G9" s="423">
        <v>2025</v>
      </c>
      <c r="H9" s="423">
        <v>2026</v>
      </c>
      <c r="I9" s="423">
        <v>2027</v>
      </c>
      <c r="J9" s="423">
        <v>2028</v>
      </c>
      <c r="K9" s="423">
        <v>2029</v>
      </c>
      <c r="L9" s="423">
        <v>2030</v>
      </c>
      <c r="M9" s="423">
        <v>2031</v>
      </c>
      <c r="N9" s="423">
        <v>2032</v>
      </c>
      <c r="O9" s="423">
        <v>2033</v>
      </c>
      <c r="P9" s="423">
        <v>2034</v>
      </c>
      <c r="Q9" s="423">
        <v>2035</v>
      </c>
      <c r="R9" s="423">
        <v>2036</v>
      </c>
      <c r="S9" s="423">
        <v>2037</v>
      </c>
      <c r="T9" s="423">
        <v>2038</v>
      </c>
      <c r="U9" s="423">
        <v>2039</v>
      </c>
      <c r="V9" s="423">
        <v>2040</v>
      </c>
      <c r="W9" s="423">
        <v>2041</v>
      </c>
      <c r="X9" s="423">
        <v>2042</v>
      </c>
      <c r="Y9" s="423">
        <v>2043</v>
      </c>
      <c r="Z9" s="423">
        <v>2044</v>
      </c>
      <c r="AA9" s="423">
        <v>2045</v>
      </c>
      <c r="AB9" s="423">
        <v>2046</v>
      </c>
      <c r="AC9" s="423">
        <v>2047</v>
      </c>
      <c r="AD9" s="423">
        <v>2048</v>
      </c>
      <c r="AE9" s="423">
        <v>2049</v>
      </c>
      <c r="AF9" s="423">
        <v>2050</v>
      </c>
      <c r="AG9" s="1034" t="s">
        <v>810</v>
      </c>
      <c r="AH9" s="423" t="s">
        <v>287</v>
      </c>
    </row>
    <row r="10" spans="1:35" s="86" customFormat="1" ht="15" thickTop="1" thickBot="1" x14ac:dyDescent="0.35">
      <c r="A10" s="5"/>
      <c r="B10" s="5"/>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row>
    <row r="11" spans="1:35" s="86" customFormat="1" ht="14.4" thickBot="1" x14ac:dyDescent="0.35">
      <c r="A11" s="5"/>
      <c r="B11" s="1357" t="s">
        <v>629</v>
      </c>
      <c r="C11" s="1358"/>
      <c r="D11" s="1358"/>
      <c r="E11" s="1358"/>
      <c r="F11" s="1358"/>
      <c r="G11" s="1358"/>
      <c r="H11" s="1358"/>
      <c r="I11" s="1358"/>
      <c r="J11" s="1358"/>
      <c r="K11" s="1358"/>
      <c r="L11" s="1358"/>
      <c r="M11" s="1358"/>
      <c r="N11" s="1358"/>
      <c r="O11" s="1358"/>
      <c r="P11" s="1358"/>
      <c r="Q11" s="1358"/>
      <c r="R11" s="1358"/>
      <c r="S11" s="1358"/>
      <c r="T11" s="1358"/>
      <c r="U11" s="1358"/>
      <c r="V11" s="1358"/>
      <c r="W11" s="1358"/>
      <c r="X11" s="1358"/>
      <c r="Y11" s="1358"/>
      <c r="Z11" s="1358"/>
      <c r="AA11" s="1358"/>
      <c r="AB11" s="1358"/>
      <c r="AC11" s="1358"/>
      <c r="AD11" s="1358"/>
      <c r="AE11" s="1358"/>
      <c r="AF11" s="1358"/>
      <c r="AG11" s="1358"/>
      <c r="AH11" s="1359"/>
    </row>
    <row r="12" spans="1:35" ht="15" customHeight="1" thickBot="1" x14ac:dyDescent="0.35"/>
    <row r="13" spans="1:35" s="874" customFormat="1" ht="21.75" customHeight="1" thickBot="1" x14ac:dyDescent="0.3">
      <c r="A13" s="863"/>
      <c r="B13" s="307" t="s">
        <v>59</v>
      </c>
      <c r="C13" s="308">
        <f t="shared" ref="C13:AF13" si="0">+C14+C15</f>
        <v>4733.2673763289913</v>
      </c>
      <c r="D13" s="308">
        <f t="shared" si="0"/>
        <v>4928.1383604953589</v>
      </c>
      <c r="E13" s="308">
        <f t="shared" si="0"/>
        <v>3998.666593442138</v>
      </c>
      <c r="F13" s="308">
        <f t="shared" si="0"/>
        <v>4361.153918679358</v>
      </c>
      <c r="G13" s="308">
        <f t="shared" si="0"/>
        <v>4525.7444964642564</v>
      </c>
      <c r="H13" s="308">
        <f t="shared" si="0"/>
        <v>4377.6374070874836</v>
      </c>
      <c r="I13" s="308">
        <f t="shared" si="0"/>
        <v>4089.4042280062322</v>
      </c>
      <c r="J13" s="308">
        <f t="shared" si="0"/>
        <v>4274.2359260795956</v>
      </c>
      <c r="K13" s="308">
        <f t="shared" si="0"/>
        <v>4107.4478684982241</v>
      </c>
      <c r="L13" s="308">
        <f t="shared" si="0"/>
        <v>3999.0399899682957</v>
      </c>
      <c r="M13" s="308">
        <f t="shared" si="0"/>
        <v>3628.7073794779749</v>
      </c>
      <c r="N13" s="308">
        <f t="shared" si="0"/>
        <v>3027.5183666470598</v>
      </c>
      <c r="O13" s="308">
        <f t="shared" si="0"/>
        <v>2443.2492395446661</v>
      </c>
      <c r="P13" s="308">
        <f t="shared" si="0"/>
        <v>1867.186473197763</v>
      </c>
      <c r="Q13" s="308">
        <f t="shared" si="0"/>
        <v>1305.2094300247388</v>
      </c>
      <c r="R13" s="308">
        <f t="shared" si="0"/>
        <v>838.80641077615076</v>
      </c>
      <c r="S13" s="308">
        <f t="shared" si="0"/>
        <v>655.27121870032647</v>
      </c>
      <c r="T13" s="308">
        <f t="shared" si="0"/>
        <v>474.5914409247199</v>
      </c>
      <c r="U13" s="308">
        <f t="shared" si="0"/>
        <v>360.16624546460406</v>
      </c>
      <c r="V13" s="308">
        <f t="shared" si="0"/>
        <v>278.91664691241192</v>
      </c>
      <c r="W13" s="308">
        <f t="shared" si="0"/>
        <v>198.36244612173803</v>
      </c>
      <c r="X13" s="308">
        <f t="shared" si="0"/>
        <v>130.34508730079756</v>
      </c>
      <c r="Y13" s="308">
        <f t="shared" si="0"/>
        <v>98.321974364023234</v>
      </c>
      <c r="Z13" s="308">
        <f t="shared" si="0"/>
        <v>66.872580935373961</v>
      </c>
      <c r="AA13" s="308">
        <f t="shared" si="0"/>
        <v>36.090105839037335</v>
      </c>
      <c r="AB13" s="308">
        <f t="shared" si="0"/>
        <v>11.354189174953678</v>
      </c>
      <c r="AC13" s="308">
        <f t="shared" si="0"/>
        <v>5.3533523700000005</v>
      </c>
      <c r="AD13" s="308">
        <f t="shared" si="0"/>
        <v>3.63348564</v>
      </c>
      <c r="AE13" s="308">
        <f t="shared" si="0"/>
        <v>2.1562636899999998</v>
      </c>
      <c r="AF13" s="308">
        <f t="shared" si="0"/>
        <v>1.03441205</v>
      </c>
      <c r="AG13" s="308">
        <f t="shared" ref="AG13" si="1">+AG14+AG15</f>
        <v>0.20482763999999998</v>
      </c>
      <c r="AH13" s="660">
        <f>SUM(C13:AG13)</f>
        <v>58828.087741846277</v>
      </c>
    </row>
    <row r="14" spans="1:35" s="874" customFormat="1" x14ac:dyDescent="0.25">
      <c r="A14" s="863"/>
      <c r="B14" s="313" t="s">
        <v>60</v>
      </c>
      <c r="C14" s="875">
        <v>625.35863195044271</v>
      </c>
      <c r="D14" s="875">
        <v>0</v>
      </c>
      <c r="E14" s="875">
        <v>0</v>
      </c>
      <c r="F14" s="875">
        <v>0</v>
      </c>
      <c r="G14" s="875">
        <v>0</v>
      </c>
      <c r="H14" s="875">
        <v>0</v>
      </c>
      <c r="I14" s="875">
        <v>0</v>
      </c>
      <c r="J14" s="875">
        <v>0</v>
      </c>
      <c r="K14" s="875">
        <v>0</v>
      </c>
      <c r="L14" s="875">
        <v>0</v>
      </c>
      <c r="M14" s="875">
        <v>0</v>
      </c>
      <c r="N14" s="875">
        <v>0</v>
      </c>
      <c r="O14" s="875">
        <v>0</v>
      </c>
      <c r="P14" s="875">
        <v>0</v>
      </c>
      <c r="Q14" s="875">
        <v>0</v>
      </c>
      <c r="R14" s="875">
        <v>0</v>
      </c>
      <c r="S14" s="875">
        <v>0</v>
      </c>
      <c r="T14" s="875">
        <v>0</v>
      </c>
      <c r="U14" s="875">
        <v>0</v>
      </c>
      <c r="V14" s="875">
        <v>0</v>
      </c>
      <c r="W14" s="875">
        <v>0</v>
      </c>
      <c r="X14" s="875">
        <v>0</v>
      </c>
      <c r="Y14" s="875">
        <v>0</v>
      </c>
      <c r="Z14" s="875">
        <v>0</v>
      </c>
      <c r="AA14" s="875">
        <v>0</v>
      </c>
      <c r="AB14" s="875">
        <v>0</v>
      </c>
      <c r="AC14" s="875">
        <v>0</v>
      </c>
      <c r="AD14" s="875">
        <v>0</v>
      </c>
      <c r="AE14" s="875">
        <v>0</v>
      </c>
      <c r="AF14" s="875">
        <v>0</v>
      </c>
      <c r="AG14" s="875">
        <v>0</v>
      </c>
      <c r="AH14" s="76">
        <f>+SUM(C14:AG14)</f>
        <v>625.35863195044271</v>
      </c>
    </row>
    <row r="15" spans="1:35" s="874" customFormat="1" x14ac:dyDescent="0.25">
      <c r="A15" s="863"/>
      <c r="B15" s="313" t="s">
        <v>61</v>
      </c>
      <c r="C15" s="875">
        <v>4107.9087443785484</v>
      </c>
      <c r="D15" s="875">
        <v>4928.1383604953589</v>
      </c>
      <c r="E15" s="875">
        <v>3998.666593442138</v>
      </c>
      <c r="F15" s="875">
        <v>4361.153918679358</v>
      </c>
      <c r="G15" s="875">
        <v>4525.7444964642564</v>
      </c>
      <c r="H15" s="875">
        <v>4377.6374070874836</v>
      </c>
      <c r="I15" s="875">
        <v>4089.4042280062322</v>
      </c>
      <c r="J15" s="875">
        <v>4274.2359260795956</v>
      </c>
      <c r="K15" s="875">
        <v>4107.4478684982241</v>
      </c>
      <c r="L15" s="875">
        <v>3999.0399899682957</v>
      </c>
      <c r="M15" s="875">
        <v>3628.7073794779749</v>
      </c>
      <c r="N15" s="875">
        <v>3027.5183666470598</v>
      </c>
      <c r="O15" s="875">
        <v>2443.2492395446661</v>
      </c>
      <c r="P15" s="875">
        <v>1867.186473197763</v>
      </c>
      <c r="Q15" s="875">
        <v>1305.2094300247388</v>
      </c>
      <c r="R15" s="875">
        <v>838.80641077615076</v>
      </c>
      <c r="S15" s="875">
        <v>655.27121870032647</v>
      </c>
      <c r="T15" s="875">
        <v>474.5914409247199</v>
      </c>
      <c r="U15" s="875">
        <v>360.16624546460406</v>
      </c>
      <c r="V15" s="875">
        <v>278.91664691241192</v>
      </c>
      <c r="W15" s="875">
        <v>198.36244612173803</v>
      </c>
      <c r="X15" s="875">
        <v>130.34508730079756</v>
      </c>
      <c r="Y15" s="875">
        <v>98.321974364023234</v>
      </c>
      <c r="Z15" s="875">
        <v>66.872580935373961</v>
      </c>
      <c r="AA15" s="875">
        <v>36.090105839037335</v>
      </c>
      <c r="AB15" s="875">
        <v>11.354189174953678</v>
      </c>
      <c r="AC15" s="875">
        <v>5.3533523700000005</v>
      </c>
      <c r="AD15" s="875">
        <v>3.63348564</v>
      </c>
      <c r="AE15" s="875">
        <v>2.1562636899999998</v>
      </c>
      <c r="AF15" s="875">
        <v>1.03441205</v>
      </c>
      <c r="AG15" s="875">
        <v>0.20482763999999998</v>
      </c>
      <c r="AH15" s="76">
        <f>+SUM(C15:AG15)</f>
        <v>58202.729109895838</v>
      </c>
    </row>
    <row r="16" spans="1:35" s="874" customFormat="1" ht="14.4" thickBot="1" x14ac:dyDescent="0.3">
      <c r="A16" s="863"/>
      <c r="B16" s="863"/>
      <c r="C16" s="1110"/>
      <c r="D16" s="1110"/>
      <c r="E16" s="1110"/>
      <c r="F16" s="1110"/>
      <c r="G16" s="1110"/>
      <c r="H16" s="1110"/>
      <c r="I16" s="1110"/>
      <c r="J16" s="1110"/>
      <c r="K16" s="1110"/>
      <c r="L16" s="1110"/>
      <c r="M16" s="1110"/>
      <c r="N16" s="1110"/>
      <c r="O16" s="1110"/>
      <c r="P16" s="1110"/>
      <c r="Q16" s="1110"/>
      <c r="R16" s="1110"/>
      <c r="S16" s="1110"/>
      <c r="T16" s="1110"/>
      <c r="U16" s="1110"/>
      <c r="V16" s="1110"/>
      <c r="W16" s="1110"/>
      <c r="X16" s="1110"/>
      <c r="Y16" s="1110"/>
      <c r="Z16" s="1110"/>
      <c r="AA16" s="1110"/>
      <c r="AB16" s="1110"/>
      <c r="AC16" s="1110"/>
      <c r="AD16" s="1110"/>
      <c r="AE16" s="1110"/>
      <c r="AF16" s="1110"/>
      <c r="AG16" s="1110"/>
      <c r="AH16" s="1110"/>
      <c r="AI16" s="1151"/>
    </row>
    <row r="17" spans="1:80" s="874" customFormat="1" ht="14.4" thickBot="1" x14ac:dyDescent="0.3">
      <c r="A17" s="863"/>
      <c r="B17" s="119" t="s">
        <v>52</v>
      </c>
      <c r="C17" s="77">
        <f t="shared" ref="C17:AG17" si="2">+C18+C23+C25+C27+C28+C31</f>
        <v>1776.7640689817131</v>
      </c>
      <c r="D17" s="77">
        <f t="shared" si="2"/>
        <v>1859.3565484061633</v>
      </c>
      <c r="E17" s="77">
        <f t="shared" si="2"/>
        <v>979.72203039238923</v>
      </c>
      <c r="F17" s="77">
        <f t="shared" si="2"/>
        <v>532.15534751777363</v>
      </c>
      <c r="G17" s="77">
        <f t="shared" si="2"/>
        <v>457.31438147568093</v>
      </c>
      <c r="H17" s="77">
        <f t="shared" si="2"/>
        <v>406.72172623198122</v>
      </c>
      <c r="I17" s="77">
        <f t="shared" si="2"/>
        <v>357.9020180240633</v>
      </c>
      <c r="J17" s="77">
        <f t="shared" si="2"/>
        <v>307.06448113612822</v>
      </c>
      <c r="K17" s="77">
        <f t="shared" si="2"/>
        <v>263.17933443694415</v>
      </c>
      <c r="L17" s="77">
        <f t="shared" si="2"/>
        <v>224.91460246244978</v>
      </c>
      <c r="M17" s="77">
        <f t="shared" si="2"/>
        <v>180.19484702577836</v>
      </c>
      <c r="N17" s="77">
        <f t="shared" si="2"/>
        <v>141.14130632168792</v>
      </c>
      <c r="O17" s="77">
        <f t="shared" si="2"/>
        <v>119.00765130328179</v>
      </c>
      <c r="P17" s="77">
        <f t="shared" si="2"/>
        <v>100.78734325335988</v>
      </c>
      <c r="Q17" s="77">
        <f t="shared" si="2"/>
        <v>83.842535500580112</v>
      </c>
      <c r="R17" s="77">
        <f t="shared" si="2"/>
        <v>68.641333184612478</v>
      </c>
      <c r="S17" s="77">
        <f t="shared" si="2"/>
        <v>54.612331812342319</v>
      </c>
      <c r="T17" s="77">
        <f t="shared" si="2"/>
        <v>42.719235379247117</v>
      </c>
      <c r="U17" s="77">
        <f t="shared" si="2"/>
        <v>33.384500786516519</v>
      </c>
      <c r="V17" s="77">
        <f t="shared" si="2"/>
        <v>27.991739866141327</v>
      </c>
      <c r="W17" s="77">
        <f t="shared" si="2"/>
        <v>23.294376722457077</v>
      </c>
      <c r="X17" s="77">
        <f t="shared" si="2"/>
        <v>19.224352280667773</v>
      </c>
      <c r="Y17" s="77">
        <f t="shared" si="2"/>
        <v>15.420063941957514</v>
      </c>
      <c r="Z17" s="77">
        <f t="shared" si="2"/>
        <v>12.189495119999997</v>
      </c>
      <c r="AA17" s="77">
        <f t="shared" si="2"/>
        <v>9.6258446099999997</v>
      </c>
      <c r="AB17" s="77">
        <f t="shared" si="2"/>
        <v>7.379082099999998</v>
      </c>
      <c r="AC17" s="77">
        <f t="shared" si="2"/>
        <v>5.3533523699999996</v>
      </c>
      <c r="AD17" s="77">
        <f t="shared" si="2"/>
        <v>3.63348564</v>
      </c>
      <c r="AE17" s="77">
        <f t="shared" si="2"/>
        <v>2.1562636900000003</v>
      </c>
      <c r="AF17" s="77">
        <f t="shared" si="2"/>
        <v>1.03441205</v>
      </c>
      <c r="AG17" s="77">
        <f t="shared" si="2"/>
        <v>0.20482763999999998</v>
      </c>
      <c r="AH17" s="120">
        <f t="shared" ref="AH17:AH33" si="3">+SUM(C17:AG17)</f>
        <v>8116.9329196639173</v>
      </c>
      <c r="AI17" s="1151"/>
    </row>
    <row r="18" spans="1:80" s="874" customFormat="1" x14ac:dyDescent="0.25">
      <c r="B18" s="341" t="s">
        <v>62</v>
      </c>
      <c r="C18" s="78">
        <f t="shared" ref="C18:AF18" si="4">SUM(C19:C22)</f>
        <v>1397.8236747104718</v>
      </c>
      <c r="D18" s="78">
        <f t="shared" si="4"/>
        <v>1713.5102628465643</v>
      </c>
      <c r="E18" s="78">
        <f t="shared" si="4"/>
        <v>849.20662674874939</v>
      </c>
      <c r="F18" s="78">
        <f t="shared" si="4"/>
        <v>415.07826256687378</v>
      </c>
      <c r="G18" s="78">
        <f t="shared" si="4"/>
        <v>353.72875365386341</v>
      </c>
      <c r="H18" s="78">
        <f t="shared" si="4"/>
        <v>316.24562218359802</v>
      </c>
      <c r="I18" s="78">
        <f t="shared" si="4"/>
        <v>281.9953473952246</v>
      </c>
      <c r="J18" s="78">
        <f t="shared" si="4"/>
        <v>249.56295676931416</v>
      </c>
      <c r="K18" s="78">
        <f t="shared" si="4"/>
        <v>217.2935072648761</v>
      </c>
      <c r="L18" s="78">
        <f t="shared" si="4"/>
        <v>187.91128490615017</v>
      </c>
      <c r="M18" s="78">
        <f t="shared" si="4"/>
        <v>159.32259375671143</v>
      </c>
      <c r="N18" s="78">
        <f t="shared" si="4"/>
        <v>133.848245875234</v>
      </c>
      <c r="O18" s="78">
        <f t="shared" si="4"/>
        <v>113.42568868925973</v>
      </c>
      <c r="P18" s="78">
        <f t="shared" si="4"/>
        <v>96.162389679519237</v>
      </c>
      <c r="Q18" s="78">
        <f t="shared" si="4"/>
        <v>80.077934719065908</v>
      </c>
      <c r="R18" s="78">
        <f t="shared" si="4"/>
        <v>65.736242405027184</v>
      </c>
      <c r="S18" s="78">
        <f t="shared" si="4"/>
        <v>52.565033419387248</v>
      </c>
      <c r="T18" s="78">
        <f t="shared" si="4"/>
        <v>41.432827243464217</v>
      </c>
      <c r="U18" s="78">
        <f t="shared" si="4"/>
        <v>33.24594287</v>
      </c>
      <c r="V18" s="78">
        <f t="shared" si="4"/>
        <v>27.89634096</v>
      </c>
      <c r="W18" s="78">
        <f t="shared" si="4"/>
        <v>23.228781830000003</v>
      </c>
      <c r="X18" s="78">
        <f t="shared" si="4"/>
        <v>19.187701350000001</v>
      </c>
      <c r="Y18" s="78">
        <f t="shared" si="4"/>
        <v>15.407864550000001</v>
      </c>
      <c r="Z18" s="78">
        <f t="shared" si="4"/>
        <v>12.189495119999997</v>
      </c>
      <c r="AA18" s="78">
        <f t="shared" si="4"/>
        <v>9.6258446099999997</v>
      </c>
      <c r="AB18" s="78">
        <f t="shared" si="4"/>
        <v>7.379082099999998</v>
      </c>
      <c r="AC18" s="78">
        <f t="shared" si="4"/>
        <v>5.3533523699999996</v>
      </c>
      <c r="AD18" s="78">
        <f t="shared" si="4"/>
        <v>3.63348564</v>
      </c>
      <c r="AE18" s="78">
        <f t="shared" si="4"/>
        <v>2.1562636900000003</v>
      </c>
      <c r="AF18" s="78">
        <f t="shared" si="4"/>
        <v>1.03441205</v>
      </c>
      <c r="AG18" s="78">
        <f t="shared" ref="AG18" si="5">SUM(AG19:AG22)</f>
        <v>0.20482763999999998</v>
      </c>
      <c r="AH18" s="78">
        <f t="shared" si="3"/>
        <v>6885.4706496133549</v>
      </c>
      <c r="AI18" s="1151"/>
    </row>
    <row r="19" spans="1:80" s="874" customFormat="1" x14ac:dyDescent="0.25">
      <c r="B19" s="315" t="s">
        <v>63</v>
      </c>
      <c r="C19" s="867">
        <v>85.246626239999998</v>
      </c>
      <c r="D19" s="867">
        <v>106.46773955000002</v>
      </c>
      <c r="E19" s="867">
        <v>102.54790805</v>
      </c>
      <c r="F19" s="867">
        <v>98.781842109999985</v>
      </c>
      <c r="G19" s="867">
        <v>94.361337730000002</v>
      </c>
      <c r="H19" s="867">
        <v>89.869825820000003</v>
      </c>
      <c r="I19" s="867">
        <v>84.769057930000017</v>
      </c>
      <c r="J19" s="867">
        <v>79.644430089999986</v>
      </c>
      <c r="K19" s="867">
        <v>74.142617779999995</v>
      </c>
      <c r="L19" s="867">
        <v>68.826561319999996</v>
      </c>
      <c r="M19" s="867">
        <v>63.510504780000005</v>
      </c>
      <c r="N19" s="867">
        <v>58.33457602999998</v>
      </c>
      <c r="O19" s="867">
        <v>52.878391840000013</v>
      </c>
      <c r="P19" s="867">
        <v>47.562335359999999</v>
      </c>
      <c r="Q19" s="867">
        <v>42.246278900000007</v>
      </c>
      <c r="R19" s="867">
        <v>37.024721820000003</v>
      </c>
      <c r="S19" s="867">
        <v>31.625038719999999</v>
      </c>
      <c r="T19" s="867">
        <v>26.85633782</v>
      </c>
      <c r="U19" s="867">
        <v>23.060227729999998</v>
      </c>
      <c r="V19" s="867">
        <v>20.546812170000003</v>
      </c>
      <c r="W19" s="867">
        <v>18.28442111</v>
      </c>
      <c r="X19" s="867">
        <v>16.099298830000002</v>
      </c>
      <c r="Y19" s="867">
        <v>13.914176550000001</v>
      </c>
      <c r="Z19" s="867">
        <v>11.762391429999997</v>
      </c>
      <c r="AA19" s="867">
        <v>9.54393198</v>
      </c>
      <c r="AB19" s="867">
        <v>7.379082099999998</v>
      </c>
      <c r="AC19" s="867">
        <v>5.3533523699999996</v>
      </c>
      <c r="AD19" s="867">
        <v>3.63348564</v>
      </c>
      <c r="AE19" s="867">
        <v>2.1562636900000003</v>
      </c>
      <c r="AF19" s="867">
        <v>1.03441205</v>
      </c>
      <c r="AG19" s="867">
        <v>0.20482763999999998</v>
      </c>
      <c r="AH19" s="867">
        <f t="shared" si="3"/>
        <v>1377.6688151800001</v>
      </c>
      <c r="AI19" s="1151"/>
    </row>
    <row r="20" spans="1:80" s="874" customFormat="1" x14ac:dyDescent="0.25">
      <c r="B20" s="316" t="s">
        <v>64</v>
      </c>
      <c r="C20" s="865">
        <v>220.14625384679181</v>
      </c>
      <c r="D20" s="865">
        <v>286.57412786721795</v>
      </c>
      <c r="E20" s="865">
        <v>262.82747002129503</v>
      </c>
      <c r="F20" s="865">
        <v>239.89611424538245</v>
      </c>
      <c r="G20" s="865">
        <v>215.64845715843427</v>
      </c>
      <c r="H20" s="868">
        <v>192.65963240352588</v>
      </c>
      <c r="I20" s="865">
        <v>170.4285886676029</v>
      </c>
      <c r="J20" s="865">
        <v>149.27474542492575</v>
      </c>
      <c r="K20" s="865">
        <v>127.69855958575683</v>
      </c>
      <c r="L20" s="865">
        <v>107.72981426983378</v>
      </c>
      <c r="M20" s="865">
        <v>87.760125934925327</v>
      </c>
      <c r="N20" s="865">
        <v>69.325292835483808</v>
      </c>
      <c r="O20" s="865">
        <v>55.733037353079347</v>
      </c>
      <c r="P20" s="865">
        <v>44.751055566141737</v>
      </c>
      <c r="Q20" s="865">
        <v>34.866079550218714</v>
      </c>
      <c r="R20" s="865">
        <v>26.395780315027181</v>
      </c>
      <c r="S20" s="865">
        <v>19.171896139387247</v>
      </c>
      <c r="T20" s="865">
        <v>13.321985653464219</v>
      </c>
      <c r="U20" s="865">
        <v>9.4446054400000001</v>
      </c>
      <c r="V20" s="865">
        <v>7.0423517100000002</v>
      </c>
      <c r="W20" s="865">
        <v>4.9443607200000006</v>
      </c>
      <c r="X20" s="865">
        <v>3.0884025199999998</v>
      </c>
      <c r="Y20" s="865">
        <v>1.4936880000000001</v>
      </c>
      <c r="Z20" s="865">
        <v>0.42710369000000004</v>
      </c>
      <c r="AA20" s="865">
        <v>8.191263E-2</v>
      </c>
      <c r="AB20" s="865">
        <v>0</v>
      </c>
      <c r="AC20" s="865">
        <v>0</v>
      </c>
      <c r="AD20" s="865">
        <v>0</v>
      </c>
      <c r="AE20" s="865">
        <v>0</v>
      </c>
      <c r="AF20" s="865">
        <v>0</v>
      </c>
      <c r="AG20" s="865">
        <v>0</v>
      </c>
      <c r="AH20" s="868">
        <f t="shared" si="3"/>
        <v>2350.7314415484934</v>
      </c>
    </row>
    <row r="21" spans="1:80" s="874" customFormat="1" x14ac:dyDescent="0.25">
      <c r="B21" s="342" t="s">
        <v>584</v>
      </c>
      <c r="C21" s="858">
        <v>1030.7290532738095</v>
      </c>
      <c r="D21" s="858">
        <v>1241.9841751700681</v>
      </c>
      <c r="E21" s="858">
        <v>416.2860076672336</v>
      </c>
      <c r="F21" s="858">
        <v>20.432929421768705</v>
      </c>
      <c r="G21" s="858">
        <v>0</v>
      </c>
      <c r="H21" s="79">
        <v>0</v>
      </c>
      <c r="I21" s="858">
        <v>0</v>
      </c>
      <c r="J21" s="858">
        <v>0</v>
      </c>
      <c r="K21" s="858">
        <v>0</v>
      </c>
      <c r="L21" s="858">
        <v>0</v>
      </c>
      <c r="M21" s="858">
        <v>0</v>
      </c>
      <c r="N21" s="858">
        <v>0</v>
      </c>
      <c r="O21" s="858">
        <v>0</v>
      </c>
      <c r="P21" s="858">
        <v>0</v>
      </c>
      <c r="Q21" s="858">
        <v>0</v>
      </c>
      <c r="R21" s="858">
        <v>0</v>
      </c>
      <c r="S21" s="858">
        <v>0</v>
      </c>
      <c r="T21" s="858">
        <v>0</v>
      </c>
      <c r="U21" s="858">
        <v>0</v>
      </c>
      <c r="V21" s="858">
        <v>0</v>
      </c>
      <c r="W21" s="858">
        <v>0</v>
      </c>
      <c r="X21" s="858">
        <v>0</v>
      </c>
      <c r="Y21" s="858">
        <v>0</v>
      </c>
      <c r="Z21" s="858">
        <v>0</v>
      </c>
      <c r="AA21" s="858">
        <v>0</v>
      </c>
      <c r="AB21" s="858">
        <v>0</v>
      </c>
      <c r="AC21" s="858">
        <v>0</v>
      </c>
      <c r="AD21" s="858">
        <v>0</v>
      </c>
      <c r="AE21" s="858">
        <v>0</v>
      </c>
      <c r="AF21" s="858">
        <v>0</v>
      </c>
      <c r="AG21" s="858">
        <v>0</v>
      </c>
      <c r="AH21" s="868">
        <f t="shared" si="3"/>
        <v>2709.4321655328799</v>
      </c>
    </row>
    <row r="22" spans="1:80" s="874" customFormat="1" x14ac:dyDescent="0.25">
      <c r="B22" s="342" t="s">
        <v>65</v>
      </c>
      <c r="C22" s="858">
        <v>61.701741349870417</v>
      </c>
      <c r="D22" s="858">
        <v>78.484220259278004</v>
      </c>
      <c r="E22" s="858">
        <v>67.545241010220735</v>
      </c>
      <c r="F22" s="858">
        <v>55.967376789722664</v>
      </c>
      <c r="G22" s="858">
        <v>43.718958765429157</v>
      </c>
      <c r="H22" s="79">
        <v>33.716163960072137</v>
      </c>
      <c r="I22" s="858">
        <v>26.797700797621687</v>
      </c>
      <c r="J22" s="858">
        <v>20.643781254388415</v>
      </c>
      <c r="K22" s="858">
        <v>15.452329899119274</v>
      </c>
      <c r="L22" s="858">
        <v>11.354909316316403</v>
      </c>
      <c r="M22" s="858">
        <v>8.0519630417860917</v>
      </c>
      <c r="N22" s="858">
        <v>6.1883770097502051</v>
      </c>
      <c r="O22" s="858">
        <v>4.8142594961803677</v>
      </c>
      <c r="P22" s="858">
        <v>3.8489987533775061</v>
      </c>
      <c r="Q22" s="858">
        <v>2.9655762688471907</v>
      </c>
      <c r="R22" s="858">
        <v>2.3157402700000005</v>
      </c>
      <c r="S22" s="858">
        <v>1.7680985600000001</v>
      </c>
      <c r="T22" s="858">
        <v>1.2545037699999999</v>
      </c>
      <c r="U22" s="858">
        <v>0.74110969999999987</v>
      </c>
      <c r="V22" s="858">
        <v>0.30717707999999994</v>
      </c>
      <c r="W22" s="858">
        <v>0</v>
      </c>
      <c r="X22" s="858">
        <v>0</v>
      </c>
      <c r="Y22" s="858">
        <v>0</v>
      </c>
      <c r="Z22" s="858">
        <v>0</v>
      </c>
      <c r="AA22" s="858">
        <v>0</v>
      </c>
      <c r="AB22" s="858">
        <v>0</v>
      </c>
      <c r="AC22" s="858">
        <v>0</v>
      </c>
      <c r="AD22" s="858">
        <v>0</v>
      </c>
      <c r="AE22" s="858">
        <v>0</v>
      </c>
      <c r="AF22" s="858">
        <v>0</v>
      </c>
      <c r="AG22" s="858">
        <v>0</v>
      </c>
      <c r="AH22" s="79">
        <f t="shared" si="3"/>
        <v>447.63822735198016</v>
      </c>
    </row>
    <row r="23" spans="1:80" s="874" customFormat="1" x14ac:dyDescent="0.25">
      <c r="B23" s="870" t="s">
        <v>66</v>
      </c>
      <c r="C23" s="329">
        <f t="shared" ref="C23:AG23" si="6">+C24</f>
        <v>23.532200897714496</v>
      </c>
      <c r="D23" s="329">
        <f t="shared" si="6"/>
        <v>31.270078292730563</v>
      </c>
      <c r="E23" s="329">
        <f t="shared" si="6"/>
        <v>31.270078292730563</v>
      </c>
      <c r="F23" s="329">
        <f t="shared" si="6"/>
        <v>31.333792034643853</v>
      </c>
      <c r="G23" s="329">
        <f t="shared" si="6"/>
        <v>31.270078292730563</v>
      </c>
      <c r="H23" s="329">
        <f t="shared" si="6"/>
        <v>31.270078292730563</v>
      </c>
      <c r="I23" s="329">
        <f t="shared" si="6"/>
        <v>29.702947256174117</v>
      </c>
      <c r="J23" s="329">
        <f t="shared" si="6"/>
        <v>25.065267888418063</v>
      </c>
      <c r="K23" s="329">
        <f t="shared" si="6"/>
        <v>25.001554146504777</v>
      </c>
      <c r="L23" s="329">
        <f t="shared" si="6"/>
        <v>24.293167800692512</v>
      </c>
      <c r="M23" s="329">
        <f t="shared" si="6"/>
        <v>11.599726975142364</v>
      </c>
      <c r="N23" s="329">
        <f t="shared" si="6"/>
        <v>0</v>
      </c>
      <c r="O23" s="329">
        <f t="shared" si="6"/>
        <v>0</v>
      </c>
      <c r="P23" s="329">
        <f t="shared" si="6"/>
        <v>0</v>
      </c>
      <c r="Q23" s="329">
        <f t="shared" si="6"/>
        <v>0</v>
      </c>
      <c r="R23" s="329">
        <f t="shared" si="6"/>
        <v>0</v>
      </c>
      <c r="S23" s="329">
        <f t="shared" si="6"/>
        <v>0</v>
      </c>
      <c r="T23" s="329">
        <f t="shared" si="6"/>
        <v>0</v>
      </c>
      <c r="U23" s="329">
        <f t="shared" si="6"/>
        <v>0</v>
      </c>
      <c r="V23" s="329">
        <f t="shared" si="6"/>
        <v>0</v>
      </c>
      <c r="W23" s="329">
        <f t="shared" si="6"/>
        <v>0</v>
      </c>
      <c r="X23" s="329">
        <f t="shared" si="6"/>
        <v>0</v>
      </c>
      <c r="Y23" s="329">
        <f t="shared" si="6"/>
        <v>0</v>
      </c>
      <c r="Z23" s="329">
        <f t="shared" si="6"/>
        <v>0</v>
      </c>
      <c r="AA23" s="329">
        <f t="shared" si="6"/>
        <v>0</v>
      </c>
      <c r="AB23" s="329">
        <f t="shared" si="6"/>
        <v>0</v>
      </c>
      <c r="AC23" s="329">
        <f t="shared" si="6"/>
        <v>0</v>
      </c>
      <c r="AD23" s="329">
        <f t="shared" si="6"/>
        <v>0</v>
      </c>
      <c r="AE23" s="329">
        <f t="shared" si="6"/>
        <v>0</v>
      </c>
      <c r="AF23" s="329">
        <f t="shared" si="6"/>
        <v>0</v>
      </c>
      <c r="AG23" s="329">
        <f t="shared" si="6"/>
        <v>0</v>
      </c>
      <c r="AH23" s="869">
        <f t="shared" si="3"/>
        <v>295.60897017021244</v>
      </c>
    </row>
    <row r="24" spans="1:80" s="874" customFormat="1" x14ac:dyDescent="0.25">
      <c r="B24" s="315" t="s">
        <v>67</v>
      </c>
      <c r="C24" s="860">
        <v>23.532200897714496</v>
      </c>
      <c r="D24" s="860">
        <v>31.270078292730563</v>
      </c>
      <c r="E24" s="860">
        <v>31.270078292730563</v>
      </c>
      <c r="F24" s="860">
        <v>31.333792034643853</v>
      </c>
      <c r="G24" s="860">
        <v>31.270078292730563</v>
      </c>
      <c r="H24" s="867">
        <v>31.270078292730563</v>
      </c>
      <c r="I24" s="860">
        <v>29.702947256174117</v>
      </c>
      <c r="J24" s="860">
        <v>25.065267888418063</v>
      </c>
      <c r="K24" s="860">
        <v>25.001554146504777</v>
      </c>
      <c r="L24" s="860">
        <v>24.293167800692512</v>
      </c>
      <c r="M24" s="860">
        <v>11.599726975142364</v>
      </c>
      <c r="N24" s="860">
        <v>0</v>
      </c>
      <c r="O24" s="860">
        <v>0</v>
      </c>
      <c r="P24" s="860">
        <v>0</v>
      </c>
      <c r="Q24" s="860">
        <v>0</v>
      </c>
      <c r="R24" s="860">
        <v>0</v>
      </c>
      <c r="S24" s="860">
        <v>0</v>
      </c>
      <c r="T24" s="860">
        <v>0</v>
      </c>
      <c r="U24" s="860">
        <v>0</v>
      </c>
      <c r="V24" s="860">
        <v>0</v>
      </c>
      <c r="W24" s="860">
        <v>0</v>
      </c>
      <c r="X24" s="860">
        <v>0</v>
      </c>
      <c r="Y24" s="860">
        <v>0</v>
      </c>
      <c r="Z24" s="860">
        <v>0</v>
      </c>
      <c r="AA24" s="860">
        <v>0</v>
      </c>
      <c r="AB24" s="860">
        <v>0</v>
      </c>
      <c r="AC24" s="860">
        <v>0</v>
      </c>
      <c r="AD24" s="860">
        <v>0</v>
      </c>
      <c r="AE24" s="860">
        <v>0</v>
      </c>
      <c r="AF24" s="860">
        <v>0</v>
      </c>
      <c r="AG24" s="860">
        <v>0</v>
      </c>
      <c r="AH24" s="867">
        <f t="shared" si="3"/>
        <v>295.60897017021244</v>
      </c>
    </row>
    <row r="25" spans="1:80" s="874" customFormat="1" x14ac:dyDescent="0.25">
      <c r="B25" s="870" t="s">
        <v>68</v>
      </c>
      <c r="C25" s="329">
        <f>+C26</f>
        <v>5.2339673262834792</v>
      </c>
      <c r="D25" s="329">
        <f t="shared" ref="D25:AG25" si="7">+D26</f>
        <v>5.059145910334375</v>
      </c>
      <c r="E25" s="329">
        <f t="shared" si="7"/>
        <v>4.352865020597994</v>
      </c>
      <c r="F25" s="329">
        <f t="shared" si="7"/>
        <v>3.6641955605759708</v>
      </c>
      <c r="G25" s="329">
        <f t="shared" si="7"/>
        <v>2.9751961007696957</v>
      </c>
      <c r="H25" s="329">
        <f t="shared" si="7"/>
        <v>2.3683912222587078</v>
      </c>
      <c r="I25" s="329">
        <f t="shared" si="7"/>
        <v>1.8047547321027326</v>
      </c>
      <c r="J25" s="329">
        <f t="shared" si="7"/>
        <v>0.40928713073882961</v>
      </c>
      <c r="K25" s="329">
        <f t="shared" si="7"/>
        <v>0.25391186818341738</v>
      </c>
      <c r="L25" s="329">
        <f t="shared" si="7"/>
        <v>0.10983073765685469</v>
      </c>
      <c r="M25" s="329">
        <f t="shared" si="7"/>
        <v>3.6898569250615694E-2</v>
      </c>
      <c r="N25" s="329">
        <f t="shared" si="7"/>
        <v>0</v>
      </c>
      <c r="O25" s="329">
        <f t="shared" si="7"/>
        <v>0</v>
      </c>
      <c r="P25" s="329">
        <f t="shared" si="7"/>
        <v>0</v>
      </c>
      <c r="Q25" s="329">
        <f t="shared" si="7"/>
        <v>0</v>
      </c>
      <c r="R25" s="329">
        <f t="shared" si="7"/>
        <v>0</v>
      </c>
      <c r="S25" s="329">
        <f t="shared" si="7"/>
        <v>0</v>
      </c>
      <c r="T25" s="329">
        <f t="shared" si="7"/>
        <v>0</v>
      </c>
      <c r="U25" s="329">
        <f t="shared" si="7"/>
        <v>0</v>
      </c>
      <c r="V25" s="329">
        <f t="shared" si="7"/>
        <v>0</v>
      </c>
      <c r="W25" s="329">
        <f t="shared" si="7"/>
        <v>0</v>
      </c>
      <c r="X25" s="329">
        <f t="shared" si="7"/>
        <v>0</v>
      </c>
      <c r="Y25" s="329">
        <f t="shared" si="7"/>
        <v>0</v>
      </c>
      <c r="Z25" s="329">
        <f t="shared" si="7"/>
        <v>0</v>
      </c>
      <c r="AA25" s="329">
        <f t="shared" si="7"/>
        <v>0</v>
      </c>
      <c r="AB25" s="329">
        <f t="shared" si="7"/>
        <v>0</v>
      </c>
      <c r="AC25" s="329">
        <f t="shared" si="7"/>
        <v>0</v>
      </c>
      <c r="AD25" s="329">
        <f t="shared" si="7"/>
        <v>0</v>
      </c>
      <c r="AE25" s="329">
        <f t="shared" si="7"/>
        <v>0</v>
      </c>
      <c r="AF25" s="329">
        <f t="shared" si="7"/>
        <v>0</v>
      </c>
      <c r="AG25" s="329">
        <f t="shared" si="7"/>
        <v>0</v>
      </c>
      <c r="AH25" s="869">
        <f t="shared" si="3"/>
        <v>26.268444178752677</v>
      </c>
    </row>
    <row r="26" spans="1:80" s="874" customFormat="1" x14ac:dyDescent="0.25">
      <c r="B26" s="316" t="s">
        <v>69</v>
      </c>
      <c r="C26" s="865">
        <v>5.2339673262834792</v>
      </c>
      <c r="D26" s="865">
        <v>5.059145910334375</v>
      </c>
      <c r="E26" s="865">
        <v>4.352865020597994</v>
      </c>
      <c r="F26" s="865">
        <v>3.6641955605759708</v>
      </c>
      <c r="G26" s="865">
        <v>2.9751961007696957</v>
      </c>
      <c r="H26" s="865">
        <v>2.3683912222587078</v>
      </c>
      <c r="I26" s="865">
        <v>1.8047547321027326</v>
      </c>
      <c r="J26" s="865">
        <v>0.40928713073882961</v>
      </c>
      <c r="K26" s="865">
        <v>0.25391186818341738</v>
      </c>
      <c r="L26" s="865">
        <v>0.10983073765685469</v>
      </c>
      <c r="M26" s="865">
        <v>3.6898569250615694E-2</v>
      </c>
      <c r="N26" s="865">
        <v>0</v>
      </c>
      <c r="O26" s="865">
        <v>0</v>
      </c>
      <c r="P26" s="865">
        <v>0</v>
      </c>
      <c r="Q26" s="865">
        <v>0</v>
      </c>
      <c r="R26" s="865">
        <v>0</v>
      </c>
      <c r="S26" s="865">
        <v>0</v>
      </c>
      <c r="T26" s="865">
        <v>0</v>
      </c>
      <c r="U26" s="865">
        <v>0</v>
      </c>
      <c r="V26" s="865">
        <v>0</v>
      </c>
      <c r="W26" s="865">
        <v>0</v>
      </c>
      <c r="X26" s="865">
        <v>0</v>
      </c>
      <c r="Y26" s="865">
        <v>0</v>
      </c>
      <c r="Z26" s="865">
        <v>0</v>
      </c>
      <c r="AA26" s="865">
        <v>0</v>
      </c>
      <c r="AB26" s="865">
        <v>0</v>
      </c>
      <c r="AC26" s="865">
        <v>0</v>
      </c>
      <c r="AD26" s="865">
        <v>0</v>
      </c>
      <c r="AE26" s="865">
        <v>0</v>
      </c>
      <c r="AF26" s="865">
        <v>0</v>
      </c>
      <c r="AG26" s="865">
        <v>0</v>
      </c>
      <c r="AH26" s="868">
        <f t="shared" si="3"/>
        <v>26.268444178752677</v>
      </c>
    </row>
    <row r="27" spans="1:80" s="874" customFormat="1" x14ac:dyDescent="0.25">
      <c r="B27" s="870" t="s">
        <v>70</v>
      </c>
      <c r="C27" s="329">
        <v>314.74031212813696</v>
      </c>
      <c r="D27" s="329">
        <v>101.39472155397814</v>
      </c>
      <c r="E27" s="329">
        <v>89.092005001466674</v>
      </c>
      <c r="F27" s="329">
        <v>76.555556306011212</v>
      </c>
      <c r="G27" s="329">
        <v>63.816812378648478</v>
      </c>
      <c r="H27" s="869">
        <v>51.314093483725188</v>
      </c>
      <c r="I27" s="329">
        <v>38.875427590893104</v>
      </c>
      <c r="J27" s="329">
        <v>26.503428297988346</v>
      </c>
      <c r="K27" s="329">
        <v>13.998991253134019</v>
      </c>
      <c r="L27" s="329">
        <v>5.4415601640241142</v>
      </c>
      <c r="M27" s="329">
        <v>2.8507887460101538</v>
      </c>
      <c r="N27" s="329">
        <v>1.6821413430524461</v>
      </c>
      <c r="O27" s="329">
        <v>0.74496338898277137</v>
      </c>
      <c r="P27" s="329">
        <v>0.56187422406367349</v>
      </c>
      <c r="Q27" s="329">
        <v>0.47544130699955778</v>
      </c>
      <c r="R27" s="329">
        <v>0.38985118343282521</v>
      </c>
      <c r="S27" s="329">
        <v>0.30597867206491747</v>
      </c>
      <c r="T27" s="329">
        <v>0.22226830497232405</v>
      </c>
      <c r="U27" s="329">
        <v>0.13855791651651617</v>
      </c>
      <c r="V27" s="329">
        <v>9.5398906141328454E-2</v>
      </c>
      <c r="W27" s="329">
        <v>6.5594892457073908E-2</v>
      </c>
      <c r="X27" s="329">
        <v>3.6650930667773335E-2</v>
      </c>
      <c r="Y27" s="329">
        <v>1.2199391957512309E-2</v>
      </c>
      <c r="Z27" s="329">
        <v>0</v>
      </c>
      <c r="AA27" s="329">
        <v>0</v>
      </c>
      <c r="AB27" s="329">
        <v>0</v>
      </c>
      <c r="AC27" s="329">
        <v>0</v>
      </c>
      <c r="AD27" s="329">
        <v>0</v>
      </c>
      <c r="AE27" s="329">
        <v>0</v>
      </c>
      <c r="AF27" s="329">
        <v>0</v>
      </c>
      <c r="AG27" s="329">
        <v>0</v>
      </c>
      <c r="AH27" s="869">
        <f t="shared" si="3"/>
        <v>789.31461736532515</v>
      </c>
    </row>
    <row r="28" spans="1:80" s="874" customFormat="1" x14ac:dyDescent="0.25">
      <c r="B28" s="870" t="s">
        <v>360</v>
      </c>
      <c r="C28" s="329">
        <f t="shared" ref="C28:AG29" si="8">+C29</f>
        <v>2.7617705248343909</v>
      </c>
      <c r="D28" s="329">
        <f t="shared" si="8"/>
        <v>5.5235410496687818</v>
      </c>
      <c r="E28" s="329">
        <f t="shared" si="8"/>
        <v>5.5235410496687818</v>
      </c>
      <c r="F28" s="329">
        <f t="shared" si="8"/>
        <v>5.5235410496687818</v>
      </c>
      <c r="G28" s="329">
        <f t="shared" si="8"/>
        <v>5.5235410496687818</v>
      </c>
      <c r="H28" s="329">
        <f t="shared" si="8"/>
        <v>5.5235410496687818</v>
      </c>
      <c r="I28" s="329">
        <f t="shared" si="8"/>
        <v>5.5235410496687818</v>
      </c>
      <c r="J28" s="329">
        <f t="shared" si="8"/>
        <v>5.5235410496687818</v>
      </c>
      <c r="K28" s="329">
        <f t="shared" si="8"/>
        <v>6.6313699042458554</v>
      </c>
      <c r="L28" s="329">
        <f t="shared" si="8"/>
        <v>7.1587588539261056</v>
      </c>
      <c r="M28" s="329">
        <f t="shared" si="8"/>
        <v>6.3848389786637822</v>
      </c>
      <c r="N28" s="329">
        <f t="shared" si="8"/>
        <v>5.6109191034014581</v>
      </c>
      <c r="O28" s="329">
        <f t="shared" si="8"/>
        <v>4.8369992250392908</v>
      </c>
      <c r="P28" s="329">
        <f t="shared" si="8"/>
        <v>4.0630793497769666</v>
      </c>
      <c r="Q28" s="329">
        <f t="shared" si="8"/>
        <v>3.2891594745146424</v>
      </c>
      <c r="R28" s="329">
        <f t="shared" si="8"/>
        <v>2.5152395961524752</v>
      </c>
      <c r="S28" s="329">
        <f t="shared" si="8"/>
        <v>1.741319720890151</v>
      </c>
      <c r="T28" s="329">
        <f t="shared" si="8"/>
        <v>1.0641398308105781</v>
      </c>
      <c r="U28" s="329">
        <f t="shared" si="8"/>
        <v>0</v>
      </c>
      <c r="V28" s="329">
        <f t="shared" si="8"/>
        <v>0</v>
      </c>
      <c r="W28" s="329">
        <f t="shared" si="8"/>
        <v>0</v>
      </c>
      <c r="X28" s="329">
        <f t="shared" si="8"/>
        <v>0</v>
      </c>
      <c r="Y28" s="329">
        <f t="shared" si="8"/>
        <v>0</v>
      </c>
      <c r="Z28" s="329">
        <f t="shared" si="8"/>
        <v>0</v>
      </c>
      <c r="AA28" s="329">
        <f t="shared" si="8"/>
        <v>0</v>
      </c>
      <c r="AB28" s="329">
        <f t="shared" si="8"/>
        <v>0</v>
      </c>
      <c r="AC28" s="329">
        <f t="shared" si="8"/>
        <v>0</v>
      </c>
      <c r="AD28" s="329">
        <f t="shared" si="8"/>
        <v>0</v>
      </c>
      <c r="AE28" s="329">
        <f t="shared" si="8"/>
        <v>0</v>
      </c>
      <c r="AF28" s="329">
        <f t="shared" si="8"/>
        <v>0</v>
      </c>
      <c r="AG28" s="329">
        <f t="shared" si="8"/>
        <v>0</v>
      </c>
      <c r="AH28" s="869">
        <f t="shared" si="3"/>
        <v>84.72238190993717</v>
      </c>
    </row>
    <row r="29" spans="1:80" s="874" customFormat="1" x14ac:dyDescent="0.25">
      <c r="B29" s="315" t="s">
        <v>67</v>
      </c>
      <c r="C29" s="860">
        <f t="shared" si="8"/>
        <v>2.7617705248343909</v>
      </c>
      <c r="D29" s="860">
        <f t="shared" si="8"/>
        <v>5.5235410496687818</v>
      </c>
      <c r="E29" s="860">
        <f t="shared" si="8"/>
        <v>5.5235410496687818</v>
      </c>
      <c r="F29" s="860">
        <f t="shared" si="8"/>
        <v>5.5235410496687818</v>
      </c>
      <c r="G29" s="860">
        <f t="shared" si="8"/>
        <v>5.5235410496687818</v>
      </c>
      <c r="H29" s="860">
        <f t="shared" si="8"/>
        <v>5.5235410496687818</v>
      </c>
      <c r="I29" s="860">
        <f t="shared" si="8"/>
        <v>5.5235410496687818</v>
      </c>
      <c r="J29" s="860">
        <f t="shared" si="8"/>
        <v>5.5235410496687818</v>
      </c>
      <c r="K29" s="860">
        <f t="shared" si="8"/>
        <v>6.6313699042458554</v>
      </c>
      <c r="L29" s="860">
        <f t="shared" si="8"/>
        <v>7.1587588539261056</v>
      </c>
      <c r="M29" s="860">
        <f t="shared" si="8"/>
        <v>6.3848389786637822</v>
      </c>
      <c r="N29" s="860">
        <f t="shared" si="8"/>
        <v>5.6109191034014581</v>
      </c>
      <c r="O29" s="860">
        <f t="shared" si="8"/>
        <v>4.8369992250392908</v>
      </c>
      <c r="P29" s="860">
        <f t="shared" si="8"/>
        <v>4.0630793497769666</v>
      </c>
      <c r="Q29" s="860">
        <f t="shared" si="8"/>
        <v>3.2891594745146424</v>
      </c>
      <c r="R29" s="860">
        <f t="shared" si="8"/>
        <v>2.5152395961524752</v>
      </c>
      <c r="S29" s="860">
        <f t="shared" si="8"/>
        <v>1.741319720890151</v>
      </c>
      <c r="T29" s="860">
        <f t="shared" si="8"/>
        <v>1.0641398308105781</v>
      </c>
      <c r="U29" s="860">
        <f t="shared" si="8"/>
        <v>0</v>
      </c>
      <c r="V29" s="860">
        <f t="shared" si="8"/>
        <v>0</v>
      </c>
      <c r="W29" s="860">
        <f t="shared" si="8"/>
        <v>0</v>
      </c>
      <c r="X29" s="860">
        <f t="shared" si="8"/>
        <v>0</v>
      </c>
      <c r="Y29" s="860">
        <f t="shared" si="8"/>
        <v>0</v>
      </c>
      <c r="Z29" s="860">
        <f t="shared" si="8"/>
        <v>0</v>
      </c>
      <c r="AA29" s="860">
        <f t="shared" si="8"/>
        <v>0</v>
      </c>
      <c r="AB29" s="860">
        <f>+AB30</f>
        <v>0</v>
      </c>
      <c r="AC29" s="860">
        <f>+AC30</f>
        <v>0</v>
      </c>
      <c r="AD29" s="860">
        <f t="shared" si="8"/>
        <v>0</v>
      </c>
      <c r="AE29" s="860">
        <f t="shared" si="8"/>
        <v>0</v>
      </c>
      <c r="AF29" s="860">
        <f t="shared" si="8"/>
        <v>0</v>
      </c>
      <c r="AG29" s="860">
        <f t="shared" si="8"/>
        <v>0</v>
      </c>
      <c r="AH29" s="867">
        <f t="shared" si="3"/>
        <v>84.72238190993717</v>
      </c>
    </row>
    <row r="30" spans="1:80" s="424" customFormat="1" x14ac:dyDescent="0.25">
      <c r="A30" s="863"/>
      <c r="B30" s="316" t="s">
        <v>363</v>
      </c>
      <c r="C30" s="865">
        <v>2.7617705248343909</v>
      </c>
      <c r="D30" s="865">
        <v>5.5235410496687818</v>
      </c>
      <c r="E30" s="865">
        <v>5.5235410496687818</v>
      </c>
      <c r="F30" s="865">
        <v>5.5235410496687818</v>
      </c>
      <c r="G30" s="865">
        <v>5.5235410496687818</v>
      </c>
      <c r="H30" s="868">
        <v>5.5235410496687818</v>
      </c>
      <c r="I30" s="865">
        <v>5.5235410496687818</v>
      </c>
      <c r="J30" s="865">
        <v>5.5235410496687818</v>
      </c>
      <c r="K30" s="865">
        <v>6.6313699042458554</v>
      </c>
      <c r="L30" s="865">
        <v>7.1587588539261056</v>
      </c>
      <c r="M30" s="865">
        <v>6.3848389786637822</v>
      </c>
      <c r="N30" s="865">
        <v>5.6109191034014581</v>
      </c>
      <c r="O30" s="865">
        <v>4.8369992250392908</v>
      </c>
      <c r="P30" s="865">
        <v>4.0630793497769666</v>
      </c>
      <c r="Q30" s="865">
        <v>3.2891594745146424</v>
      </c>
      <c r="R30" s="865">
        <v>2.5152395961524752</v>
      </c>
      <c r="S30" s="865">
        <v>1.741319720890151</v>
      </c>
      <c r="T30" s="865">
        <v>1.0641398308105781</v>
      </c>
      <c r="U30" s="865">
        <v>0</v>
      </c>
      <c r="V30" s="865">
        <v>0</v>
      </c>
      <c r="W30" s="865">
        <v>0</v>
      </c>
      <c r="X30" s="865">
        <v>0</v>
      </c>
      <c r="Y30" s="865">
        <v>0</v>
      </c>
      <c r="Z30" s="865">
        <v>0</v>
      </c>
      <c r="AA30" s="865">
        <v>0</v>
      </c>
      <c r="AB30" s="865">
        <v>0</v>
      </c>
      <c r="AC30" s="865">
        <v>0</v>
      </c>
      <c r="AD30" s="865">
        <v>0</v>
      </c>
      <c r="AE30" s="865">
        <v>0</v>
      </c>
      <c r="AF30" s="865">
        <v>0</v>
      </c>
      <c r="AG30" s="865">
        <v>0</v>
      </c>
      <c r="AH30" s="868">
        <f t="shared" si="3"/>
        <v>84.72238190993717</v>
      </c>
      <c r="AI30" s="874"/>
      <c r="AJ30" s="874"/>
      <c r="AK30" s="874"/>
      <c r="AL30" s="874"/>
      <c r="AM30" s="874"/>
      <c r="AN30" s="874"/>
      <c r="AO30" s="874"/>
      <c r="AP30" s="874"/>
      <c r="AQ30" s="874"/>
      <c r="AR30" s="874"/>
      <c r="AS30" s="874"/>
      <c r="AT30" s="874"/>
      <c r="AU30" s="874"/>
      <c r="AV30" s="874"/>
      <c r="AW30" s="874"/>
      <c r="AX30" s="874"/>
      <c r="AY30" s="874"/>
      <c r="AZ30" s="874"/>
      <c r="BA30" s="874"/>
      <c r="BB30" s="874"/>
      <c r="BC30" s="874"/>
      <c r="BD30" s="874"/>
      <c r="BE30" s="874"/>
      <c r="BF30" s="874"/>
      <c r="BG30" s="874"/>
      <c r="BH30" s="874"/>
      <c r="BI30" s="874"/>
      <c r="BJ30" s="874"/>
      <c r="BK30" s="874"/>
      <c r="BL30" s="874"/>
      <c r="BM30" s="874"/>
      <c r="BN30" s="874"/>
      <c r="BO30" s="874"/>
      <c r="BP30" s="874"/>
      <c r="BQ30" s="874"/>
      <c r="BR30" s="874"/>
      <c r="BS30" s="874"/>
      <c r="BT30" s="874"/>
      <c r="BU30" s="874"/>
      <c r="BV30" s="874"/>
      <c r="BW30" s="874"/>
      <c r="BX30" s="874"/>
      <c r="BY30" s="874"/>
      <c r="BZ30" s="874"/>
      <c r="CA30" s="874"/>
      <c r="CB30" s="874"/>
    </row>
    <row r="31" spans="1:80" s="424" customFormat="1" x14ac:dyDescent="0.25">
      <c r="A31" s="863"/>
      <c r="B31" s="315" t="s">
        <v>685</v>
      </c>
      <c r="C31" s="860">
        <f t="shared" ref="C31:AF31" si="9">+C32+C33</f>
        <v>32.672143394271892</v>
      </c>
      <c r="D31" s="860">
        <f t="shared" si="9"/>
        <v>2.5987987528868834</v>
      </c>
      <c r="E31" s="860">
        <f t="shared" si="9"/>
        <v>0.27691427917595257</v>
      </c>
      <c r="F31" s="860">
        <f t="shared" si="9"/>
        <v>0</v>
      </c>
      <c r="G31" s="860">
        <f t="shared" si="9"/>
        <v>0</v>
      </c>
      <c r="H31" s="860">
        <f t="shared" si="9"/>
        <v>0</v>
      </c>
      <c r="I31" s="860">
        <f t="shared" si="9"/>
        <v>0</v>
      </c>
      <c r="J31" s="860">
        <f t="shared" si="9"/>
        <v>0</v>
      </c>
      <c r="K31" s="860">
        <f t="shared" si="9"/>
        <v>0</v>
      </c>
      <c r="L31" s="860">
        <f t="shared" si="9"/>
        <v>0</v>
      </c>
      <c r="M31" s="860">
        <f t="shared" si="9"/>
        <v>0</v>
      </c>
      <c r="N31" s="860">
        <f t="shared" si="9"/>
        <v>0</v>
      </c>
      <c r="O31" s="860">
        <f t="shared" si="9"/>
        <v>0</v>
      </c>
      <c r="P31" s="860">
        <f t="shared" si="9"/>
        <v>0</v>
      </c>
      <c r="Q31" s="860">
        <f t="shared" si="9"/>
        <v>0</v>
      </c>
      <c r="R31" s="860">
        <f t="shared" si="9"/>
        <v>0</v>
      </c>
      <c r="S31" s="860">
        <f t="shared" si="9"/>
        <v>0</v>
      </c>
      <c r="T31" s="860">
        <f t="shared" si="9"/>
        <v>0</v>
      </c>
      <c r="U31" s="860">
        <f t="shared" si="9"/>
        <v>0</v>
      </c>
      <c r="V31" s="860">
        <f t="shared" si="9"/>
        <v>0</v>
      </c>
      <c r="W31" s="860">
        <f t="shared" si="9"/>
        <v>0</v>
      </c>
      <c r="X31" s="860">
        <f t="shared" si="9"/>
        <v>0</v>
      </c>
      <c r="Y31" s="860">
        <f t="shared" si="9"/>
        <v>0</v>
      </c>
      <c r="Z31" s="860">
        <f t="shared" si="9"/>
        <v>0</v>
      </c>
      <c r="AA31" s="860">
        <f t="shared" si="9"/>
        <v>0</v>
      </c>
      <c r="AB31" s="860">
        <f t="shared" si="9"/>
        <v>0</v>
      </c>
      <c r="AC31" s="860">
        <f t="shared" si="9"/>
        <v>0</v>
      </c>
      <c r="AD31" s="860">
        <f t="shared" si="9"/>
        <v>0</v>
      </c>
      <c r="AE31" s="860">
        <f t="shared" si="9"/>
        <v>0</v>
      </c>
      <c r="AF31" s="860">
        <f t="shared" si="9"/>
        <v>0</v>
      </c>
      <c r="AG31" s="860">
        <f t="shared" ref="AG31" si="10">+AG32+AG33</f>
        <v>0</v>
      </c>
      <c r="AH31" s="867">
        <f t="shared" si="3"/>
        <v>35.547856426334732</v>
      </c>
      <c r="AI31" s="874"/>
      <c r="AJ31" s="874"/>
      <c r="AK31" s="874"/>
      <c r="AL31" s="874"/>
      <c r="AM31" s="874"/>
      <c r="AN31" s="874"/>
      <c r="AO31" s="874"/>
      <c r="AP31" s="874"/>
      <c r="AQ31" s="874"/>
      <c r="AR31" s="874"/>
      <c r="AS31" s="874"/>
      <c r="AT31" s="874"/>
      <c r="AU31" s="874"/>
      <c r="AV31" s="874"/>
      <c r="AW31" s="874"/>
      <c r="AX31" s="874"/>
      <c r="AY31" s="874"/>
      <c r="AZ31" s="874"/>
      <c r="BA31" s="874"/>
      <c r="BB31" s="874"/>
      <c r="BC31" s="874"/>
      <c r="BD31" s="874"/>
      <c r="BE31" s="874"/>
      <c r="BF31" s="874"/>
      <c r="BG31" s="874"/>
      <c r="BH31" s="874"/>
      <c r="BI31" s="874"/>
      <c r="BJ31" s="874"/>
      <c r="BK31" s="874"/>
      <c r="BL31" s="874"/>
      <c r="BM31" s="874"/>
      <c r="BN31" s="874"/>
      <c r="BO31" s="874"/>
      <c r="BP31" s="874"/>
      <c r="BQ31" s="874"/>
      <c r="BR31" s="874"/>
      <c r="BS31" s="874"/>
      <c r="BT31" s="874"/>
      <c r="BU31" s="874"/>
      <c r="BV31" s="874"/>
      <c r="BW31" s="874"/>
      <c r="BX31" s="874"/>
      <c r="BY31" s="874"/>
      <c r="BZ31" s="874"/>
      <c r="CA31" s="874"/>
      <c r="CB31" s="874"/>
    </row>
    <row r="32" spans="1:80" s="424" customFormat="1" x14ac:dyDescent="0.25">
      <c r="A32" s="863"/>
      <c r="B32" s="315" t="s">
        <v>71</v>
      </c>
      <c r="C32" s="860">
        <v>30.52583753427189</v>
      </c>
      <c r="D32" s="860">
        <v>1.8503423728868837</v>
      </c>
      <c r="E32" s="860">
        <v>0.27691427917595257</v>
      </c>
      <c r="F32" s="860">
        <v>0</v>
      </c>
      <c r="G32" s="860">
        <v>0</v>
      </c>
      <c r="H32" s="867">
        <v>0</v>
      </c>
      <c r="I32" s="860">
        <v>0</v>
      </c>
      <c r="J32" s="860">
        <v>0</v>
      </c>
      <c r="K32" s="860">
        <v>0</v>
      </c>
      <c r="L32" s="860">
        <v>0</v>
      </c>
      <c r="M32" s="860">
        <v>0</v>
      </c>
      <c r="N32" s="860">
        <v>0</v>
      </c>
      <c r="O32" s="860">
        <v>0</v>
      </c>
      <c r="P32" s="860">
        <v>0</v>
      </c>
      <c r="Q32" s="860">
        <v>0</v>
      </c>
      <c r="R32" s="860">
        <v>0</v>
      </c>
      <c r="S32" s="860">
        <v>0</v>
      </c>
      <c r="T32" s="860">
        <v>0</v>
      </c>
      <c r="U32" s="860">
        <v>0</v>
      </c>
      <c r="V32" s="860">
        <v>0</v>
      </c>
      <c r="W32" s="860">
        <v>0</v>
      </c>
      <c r="X32" s="860">
        <v>0</v>
      </c>
      <c r="Y32" s="860">
        <v>0</v>
      </c>
      <c r="Z32" s="860">
        <v>0</v>
      </c>
      <c r="AA32" s="860">
        <v>0</v>
      </c>
      <c r="AB32" s="860">
        <v>0</v>
      </c>
      <c r="AC32" s="860">
        <v>0</v>
      </c>
      <c r="AD32" s="860">
        <v>0</v>
      </c>
      <c r="AE32" s="860">
        <v>0</v>
      </c>
      <c r="AF32" s="860">
        <v>0</v>
      </c>
      <c r="AG32" s="860">
        <v>0</v>
      </c>
      <c r="AH32" s="867">
        <f t="shared" si="3"/>
        <v>32.653094186334727</v>
      </c>
      <c r="AI32" s="874"/>
      <c r="AJ32" s="874"/>
      <c r="AK32" s="874"/>
      <c r="AL32" s="874"/>
      <c r="AM32" s="874"/>
      <c r="AN32" s="874"/>
      <c r="AO32" s="874"/>
      <c r="AP32" s="874"/>
      <c r="AQ32" s="874"/>
      <c r="AR32" s="874"/>
      <c r="AS32" s="874"/>
      <c r="AT32" s="874"/>
      <c r="AU32" s="874"/>
      <c r="AV32" s="874"/>
      <c r="AW32" s="874"/>
      <c r="AX32" s="874"/>
      <c r="AY32" s="874"/>
      <c r="AZ32" s="874"/>
      <c r="BA32" s="874"/>
      <c r="BB32" s="874"/>
      <c r="BC32" s="874"/>
      <c r="BD32" s="874"/>
      <c r="BE32" s="874"/>
      <c r="BF32" s="874"/>
      <c r="BG32" s="874"/>
      <c r="BH32" s="874"/>
      <c r="BI32" s="874"/>
      <c r="BJ32" s="874"/>
      <c r="BK32" s="874"/>
      <c r="BL32" s="874"/>
      <c r="BM32" s="874"/>
      <c r="BN32" s="874"/>
      <c r="BO32" s="874"/>
      <c r="BP32" s="874"/>
      <c r="BQ32" s="874"/>
      <c r="BR32" s="874"/>
      <c r="BS32" s="874"/>
      <c r="BT32" s="874"/>
      <c r="BU32" s="874"/>
      <c r="BV32" s="874"/>
      <c r="BW32" s="874"/>
      <c r="BX32" s="874"/>
      <c r="BY32" s="874"/>
      <c r="BZ32" s="874"/>
      <c r="CA32" s="874"/>
      <c r="CB32" s="874"/>
    </row>
    <row r="33" spans="1:80" s="424" customFormat="1" x14ac:dyDescent="0.25">
      <c r="A33" s="863"/>
      <c r="B33" s="317" t="s">
        <v>69</v>
      </c>
      <c r="C33" s="318">
        <v>2.1463058600000005</v>
      </c>
      <c r="D33" s="318">
        <v>0.74845637999999981</v>
      </c>
      <c r="E33" s="318">
        <v>0</v>
      </c>
      <c r="F33" s="318">
        <v>0</v>
      </c>
      <c r="G33" s="318">
        <v>0</v>
      </c>
      <c r="H33" s="80">
        <v>0</v>
      </c>
      <c r="I33" s="318">
        <v>0</v>
      </c>
      <c r="J33" s="318">
        <v>0</v>
      </c>
      <c r="K33" s="318">
        <v>0</v>
      </c>
      <c r="L33" s="318">
        <v>0</v>
      </c>
      <c r="M33" s="318">
        <v>0</v>
      </c>
      <c r="N33" s="318">
        <v>0</v>
      </c>
      <c r="O33" s="318">
        <v>0</v>
      </c>
      <c r="P33" s="318">
        <v>0</v>
      </c>
      <c r="Q33" s="318">
        <v>0</v>
      </c>
      <c r="R33" s="318">
        <v>0</v>
      </c>
      <c r="S33" s="318">
        <v>0</v>
      </c>
      <c r="T33" s="318">
        <v>0</v>
      </c>
      <c r="U33" s="318">
        <v>0</v>
      </c>
      <c r="V33" s="318">
        <v>0</v>
      </c>
      <c r="W33" s="318">
        <v>0</v>
      </c>
      <c r="X33" s="318">
        <v>0</v>
      </c>
      <c r="Y33" s="318">
        <v>0</v>
      </c>
      <c r="Z33" s="318">
        <v>0</v>
      </c>
      <c r="AA33" s="318">
        <v>0</v>
      </c>
      <c r="AB33" s="318">
        <v>0</v>
      </c>
      <c r="AC33" s="318">
        <v>0</v>
      </c>
      <c r="AD33" s="318">
        <v>0</v>
      </c>
      <c r="AE33" s="318">
        <v>0</v>
      </c>
      <c r="AF33" s="318">
        <v>0</v>
      </c>
      <c r="AG33" s="318">
        <v>0</v>
      </c>
      <c r="AH33" s="80">
        <f t="shared" si="3"/>
        <v>2.8947622400000004</v>
      </c>
      <c r="AI33" s="874"/>
      <c r="AJ33" s="874"/>
      <c r="AK33" s="874"/>
      <c r="AL33" s="874"/>
      <c r="AM33" s="874"/>
      <c r="AN33" s="874"/>
      <c r="AO33" s="874"/>
      <c r="AP33" s="874"/>
      <c r="AQ33" s="874"/>
      <c r="AR33" s="874"/>
      <c r="AS33" s="874"/>
      <c r="AT33" s="874"/>
      <c r="AU33" s="874"/>
      <c r="AV33" s="874"/>
      <c r="AW33" s="874"/>
      <c r="AX33" s="874"/>
      <c r="AY33" s="874"/>
      <c r="AZ33" s="874"/>
      <c r="BA33" s="874"/>
      <c r="BB33" s="874"/>
      <c r="BC33" s="874"/>
      <c r="BD33" s="874"/>
      <c r="BE33" s="874"/>
      <c r="BF33" s="874"/>
      <c r="BG33" s="874"/>
      <c r="BH33" s="874"/>
      <c r="BI33" s="874"/>
      <c r="BJ33" s="874"/>
      <c r="BK33" s="874"/>
      <c r="BL33" s="874"/>
      <c r="BM33" s="874"/>
      <c r="BN33" s="874"/>
      <c r="BO33" s="874"/>
      <c r="BP33" s="874"/>
      <c r="BQ33" s="874"/>
      <c r="BR33" s="874"/>
      <c r="BS33" s="874"/>
      <c r="BT33" s="874"/>
      <c r="BU33" s="874"/>
      <c r="BV33" s="874"/>
      <c r="BW33" s="874"/>
      <c r="BX33" s="874"/>
      <c r="BY33" s="874"/>
      <c r="BZ33" s="874"/>
      <c r="CA33" s="874"/>
      <c r="CB33" s="874"/>
    </row>
    <row r="34" spans="1:80" s="874" customFormat="1" ht="14.4" thickBot="1" x14ac:dyDescent="0.3">
      <c r="A34" s="863"/>
      <c r="B34" s="319"/>
      <c r="C34" s="859"/>
      <c r="D34" s="859"/>
      <c r="E34" s="859"/>
      <c r="F34" s="859"/>
      <c r="G34" s="859"/>
      <c r="H34" s="859"/>
      <c r="I34" s="859"/>
      <c r="J34" s="859"/>
      <c r="K34" s="859"/>
      <c r="L34" s="859"/>
      <c r="M34" s="859"/>
      <c r="N34" s="859"/>
      <c r="O34" s="859"/>
      <c r="P34" s="859"/>
      <c r="Q34" s="859"/>
      <c r="R34" s="859"/>
      <c r="S34" s="859"/>
      <c r="T34" s="859"/>
      <c r="U34" s="859"/>
      <c r="V34" s="859"/>
      <c r="W34" s="859"/>
      <c r="X34" s="859"/>
      <c r="Y34" s="859"/>
      <c r="Z34" s="859"/>
      <c r="AA34" s="859"/>
      <c r="AB34" s="859"/>
      <c r="AC34" s="859"/>
      <c r="AD34" s="859"/>
      <c r="AE34" s="859"/>
      <c r="AF34" s="859"/>
      <c r="AG34" s="859"/>
      <c r="AH34" s="859"/>
    </row>
    <row r="35" spans="1:80" s="874" customFormat="1" ht="14.4" thickBot="1" x14ac:dyDescent="0.3">
      <c r="A35" s="863"/>
      <c r="B35" s="119" t="s">
        <v>302</v>
      </c>
      <c r="C35" s="77">
        <f t="shared" ref="C35:AG35" si="11">+C36+C51+SUM(C63:C112)+C115</f>
        <v>2956.5033045872829</v>
      </c>
      <c r="D35" s="77">
        <f t="shared" si="11"/>
        <v>3068.7818120891934</v>
      </c>
      <c r="E35" s="77">
        <f t="shared" si="11"/>
        <v>3018.9445630497476</v>
      </c>
      <c r="F35" s="77">
        <f t="shared" si="11"/>
        <v>3828.9985711615886</v>
      </c>
      <c r="G35" s="77">
        <f t="shared" si="11"/>
        <v>4068.4301149885805</v>
      </c>
      <c r="H35" s="77">
        <f t="shared" si="11"/>
        <v>3970.9156808555017</v>
      </c>
      <c r="I35" s="77">
        <f t="shared" si="11"/>
        <v>3731.5022099821704</v>
      </c>
      <c r="J35" s="77">
        <f t="shared" si="11"/>
        <v>3967.1714449434689</v>
      </c>
      <c r="K35" s="77">
        <f t="shared" si="11"/>
        <v>3844.2685340612838</v>
      </c>
      <c r="L35" s="77">
        <f t="shared" si="11"/>
        <v>3774.1253875058428</v>
      </c>
      <c r="M35" s="77">
        <f t="shared" si="11"/>
        <v>3448.5125324521973</v>
      </c>
      <c r="N35" s="77">
        <f t="shared" si="11"/>
        <v>2886.3770603253706</v>
      </c>
      <c r="O35" s="77">
        <f t="shared" si="11"/>
        <v>2324.2415882413889</v>
      </c>
      <c r="P35" s="77">
        <f t="shared" si="11"/>
        <v>1766.3991299444033</v>
      </c>
      <c r="Q35" s="77">
        <f t="shared" si="11"/>
        <v>1221.3668945241586</v>
      </c>
      <c r="R35" s="77">
        <f t="shared" si="11"/>
        <v>770.16507759153865</v>
      </c>
      <c r="S35" s="77">
        <f t="shared" si="11"/>
        <v>600.65888688798384</v>
      </c>
      <c r="T35" s="77">
        <f t="shared" si="11"/>
        <v>431.87220554547287</v>
      </c>
      <c r="U35" s="77">
        <f t="shared" si="11"/>
        <v>326.78174467808748</v>
      </c>
      <c r="V35" s="77">
        <f t="shared" si="11"/>
        <v>250.92490704627059</v>
      </c>
      <c r="W35" s="77">
        <f t="shared" si="11"/>
        <v>175.06806939928103</v>
      </c>
      <c r="X35" s="77">
        <f t="shared" si="11"/>
        <v>111.1207350201298</v>
      </c>
      <c r="Y35" s="77">
        <f t="shared" si="11"/>
        <v>82.901910422065683</v>
      </c>
      <c r="Z35" s="77">
        <f t="shared" si="11"/>
        <v>54.683085815373978</v>
      </c>
      <c r="AA35" s="77">
        <f t="shared" si="11"/>
        <v>26.46426122903733</v>
      </c>
      <c r="AB35" s="77">
        <f t="shared" si="11"/>
        <v>3.9751070749536765</v>
      </c>
      <c r="AC35" s="77">
        <f t="shared" si="11"/>
        <v>0</v>
      </c>
      <c r="AD35" s="77">
        <f t="shared" si="11"/>
        <v>0</v>
      </c>
      <c r="AE35" s="77">
        <f t="shared" si="11"/>
        <v>0</v>
      </c>
      <c r="AF35" s="77">
        <f t="shared" si="11"/>
        <v>0</v>
      </c>
      <c r="AG35" s="77">
        <f t="shared" si="11"/>
        <v>0</v>
      </c>
      <c r="AH35" s="120">
        <f t="shared" ref="AH35:AH98" si="12">+SUM(C35:AG35)</f>
        <v>50711.15481942238</v>
      </c>
    </row>
    <row r="36" spans="1:80" s="874" customFormat="1" x14ac:dyDescent="0.25">
      <c r="A36" s="863"/>
      <c r="B36" s="323" t="s">
        <v>73</v>
      </c>
      <c r="C36" s="324">
        <f t="shared" ref="C36:AF36" si="13">+C37+C40+C46+C48</f>
        <v>20.045901785810518</v>
      </c>
      <c r="D36" s="324">
        <f t="shared" si="13"/>
        <v>37.133275441621038</v>
      </c>
      <c r="E36" s="324">
        <f t="shared" si="13"/>
        <v>37.133275051621034</v>
      </c>
      <c r="F36" s="324">
        <f t="shared" si="13"/>
        <v>37.133275051621034</v>
      </c>
      <c r="G36" s="324">
        <f t="shared" si="13"/>
        <v>37.133275051621034</v>
      </c>
      <c r="H36" s="324">
        <f t="shared" si="13"/>
        <v>37.133275051621034</v>
      </c>
      <c r="I36" s="324">
        <f t="shared" si="13"/>
        <v>37.133275051621034</v>
      </c>
      <c r="J36" s="324">
        <f t="shared" si="13"/>
        <v>37.133275051621034</v>
      </c>
      <c r="K36" s="324">
        <f t="shared" si="13"/>
        <v>44.594260913890388</v>
      </c>
      <c r="L36" s="324">
        <f t="shared" si="13"/>
        <v>48.151103241884933</v>
      </c>
      <c r="M36" s="324">
        <f t="shared" si="13"/>
        <v>42.945578632270895</v>
      </c>
      <c r="N36" s="324">
        <f t="shared" si="13"/>
        <v>37.740053969201945</v>
      </c>
      <c r="O36" s="324">
        <f t="shared" si="13"/>
        <v>32.534529344415198</v>
      </c>
      <c r="P36" s="324">
        <f t="shared" si="13"/>
        <v>27.329004689973868</v>
      </c>
      <c r="Q36" s="324">
        <f t="shared" si="13"/>
        <v>22.12348004863237</v>
      </c>
      <c r="R36" s="324">
        <f t="shared" si="13"/>
        <v>16.917955387290874</v>
      </c>
      <c r="S36" s="324">
        <f t="shared" si="13"/>
        <v>11.71243076594938</v>
      </c>
      <c r="T36" s="324">
        <f t="shared" si="13"/>
        <v>7.1575968004693822</v>
      </c>
      <c r="U36" s="324">
        <f t="shared" si="13"/>
        <v>0</v>
      </c>
      <c r="V36" s="324">
        <f t="shared" si="13"/>
        <v>0</v>
      </c>
      <c r="W36" s="324">
        <f t="shared" si="13"/>
        <v>0</v>
      </c>
      <c r="X36" s="324">
        <f t="shared" si="13"/>
        <v>0</v>
      </c>
      <c r="Y36" s="324">
        <f t="shared" si="13"/>
        <v>0</v>
      </c>
      <c r="Z36" s="324">
        <f t="shared" si="13"/>
        <v>0</v>
      </c>
      <c r="AA36" s="324">
        <f t="shared" si="13"/>
        <v>0</v>
      </c>
      <c r="AB36" s="324">
        <f t="shared" si="13"/>
        <v>0</v>
      </c>
      <c r="AC36" s="324">
        <f t="shared" si="13"/>
        <v>0</v>
      </c>
      <c r="AD36" s="324">
        <f t="shared" si="13"/>
        <v>0</v>
      </c>
      <c r="AE36" s="324">
        <f t="shared" si="13"/>
        <v>0</v>
      </c>
      <c r="AF36" s="324">
        <f t="shared" si="13"/>
        <v>0</v>
      </c>
      <c r="AG36" s="324">
        <f t="shared" ref="AG36" si="14">+AG37+AG40+AG46+AG48</f>
        <v>0</v>
      </c>
      <c r="AH36" s="81">
        <f t="shared" si="12"/>
        <v>571.18482133113696</v>
      </c>
    </row>
    <row r="37" spans="1:80" s="874" customFormat="1" x14ac:dyDescent="0.25">
      <c r="A37" s="863"/>
      <c r="B37" s="863" t="s">
        <v>19</v>
      </c>
      <c r="C37" s="861">
        <f t="shared" ref="C37:AF37" si="15">+C38+C39</f>
        <v>5.3460179387905038</v>
      </c>
      <c r="D37" s="861">
        <f t="shared" si="15"/>
        <v>10.692035877581008</v>
      </c>
      <c r="E37" s="861">
        <f t="shared" si="15"/>
        <v>10.692035877581008</v>
      </c>
      <c r="F37" s="861">
        <f t="shared" si="15"/>
        <v>10.692035877581008</v>
      </c>
      <c r="G37" s="861">
        <f t="shared" si="15"/>
        <v>10.692035877581008</v>
      </c>
      <c r="H37" s="861">
        <f t="shared" si="15"/>
        <v>10.692035877581008</v>
      </c>
      <c r="I37" s="861">
        <f t="shared" si="15"/>
        <v>10.692035877581008</v>
      </c>
      <c r="J37" s="861">
        <f t="shared" si="15"/>
        <v>10.692035877581008</v>
      </c>
      <c r="K37" s="861">
        <f t="shared" si="15"/>
        <v>12.836483755273607</v>
      </c>
      <c r="L37" s="861">
        <f t="shared" si="15"/>
        <v>13.857361754759035</v>
      </c>
      <c r="M37" s="861">
        <f t="shared" si="15"/>
        <v>12.359268592082383</v>
      </c>
      <c r="N37" s="861">
        <f t="shared" si="15"/>
        <v>10.861175429405728</v>
      </c>
      <c r="O37" s="861">
        <f t="shared" si="15"/>
        <v>9.3630822698289204</v>
      </c>
      <c r="P37" s="861">
        <f t="shared" si="15"/>
        <v>7.8649891040524249</v>
      </c>
      <c r="Q37" s="861">
        <f t="shared" si="15"/>
        <v>6.3668959413757724</v>
      </c>
      <c r="R37" s="861">
        <f t="shared" si="15"/>
        <v>4.8688027786991199</v>
      </c>
      <c r="S37" s="861">
        <f t="shared" si="15"/>
        <v>3.3707096160224674</v>
      </c>
      <c r="T37" s="861">
        <f t="shared" si="15"/>
        <v>2.0598780986803971</v>
      </c>
      <c r="U37" s="861">
        <f t="shared" si="15"/>
        <v>0</v>
      </c>
      <c r="V37" s="861">
        <f t="shared" si="15"/>
        <v>0</v>
      </c>
      <c r="W37" s="861">
        <f t="shared" si="15"/>
        <v>0</v>
      </c>
      <c r="X37" s="861">
        <f t="shared" si="15"/>
        <v>0</v>
      </c>
      <c r="Y37" s="861">
        <f t="shared" si="15"/>
        <v>0</v>
      </c>
      <c r="Z37" s="861">
        <f t="shared" si="15"/>
        <v>0</v>
      </c>
      <c r="AA37" s="861">
        <f t="shared" si="15"/>
        <v>0</v>
      </c>
      <c r="AB37" s="861">
        <f t="shared" si="15"/>
        <v>0</v>
      </c>
      <c r="AC37" s="861">
        <f t="shared" si="15"/>
        <v>0</v>
      </c>
      <c r="AD37" s="861">
        <f t="shared" si="15"/>
        <v>0</v>
      </c>
      <c r="AE37" s="861">
        <f t="shared" si="15"/>
        <v>0</v>
      </c>
      <c r="AF37" s="861">
        <f t="shared" si="15"/>
        <v>0</v>
      </c>
      <c r="AG37" s="861">
        <f t="shared" ref="AG37" si="16">+AG38+AG39</f>
        <v>0</v>
      </c>
      <c r="AH37" s="89">
        <f t="shared" si="12"/>
        <v>163.99891642203741</v>
      </c>
    </row>
    <row r="38" spans="1:80" s="874" customFormat="1" x14ac:dyDescent="0.25">
      <c r="A38" s="863"/>
      <c r="B38" s="325" t="s">
        <v>236</v>
      </c>
      <c r="C38" s="861">
        <v>5.3248410338595837</v>
      </c>
      <c r="D38" s="861">
        <v>10.649682067719167</v>
      </c>
      <c r="E38" s="861">
        <v>10.649682067719167</v>
      </c>
      <c r="F38" s="861">
        <v>10.649682067719167</v>
      </c>
      <c r="G38" s="861">
        <v>10.649682067719167</v>
      </c>
      <c r="H38" s="871">
        <v>10.649682067719167</v>
      </c>
      <c r="I38" s="861">
        <v>10.649682067719167</v>
      </c>
      <c r="J38" s="861">
        <v>10.649682067719167</v>
      </c>
      <c r="K38" s="861">
        <v>12.785635253892627</v>
      </c>
      <c r="L38" s="861">
        <v>13.802469303806298</v>
      </c>
      <c r="M38" s="861">
        <v>12.310310461659595</v>
      </c>
      <c r="N38" s="861">
        <v>10.818151616413047</v>
      </c>
      <c r="O38" s="861">
        <v>9.3259927742663447</v>
      </c>
      <c r="P38" s="861">
        <v>7.8338339290197991</v>
      </c>
      <c r="Q38" s="861">
        <v>6.3416750868730958</v>
      </c>
      <c r="R38" s="861">
        <v>4.8495162416265494</v>
      </c>
      <c r="S38" s="861">
        <v>3.3573573963800034</v>
      </c>
      <c r="T38" s="861">
        <v>2.0517184102765991</v>
      </c>
      <c r="U38" s="861">
        <v>0</v>
      </c>
      <c r="V38" s="861">
        <v>0</v>
      </c>
      <c r="W38" s="861">
        <v>0</v>
      </c>
      <c r="X38" s="861">
        <v>0</v>
      </c>
      <c r="Y38" s="861">
        <v>0</v>
      </c>
      <c r="Z38" s="861">
        <v>0</v>
      </c>
      <c r="AA38" s="861">
        <v>0</v>
      </c>
      <c r="AB38" s="861">
        <v>0</v>
      </c>
      <c r="AC38" s="861">
        <v>0</v>
      </c>
      <c r="AD38" s="861">
        <v>0</v>
      </c>
      <c r="AE38" s="861">
        <v>0</v>
      </c>
      <c r="AF38" s="861">
        <v>0</v>
      </c>
      <c r="AG38" s="861">
        <v>0</v>
      </c>
      <c r="AH38" s="871">
        <f t="shared" si="12"/>
        <v>163.34927598210771</v>
      </c>
    </row>
    <row r="39" spans="1:80" s="874" customFormat="1" x14ac:dyDescent="0.25">
      <c r="B39" s="325" t="s">
        <v>237</v>
      </c>
      <c r="C39" s="861">
        <v>2.1176904930920001E-2</v>
      </c>
      <c r="D39" s="861">
        <v>4.2353809861840001E-2</v>
      </c>
      <c r="E39" s="861">
        <v>4.2353809861840001E-2</v>
      </c>
      <c r="F39" s="861">
        <v>4.2353809861840001E-2</v>
      </c>
      <c r="G39" s="861">
        <v>4.2353809861840001E-2</v>
      </c>
      <c r="H39" s="871">
        <v>4.2353809861840001E-2</v>
      </c>
      <c r="I39" s="861">
        <v>4.2353809861840001E-2</v>
      </c>
      <c r="J39" s="861">
        <v>4.2353809861840001E-2</v>
      </c>
      <c r="K39" s="861">
        <v>5.0848501380979988E-2</v>
      </c>
      <c r="L39" s="861">
        <v>5.4892450952736704E-2</v>
      </c>
      <c r="M39" s="861">
        <v>4.8958130422787564E-2</v>
      </c>
      <c r="N39" s="861">
        <v>4.3023812992681272E-2</v>
      </c>
      <c r="O39" s="861">
        <v>3.708949556257498E-2</v>
      </c>
      <c r="P39" s="861">
        <v>3.1155175032625847E-2</v>
      </c>
      <c r="Q39" s="861">
        <v>2.5220854502676717E-2</v>
      </c>
      <c r="R39" s="861">
        <v>1.9286537072570425E-2</v>
      </c>
      <c r="S39" s="861">
        <v>1.3352219642464126E-2</v>
      </c>
      <c r="T39" s="861">
        <v>8.1596884037979291E-3</v>
      </c>
      <c r="U39" s="861">
        <v>0</v>
      </c>
      <c r="V39" s="861">
        <v>0</v>
      </c>
      <c r="W39" s="861">
        <v>0</v>
      </c>
      <c r="X39" s="861">
        <v>0</v>
      </c>
      <c r="Y39" s="861">
        <v>0</v>
      </c>
      <c r="Z39" s="861">
        <v>0</v>
      </c>
      <c r="AA39" s="861">
        <v>0</v>
      </c>
      <c r="AB39" s="861">
        <v>0</v>
      </c>
      <c r="AC39" s="861">
        <v>0</v>
      </c>
      <c r="AD39" s="861">
        <v>0</v>
      </c>
      <c r="AE39" s="861">
        <v>0</v>
      </c>
      <c r="AF39" s="861">
        <v>0</v>
      </c>
      <c r="AG39" s="861">
        <v>0</v>
      </c>
      <c r="AH39" s="871">
        <f t="shared" si="12"/>
        <v>0.64964043992969567</v>
      </c>
    </row>
    <row r="40" spans="1:80" s="874" customFormat="1" x14ac:dyDescent="0.25">
      <c r="B40" s="863" t="s">
        <v>20</v>
      </c>
      <c r="C40" s="861">
        <f t="shared" ref="C40:AF40" si="17">+C41+C43</f>
        <v>2.8905131400000004</v>
      </c>
      <c r="D40" s="861">
        <f t="shared" si="17"/>
        <v>2.8224981499999999</v>
      </c>
      <c r="E40" s="861">
        <f t="shared" si="17"/>
        <v>2.8224977600000001</v>
      </c>
      <c r="F40" s="861">
        <f t="shared" si="17"/>
        <v>2.8224977600000001</v>
      </c>
      <c r="G40" s="861">
        <f t="shared" si="17"/>
        <v>2.8224977600000001</v>
      </c>
      <c r="H40" s="861">
        <f t="shared" si="17"/>
        <v>2.8224977600000001</v>
      </c>
      <c r="I40" s="861">
        <f t="shared" si="17"/>
        <v>2.8224977600000001</v>
      </c>
      <c r="J40" s="861">
        <f t="shared" si="17"/>
        <v>2.8224977600000001</v>
      </c>
      <c r="K40" s="861">
        <f t="shared" si="17"/>
        <v>3.3869973200000003</v>
      </c>
      <c r="L40" s="861">
        <f t="shared" si="17"/>
        <v>3.6551346099999997</v>
      </c>
      <c r="M40" s="861">
        <f t="shared" si="17"/>
        <v>3.2599849799999996</v>
      </c>
      <c r="N40" s="861">
        <f t="shared" si="17"/>
        <v>2.8648353200000001</v>
      </c>
      <c r="O40" s="861">
        <f t="shared" si="17"/>
        <v>2.4696856599999997</v>
      </c>
      <c r="P40" s="861">
        <f t="shared" si="17"/>
        <v>2.0745360000000002</v>
      </c>
      <c r="Q40" s="861">
        <f t="shared" si="17"/>
        <v>1.6793863500000001</v>
      </c>
      <c r="R40" s="861">
        <f t="shared" si="17"/>
        <v>1.2842366799999998</v>
      </c>
      <c r="S40" s="861">
        <f t="shared" si="17"/>
        <v>0.8890870500000001</v>
      </c>
      <c r="T40" s="861">
        <f t="shared" si="17"/>
        <v>0.54333117999999991</v>
      </c>
      <c r="U40" s="861">
        <f t="shared" si="17"/>
        <v>0</v>
      </c>
      <c r="V40" s="861">
        <f t="shared" si="17"/>
        <v>0</v>
      </c>
      <c r="W40" s="861">
        <f t="shared" si="17"/>
        <v>0</v>
      </c>
      <c r="X40" s="861">
        <f t="shared" si="17"/>
        <v>0</v>
      </c>
      <c r="Y40" s="861">
        <f t="shared" si="17"/>
        <v>0</v>
      </c>
      <c r="Z40" s="861">
        <f t="shared" si="17"/>
        <v>0</v>
      </c>
      <c r="AA40" s="861">
        <f t="shared" si="17"/>
        <v>0</v>
      </c>
      <c r="AB40" s="861">
        <f t="shared" si="17"/>
        <v>0</v>
      </c>
      <c r="AC40" s="861">
        <f t="shared" si="17"/>
        <v>0</v>
      </c>
      <c r="AD40" s="861">
        <f t="shared" si="17"/>
        <v>0</v>
      </c>
      <c r="AE40" s="861">
        <f t="shared" si="17"/>
        <v>0</v>
      </c>
      <c r="AF40" s="861">
        <f t="shared" si="17"/>
        <v>0</v>
      </c>
      <c r="AG40" s="861">
        <f t="shared" ref="AG40" si="18">+AG41+AG43</f>
        <v>0</v>
      </c>
      <c r="AH40" s="871">
        <f t="shared" si="12"/>
        <v>44.755213000000005</v>
      </c>
    </row>
    <row r="41" spans="1:80" s="874" customFormat="1" x14ac:dyDescent="0.25">
      <c r="B41" s="325" t="s">
        <v>236</v>
      </c>
      <c r="C41" s="861">
        <f t="shared" ref="C41:AG41" si="19">+C42</f>
        <v>1.8671625600000001</v>
      </c>
      <c r="D41" s="861">
        <f t="shared" si="19"/>
        <v>1.2447750399999999</v>
      </c>
      <c r="E41" s="861">
        <f t="shared" si="19"/>
        <v>1.2447750399999999</v>
      </c>
      <c r="F41" s="861">
        <f t="shared" si="19"/>
        <v>1.2447750399999999</v>
      </c>
      <c r="G41" s="861">
        <f t="shared" si="19"/>
        <v>1.2447750399999999</v>
      </c>
      <c r="H41" s="861">
        <f t="shared" si="19"/>
        <v>1.2447750399999999</v>
      </c>
      <c r="I41" s="861">
        <f t="shared" si="19"/>
        <v>1.2447750399999999</v>
      </c>
      <c r="J41" s="861">
        <f t="shared" si="19"/>
        <v>1.2447750399999999</v>
      </c>
      <c r="K41" s="861">
        <f t="shared" si="19"/>
        <v>1.4937300500000001</v>
      </c>
      <c r="L41" s="861">
        <f t="shared" si="19"/>
        <v>1.6119836699999999</v>
      </c>
      <c r="M41" s="861">
        <f t="shared" si="19"/>
        <v>1.4377151699999999</v>
      </c>
      <c r="N41" s="861">
        <f t="shared" si="19"/>
        <v>1.2634466600000001</v>
      </c>
      <c r="O41" s="861">
        <f t="shared" si="19"/>
        <v>1.0891781600000001</v>
      </c>
      <c r="P41" s="861">
        <f t="shared" si="19"/>
        <v>0.91490965000000002</v>
      </c>
      <c r="Q41" s="861">
        <f t="shared" si="19"/>
        <v>0.74064114999999997</v>
      </c>
      <c r="R41" s="861">
        <f t="shared" si="19"/>
        <v>0.56637263999999998</v>
      </c>
      <c r="S41" s="861">
        <f t="shared" si="19"/>
        <v>0.39210413999999999</v>
      </c>
      <c r="T41" s="861">
        <f t="shared" si="19"/>
        <v>0.23961919000000001</v>
      </c>
      <c r="U41" s="861">
        <f t="shared" si="19"/>
        <v>0</v>
      </c>
      <c r="V41" s="861">
        <f t="shared" si="19"/>
        <v>0</v>
      </c>
      <c r="W41" s="861">
        <f t="shared" si="19"/>
        <v>0</v>
      </c>
      <c r="X41" s="861">
        <f t="shared" si="19"/>
        <v>0</v>
      </c>
      <c r="Y41" s="861">
        <f t="shared" si="19"/>
        <v>0</v>
      </c>
      <c r="Z41" s="861">
        <f t="shared" si="19"/>
        <v>0</v>
      </c>
      <c r="AA41" s="861">
        <f t="shared" si="19"/>
        <v>0</v>
      </c>
      <c r="AB41" s="861">
        <f t="shared" si="19"/>
        <v>0</v>
      </c>
      <c r="AC41" s="861">
        <f t="shared" si="19"/>
        <v>0</v>
      </c>
      <c r="AD41" s="861">
        <f t="shared" si="19"/>
        <v>0</v>
      </c>
      <c r="AE41" s="861">
        <f t="shared" si="19"/>
        <v>0</v>
      </c>
      <c r="AF41" s="861">
        <f t="shared" si="19"/>
        <v>0</v>
      </c>
      <c r="AG41" s="861">
        <f t="shared" si="19"/>
        <v>0</v>
      </c>
      <c r="AH41" s="871">
        <f t="shared" si="12"/>
        <v>20.330288319999998</v>
      </c>
    </row>
    <row r="42" spans="1:80" s="874" customFormat="1" x14ac:dyDescent="0.25">
      <c r="B42" s="327" t="s">
        <v>239</v>
      </c>
      <c r="C42" s="861">
        <v>1.8671625600000001</v>
      </c>
      <c r="D42" s="861">
        <v>1.2447750399999999</v>
      </c>
      <c r="E42" s="861">
        <v>1.2447750399999999</v>
      </c>
      <c r="F42" s="861">
        <v>1.2447750399999999</v>
      </c>
      <c r="G42" s="861">
        <v>1.2447750399999999</v>
      </c>
      <c r="H42" s="871">
        <v>1.2447750399999999</v>
      </c>
      <c r="I42" s="861">
        <v>1.2447750399999999</v>
      </c>
      <c r="J42" s="861">
        <v>1.2447750399999999</v>
      </c>
      <c r="K42" s="861">
        <v>1.4937300500000001</v>
      </c>
      <c r="L42" s="861">
        <v>1.6119836699999999</v>
      </c>
      <c r="M42" s="861">
        <v>1.4377151699999999</v>
      </c>
      <c r="N42" s="861">
        <v>1.2634466600000001</v>
      </c>
      <c r="O42" s="861">
        <v>1.0891781600000001</v>
      </c>
      <c r="P42" s="861">
        <v>0.91490965000000002</v>
      </c>
      <c r="Q42" s="861">
        <v>0.74064114999999997</v>
      </c>
      <c r="R42" s="861">
        <v>0.56637263999999998</v>
      </c>
      <c r="S42" s="861">
        <v>0.39210413999999999</v>
      </c>
      <c r="T42" s="861">
        <v>0.23961919000000001</v>
      </c>
      <c r="U42" s="861">
        <v>0</v>
      </c>
      <c r="V42" s="861">
        <v>0</v>
      </c>
      <c r="W42" s="861">
        <v>0</v>
      </c>
      <c r="X42" s="861">
        <v>0</v>
      </c>
      <c r="Y42" s="861">
        <v>0</v>
      </c>
      <c r="Z42" s="861">
        <v>0</v>
      </c>
      <c r="AA42" s="861">
        <v>0</v>
      </c>
      <c r="AB42" s="861">
        <v>0</v>
      </c>
      <c r="AC42" s="861">
        <v>0</v>
      </c>
      <c r="AD42" s="861">
        <v>0</v>
      </c>
      <c r="AE42" s="861">
        <v>0</v>
      </c>
      <c r="AF42" s="861">
        <v>0</v>
      </c>
      <c r="AG42" s="861">
        <v>0</v>
      </c>
      <c r="AH42" s="871">
        <f t="shared" si="12"/>
        <v>20.330288319999998</v>
      </c>
    </row>
    <row r="43" spans="1:80" s="874" customFormat="1" x14ac:dyDescent="0.25">
      <c r="B43" s="325" t="s">
        <v>485</v>
      </c>
      <c r="C43" s="861">
        <f>+C44+C45</f>
        <v>1.02335058</v>
      </c>
      <c r="D43" s="861">
        <f t="shared" ref="D43:AF43" si="20">+D44+D45</f>
        <v>1.57772311</v>
      </c>
      <c r="E43" s="861">
        <f t="shared" si="20"/>
        <v>1.5777227199999999</v>
      </c>
      <c r="F43" s="861">
        <f t="shared" si="20"/>
        <v>1.5777227199999999</v>
      </c>
      <c r="G43" s="861">
        <f t="shared" si="20"/>
        <v>1.5777227199999999</v>
      </c>
      <c r="H43" s="861">
        <f t="shared" si="20"/>
        <v>1.5777227199999999</v>
      </c>
      <c r="I43" s="861">
        <f t="shared" si="20"/>
        <v>1.5777227199999999</v>
      </c>
      <c r="J43" s="861">
        <f t="shared" si="20"/>
        <v>1.5777227199999999</v>
      </c>
      <c r="K43" s="861">
        <f>+K44+K45</f>
        <v>1.8932672700000002</v>
      </c>
      <c r="L43" s="861">
        <f t="shared" si="20"/>
        <v>2.0431509399999999</v>
      </c>
      <c r="M43" s="861">
        <f t="shared" si="20"/>
        <v>1.8222698099999999</v>
      </c>
      <c r="N43" s="861">
        <f t="shared" si="20"/>
        <v>1.60138866</v>
      </c>
      <c r="O43" s="861">
        <f t="shared" si="20"/>
        <v>1.3805074999999998</v>
      </c>
      <c r="P43" s="861">
        <f t="shared" si="20"/>
        <v>1.1596263499999999</v>
      </c>
      <c r="Q43" s="861">
        <f t="shared" si="20"/>
        <v>0.93874520000000006</v>
      </c>
      <c r="R43" s="861">
        <f t="shared" si="20"/>
        <v>0.71786403999999993</v>
      </c>
      <c r="S43" s="861">
        <f t="shared" si="20"/>
        <v>0.49698291000000006</v>
      </c>
      <c r="T43" s="861">
        <f t="shared" si="20"/>
        <v>0.30371198999999993</v>
      </c>
      <c r="U43" s="861">
        <f t="shared" si="20"/>
        <v>0</v>
      </c>
      <c r="V43" s="861">
        <f t="shared" si="20"/>
        <v>0</v>
      </c>
      <c r="W43" s="861">
        <f t="shared" si="20"/>
        <v>0</v>
      </c>
      <c r="X43" s="861">
        <f t="shared" si="20"/>
        <v>0</v>
      </c>
      <c r="Y43" s="861">
        <f t="shared" si="20"/>
        <v>0</v>
      </c>
      <c r="Z43" s="861">
        <f t="shared" si="20"/>
        <v>0</v>
      </c>
      <c r="AA43" s="861">
        <f t="shared" si="20"/>
        <v>0</v>
      </c>
      <c r="AB43" s="861">
        <f t="shared" si="20"/>
        <v>0</v>
      </c>
      <c r="AC43" s="861">
        <f t="shared" si="20"/>
        <v>0</v>
      </c>
      <c r="AD43" s="861">
        <f t="shared" si="20"/>
        <v>0</v>
      </c>
      <c r="AE43" s="861">
        <f t="shared" si="20"/>
        <v>0</v>
      </c>
      <c r="AF43" s="861">
        <f t="shared" si="20"/>
        <v>0</v>
      </c>
      <c r="AG43" s="861">
        <f t="shared" ref="AG43" si="21">+AG44+AG45</f>
        <v>0</v>
      </c>
      <c r="AH43" s="871">
        <f t="shared" si="12"/>
        <v>24.424924679999997</v>
      </c>
    </row>
    <row r="44" spans="1:80" s="874" customFormat="1" x14ac:dyDescent="0.25">
      <c r="B44" s="326" t="s">
        <v>238</v>
      </c>
      <c r="C44" s="861">
        <v>0.67161674999999998</v>
      </c>
      <c r="D44" s="861">
        <v>1.3432335</v>
      </c>
      <c r="E44" s="861">
        <v>1.3432335</v>
      </c>
      <c r="F44" s="861">
        <v>1.3432335</v>
      </c>
      <c r="G44" s="861">
        <v>1.3432335</v>
      </c>
      <c r="H44" s="871">
        <v>1.3432335</v>
      </c>
      <c r="I44" s="861">
        <v>1.3432335</v>
      </c>
      <c r="J44" s="861">
        <v>1.3432335</v>
      </c>
      <c r="K44" s="861">
        <v>1.6118802000000001</v>
      </c>
      <c r="L44" s="861">
        <v>1.73948737</v>
      </c>
      <c r="M44" s="861">
        <v>1.5514346999999999</v>
      </c>
      <c r="N44" s="861">
        <v>1.36338201</v>
      </c>
      <c r="O44" s="861">
        <v>1.1753293099999997</v>
      </c>
      <c r="P44" s="861">
        <v>0.98727662000000005</v>
      </c>
      <c r="Q44" s="861">
        <v>0.79922393000000003</v>
      </c>
      <c r="R44" s="861">
        <v>0.61117122999999995</v>
      </c>
      <c r="S44" s="861">
        <v>0.42311856000000003</v>
      </c>
      <c r="T44" s="861">
        <v>0.25857245999999995</v>
      </c>
      <c r="U44" s="861">
        <v>0</v>
      </c>
      <c r="V44" s="861">
        <v>0</v>
      </c>
      <c r="W44" s="861">
        <v>0</v>
      </c>
      <c r="X44" s="861">
        <v>0</v>
      </c>
      <c r="Y44" s="861">
        <v>0</v>
      </c>
      <c r="Z44" s="861">
        <v>0</v>
      </c>
      <c r="AA44" s="861">
        <v>0</v>
      </c>
      <c r="AB44" s="861">
        <v>0</v>
      </c>
      <c r="AC44" s="861">
        <v>0</v>
      </c>
      <c r="AD44" s="861">
        <v>0</v>
      </c>
      <c r="AE44" s="861">
        <v>0</v>
      </c>
      <c r="AF44" s="861">
        <v>0</v>
      </c>
      <c r="AG44" s="861">
        <v>0</v>
      </c>
      <c r="AH44" s="871">
        <f t="shared" si="12"/>
        <v>20.595127639999998</v>
      </c>
    </row>
    <row r="45" spans="1:80" s="874" customFormat="1" x14ac:dyDescent="0.25">
      <c r="B45" s="327" t="s">
        <v>239</v>
      </c>
      <c r="C45" s="861">
        <v>0.35173383000000003</v>
      </c>
      <c r="D45" s="861">
        <v>0.23448960999999999</v>
      </c>
      <c r="E45" s="861">
        <v>0.23448922</v>
      </c>
      <c r="F45" s="861">
        <v>0.23448922</v>
      </c>
      <c r="G45" s="861">
        <v>0.23448922</v>
      </c>
      <c r="H45" s="871">
        <v>0.23448922</v>
      </c>
      <c r="I45" s="861">
        <v>0.23448922</v>
      </c>
      <c r="J45" s="861">
        <v>0.23448922</v>
      </c>
      <c r="K45" s="861">
        <v>0.28138707000000002</v>
      </c>
      <c r="L45" s="861">
        <v>0.30366356999999999</v>
      </c>
      <c r="M45" s="861">
        <v>0.27083510999999999</v>
      </c>
      <c r="N45" s="861">
        <v>0.23800665000000001</v>
      </c>
      <c r="O45" s="861">
        <v>0.20517819000000001</v>
      </c>
      <c r="P45" s="861">
        <v>0.17234972999999998</v>
      </c>
      <c r="Q45" s="861">
        <v>0.13952127000000003</v>
      </c>
      <c r="R45" s="861">
        <v>0.10669281</v>
      </c>
      <c r="S45" s="861">
        <v>7.3864350000000009E-2</v>
      </c>
      <c r="T45" s="861">
        <v>4.5139529999999997E-2</v>
      </c>
      <c r="U45" s="861">
        <v>0</v>
      </c>
      <c r="V45" s="861">
        <v>0</v>
      </c>
      <c r="W45" s="861">
        <v>0</v>
      </c>
      <c r="X45" s="861">
        <v>0</v>
      </c>
      <c r="Y45" s="861">
        <v>0</v>
      </c>
      <c r="Z45" s="861">
        <v>0</v>
      </c>
      <c r="AA45" s="861">
        <v>0</v>
      </c>
      <c r="AB45" s="861">
        <v>0</v>
      </c>
      <c r="AC45" s="861">
        <v>0</v>
      </c>
      <c r="AD45" s="861">
        <v>0</v>
      </c>
      <c r="AE45" s="861">
        <v>0</v>
      </c>
      <c r="AF45" s="861">
        <v>0</v>
      </c>
      <c r="AG45" s="861">
        <v>0</v>
      </c>
      <c r="AH45" s="871">
        <f t="shared" si="12"/>
        <v>3.8297970399999999</v>
      </c>
    </row>
    <row r="46" spans="1:80" s="874" customFormat="1" x14ac:dyDescent="0.25">
      <c r="B46" s="863" t="s">
        <v>21</v>
      </c>
      <c r="C46" s="861">
        <f t="shared" ref="C46:AG46" si="22">+C47</f>
        <v>11.261068429693911</v>
      </c>
      <c r="D46" s="861">
        <f t="shared" si="22"/>
        <v>22.522136859387821</v>
      </c>
      <c r="E46" s="861">
        <f t="shared" si="22"/>
        <v>22.522136859387821</v>
      </c>
      <c r="F46" s="861">
        <f t="shared" si="22"/>
        <v>22.522136859387821</v>
      </c>
      <c r="G46" s="861">
        <f t="shared" si="22"/>
        <v>22.522136859387821</v>
      </c>
      <c r="H46" s="861">
        <f t="shared" si="22"/>
        <v>22.522136859387821</v>
      </c>
      <c r="I46" s="861">
        <f t="shared" si="22"/>
        <v>22.522136859387821</v>
      </c>
      <c r="J46" s="861">
        <f t="shared" si="22"/>
        <v>22.522136859387821</v>
      </c>
      <c r="K46" s="861">
        <f t="shared" si="22"/>
        <v>27.053217649818222</v>
      </c>
      <c r="L46" s="861">
        <f t="shared" si="22"/>
        <v>29.215476040811538</v>
      </c>
      <c r="M46" s="861">
        <f t="shared" si="22"/>
        <v>26.057046206168639</v>
      </c>
      <c r="N46" s="861">
        <f t="shared" si="22"/>
        <v>22.898616348070831</v>
      </c>
      <c r="O46" s="861">
        <f t="shared" si="22"/>
        <v>19.740186525155387</v>
      </c>
      <c r="P46" s="861">
        <f t="shared" si="22"/>
        <v>16.581756678785037</v>
      </c>
      <c r="Q46" s="861">
        <f t="shared" si="22"/>
        <v>13.423326832414684</v>
      </c>
      <c r="R46" s="861">
        <f t="shared" si="22"/>
        <v>10.264896986044331</v>
      </c>
      <c r="S46" s="861">
        <f t="shared" si="22"/>
        <v>7.1064671396739776</v>
      </c>
      <c r="T46" s="861">
        <f t="shared" si="22"/>
        <v>4.3428410460888944</v>
      </c>
      <c r="U46" s="861">
        <f t="shared" si="22"/>
        <v>0</v>
      </c>
      <c r="V46" s="861">
        <f t="shared" si="22"/>
        <v>0</v>
      </c>
      <c r="W46" s="861">
        <f t="shared" si="22"/>
        <v>0</v>
      </c>
      <c r="X46" s="861">
        <f t="shared" si="22"/>
        <v>0</v>
      </c>
      <c r="Y46" s="861">
        <f t="shared" si="22"/>
        <v>0</v>
      </c>
      <c r="Z46" s="861">
        <f t="shared" si="22"/>
        <v>0</v>
      </c>
      <c r="AA46" s="861">
        <f t="shared" si="22"/>
        <v>0</v>
      </c>
      <c r="AB46" s="861">
        <f t="shared" si="22"/>
        <v>0</v>
      </c>
      <c r="AC46" s="861">
        <f t="shared" si="22"/>
        <v>0</v>
      </c>
      <c r="AD46" s="861">
        <f t="shared" si="22"/>
        <v>0</v>
      </c>
      <c r="AE46" s="861">
        <f t="shared" si="22"/>
        <v>0</v>
      </c>
      <c r="AF46" s="861">
        <f t="shared" si="22"/>
        <v>0</v>
      </c>
      <c r="AG46" s="861">
        <f t="shared" si="22"/>
        <v>0</v>
      </c>
      <c r="AH46" s="871">
        <f t="shared" si="12"/>
        <v>345.59985789844018</v>
      </c>
    </row>
    <row r="47" spans="1:80" s="874" customFormat="1" x14ac:dyDescent="0.25">
      <c r="B47" s="325" t="s">
        <v>237</v>
      </c>
      <c r="C47" s="861">
        <v>11.261068429693911</v>
      </c>
      <c r="D47" s="861">
        <v>22.522136859387821</v>
      </c>
      <c r="E47" s="861">
        <v>22.522136859387821</v>
      </c>
      <c r="F47" s="861">
        <v>22.522136859387821</v>
      </c>
      <c r="G47" s="861">
        <v>22.522136859387821</v>
      </c>
      <c r="H47" s="871">
        <v>22.522136859387821</v>
      </c>
      <c r="I47" s="861">
        <v>22.522136859387821</v>
      </c>
      <c r="J47" s="861">
        <v>22.522136859387821</v>
      </c>
      <c r="K47" s="861">
        <v>27.053217649818222</v>
      </c>
      <c r="L47" s="861">
        <v>29.215476040811538</v>
      </c>
      <c r="M47" s="861">
        <v>26.057046206168639</v>
      </c>
      <c r="N47" s="861">
        <v>22.898616348070831</v>
      </c>
      <c r="O47" s="861">
        <v>19.740186525155387</v>
      </c>
      <c r="P47" s="861">
        <v>16.581756678785037</v>
      </c>
      <c r="Q47" s="861">
        <v>13.423326832414684</v>
      </c>
      <c r="R47" s="861">
        <v>10.264896986044331</v>
      </c>
      <c r="S47" s="861">
        <v>7.1064671396739776</v>
      </c>
      <c r="T47" s="861">
        <v>4.3428410460888944</v>
      </c>
      <c r="U47" s="861">
        <v>0</v>
      </c>
      <c r="V47" s="861">
        <v>0</v>
      </c>
      <c r="W47" s="861">
        <v>0</v>
      </c>
      <c r="X47" s="861">
        <v>0</v>
      </c>
      <c r="Y47" s="861">
        <v>0</v>
      </c>
      <c r="Z47" s="861">
        <v>0</v>
      </c>
      <c r="AA47" s="861">
        <v>0</v>
      </c>
      <c r="AB47" s="861">
        <v>0</v>
      </c>
      <c r="AC47" s="861">
        <v>0</v>
      </c>
      <c r="AD47" s="861">
        <v>0</v>
      </c>
      <c r="AE47" s="861">
        <v>0</v>
      </c>
      <c r="AF47" s="861">
        <v>0</v>
      </c>
      <c r="AG47" s="861">
        <v>0</v>
      </c>
      <c r="AH47" s="871">
        <f t="shared" si="12"/>
        <v>345.59985789844018</v>
      </c>
    </row>
    <row r="48" spans="1:80" s="874" customFormat="1" x14ac:dyDescent="0.25">
      <c r="B48" s="863" t="s">
        <v>22</v>
      </c>
      <c r="C48" s="861">
        <f t="shared" ref="C48:AF48" si="23">+C49+C50</f>
        <v>0.54830227732610648</v>
      </c>
      <c r="D48" s="861">
        <f t="shared" si="23"/>
        <v>1.096604554652213</v>
      </c>
      <c r="E48" s="861">
        <f t="shared" si="23"/>
        <v>1.096604554652213</v>
      </c>
      <c r="F48" s="861">
        <f t="shared" si="23"/>
        <v>1.096604554652213</v>
      </c>
      <c r="G48" s="861">
        <f t="shared" si="23"/>
        <v>1.096604554652213</v>
      </c>
      <c r="H48" s="861">
        <f t="shared" si="23"/>
        <v>1.096604554652213</v>
      </c>
      <c r="I48" s="861">
        <f t="shared" si="23"/>
        <v>1.096604554652213</v>
      </c>
      <c r="J48" s="861">
        <f t="shared" si="23"/>
        <v>1.096604554652213</v>
      </c>
      <c r="K48" s="861">
        <f t="shared" si="23"/>
        <v>1.3175621887985545</v>
      </c>
      <c r="L48" s="861">
        <f t="shared" si="23"/>
        <v>1.4231308363143633</v>
      </c>
      <c r="M48" s="861">
        <f t="shared" si="23"/>
        <v>1.2692788540198734</v>
      </c>
      <c r="N48" s="861">
        <f t="shared" si="23"/>
        <v>1.1154268717253839</v>
      </c>
      <c r="O48" s="861">
        <f t="shared" si="23"/>
        <v>0.96157488943089431</v>
      </c>
      <c r="P48" s="861">
        <f t="shared" si="23"/>
        <v>0.80772290713640449</v>
      </c>
      <c r="Q48" s="861">
        <f t="shared" si="23"/>
        <v>0.65387092484191522</v>
      </c>
      <c r="R48" s="861">
        <f t="shared" si="23"/>
        <v>0.50001894254742552</v>
      </c>
      <c r="S48" s="861">
        <f t="shared" si="23"/>
        <v>0.34616696025293586</v>
      </c>
      <c r="T48" s="861">
        <f t="shared" si="23"/>
        <v>0.21154647570009033</v>
      </c>
      <c r="U48" s="861">
        <f t="shared" si="23"/>
        <v>0</v>
      </c>
      <c r="V48" s="861">
        <f t="shared" si="23"/>
        <v>0</v>
      </c>
      <c r="W48" s="861">
        <f t="shared" si="23"/>
        <v>0</v>
      </c>
      <c r="X48" s="861">
        <f t="shared" si="23"/>
        <v>0</v>
      </c>
      <c r="Y48" s="861">
        <f t="shared" si="23"/>
        <v>0</v>
      </c>
      <c r="Z48" s="861">
        <f t="shared" si="23"/>
        <v>0</v>
      </c>
      <c r="AA48" s="861">
        <f t="shared" si="23"/>
        <v>0</v>
      </c>
      <c r="AB48" s="861">
        <f t="shared" si="23"/>
        <v>0</v>
      </c>
      <c r="AC48" s="861">
        <f t="shared" si="23"/>
        <v>0</v>
      </c>
      <c r="AD48" s="861">
        <f t="shared" si="23"/>
        <v>0</v>
      </c>
      <c r="AE48" s="861">
        <f t="shared" si="23"/>
        <v>0</v>
      </c>
      <c r="AF48" s="861">
        <f t="shared" si="23"/>
        <v>0</v>
      </c>
      <c r="AG48" s="861">
        <f t="shared" ref="AG48" si="24">+AG49+AG50</f>
        <v>0</v>
      </c>
      <c r="AH48" s="871">
        <f t="shared" si="12"/>
        <v>16.830834010659437</v>
      </c>
    </row>
    <row r="49" spans="2:34" s="874" customFormat="1" x14ac:dyDescent="0.25">
      <c r="B49" s="325" t="s">
        <v>236</v>
      </c>
      <c r="C49" s="861">
        <v>0.52246209620596196</v>
      </c>
      <c r="D49" s="861">
        <v>1.0449241924119239</v>
      </c>
      <c r="E49" s="861">
        <v>1.0449241924119239</v>
      </c>
      <c r="F49" s="861">
        <v>1.0449241924119239</v>
      </c>
      <c r="G49" s="861">
        <v>1.0449241924119239</v>
      </c>
      <c r="H49" s="871">
        <v>1.0449241924119239</v>
      </c>
      <c r="I49" s="861">
        <v>1.0449241924119239</v>
      </c>
      <c r="J49" s="861">
        <v>1.0449241924119239</v>
      </c>
      <c r="K49" s="861">
        <v>1.2554686192411921</v>
      </c>
      <c r="L49" s="861">
        <v>1.3560620676603434</v>
      </c>
      <c r="M49" s="861">
        <v>1.209460763053297</v>
      </c>
      <c r="N49" s="861">
        <v>1.0628594584462512</v>
      </c>
      <c r="O49" s="861">
        <v>0.91625815383920506</v>
      </c>
      <c r="P49" s="861">
        <v>0.76965684923215882</v>
      </c>
      <c r="Q49" s="861">
        <v>0.62305554462511303</v>
      </c>
      <c r="R49" s="861">
        <v>0.47645424001806685</v>
      </c>
      <c r="S49" s="861">
        <v>0.32985293541102079</v>
      </c>
      <c r="T49" s="861">
        <v>0.2015767938572719</v>
      </c>
      <c r="U49" s="861">
        <v>0</v>
      </c>
      <c r="V49" s="861">
        <v>0</v>
      </c>
      <c r="W49" s="861">
        <v>0</v>
      </c>
      <c r="X49" s="861">
        <v>0</v>
      </c>
      <c r="Y49" s="861">
        <v>0</v>
      </c>
      <c r="Z49" s="861">
        <v>0</v>
      </c>
      <c r="AA49" s="861">
        <v>0</v>
      </c>
      <c r="AB49" s="861">
        <v>0</v>
      </c>
      <c r="AC49" s="861">
        <v>0</v>
      </c>
      <c r="AD49" s="861">
        <v>0</v>
      </c>
      <c r="AE49" s="861">
        <v>0</v>
      </c>
      <c r="AF49" s="861">
        <v>0</v>
      </c>
      <c r="AG49" s="861">
        <v>0</v>
      </c>
      <c r="AH49" s="871">
        <f t="shared" si="12"/>
        <v>16.037636868473349</v>
      </c>
    </row>
    <row r="50" spans="2:34" s="874" customFormat="1" x14ac:dyDescent="0.25">
      <c r="B50" s="325" t="s">
        <v>237</v>
      </c>
      <c r="C50" s="861">
        <v>2.5840181120144533E-2</v>
      </c>
      <c r="D50" s="861">
        <v>5.1680362240289067E-2</v>
      </c>
      <c r="E50" s="861">
        <v>5.1680362240289067E-2</v>
      </c>
      <c r="F50" s="861">
        <v>5.1680362240289067E-2</v>
      </c>
      <c r="G50" s="861">
        <v>5.1680362240289067E-2</v>
      </c>
      <c r="H50" s="81">
        <v>5.1680362240289067E-2</v>
      </c>
      <c r="I50" s="861">
        <v>5.1680362240289067E-2</v>
      </c>
      <c r="J50" s="861">
        <v>5.1680362240289067E-2</v>
      </c>
      <c r="K50" s="861">
        <v>6.2093569557362241E-2</v>
      </c>
      <c r="L50" s="861">
        <v>6.7068768654019881E-2</v>
      </c>
      <c r="M50" s="861">
        <v>5.9818090966576323E-2</v>
      </c>
      <c r="N50" s="861">
        <v>5.2567413279132787E-2</v>
      </c>
      <c r="O50" s="861">
        <v>4.531673559168925E-2</v>
      </c>
      <c r="P50" s="861">
        <v>3.8066057904245713E-2</v>
      </c>
      <c r="Q50" s="861">
        <v>3.0815380216802163E-2</v>
      </c>
      <c r="R50" s="861">
        <v>2.3564702529358623E-2</v>
      </c>
      <c r="S50" s="861">
        <v>1.6314024841915086E-2</v>
      </c>
      <c r="T50" s="861">
        <v>9.9696818428184272E-3</v>
      </c>
      <c r="U50" s="861">
        <v>0</v>
      </c>
      <c r="V50" s="861">
        <v>0</v>
      </c>
      <c r="W50" s="861">
        <v>0</v>
      </c>
      <c r="X50" s="861">
        <v>0</v>
      </c>
      <c r="Y50" s="861">
        <v>0</v>
      </c>
      <c r="Z50" s="861">
        <v>0</v>
      </c>
      <c r="AA50" s="861">
        <v>0</v>
      </c>
      <c r="AB50" s="861">
        <v>0</v>
      </c>
      <c r="AC50" s="861">
        <v>0</v>
      </c>
      <c r="AD50" s="861">
        <v>0</v>
      </c>
      <c r="AE50" s="861">
        <v>0</v>
      </c>
      <c r="AF50" s="861">
        <v>0</v>
      </c>
      <c r="AG50" s="861">
        <v>0</v>
      </c>
      <c r="AH50" s="81">
        <f t="shared" si="12"/>
        <v>0.7931971421860885</v>
      </c>
    </row>
    <row r="51" spans="2:34" s="874" customFormat="1" x14ac:dyDescent="0.25">
      <c r="B51" s="328" t="s">
        <v>74</v>
      </c>
      <c r="C51" s="329">
        <f t="shared" ref="C51:AF51" si="25">+C52+C55+C60</f>
        <v>173.13116300216086</v>
      </c>
      <c r="D51" s="329">
        <f t="shared" si="25"/>
        <v>171.72055332216087</v>
      </c>
      <c r="E51" s="329">
        <f t="shared" si="25"/>
        <v>171.72055332216087</v>
      </c>
      <c r="F51" s="329">
        <f t="shared" si="25"/>
        <v>167.42753949094731</v>
      </c>
      <c r="G51" s="329">
        <f t="shared" si="25"/>
        <v>150.25548415600286</v>
      </c>
      <c r="H51" s="329">
        <f t="shared" si="25"/>
        <v>133.08342882433888</v>
      </c>
      <c r="I51" s="329">
        <f t="shared" si="25"/>
        <v>115.91137350276531</v>
      </c>
      <c r="J51" s="329">
        <f t="shared" si="25"/>
        <v>98.739318157730509</v>
      </c>
      <c r="K51" s="329">
        <f t="shared" si="25"/>
        <v>81.567262826767049</v>
      </c>
      <c r="L51" s="329">
        <f t="shared" si="25"/>
        <v>64.395207491912927</v>
      </c>
      <c r="M51" s="329">
        <f t="shared" si="25"/>
        <v>47.223152167058799</v>
      </c>
      <c r="N51" s="329">
        <f t="shared" si="25"/>
        <v>30.051096832204689</v>
      </c>
      <c r="O51" s="329">
        <f t="shared" si="25"/>
        <v>12.879041503640588</v>
      </c>
      <c r="P51" s="329">
        <f t="shared" si="25"/>
        <v>0</v>
      </c>
      <c r="Q51" s="329">
        <f t="shared" si="25"/>
        <v>0</v>
      </c>
      <c r="R51" s="329">
        <f t="shared" si="25"/>
        <v>0</v>
      </c>
      <c r="S51" s="329">
        <f t="shared" si="25"/>
        <v>0</v>
      </c>
      <c r="T51" s="329">
        <f t="shared" si="25"/>
        <v>0</v>
      </c>
      <c r="U51" s="329">
        <f t="shared" si="25"/>
        <v>0</v>
      </c>
      <c r="V51" s="329">
        <f t="shared" si="25"/>
        <v>0</v>
      </c>
      <c r="W51" s="329">
        <f t="shared" si="25"/>
        <v>0</v>
      </c>
      <c r="X51" s="329">
        <f t="shared" si="25"/>
        <v>0</v>
      </c>
      <c r="Y51" s="329">
        <f t="shared" si="25"/>
        <v>0</v>
      </c>
      <c r="Z51" s="329">
        <f t="shared" si="25"/>
        <v>0</v>
      </c>
      <c r="AA51" s="329">
        <f t="shared" si="25"/>
        <v>0</v>
      </c>
      <c r="AB51" s="329">
        <f t="shared" si="25"/>
        <v>0</v>
      </c>
      <c r="AC51" s="329">
        <f t="shared" si="25"/>
        <v>0</v>
      </c>
      <c r="AD51" s="329">
        <f t="shared" si="25"/>
        <v>0</v>
      </c>
      <c r="AE51" s="329">
        <f t="shared" si="25"/>
        <v>0</v>
      </c>
      <c r="AF51" s="329">
        <f t="shared" si="25"/>
        <v>0</v>
      </c>
      <c r="AG51" s="329">
        <f t="shared" ref="AG51" si="26">+AG52+AG55+AG60</f>
        <v>0</v>
      </c>
      <c r="AH51" s="869">
        <f t="shared" si="12"/>
        <v>1418.1051745998516</v>
      </c>
    </row>
    <row r="52" spans="2:34" s="874" customFormat="1" x14ac:dyDescent="0.25">
      <c r="B52" s="863" t="s">
        <v>23</v>
      </c>
      <c r="C52" s="861">
        <f t="shared" ref="C52:AF52" si="27">+C53+C54</f>
        <v>166.46706236573809</v>
      </c>
      <c r="D52" s="861">
        <f t="shared" si="27"/>
        <v>166.46706236573809</v>
      </c>
      <c r="E52" s="861">
        <f t="shared" si="27"/>
        <v>166.46706236573809</v>
      </c>
      <c r="F52" s="861">
        <f t="shared" si="27"/>
        <v>162.30538580643963</v>
      </c>
      <c r="G52" s="861">
        <f t="shared" si="27"/>
        <v>145.65867956924586</v>
      </c>
      <c r="H52" s="861">
        <f t="shared" si="27"/>
        <v>129.01197333515191</v>
      </c>
      <c r="I52" s="861">
        <f t="shared" si="27"/>
        <v>112.365267101058</v>
      </c>
      <c r="J52" s="861">
        <f t="shared" si="27"/>
        <v>95.718560863864212</v>
      </c>
      <c r="K52" s="861">
        <f t="shared" si="27"/>
        <v>79.071854620470745</v>
      </c>
      <c r="L52" s="861">
        <f t="shared" si="27"/>
        <v>62.425148383276969</v>
      </c>
      <c r="M52" s="861">
        <f t="shared" si="27"/>
        <v>45.778442146083194</v>
      </c>
      <c r="N52" s="861">
        <f t="shared" si="27"/>
        <v>29.131735908889421</v>
      </c>
      <c r="O52" s="861">
        <f t="shared" si="27"/>
        <v>12.48502967789533</v>
      </c>
      <c r="P52" s="861">
        <f t="shared" si="27"/>
        <v>0</v>
      </c>
      <c r="Q52" s="861">
        <f t="shared" si="27"/>
        <v>0</v>
      </c>
      <c r="R52" s="861">
        <f t="shared" si="27"/>
        <v>0</v>
      </c>
      <c r="S52" s="861">
        <f t="shared" si="27"/>
        <v>0</v>
      </c>
      <c r="T52" s="861">
        <f t="shared" si="27"/>
        <v>0</v>
      </c>
      <c r="U52" s="861">
        <f t="shared" si="27"/>
        <v>0</v>
      </c>
      <c r="V52" s="861">
        <f t="shared" si="27"/>
        <v>0</v>
      </c>
      <c r="W52" s="861">
        <f t="shared" si="27"/>
        <v>0</v>
      </c>
      <c r="X52" s="861">
        <f t="shared" si="27"/>
        <v>0</v>
      </c>
      <c r="Y52" s="861">
        <f t="shared" si="27"/>
        <v>0</v>
      </c>
      <c r="Z52" s="861">
        <f t="shared" si="27"/>
        <v>0</v>
      </c>
      <c r="AA52" s="861">
        <f t="shared" si="27"/>
        <v>0</v>
      </c>
      <c r="AB52" s="861">
        <f t="shared" si="27"/>
        <v>0</v>
      </c>
      <c r="AC52" s="861">
        <f t="shared" si="27"/>
        <v>0</v>
      </c>
      <c r="AD52" s="861">
        <f t="shared" si="27"/>
        <v>0</v>
      </c>
      <c r="AE52" s="861">
        <f t="shared" si="27"/>
        <v>0</v>
      </c>
      <c r="AF52" s="861">
        <f t="shared" si="27"/>
        <v>0</v>
      </c>
      <c r="AG52" s="861">
        <f t="shared" ref="AG52" si="28">+AG53+AG54</f>
        <v>0</v>
      </c>
      <c r="AH52" s="89">
        <f t="shared" si="12"/>
        <v>1373.3532645095895</v>
      </c>
    </row>
    <row r="53" spans="2:34" s="874" customFormat="1" x14ac:dyDescent="0.25">
      <c r="B53" s="325" t="s">
        <v>236</v>
      </c>
      <c r="C53" s="861">
        <v>164.48977343868668</v>
      </c>
      <c r="D53" s="861">
        <v>164.48977343868668</v>
      </c>
      <c r="E53" s="861">
        <v>164.48977343868668</v>
      </c>
      <c r="F53" s="861">
        <v>160.37752910287449</v>
      </c>
      <c r="G53" s="861">
        <v>143.9285517596258</v>
      </c>
      <c r="H53" s="871">
        <v>127.47957441637709</v>
      </c>
      <c r="I53" s="861">
        <v>111.0305970731284</v>
      </c>
      <c r="J53" s="861">
        <v>94.581619729879705</v>
      </c>
      <c r="K53" s="861">
        <v>78.132642380431321</v>
      </c>
      <c r="L53" s="861">
        <v>61.683665037182614</v>
      </c>
      <c r="M53" s="861">
        <v>45.234687693933921</v>
      </c>
      <c r="N53" s="861">
        <v>28.785710350685221</v>
      </c>
      <c r="O53" s="861">
        <v>12.336733007436523</v>
      </c>
      <c r="P53" s="861">
        <v>0</v>
      </c>
      <c r="Q53" s="861">
        <v>0</v>
      </c>
      <c r="R53" s="861">
        <v>0</v>
      </c>
      <c r="S53" s="861">
        <v>0</v>
      </c>
      <c r="T53" s="861">
        <v>0</v>
      </c>
      <c r="U53" s="861">
        <v>0</v>
      </c>
      <c r="V53" s="861">
        <v>0</v>
      </c>
      <c r="W53" s="861">
        <v>0</v>
      </c>
      <c r="X53" s="861">
        <v>0</v>
      </c>
      <c r="Y53" s="861">
        <v>0</v>
      </c>
      <c r="Z53" s="861">
        <v>0</v>
      </c>
      <c r="AA53" s="861">
        <v>0</v>
      </c>
      <c r="AB53" s="861">
        <v>0</v>
      </c>
      <c r="AC53" s="861">
        <v>0</v>
      </c>
      <c r="AD53" s="861">
        <v>0</v>
      </c>
      <c r="AE53" s="861">
        <v>0</v>
      </c>
      <c r="AF53" s="861">
        <v>0</v>
      </c>
      <c r="AG53" s="861">
        <v>0</v>
      </c>
      <c r="AH53" s="871">
        <f t="shared" si="12"/>
        <v>1357.0406308676149</v>
      </c>
    </row>
    <row r="54" spans="2:34" s="874" customFormat="1" x14ac:dyDescent="0.25">
      <c r="B54" s="325" t="s">
        <v>237</v>
      </c>
      <c r="C54" s="861">
        <v>1.9772889270513987</v>
      </c>
      <c r="D54" s="861">
        <v>1.9772889270513987</v>
      </c>
      <c r="E54" s="861">
        <v>1.9772889270513987</v>
      </c>
      <c r="F54" s="861">
        <v>1.9278567035651293</v>
      </c>
      <c r="G54" s="861">
        <v>1.7301278096200525</v>
      </c>
      <c r="H54" s="871">
        <v>1.5323989187748182</v>
      </c>
      <c r="I54" s="861">
        <v>1.334670027929584</v>
      </c>
      <c r="J54" s="861">
        <v>1.136941133984507</v>
      </c>
      <c r="K54" s="861">
        <v>0.93921224003943005</v>
      </c>
      <c r="L54" s="861">
        <v>0.74148334609435318</v>
      </c>
      <c r="M54" s="861">
        <v>0.54375445214927609</v>
      </c>
      <c r="N54" s="861">
        <v>0.34602555820419906</v>
      </c>
      <c r="O54" s="861">
        <v>0.14829667045880776</v>
      </c>
      <c r="P54" s="861">
        <v>0</v>
      </c>
      <c r="Q54" s="861">
        <v>0</v>
      </c>
      <c r="R54" s="861">
        <v>0</v>
      </c>
      <c r="S54" s="861">
        <v>0</v>
      </c>
      <c r="T54" s="861">
        <v>0</v>
      </c>
      <c r="U54" s="861">
        <v>0</v>
      </c>
      <c r="V54" s="861">
        <v>0</v>
      </c>
      <c r="W54" s="861">
        <v>0</v>
      </c>
      <c r="X54" s="861">
        <v>0</v>
      </c>
      <c r="Y54" s="861">
        <v>0</v>
      </c>
      <c r="Z54" s="861">
        <v>0</v>
      </c>
      <c r="AA54" s="861">
        <v>0</v>
      </c>
      <c r="AB54" s="861">
        <v>0</v>
      </c>
      <c r="AC54" s="861">
        <v>0</v>
      </c>
      <c r="AD54" s="861">
        <v>0</v>
      </c>
      <c r="AE54" s="861">
        <v>0</v>
      </c>
      <c r="AF54" s="861">
        <v>0</v>
      </c>
      <c r="AG54" s="861">
        <v>0</v>
      </c>
      <c r="AH54" s="871">
        <f t="shared" si="12"/>
        <v>16.312633641974355</v>
      </c>
    </row>
    <row r="55" spans="2:34" s="874" customFormat="1" x14ac:dyDescent="0.25">
      <c r="B55" s="863" t="s">
        <v>24</v>
      </c>
      <c r="C55" s="861">
        <f t="shared" ref="C55:AF55" si="29">+C56+C58</f>
        <v>2.8212229600000001</v>
      </c>
      <c r="D55" s="861">
        <f t="shared" si="29"/>
        <v>1.4106132800000002</v>
      </c>
      <c r="E55" s="861">
        <f t="shared" si="29"/>
        <v>1.4106132800000002</v>
      </c>
      <c r="F55" s="861">
        <f t="shared" si="29"/>
        <v>1.3753479500000001</v>
      </c>
      <c r="G55" s="861">
        <f t="shared" si="29"/>
        <v>1.23428662</v>
      </c>
      <c r="H55" s="861">
        <f t="shared" si="29"/>
        <v>1.0932252899999999</v>
      </c>
      <c r="I55" s="861">
        <f t="shared" si="29"/>
        <v>0.95216396999999997</v>
      </c>
      <c r="J55" s="861">
        <f t="shared" si="29"/>
        <v>0.81110262999999994</v>
      </c>
      <c r="K55" s="861">
        <f t="shared" si="29"/>
        <v>0.67004131</v>
      </c>
      <c r="L55" s="861">
        <f t="shared" si="29"/>
        <v>0.52897997999999991</v>
      </c>
      <c r="M55" s="861">
        <f t="shared" si="29"/>
        <v>0.38791865999999997</v>
      </c>
      <c r="N55" s="861">
        <f t="shared" si="29"/>
        <v>0.24685733000000001</v>
      </c>
      <c r="O55" s="861">
        <f t="shared" si="29"/>
        <v>0.10579599999999999</v>
      </c>
      <c r="P55" s="861">
        <f t="shared" si="29"/>
        <v>0</v>
      </c>
      <c r="Q55" s="861">
        <f t="shared" si="29"/>
        <v>0</v>
      </c>
      <c r="R55" s="861">
        <f t="shared" si="29"/>
        <v>0</v>
      </c>
      <c r="S55" s="861">
        <f t="shared" si="29"/>
        <v>0</v>
      </c>
      <c r="T55" s="861">
        <f t="shared" si="29"/>
        <v>0</v>
      </c>
      <c r="U55" s="861">
        <f t="shared" si="29"/>
        <v>0</v>
      </c>
      <c r="V55" s="861">
        <f t="shared" si="29"/>
        <v>0</v>
      </c>
      <c r="W55" s="861">
        <f t="shared" si="29"/>
        <v>0</v>
      </c>
      <c r="X55" s="861">
        <f t="shared" si="29"/>
        <v>0</v>
      </c>
      <c r="Y55" s="861">
        <f t="shared" si="29"/>
        <v>0</v>
      </c>
      <c r="Z55" s="861">
        <f t="shared" si="29"/>
        <v>0</v>
      </c>
      <c r="AA55" s="861">
        <f t="shared" si="29"/>
        <v>0</v>
      </c>
      <c r="AB55" s="861">
        <f t="shared" si="29"/>
        <v>0</v>
      </c>
      <c r="AC55" s="861">
        <f t="shared" si="29"/>
        <v>0</v>
      </c>
      <c r="AD55" s="861">
        <f t="shared" si="29"/>
        <v>0</v>
      </c>
      <c r="AE55" s="861">
        <f t="shared" si="29"/>
        <v>0</v>
      </c>
      <c r="AF55" s="861">
        <f t="shared" si="29"/>
        <v>0</v>
      </c>
      <c r="AG55" s="861">
        <f t="shared" ref="AG55" si="30">+AG56+AG58</f>
        <v>0</v>
      </c>
      <c r="AH55" s="871">
        <f t="shared" si="12"/>
        <v>13.048169260000002</v>
      </c>
    </row>
    <row r="56" spans="2:34" s="874" customFormat="1" x14ac:dyDescent="0.25">
      <c r="B56" s="325" t="s">
        <v>236</v>
      </c>
      <c r="C56" s="861">
        <f t="shared" ref="C56:AG56" si="31">+C57</f>
        <v>2.1127544399999998</v>
      </c>
      <c r="D56" s="861">
        <f t="shared" si="31"/>
        <v>1.0563785800000001</v>
      </c>
      <c r="E56" s="861">
        <f t="shared" si="31"/>
        <v>1.0563785800000001</v>
      </c>
      <c r="F56" s="861">
        <f t="shared" si="31"/>
        <v>1.0299691100000001</v>
      </c>
      <c r="G56" s="861">
        <f t="shared" si="31"/>
        <v>0.92433125000000005</v>
      </c>
      <c r="H56" s="861">
        <f t="shared" si="31"/>
        <v>0.81869338999999997</v>
      </c>
      <c r="I56" s="861">
        <f t="shared" si="31"/>
        <v>0.71305554000000004</v>
      </c>
      <c r="J56" s="861">
        <f t="shared" si="31"/>
        <v>0.60741767999999996</v>
      </c>
      <c r="K56" s="861">
        <f t="shared" si="31"/>
        <v>0.50177981999999999</v>
      </c>
      <c r="L56" s="861">
        <f t="shared" si="31"/>
        <v>0.39614196999999995</v>
      </c>
      <c r="M56" s="861">
        <f t="shared" si="31"/>
        <v>0.29050410999999998</v>
      </c>
      <c r="N56" s="861">
        <f t="shared" si="31"/>
        <v>0.18486626</v>
      </c>
      <c r="O56" s="861">
        <f t="shared" si="31"/>
        <v>7.922839999999999E-2</v>
      </c>
      <c r="P56" s="861">
        <f t="shared" si="31"/>
        <v>0</v>
      </c>
      <c r="Q56" s="861">
        <f t="shared" si="31"/>
        <v>0</v>
      </c>
      <c r="R56" s="861">
        <f t="shared" si="31"/>
        <v>0</v>
      </c>
      <c r="S56" s="861">
        <f t="shared" si="31"/>
        <v>0</v>
      </c>
      <c r="T56" s="861">
        <f t="shared" si="31"/>
        <v>0</v>
      </c>
      <c r="U56" s="861">
        <f t="shared" si="31"/>
        <v>0</v>
      </c>
      <c r="V56" s="861">
        <f t="shared" si="31"/>
        <v>0</v>
      </c>
      <c r="W56" s="861">
        <f t="shared" si="31"/>
        <v>0</v>
      </c>
      <c r="X56" s="861">
        <f t="shared" si="31"/>
        <v>0</v>
      </c>
      <c r="Y56" s="861">
        <f t="shared" si="31"/>
        <v>0</v>
      </c>
      <c r="Z56" s="861">
        <f t="shared" si="31"/>
        <v>0</v>
      </c>
      <c r="AA56" s="861">
        <f t="shared" si="31"/>
        <v>0</v>
      </c>
      <c r="AB56" s="861">
        <f t="shared" si="31"/>
        <v>0</v>
      </c>
      <c r="AC56" s="861">
        <f t="shared" si="31"/>
        <v>0</v>
      </c>
      <c r="AD56" s="861">
        <f t="shared" si="31"/>
        <v>0</v>
      </c>
      <c r="AE56" s="861">
        <f t="shared" si="31"/>
        <v>0</v>
      </c>
      <c r="AF56" s="861">
        <f t="shared" si="31"/>
        <v>0</v>
      </c>
      <c r="AG56" s="861">
        <f t="shared" si="31"/>
        <v>0</v>
      </c>
      <c r="AH56" s="871">
        <f t="shared" si="12"/>
        <v>9.7714991300000005</v>
      </c>
    </row>
    <row r="57" spans="2:34" s="874" customFormat="1" x14ac:dyDescent="0.25">
      <c r="B57" s="327" t="s">
        <v>239</v>
      </c>
      <c r="C57" s="861">
        <v>2.1127544399999998</v>
      </c>
      <c r="D57" s="861">
        <v>1.0563785800000001</v>
      </c>
      <c r="E57" s="861">
        <v>1.0563785800000001</v>
      </c>
      <c r="F57" s="861">
        <v>1.0299691100000001</v>
      </c>
      <c r="G57" s="861">
        <v>0.92433125000000005</v>
      </c>
      <c r="H57" s="871">
        <v>0.81869338999999997</v>
      </c>
      <c r="I57" s="861">
        <v>0.71305554000000004</v>
      </c>
      <c r="J57" s="861">
        <v>0.60741767999999996</v>
      </c>
      <c r="K57" s="861">
        <v>0.50177981999999999</v>
      </c>
      <c r="L57" s="861">
        <v>0.39614196999999995</v>
      </c>
      <c r="M57" s="861">
        <v>0.29050410999999998</v>
      </c>
      <c r="N57" s="861">
        <v>0.18486626</v>
      </c>
      <c r="O57" s="861">
        <v>7.922839999999999E-2</v>
      </c>
      <c r="P57" s="861">
        <v>0</v>
      </c>
      <c r="Q57" s="861">
        <v>0</v>
      </c>
      <c r="R57" s="861">
        <v>0</v>
      </c>
      <c r="S57" s="861">
        <v>0</v>
      </c>
      <c r="T57" s="861">
        <v>0</v>
      </c>
      <c r="U57" s="861">
        <v>0</v>
      </c>
      <c r="V57" s="861">
        <v>0</v>
      </c>
      <c r="W57" s="861">
        <v>0</v>
      </c>
      <c r="X57" s="861">
        <v>0</v>
      </c>
      <c r="Y57" s="861">
        <v>0</v>
      </c>
      <c r="Z57" s="861">
        <v>0</v>
      </c>
      <c r="AA57" s="861">
        <v>0</v>
      </c>
      <c r="AB57" s="861">
        <v>0</v>
      </c>
      <c r="AC57" s="861">
        <v>0</v>
      </c>
      <c r="AD57" s="861">
        <v>0</v>
      </c>
      <c r="AE57" s="861">
        <v>0</v>
      </c>
      <c r="AF57" s="861">
        <v>0</v>
      </c>
      <c r="AG57" s="861">
        <v>0</v>
      </c>
      <c r="AH57" s="871">
        <f t="shared" si="12"/>
        <v>9.7714991300000005</v>
      </c>
    </row>
    <row r="58" spans="2:34" s="874" customFormat="1" x14ac:dyDescent="0.25">
      <c r="B58" s="325" t="s">
        <v>237</v>
      </c>
      <c r="C58" s="861">
        <f t="shared" ref="C58:AG58" si="32">+C59</f>
        <v>0.70846852000000005</v>
      </c>
      <c r="D58" s="861">
        <f t="shared" si="32"/>
        <v>0.35423470000000001</v>
      </c>
      <c r="E58" s="861">
        <f t="shared" si="32"/>
        <v>0.35423470000000001</v>
      </c>
      <c r="F58" s="861">
        <f t="shared" si="32"/>
        <v>0.34537883999999996</v>
      </c>
      <c r="G58" s="861">
        <f t="shared" si="32"/>
        <v>0.30995537000000001</v>
      </c>
      <c r="H58" s="861">
        <f t="shared" si="32"/>
        <v>0.27453190000000005</v>
      </c>
      <c r="I58" s="861">
        <f t="shared" si="32"/>
        <v>0.23910842999999998</v>
      </c>
      <c r="J58" s="861">
        <f t="shared" si="32"/>
        <v>0.20368495</v>
      </c>
      <c r="K58" s="861">
        <f t="shared" si="32"/>
        <v>0.16826148999999999</v>
      </c>
      <c r="L58" s="861">
        <f t="shared" si="32"/>
        <v>0.13283801000000001</v>
      </c>
      <c r="M58" s="861">
        <f t="shared" si="32"/>
        <v>9.7414549999999989E-2</v>
      </c>
      <c r="N58" s="861">
        <f t="shared" si="32"/>
        <v>6.1991070000000002E-2</v>
      </c>
      <c r="O58" s="861">
        <f t="shared" si="32"/>
        <v>2.65676E-2</v>
      </c>
      <c r="P58" s="861">
        <f t="shared" si="32"/>
        <v>0</v>
      </c>
      <c r="Q58" s="861">
        <f t="shared" si="32"/>
        <v>0</v>
      </c>
      <c r="R58" s="861">
        <f t="shared" si="32"/>
        <v>0</v>
      </c>
      <c r="S58" s="861">
        <f t="shared" si="32"/>
        <v>0</v>
      </c>
      <c r="T58" s="861">
        <f t="shared" si="32"/>
        <v>0</v>
      </c>
      <c r="U58" s="861">
        <f t="shared" si="32"/>
        <v>0</v>
      </c>
      <c r="V58" s="861">
        <f t="shared" si="32"/>
        <v>0</v>
      </c>
      <c r="W58" s="861">
        <f t="shared" si="32"/>
        <v>0</v>
      </c>
      <c r="X58" s="861">
        <f t="shared" si="32"/>
        <v>0</v>
      </c>
      <c r="Y58" s="861">
        <f t="shared" si="32"/>
        <v>0</v>
      </c>
      <c r="Z58" s="861">
        <f t="shared" si="32"/>
        <v>0</v>
      </c>
      <c r="AA58" s="861">
        <f t="shared" si="32"/>
        <v>0</v>
      </c>
      <c r="AB58" s="861">
        <f t="shared" si="32"/>
        <v>0</v>
      </c>
      <c r="AC58" s="861">
        <f t="shared" si="32"/>
        <v>0</v>
      </c>
      <c r="AD58" s="861">
        <f t="shared" si="32"/>
        <v>0</v>
      </c>
      <c r="AE58" s="861">
        <f t="shared" si="32"/>
        <v>0</v>
      </c>
      <c r="AF58" s="861">
        <f t="shared" si="32"/>
        <v>0</v>
      </c>
      <c r="AG58" s="861">
        <f t="shared" si="32"/>
        <v>0</v>
      </c>
      <c r="AH58" s="871">
        <f t="shared" si="12"/>
        <v>3.2766701299999994</v>
      </c>
    </row>
    <row r="59" spans="2:34" s="874" customFormat="1" x14ac:dyDescent="0.25">
      <c r="B59" s="327" t="s">
        <v>239</v>
      </c>
      <c r="C59" s="861">
        <v>0.70846852000000005</v>
      </c>
      <c r="D59" s="861">
        <v>0.35423470000000001</v>
      </c>
      <c r="E59" s="861">
        <v>0.35423470000000001</v>
      </c>
      <c r="F59" s="861">
        <v>0.34537883999999996</v>
      </c>
      <c r="G59" s="861">
        <v>0.30995537000000001</v>
      </c>
      <c r="H59" s="871">
        <v>0.27453190000000005</v>
      </c>
      <c r="I59" s="861">
        <v>0.23910842999999998</v>
      </c>
      <c r="J59" s="861">
        <v>0.20368495</v>
      </c>
      <c r="K59" s="861">
        <v>0.16826148999999999</v>
      </c>
      <c r="L59" s="861">
        <v>0.13283801000000001</v>
      </c>
      <c r="M59" s="861">
        <v>9.7414549999999989E-2</v>
      </c>
      <c r="N59" s="861">
        <v>6.1991070000000002E-2</v>
      </c>
      <c r="O59" s="861">
        <v>2.65676E-2</v>
      </c>
      <c r="P59" s="861">
        <v>0</v>
      </c>
      <c r="Q59" s="861">
        <v>0</v>
      </c>
      <c r="R59" s="861">
        <v>0</v>
      </c>
      <c r="S59" s="861">
        <v>0</v>
      </c>
      <c r="T59" s="861">
        <v>0</v>
      </c>
      <c r="U59" s="861">
        <v>0</v>
      </c>
      <c r="V59" s="861">
        <v>0</v>
      </c>
      <c r="W59" s="861">
        <v>0</v>
      </c>
      <c r="X59" s="861">
        <v>0</v>
      </c>
      <c r="Y59" s="861">
        <v>0</v>
      </c>
      <c r="Z59" s="861">
        <v>0</v>
      </c>
      <c r="AA59" s="861">
        <v>0</v>
      </c>
      <c r="AB59" s="861">
        <v>0</v>
      </c>
      <c r="AC59" s="861">
        <v>0</v>
      </c>
      <c r="AD59" s="861">
        <v>0</v>
      </c>
      <c r="AE59" s="861">
        <v>0</v>
      </c>
      <c r="AF59" s="861">
        <v>0</v>
      </c>
      <c r="AG59" s="861">
        <v>0</v>
      </c>
      <c r="AH59" s="871">
        <f t="shared" si="12"/>
        <v>3.2766701299999994</v>
      </c>
    </row>
    <row r="60" spans="2:34" s="874" customFormat="1" x14ac:dyDescent="0.25">
      <c r="B60" s="863" t="s">
        <v>25</v>
      </c>
      <c r="C60" s="861">
        <f t="shared" ref="C60:AF60" si="33">+C61+C62</f>
        <v>3.8428776764227641</v>
      </c>
      <c r="D60" s="861">
        <f t="shared" si="33"/>
        <v>3.8428776764227641</v>
      </c>
      <c r="E60" s="861">
        <f t="shared" si="33"/>
        <v>3.8428776764227641</v>
      </c>
      <c r="F60" s="861">
        <f t="shared" si="33"/>
        <v>3.746805734507678</v>
      </c>
      <c r="G60" s="861">
        <f t="shared" si="33"/>
        <v>3.3625179667570007</v>
      </c>
      <c r="H60" s="861">
        <f t="shared" si="33"/>
        <v>2.9782301991869917</v>
      </c>
      <c r="I60" s="861">
        <f t="shared" si="33"/>
        <v>2.5939424317073172</v>
      </c>
      <c r="J60" s="861">
        <f t="shared" si="33"/>
        <v>2.2096546638663055</v>
      </c>
      <c r="K60" s="861">
        <f t="shared" si="33"/>
        <v>1.8253668962962963</v>
      </c>
      <c r="L60" s="861">
        <f t="shared" si="33"/>
        <v>1.441079128635953</v>
      </c>
      <c r="M60" s="861">
        <f t="shared" si="33"/>
        <v>1.0567913609756097</v>
      </c>
      <c r="N60" s="861">
        <f t="shared" si="33"/>
        <v>0.67250359331526643</v>
      </c>
      <c r="O60" s="861">
        <f t="shared" si="33"/>
        <v>0.28821582574525739</v>
      </c>
      <c r="P60" s="861">
        <f t="shared" si="33"/>
        <v>0</v>
      </c>
      <c r="Q60" s="861">
        <f t="shared" si="33"/>
        <v>0</v>
      </c>
      <c r="R60" s="861">
        <f t="shared" si="33"/>
        <v>0</v>
      </c>
      <c r="S60" s="861">
        <f t="shared" si="33"/>
        <v>0</v>
      </c>
      <c r="T60" s="861">
        <f t="shared" si="33"/>
        <v>0</v>
      </c>
      <c r="U60" s="861">
        <f t="shared" si="33"/>
        <v>0</v>
      </c>
      <c r="V60" s="861">
        <f t="shared" si="33"/>
        <v>0</v>
      </c>
      <c r="W60" s="861">
        <f t="shared" si="33"/>
        <v>0</v>
      </c>
      <c r="X60" s="861">
        <f t="shared" si="33"/>
        <v>0</v>
      </c>
      <c r="Y60" s="861">
        <f t="shared" si="33"/>
        <v>0</v>
      </c>
      <c r="Z60" s="861">
        <f t="shared" si="33"/>
        <v>0</v>
      </c>
      <c r="AA60" s="861">
        <f t="shared" si="33"/>
        <v>0</v>
      </c>
      <c r="AB60" s="861">
        <f t="shared" si="33"/>
        <v>0</v>
      </c>
      <c r="AC60" s="861">
        <f t="shared" si="33"/>
        <v>0</v>
      </c>
      <c r="AD60" s="861">
        <f t="shared" si="33"/>
        <v>0</v>
      </c>
      <c r="AE60" s="861">
        <f t="shared" si="33"/>
        <v>0</v>
      </c>
      <c r="AF60" s="861">
        <f t="shared" si="33"/>
        <v>0</v>
      </c>
      <c r="AG60" s="861">
        <f t="shared" ref="AG60" si="34">+AG61+AG62</f>
        <v>0</v>
      </c>
      <c r="AH60" s="871">
        <f t="shared" si="12"/>
        <v>31.703740830261964</v>
      </c>
    </row>
    <row r="61" spans="2:34" s="874" customFormat="1" x14ac:dyDescent="0.25">
      <c r="B61" s="325" t="s">
        <v>236</v>
      </c>
      <c r="C61" s="861">
        <v>2.6514548092140919</v>
      </c>
      <c r="D61" s="861">
        <v>2.6514548092140919</v>
      </c>
      <c r="E61" s="861">
        <v>2.6514548092140919</v>
      </c>
      <c r="F61" s="861">
        <v>2.5851684390243896</v>
      </c>
      <c r="G61" s="861">
        <v>2.3200229580849139</v>
      </c>
      <c r="H61" s="871">
        <v>2.0548774771454381</v>
      </c>
      <c r="I61" s="861">
        <v>1.7897319962962963</v>
      </c>
      <c r="J61" s="861">
        <v>1.5245865153568201</v>
      </c>
      <c r="K61" s="861">
        <v>1.2594410344173443</v>
      </c>
      <c r="L61" s="861">
        <v>0.99429555347786813</v>
      </c>
      <c r="M61" s="861">
        <v>0.72915007253839204</v>
      </c>
      <c r="N61" s="861">
        <v>0.46400459168925018</v>
      </c>
      <c r="O61" s="861">
        <v>0.19885911074977414</v>
      </c>
      <c r="P61" s="861">
        <v>0</v>
      </c>
      <c r="Q61" s="861">
        <v>0</v>
      </c>
      <c r="R61" s="861">
        <v>0</v>
      </c>
      <c r="S61" s="861">
        <v>0</v>
      </c>
      <c r="T61" s="861">
        <v>0</v>
      </c>
      <c r="U61" s="861">
        <v>0</v>
      </c>
      <c r="V61" s="861">
        <v>0</v>
      </c>
      <c r="W61" s="861">
        <v>0</v>
      </c>
      <c r="X61" s="861">
        <v>0</v>
      </c>
      <c r="Y61" s="861">
        <v>0</v>
      </c>
      <c r="Z61" s="861">
        <v>0</v>
      </c>
      <c r="AA61" s="861">
        <v>0</v>
      </c>
      <c r="AB61" s="861">
        <v>0</v>
      </c>
      <c r="AC61" s="861">
        <v>0</v>
      </c>
      <c r="AD61" s="861">
        <v>0</v>
      </c>
      <c r="AE61" s="861">
        <v>0</v>
      </c>
      <c r="AF61" s="861">
        <v>0</v>
      </c>
      <c r="AG61" s="861">
        <v>0</v>
      </c>
      <c r="AH61" s="871">
        <f t="shared" si="12"/>
        <v>21.874502176422759</v>
      </c>
    </row>
    <row r="62" spans="2:34" s="874" customFormat="1" x14ac:dyDescent="0.25">
      <c r="B62" s="325" t="s">
        <v>237</v>
      </c>
      <c r="C62" s="861">
        <v>1.1914228672086722</v>
      </c>
      <c r="D62" s="861">
        <v>1.1914228672086722</v>
      </c>
      <c r="E62" s="861">
        <v>1.1914228672086722</v>
      </c>
      <c r="F62" s="861">
        <v>1.1616372954832883</v>
      </c>
      <c r="G62" s="861">
        <v>1.0424950086720868</v>
      </c>
      <c r="H62" s="81">
        <v>0.92335272204155372</v>
      </c>
      <c r="I62" s="861">
        <v>0.80421043541102089</v>
      </c>
      <c r="J62" s="861">
        <v>0.68506814850948516</v>
      </c>
      <c r="K62" s="861">
        <v>0.565925861878952</v>
      </c>
      <c r="L62" s="861">
        <v>0.44678357515808487</v>
      </c>
      <c r="M62" s="861">
        <v>0.32764128843721768</v>
      </c>
      <c r="N62" s="861">
        <v>0.20849900162601626</v>
      </c>
      <c r="O62" s="861">
        <v>8.9356714995483283E-2</v>
      </c>
      <c r="P62" s="861">
        <v>0</v>
      </c>
      <c r="Q62" s="861">
        <v>0</v>
      </c>
      <c r="R62" s="861">
        <v>0</v>
      </c>
      <c r="S62" s="861">
        <v>0</v>
      </c>
      <c r="T62" s="861">
        <v>0</v>
      </c>
      <c r="U62" s="861">
        <v>0</v>
      </c>
      <c r="V62" s="861">
        <v>0</v>
      </c>
      <c r="W62" s="861">
        <v>0</v>
      </c>
      <c r="X62" s="861">
        <v>0</v>
      </c>
      <c r="Y62" s="861">
        <v>0</v>
      </c>
      <c r="Z62" s="861">
        <v>0</v>
      </c>
      <c r="AA62" s="861">
        <v>0</v>
      </c>
      <c r="AB62" s="861">
        <v>0</v>
      </c>
      <c r="AC62" s="861">
        <v>0</v>
      </c>
      <c r="AD62" s="861">
        <v>0</v>
      </c>
      <c r="AE62" s="861">
        <v>0</v>
      </c>
      <c r="AF62" s="861">
        <v>0</v>
      </c>
      <c r="AG62" s="861">
        <v>0</v>
      </c>
      <c r="AH62" s="81">
        <f t="shared" si="12"/>
        <v>9.8292386538392051</v>
      </c>
    </row>
    <row r="63" spans="2:34" s="874" customFormat="1" x14ac:dyDescent="0.25">
      <c r="B63" s="872" t="s">
        <v>26</v>
      </c>
      <c r="C63" s="873">
        <v>229.18681819111774</v>
      </c>
      <c r="D63" s="873">
        <v>229.18681819111774</v>
      </c>
      <c r="E63" s="873">
        <v>229.18681819111774</v>
      </c>
      <c r="F63" s="873">
        <v>229.18681819111774</v>
      </c>
      <c r="G63" s="873">
        <v>229.18681819111774</v>
      </c>
      <c r="H63" s="869">
        <v>229.18681819111774</v>
      </c>
      <c r="I63" s="873">
        <v>229.18681819111774</v>
      </c>
      <c r="J63" s="873">
        <v>229.18681819111774</v>
      </c>
      <c r="K63" s="873">
        <v>229.18681819111774</v>
      </c>
      <c r="L63" s="873">
        <v>229.18681819111774</v>
      </c>
      <c r="M63" s="873">
        <v>229.18681819111774</v>
      </c>
      <c r="N63" s="873">
        <v>229.18681819111774</v>
      </c>
      <c r="O63" s="873">
        <v>229.18681819111774</v>
      </c>
      <c r="P63" s="873">
        <v>229.18681819111774</v>
      </c>
      <c r="Q63" s="873">
        <v>229.18681819111774</v>
      </c>
      <c r="R63" s="873">
        <v>223.45714773540982</v>
      </c>
      <c r="S63" s="873">
        <v>200.53846591567807</v>
      </c>
      <c r="T63" s="873">
        <v>177.61978409594633</v>
      </c>
      <c r="U63" s="873">
        <v>154.70110227621461</v>
      </c>
      <c r="V63" s="873">
        <v>131.78242045648287</v>
      </c>
      <c r="W63" s="873">
        <v>108.86373863985098</v>
      </c>
      <c r="X63" s="873">
        <v>85.945056820119234</v>
      </c>
      <c r="Y63" s="873">
        <v>63.026375000387489</v>
      </c>
      <c r="Z63" s="873">
        <v>40.107693183755586</v>
      </c>
      <c r="AA63" s="873">
        <v>17.189011364023845</v>
      </c>
      <c r="AB63" s="873">
        <v>0</v>
      </c>
      <c r="AC63" s="873">
        <v>0</v>
      </c>
      <c r="AD63" s="873">
        <v>0</v>
      </c>
      <c r="AE63" s="873">
        <v>0</v>
      </c>
      <c r="AF63" s="873">
        <v>0</v>
      </c>
      <c r="AG63" s="873">
        <v>0</v>
      </c>
      <c r="AH63" s="869">
        <f t="shared" si="12"/>
        <v>4641.0330683546354</v>
      </c>
    </row>
    <row r="64" spans="2:34" s="874" customFormat="1" x14ac:dyDescent="0.25">
      <c r="B64" s="872" t="s">
        <v>802</v>
      </c>
      <c r="C64" s="873">
        <v>1.4476287908994958</v>
      </c>
      <c r="D64" s="873">
        <v>1.7086766037293304</v>
      </c>
      <c r="E64" s="873">
        <v>1.7086766037293304</v>
      </c>
      <c r="F64" s="873">
        <v>1.7086766037293304</v>
      </c>
      <c r="G64" s="873">
        <v>1.5719824791837691</v>
      </c>
      <c r="H64" s="869">
        <v>1.298594230092647</v>
      </c>
      <c r="I64" s="873">
        <v>1.0252059575466166</v>
      </c>
      <c r="J64" s="873">
        <v>0.75181770845549434</v>
      </c>
      <c r="K64" s="873">
        <v>0.47842945936437209</v>
      </c>
      <c r="L64" s="873">
        <v>0.20504118681834171</v>
      </c>
      <c r="M64" s="873">
        <v>0</v>
      </c>
      <c r="N64" s="873">
        <v>0</v>
      </c>
      <c r="O64" s="873">
        <v>0</v>
      </c>
      <c r="P64" s="873">
        <v>0</v>
      </c>
      <c r="Q64" s="873">
        <v>0</v>
      </c>
      <c r="R64" s="873">
        <v>0</v>
      </c>
      <c r="S64" s="873">
        <v>0</v>
      </c>
      <c r="T64" s="873">
        <v>0</v>
      </c>
      <c r="U64" s="873">
        <v>0</v>
      </c>
      <c r="V64" s="873">
        <v>0</v>
      </c>
      <c r="W64" s="873">
        <v>0</v>
      </c>
      <c r="X64" s="873">
        <v>0</v>
      </c>
      <c r="Y64" s="873">
        <v>0</v>
      </c>
      <c r="Z64" s="873">
        <v>0</v>
      </c>
      <c r="AA64" s="873">
        <v>0</v>
      </c>
      <c r="AB64" s="873">
        <v>0</v>
      </c>
      <c r="AC64" s="873">
        <v>0</v>
      </c>
      <c r="AD64" s="873">
        <v>0</v>
      </c>
      <c r="AE64" s="873">
        <v>0</v>
      </c>
      <c r="AF64" s="873">
        <v>0</v>
      </c>
      <c r="AG64" s="873">
        <v>0</v>
      </c>
      <c r="AH64" s="869">
        <f t="shared" si="12"/>
        <v>11.904729623548727</v>
      </c>
    </row>
    <row r="65" spans="2:34" s="874" customFormat="1" x14ac:dyDescent="0.25">
      <c r="B65" s="870" t="s">
        <v>806</v>
      </c>
      <c r="C65" s="331">
        <v>0.44904533833704702</v>
      </c>
      <c r="D65" s="331">
        <v>0.5300207341386185</v>
      </c>
      <c r="E65" s="331">
        <v>0.5300207341386185</v>
      </c>
      <c r="F65" s="331">
        <v>0.5300207341386185</v>
      </c>
      <c r="G65" s="331">
        <v>0.50351970212266917</v>
      </c>
      <c r="H65" s="869">
        <v>0.39751555060396387</v>
      </c>
      <c r="I65" s="331">
        <v>0.29151139908525858</v>
      </c>
      <c r="J65" s="331">
        <v>0.18550725929400727</v>
      </c>
      <c r="K65" s="331">
        <v>7.9503107775301979E-2</v>
      </c>
      <c r="L65" s="331">
        <v>0</v>
      </c>
      <c r="M65" s="331">
        <v>0</v>
      </c>
      <c r="N65" s="331">
        <v>0</v>
      </c>
      <c r="O65" s="331">
        <v>0</v>
      </c>
      <c r="P65" s="331">
        <v>0</v>
      </c>
      <c r="Q65" s="331">
        <v>0</v>
      </c>
      <c r="R65" s="331">
        <v>0</v>
      </c>
      <c r="S65" s="331">
        <v>0</v>
      </c>
      <c r="T65" s="331">
        <v>0</v>
      </c>
      <c r="U65" s="331">
        <v>0</v>
      </c>
      <c r="V65" s="331">
        <v>0</v>
      </c>
      <c r="W65" s="331">
        <v>0</v>
      </c>
      <c r="X65" s="331">
        <v>0</v>
      </c>
      <c r="Y65" s="331">
        <v>0</v>
      </c>
      <c r="Z65" s="331">
        <v>0</v>
      </c>
      <c r="AA65" s="331">
        <v>0</v>
      </c>
      <c r="AB65" s="331">
        <v>0</v>
      </c>
      <c r="AC65" s="331">
        <v>0</v>
      </c>
      <c r="AD65" s="331">
        <v>0</v>
      </c>
      <c r="AE65" s="331">
        <v>0</v>
      </c>
      <c r="AF65" s="331">
        <v>0</v>
      </c>
      <c r="AG65" s="331">
        <v>0</v>
      </c>
      <c r="AH65" s="869">
        <f t="shared" si="12"/>
        <v>3.4966645596341035</v>
      </c>
    </row>
    <row r="66" spans="2:34" s="874" customFormat="1" x14ac:dyDescent="0.25">
      <c r="B66" s="870" t="s">
        <v>804</v>
      </c>
      <c r="C66" s="331">
        <v>1.0051719948399203</v>
      </c>
      <c r="D66" s="331">
        <v>14.237190195848482</v>
      </c>
      <c r="E66" s="331">
        <v>28.474380391696965</v>
      </c>
      <c r="F66" s="331">
        <v>35.592975466166294</v>
      </c>
      <c r="G66" s="331">
        <v>40.338705547085723</v>
      </c>
      <c r="H66" s="869">
        <v>40.338705547085723</v>
      </c>
      <c r="I66" s="331">
        <v>40.338705547085723</v>
      </c>
      <c r="J66" s="331">
        <v>37.58833925178844</v>
      </c>
      <c r="K66" s="331">
        <v>33.921184203119502</v>
      </c>
      <c r="L66" s="331">
        <v>30.254029154450567</v>
      </c>
      <c r="M66" s="331">
        <v>26.586874105781636</v>
      </c>
      <c r="N66" s="331">
        <v>22.919719057112701</v>
      </c>
      <c r="O66" s="331">
        <v>19.252564008443766</v>
      </c>
      <c r="P66" s="331">
        <v>15.585408959774833</v>
      </c>
      <c r="Q66" s="331">
        <v>11.918253911105898</v>
      </c>
      <c r="R66" s="331">
        <v>8.2510988624369652</v>
      </c>
      <c r="S66" s="331">
        <v>4.5839438137680313</v>
      </c>
      <c r="T66" s="331">
        <v>0.91678876509909701</v>
      </c>
      <c r="U66" s="331">
        <v>0</v>
      </c>
      <c r="V66" s="331">
        <v>0</v>
      </c>
      <c r="W66" s="331">
        <v>0</v>
      </c>
      <c r="X66" s="331">
        <v>0</v>
      </c>
      <c r="Y66" s="331">
        <v>0</v>
      </c>
      <c r="Z66" s="331">
        <v>0</v>
      </c>
      <c r="AA66" s="331">
        <v>0</v>
      </c>
      <c r="AB66" s="331">
        <v>0</v>
      </c>
      <c r="AC66" s="331">
        <v>0</v>
      </c>
      <c r="AD66" s="331">
        <v>0</v>
      </c>
      <c r="AE66" s="331">
        <v>0</v>
      </c>
      <c r="AF66" s="331">
        <v>0</v>
      </c>
      <c r="AG66" s="331">
        <v>0</v>
      </c>
      <c r="AH66" s="869">
        <f t="shared" si="12"/>
        <v>412.10403878269028</v>
      </c>
    </row>
    <row r="67" spans="2:34" s="874" customFormat="1" x14ac:dyDescent="0.25">
      <c r="B67" s="870" t="s">
        <v>803</v>
      </c>
      <c r="C67" s="331">
        <v>0.37109473437316759</v>
      </c>
      <c r="D67" s="331">
        <v>2.6280807552480359</v>
      </c>
      <c r="E67" s="331">
        <v>3.0660942183651927</v>
      </c>
      <c r="F67" s="331">
        <v>8.760269215433329</v>
      </c>
      <c r="G67" s="331">
        <v>13.578417262812243</v>
      </c>
      <c r="H67" s="869">
        <v>13.578417262812243</v>
      </c>
      <c r="I67" s="331">
        <v>13.578417262812243</v>
      </c>
      <c r="J67" s="331">
        <v>14.016430725929402</v>
      </c>
      <c r="K67" s="331">
        <v>14.016430725929402</v>
      </c>
      <c r="L67" s="331">
        <v>14.016430725929402</v>
      </c>
      <c r="M67" s="331">
        <v>13.315609194323912</v>
      </c>
      <c r="N67" s="331">
        <v>10.512323044447049</v>
      </c>
      <c r="O67" s="331">
        <v>7.7090368945701897</v>
      </c>
      <c r="P67" s="331">
        <v>4.9057507564207814</v>
      </c>
      <c r="Q67" s="331">
        <v>2.1024646065439194</v>
      </c>
      <c r="R67" s="331">
        <v>0</v>
      </c>
      <c r="S67" s="331">
        <v>0</v>
      </c>
      <c r="T67" s="331">
        <v>0</v>
      </c>
      <c r="U67" s="331">
        <v>0</v>
      </c>
      <c r="V67" s="331">
        <v>0</v>
      </c>
      <c r="W67" s="331">
        <v>0</v>
      </c>
      <c r="X67" s="331">
        <v>0</v>
      </c>
      <c r="Y67" s="331">
        <v>0</v>
      </c>
      <c r="Z67" s="331">
        <v>0</v>
      </c>
      <c r="AA67" s="331">
        <v>0</v>
      </c>
      <c r="AB67" s="331">
        <v>0</v>
      </c>
      <c r="AC67" s="331">
        <v>0</v>
      </c>
      <c r="AD67" s="331">
        <v>0</v>
      </c>
      <c r="AE67" s="331">
        <v>0</v>
      </c>
      <c r="AF67" s="331">
        <v>0</v>
      </c>
      <c r="AG67" s="331">
        <v>0</v>
      </c>
      <c r="AH67" s="869">
        <f t="shared" si="12"/>
        <v>136.15526738595051</v>
      </c>
    </row>
    <row r="68" spans="2:34" s="874" customFormat="1" x14ac:dyDescent="0.25">
      <c r="B68" s="872" t="s">
        <v>805</v>
      </c>
      <c r="C68" s="331">
        <v>1.9531243579218951</v>
      </c>
      <c r="D68" s="331">
        <v>27.663925319573124</v>
      </c>
      <c r="E68" s="331">
        <v>50.717196411399087</v>
      </c>
      <c r="F68" s="331">
        <v>55.327850639146249</v>
      </c>
      <c r="G68" s="331">
        <v>55.327850639146249</v>
      </c>
      <c r="H68" s="869">
        <v>55.327850639146249</v>
      </c>
      <c r="I68" s="331">
        <v>55.327850639146249</v>
      </c>
      <c r="J68" s="331">
        <v>54.339853301278296</v>
      </c>
      <c r="K68" s="331">
        <v>50.387863961533952</v>
      </c>
      <c r="L68" s="331">
        <v>69.653811950275596</v>
      </c>
      <c r="M68" s="331">
        <v>63.725827946522799</v>
      </c>
      <c r="N68" s="331">
        <v>57.797843966224931</v>
      </c>
      <c r="O68" s="331">
        <v>51.869859962472141</v>
      </c>
      <c r="P68" s="331">
        <v>45.941875958719358</v>
      </c>
      <c r="Q68" s="331">
        <v>40.013891966694025</v>
      </c>
      <c r="R68" s="331">
        <v>34.085907974668693</v>
      </c>
      <c r="S68" s="331">
        <v>28.157923970915913</v>
      </c>
      <c r="T68" s="331">
        <v>22.229939978890584</v>
      </c>
      <c r="U68" s="331">
        <v>16.301955986865252</v>
      </c>
      <c r="V68" s="331">
        <v>10.373971983112465</v>
      </c>
      <c r="W68" s="331">
        <v>4.4459879910871347</v>
      </c>
      <c r="X68" s="331">
        <v>0</v>
      </c>
      <c r="Y68" s="331">
        <v>0</v>
      </c>
      <c r="Z68" s="331">
        <v>0</v>
      </c>
      <c r="AA68" s="331">
        <v>0</v>
      </c>
      <c r="AB68" s="331">
        <v>0</v>
      </c>
      <c r="AC68" s="331">
        <v>0</v>
      </c>
      <c r="AD68" s="331">
        <v>0</v>
      </c>
      <c r="AE68" s="331">
        <v>0</v>
      </c>
      <c r="AF68" s="331">
        <v>0</v>
      </c>
      <c r="AG68" s="331">
        <v>0</v>
      </c>
      <c r="AH68" s="869">
        <f t="shared" si="12"/>
        <v>850.97216554474016</v>
      </c>
    </row>
    <row r="69" spans="2:34" s="874" customFormat="1" x14ac:dyDescent="0.25">
      <c r="B69" s="872" t="s">
        <v>807</v>
      </c>
      <c r="C69" s="331">
        <v>0.30816514600680195</v>
      </c>
      <c r="D69" s="331">
        <v>2.1824154333294237</v>
      </c>
      <c r="E69" s="331">
        <v>2.5461513545209331</v>
      </c>
      <c r="F69" s="331">
        <v>7.2747181423712917</v>
      </c>
      <c r="G69" s="331">
        <v>10.788076310542982</v>
      </c>
      <c r="H69" s="869">
        <v>10.978211000351823</v>
      </c>
      <c r="I69" s="331">
        <v>10.775676228450804</v>
      </c>
      <c r="J69" s="331">
        <v>10.230072370118446</v>
      </c>
      <c r="K69" s="331">
        <v>9.6844685117860916</v>
      </c>
      <c r="L69" s="331">
        <v>9.1388646534537337</v>
      </c>
      <c r="M69" s="331">
        <v>8.5932607951213793</v>
      </c>
      <c r="N69" s="331">
        <v>8.0476569250615686</v>
      </c>
      <c r="O69" s="331">
        <v>7.5020530667292125</v>
      </c>
      <c r="P69" s="331">
        <v>6.9564492083968563</v>
      </c>
      <c r="Q69" s="331">
        <v>6.4108453500645011</v>
      </c>
      <c r="R69" s="331">
        <v>5.8652414917321449</v>
      </c>
      <c r="S69" s="331">
        <v>5.3196376216723342</v>
      </c>
      <c r="T69" s="331">
        <v>4.7740337750674327</v>
      </c>
      <c r="U69" s="331">
        <v>4.2284299050076228</v>
      </c>
      <c r="V69" s="331">
        <v>3.6828260466752667</v>
      </c>
      <c r="W69" s="331">
        <v>3.1372221883429106</v>
      </c>
      <c r="X69" s="331">
        <v>2.5916183300105549</v>
      </c>
      <c r="Y69" s="331">
        <v>2.0460144716781983</v>
      </c>
      <c r="Z69" s="331">
        <v>1.5004106016183887</v>
      </c>
      <c r="AA69" s="331">
        <v>0.95480675501348644</v>
      </c>
      <c r="AB69" s="331">
        <v>0.40920288495367657</v>
      </c>
      <c r="AC69" s="331">
        <v>0</v>
      </c>
      <c r="AD69" s="331">
        <v>0</v>
      </c>
      <c r="AE69" s="331">
        <v>0</v>
      </c>
      <c r="AF69" s="331">
        <v>0</v>
      </c>
      <c r="AG69" s="331">
        <v>0</v>
      </c>
      <c r="AH69" s="869">
        <f t="shared" si="12"/>
        <v>145.92652856807794</v>
      </c>
    </row>
    <row r="70" spans="2:34" s="874" customFormat="1" x14ac:dyDescent="0.25">
      <c r="B70" s="872" t="s">
        <v>795</v>
      </c>
      <c r="C70" s="331">
        <v>22.324548789999998</v>
      </c>
      <c r="D70" s="331">
        <v>26.350287100000003</v>
      </c>
      <c r="E70" s="331">
        <v>26.350287100000003</v>
      </c>
      <c r="F70" s="331">
        <v>26.350287100000003</v>
      </c>
      <c r="G70" s="331">
        <v>25.032772749999999</v>
      </c>
      <c r="H70" s="869">
        <v>19.762715329999999</v>
      </c>
      <c r="I70" s="331">
        <v>14.49265791</v>
      </c>
      <c r="J70" s="331">
        <v>9.2226004899999996</v>
      </c>
      <c r="K70" s="331">
        <v>3.9525430700000004</v>
      </c>
      <c r="L70" s="331">
        <v>0</v>
      </c>
      <c r="M70" s="331">
        <v>0</v>
      </c>
      <c r="N70" s="331">
        <v>0</v>
      </c>
      <c r="O70" s="331">
        <v>0</v>
      </c>
      <c r="P70" s="331">
        <v>0</v>
      </c>
      <c r="Q70" s="331">
        <v>0</v>
      </c>
      <c r="R70" s="331">
        <v>0</v>
      </c>
      <c r="S70" s="331">
        <v>0</v>
      </c>
      <c r="T70" s="331">
        <v>0</v>
      </c>
      <c r="U70" s="331">
        <v>0</v>
      </c>
      <c r="V70" s="331">
        <v>0</v>
      </c>
      <c r="W70" s="331">
        <v>0</v>
      </c>
      <c r="X70" s="331">
        <v>0</v>
      </c>
      <c r="Y70" s="331">
        <v>0</v>
      </c>
      <c r="Z70" s="331">
        <v>0</v>
      </c>
      <c r="AA70" s="331">
        <v>0</v>
      </c>
      <c r="AB70" s="331">
        <v>0</v>
      </c>
      <c r="AC70" s="331">
        <v>0</v>
      </c>
      <c r="AD70" s="331">
        <v>0</v>
      </c>
      <c r="AE70" s="331">
        <v>0</v>
      </c>
      <c r="AF70" s="331">
        <v>0</v>
      </c>
      <c r="AG70" s="331">
        <v>0</v>
      </c>
      <c r="AH70" s="869">
        <f t="shared" si="12"/>
        <v>173.83869963999996</v>
      </c>
    </row>
    <row r="71" spans="2:34" s="874" customFormat="1" x14ac:dyDescent="0.25">
      <c r="B71" s="872" t="s">
        <v>793</v>
      </c>
      <c r="C71" s="331">
        <v>12.07828093</v>
      </c>
      <c r="D71" s="331">
        <v>228.10130534000001</v>
      </c>
      <c r="E71" s="331">
        <v>441.94627910000003</v>
      </c>
      <c r="F71" s="331">
        <v>484.71527383999995</v>
      </c>
      <c r="G71" s="331">
        <v>570.25326336000001</v>
      </c>
      <c r="H71" s="869">
        <v>570.25326336000001</v>
      </c>
      <c r="I71" s="331">
        <v>570.25326336000001</v>
      </c>
      <c r="J71" s="331">
        <v>531.37235903999999</v>
      </c>
      <c r="K71" s="331">
        <v>479.53115327999996</v>
      </c>
      <c r="L71" s="331">
        <v>427.68994751999998</v>
      </c>
      <c r="M71" s="331">
        <v>375.84874176</v>
      </c>
      <c r="N71" s="331">
        <v>324.00753600000002</v>
      </c>
      <c r="O71" s="331">
        <v>272.16633024000004</v>
      </c>
      <c r="P71" s="331">
        <v>220.32512448</v>
      </c>
      <c r="Q71" s="331">
        <v>168.48391871999999</v>
      </c>
      <c r="R71" s="331">
        <v>116.64271296000001</v>
      </c>
      <c r="S71" s="331">
        <v>64.801507200000003</v>
      </c>
      <c r="T71" s="331">
        <v>12.96030144</v>
      </c>
      <c r="U71" s="331">
        <v>0</v>
      </c>
      <c r="V71" s="331">
        <v>0</v>
      </c>
      <c r="W71" s="331">
        <v>0</v>
      </c>
      <c r="X71" s="331">
        <v>0</v>
      </c>
      <c r="Y71" s="331">
        <v>0</v>
      </c>
      <c r="Z71" s="331">
        <v>0</v>
      </c>
      <c r="AA71" s="331">
        <v>0</v>
      </c>
      <c r="AB71" s="331">
        <v>0</v>
      </c>
      <c r="AC71" s="331">
        <v>0</v>
      </c>
      <c r="AD71" s="331">
        <v>0</v>
      </c>
      <c r="AE71" s="331">
        <v>0</v>
      </c>
      <c r="AF71" s="331">
        <v>0</v>
      </c>
      <c r="AG71" s="331">
        <v>0</v>
      </c>
      <c r="AH71" s="869">
        <f t="shared" si="12"/>
        <v>5871.4305619299994</v>
      </c>
    </row>
    <row r="72" spans="2:34" s="874" customFormat="1" x14ac:dyDescent="0.25">
      <c r="B72" s="872" t="s">
        <v>791</v>
      </c>
      <c r="C72" s="331">
        <v>17.04040513</v>
      </c>
      <c r="D72" s="331">
        <v>80.453060260000001</v>
      </c>
      <c r="E72" s="331">
        <v>80.453060260000001</v>
      </c>
      <c r="F72" s="331">
        <v>120.67959040000001</v>
      </c>
      <c r="G72" s="331">
        <v>111.02522316</v>
      </c>
      <c r="H72" s="869">
        <v>91.716488699999985</v>
      </c>
      <c r="I72" s="331">
        <v>72.407754240000003</v>
      </c>
      <c r="J72" s="331">
        <v>123.89771281</v>
      </c>
      <c r="K72" s="331">
        <v>78.843999060000002</v>
      </c>
      <c r="L72" s="331">
        <v>33.790285310000002</v>
      </c>
      <c r="M72" s="331">
        <v>0</v>
      </c>
      <c r="N72" s="331">
        <v>0</v>
      </c>
      <c r="O72" s="331">
        <v>0</v>
      </c>
      <c r="P72" s="331">
        <v>0</v>
      </c>
      <c r="Q72" s="331">
        <v>0</v>
      </c>
      <c r="R72" s="331">
        <v>0</v>
      </c>
      <c r="S72" s="331">
        <v>0</v>
      </c>
      <c r="T72" s="331">
        <v>0</v>
      </c>
      <c r="U72" s="331">
        <v>0</v>
      </c>
      <c r="V72" s="331">
        <v>0</v>
      </c>
      <c r="W72" s="331">
        <v>0</v>
      </c>
      <c r="X72" s="331">
        <v>0</v>
      </c>
      <c r="Y72" s="331">
        <v>0</v>
      </c>
      <c r="Z72" s="331">
        <v>0</v>
      </c>
      <c r="AA72" s="331">
        <v>0</v>
      </c>
      <c r="AB72" s="331">
        <v>0</v>
      </c>
      <c r="AC72" s="331">
        <v>0</v>
      </c>
      <c r="AD72" s="331">
        <v>0</v>
      </c>
      <c r="AE72" s="331">
        <v>0</v>
      </c>
      <c r="AF72" s="331">
        <v>0</v>
      </c>
      <c r="AG72" s="331">
        <v>0</v>
      </c>
      <c r="AH72" s="869">
        <f t="shared" si="12"/>
        <v>810.30757932999995</v>
      </c>
    </row>
    <row r="73" spans="2:34" s="874" customFormat="1" x14ac:dyDescent="0.25">
      <c r="B73" s="872" t="s">
        <v>792</v>
      </c>
      <c r="C73" s="331">
        <v>21.711888640000002</v>
      </c>
      <c r="D73" s="331">
        <v>230.64432521999998</v>
      </c>
      <c r="E73" s="331">
        <v>307.52576696</v>
      </c>
      <c r="F73" s="331">
        <v>743.18727014000001</v>
      </c>
      <c r="G73" s="331">
        <v>845.69585912000002</v>
      </c>
      <c r="H73" s="869">
        <v>845.69585912000002</v>
      </c>
      <c r="I73" s="331">
        <v>845.69585912000002</v>
      </c>
      <c r="J73" s="331">
        <v>973.83159536000005</v>
      </c>
      <c r="K73" s="331">
        <v>1025.08588986</v>
      </c>
      <c r="L73" s="331">
        <v>1025.08588986</v>
      </c>
      <c r="M73" s="331">
        <v>973.83159536000005</v>
      </c>
      <c r="N73" s="331">
        <v>768.81441739000002</v>
      </c>
      <c r="O73" s="331">
        <v>563.79723941999998</v>
      </c>
      <c r="P73" s="331">
        <v>358.78006145000001</v>
      </c>
      <c r="Q73" s="331">
        <v>153.76288348</v>
      </c>
      <c r="R73" s="331">
        <v>0</v>
      </c>
      <c r="S73" s="331">
        <v>0</v>
      </c>
      <c r="T73" s="331">
        <v>0</v>
      </c>
      <c r="U73" s="331">
        <v>0</v>
      </c>
      <c r="V73" s="331">
        <v>0</v>
      </c>
      <c r="W73" s="331">
        <v>0</v>
      </c>
      <c r="X73" s="331">
        <v>0</v>
      </c>
      <c r="Y73" s="331">
        <v>0</v>
      </c>
      <c r="Z73" s="331">
        <v>0</v>
      </c>
      <c r="AA73" s="331">
        <v>0</v>
      </c>
      <c r="AB73" s="331">
        <v>0</v>
      </c>
      <c r="AC73" s="331">
        <v>0</v>
      </c>
      <c r="AD73" s="331">
        <v>0</v>
      </c>
      <c r="AE73" s="331">
        <v>0</v>
      </c>
      <c r="AF73" s="331">
        <v>0</v>
      </c>
      <c r="AG73" s="331">
        <v>0</v>
      </c>
      <c r="AH73" s="869">
        <f t="shared" si="12"/>
        <v>9683.1464004999998</v>
      </c>
    </row>
    <row r="74" spans="2:34" s="874" customFormat="1" x14ac:dyDescent="0.25">
      <c r="B74" s="870" t="s">
        <v>794</v>
      </c>
      <c r="C74" s="331">
        <v>11.100847009999999</v>
      </c>
      <c r="D74" s="331">
        <v>262.05278197999996</v>
      </c>
      <c r="E74" s="331">
        <v>366.87389475999998</v>
      </c>
      <c r="F74" s="331">
        <v>366.87389475999998</v>
      </c>
      <c r="G74" s="331">
        <v>366.87389475999998</v>
      </c>
      <c r="H74" s="869">
        <v>366.87389475999998</v>
      </c>
      <c r="I74" s="331">
        <v>366.87389475999998</v>
      </c>
      <c r="J74" s="331">
        <v>360.32257521000002</v>
      </c>
      <c r="K74" s="331">
        <v>334.11729701000002</v>
      </c>
      <c r="L74" s="331">
        <v>428.87745478999994</v>
      </c>
      <c r="M74" s="331">
        <v>392.37724587000002</v>
      </c>
      <c r="N74" s="331">
        <v>355.87703695000005</v>
      </c>
      <c r="O74" s="331">
        <v>319.37682802999996</v>
      </c>
      <c r="P74" s="331">
        <v>282.87661911000004</v>
      </c>
      <c r="Q74" s="331">
        <v>246.37641019</v>
      </c>
      <c r="R74" s="331">
        <v>209.87620126999997</v>
      </c>
      <c r="S74" s="331">
        <v>173.37599235000002</v>
      </c>
      <c r="T74" s="331">
        <v>136.87578343000001</v>
      </c>
      <c r="U74" s="331">
        <v>100.37557452999999</v>
      </c>
      <c r="V74" s="331">
        <v>63.875365610000003</v>
      </c>
      <c r="W74" s="331">
        <v>27.375156690000001</v>
      </c>
      <c r="X74" s="331">
        <v>0</v>
      </c>
      <c r="Y74" s="331">
        <v>0</v>
      </c>
      <c r="Z74" s="331">
        <v>0</v>
      </c>
      <c r="AA74" s="331">
        <v>0</v>
      </c>
      <c r="AB74" s="331">
        <v>0</v>
      </c>
      <c r="AC74" s="331">
        <v>0</v>
      </c>
      <c r="AD74" s="331">
        <v>0</v>
      </c>
      <c r="AE74" s="331">
        <v>0</v>
      </c>
      <c r="AF74" s="331">
        <v>0</v>
      </c>
      <c r="AG74" s="331">
        <v>0</v>
      </c>
      <c r="AH74" s="869">
        <f t="shared" si="12"/>
        <v>5539.4786438300007</v>
      </c>
    </row>
    <row r="75" spans="2:34" s="874" customFormat="1" x14ac:dyDescent="0.25">
      <c r="B75" s="872" t="s">
        <v>796</v>
      </c>
      <c r="C75" s="331">
        <v>2.2154830699999999</v>
      </c>
      <c r="D75" s="331">
        <v>23.534967640000001</v>
      </c>
      <c r="E75" s="331">
        <v>31.37995686</v>
      </c>
      <c r="F75" s="331">
        <v>75.834895739999993</v>
      </c>
      <c r="G75" s="331">
        <v>85.314257710000007</v>
      </c>
      <c r="H75" s="869">
        <v>81.391763109999999</v>
      </c>
      <c r="I75" s="331">
        <v>77.469268499999998</v>
      </c>
      <c r="J75" s="331">
        <v>78.004154129999989</v>
      </c>
      <c r="K75" s="331">
        <v>84.393065789999994</v>
      </c>
      <c r="L75" s="331">
        <v>79.638526889999994</v>
      </c>
      <c r="M75" s="331">
        <v>74.883987969999993</v>
      </c>
      <c r="N75" s="331">
        <v>70.129449049999991</v>
      </c>
      <c r="O75" s="331">
        <v>65.374910129999989</v>
      </c>
      <c r="P75" s="331">
        <v>60.620371209999995</v>
      </c>
      <c r="Q75" s="331">
        <v>55.865832290000007</v>
      </c>
      <c r="R75" s="331">
        <v>51.111293370000006</v>
      </c>
      <c r="S75" s="331">
        <v>46.356754450000004</v>
      </c>
      <c r="T75" s="331">
        <v>41.602215530000002</v>
      </c>
      <c r="U75" s="331">
        <v>36.847676610000001</v>
      </c>
      <c r="V75" s="331">
        <v>32.093137710000001</v>
      </c>
      <c r="W75" s="331">
        <v>27.338598789999999</v>
      </c>
      <c r="X75" s="331">
        <v>22.584059870000001</v>
      </c>
      <c r="Y75" s="331">
        <v>17.829520949999999</v>
      </c>
      <c r="Z75" s="331">
        <v>13.074982030000001</v>
      </c>
      <c r="AA75" s="331">
        <v>8.3204431099999994</v>
      </c>
      <c r="AB75" s="331">
        <v>3.5659041899999999</v>
      </c>
      <c r="AC75" s="331">
        <v>0</v>
      </c>
      <c r="AD75" s="331">
        <v>0</v>
      </c>
      <c r="AE75" s="331">
        <v>0</v>
      </c>
      <c r="AF75" s="331">
        <v>0</v>
      </c>
      <c r="AG75" s="331">
        <v>0</v>
      </c>
      <c r="AH75" s="869">
        <f t="shared" si="12"/>
        <v>1246.7754767000001</v>
      </c>
    </row>
    <row r="76" spans="2:34" s="874" customFormat="1" x14ac:dyDescent="0.25">
      <c r="B76" s="872" t="s">
        <v>801</v>
      </c>
      <c r="C76" s="331">
        <v>18.588609089999999</v>
      </c>
      <c r="D76" s="331">
        <v>21.940653359999999</v>
      </c>
      <c r="E76" s="331">
        <v>21.940653359999999</v>
      </c>
      <c r="F76" s="331">
        <v>21.940653359999999</v>
      </c>
      <c r="G76" s="331">
        <v>20.843620689999998</v>
      </c>
      <c r="H76" s="869">
        <v>16.455490009999998</v>
      </c>
      <c r="I76" s="331">
        <v>12.06735935</v>
      </c>
      <c r="J76" s="331">
        <v>7.6792286699999996</v>
      </c>
      <c r="K76" s="331">
        <v>3.2910980099999998</v>
      </c>
      <c r="L76" s="331">
        <v>0</v>
      </c>
      <c r="M76" s="331">
        <v>0</v>
      </c>
      <c r="N76" s="331">
        <v>0</v>
      </c>
      <c r="O76" s="331">
        <v>0</v>
      </c>
      <c r="P76" s="331">
        <v>0</v>
      </c>
      <c r="Q76" s="331">
        <v>0</v>
      </c>
      <c r="R76" s="331">
        <v>0</v>
      </c>
      <c r="S76" s="331">
        <v>0</v>
      </c>
      <c r="T76" s="331">
        <v>0</v>
      </c>
      <c r="U76" s="331">
        <v>0</v>
      </c>
      <c r="V76" s="331">
        <v>0</v>
      </c>
      <c r="W76" s="331">
        <v>0</v>
      </c>
      <c r="X76" s="331">
        <v>0</v>
      </c>
      <c r="Y76" s="331">
        <v>0</v>
      </c>
      <c r="Z76" s="331">
        <v>0</v>
      </c>
      <c r="AA76" s="331">
        <v>0</v>
      </c>
      <c r="AB76" s="331">
        <v>0</v>
      </c>
      <c r="AC76" s="331">
        <v>0</v>
      </c>
      <c r="AD76" s="331">
        <v>0</v>
      </c>
      <c r="AE76" s="331">
        <v>0</v>
      </c>
      <c r="AF76" s="331">
        <v>0</v>
      </c>
      <c r="AG76" s="331">
        <v>0</v>
      </c>
      <c r="AH76" s="869">
        <f t="shared" si="12"/>
        <v>144.74736590000001</v>
      </c>
    </row>
    <row r="77" spans="2:34" s="874" customFormat="1" x14ac:dyDescent="0.25">
      <c r="B77" s="870" t="s">
        <v>799</v>
      </c>
      <c r="C77" s="332">
        <v>7.6409530599999993</v>
      </c>
      <c r="D77" s="332">
        <v>144.30127737999999</v>
      </c>
      <c r="E77" s="332">
        <v>279.58372492000001</v>
      </c>
      <c r="F77" s="332">
        <v>306.64021444000002</v>
      </c>
      <c r="G77" s="332">
        <v>360.75319345999998</v>
      </c>
      <c r="H77" s="869">
        <v>360.75319345999998</v>
      </c>
      <c r="I77" s="332">
        <v>360.75319345999998</v>
      </c>
      <c r="J77" s="332">
        <v>336.15638481000002</v>
      </c>
      <c r="K77" s="332">
        <v>303.36063995000006</v>
      </c>
      <c r="L77" s="332">
        <v>270.56489509000005</v>
      </c>
      <c r="M77" s="332">
        <v>237.76915023000001</v>
      </c>
      <c r="N77" s="332">
        <v>204.97340536999999</v>
      </c>
      <c r="O77" s="332">
        <v>172.17766050999998</v>
      </c>
      <c r="P77" s="332">
        <v>139.38191565</v>
      </c>
      <c r="Q77" s="332">
        <v>106.58617079</v>
      </c>
      <c r="R77" s="332">
        <v>73.790425930000012</v>
      </c>
      <c r="S77" s="332">
        <v>40.994681069999999</v>
      </c>
      <c r="T77" s="332">
        <v>8.1989362200000002</v>
      </c>
      <c r="U77" s="332">
        <v>0</v>
      </c>
      <c r="V77" s="332">
        <v>0</v>
      </c>
      <c r="W77" s="332">
        <v>0</v>
      </c>
      <c r="X77" s="332">
        <v>0</v>
      </c>
      <c r="Y77" s="332">
        <v>0</v>
      </c>
      <c r="Z77" s="332">
        <v>0</v>
      </c>
      <c r="AA77" s="332">
        <v>0</v>
      </c>
      <c r="AB77" s="332">
        <v>0</v>
      </c>
      <c r="AC77" s="332">
        <v>0</v>
      </c>
      <c r="AD77" s="332">
        <v>0</v>
      </c>
      <c r="AE77" s="332">
        <v>0</v>
      </c>
      <c r="AF77" s="332">
        <v>0</v>
      </c>
      <c r="AG77" s="332">
        <v>0</v>
      </c>
      <c r="AH77" s="869">
        <f t="shared" si="12"/>
        <v>3714.380015799999</v>
      </c>
    </row>
    <row r="78" spans="2:34" s="874" customFormat="1" x14ac:dyDescent="0.25">
      <c r="B78" s="870" t="s">
        <v>797</v>
      </c>
      <c r="C78" s="332">
        <v>14.306345460000001</v>
      </c>
      <c r="D78" s="332">
        <v>67.54471298</v>
      </c>
      <c r="E78" s="332">
        <v>67.54471298</v>
      </c>
      <c r="F78" s="332">
        <v>101.31706946</v>
      </c>
      <c r="G78" s="332">
        <v>93.211703900000003</v>
      </c>
      <c r="H78" s="869">
        <v>77.000972779999998</v>
      </c>
      <c r="I78" s="332">
        <v>60.790241680000001</v>
      </c>
      <c r="J78" s="332">
        <v>104.01885797</v>
      </c>
      <c r="K78" s="332">
        <v>66.193818709999988</v>
      </c>
      <c r="L78" s="332">
        <v>28.368779449999998</v>
      </c>
      <c r="M78" s="332">
        <v>0</v>
      </c>
      <c r="N78" s="332">
        <v>0</v>
      </c>
      <c r="O78" s="332">
        <v>0</v>
      </c>
      <c r="P78" s="332">
        <v>0</v>
      </c>
      <c r="Q78" s="332">
        <v>0</v>
      </c>
      <c r="R78" s="332">
        <v>0</v>
      </c>
      <c r="S78" s="332">
        <v>0</v>
      </c>
      <c r="T78" s="332">
        <v>0</v>
      </c>
      <c r="U78" s="332">
        <v>0</v>
      </c>
      <c r="V78" s="332">
        <v>0</v>
      </c>
      <c r="W78" s="332">
        <v>0</v>
      </c>
      <c r="X78" s="332">
        <v>0</v>
      </c>
      <c r="Y78" s="332">
        <v>0</v>
      </c>
      <c r="Z78" s="332">
        <v>0</v>
      </c>
      <c r="AA78" s="332">
        <v>0</v>
      </c>
      <c r="AB78" s="332">
        <v>0</v>
      </c>
      <c r="AC78" s="332">
        <v>0</v>
      </c>
      <c r="AD78" s="332">
        <v>0</v>
      </c>
      <c r="AE78" s="332">
        <v>0</v>
      </c>
      <c r="AF78" s="332">
        <v>0</v>
      </c>
      <c r="AG78" s="332">
        <v>0</v>
      </c>
      <c r="AH78" s="869">
        <f t="shared" si="12"/>
        <v>680.29721537</v>
      </c>
    </row>
    <row r="79" spans="2:34" s="874" customFormat="1" x14ac:dyDescent="0.25">
      <c r="B79" s="872" t="s">
        <v>798</v>
      </c>
      <c r="C79" s="331">
        <v>20.195147840000001</v>
      </c>
      <c r="D79" s="331">
        <v>214.53206231999999</v>
      </c>
      <c r="E79" s="331">
        <v>286.04274975999999</v>
      </c>
      <c r="F79" s="331">
        <v>691.26997860000006</v>
      </c>
      <c r="G79" s="331">
        <v>786.61756186000002</v>
      </c>
      <c r="H79" s="869">
        <v>786.61756186000002</v>
      </c>
      <c r="I79" s="331">
        <v>786.61756186000002</v>
      </c>
      <c r="J79" s="331">
        <v>905.80204091999997</v>
      </c>
      <c r="K79" s="331">
        <v>953.47583255999996</v>
      </c>
      <c r="L79" s="331">
        <v>953.47583255999996</v>
      </c>
      <c r="M79" s="331">
        <v>905.80204092999998</v>
      </c>
      <c r="N79" s="331">
        <v>715.10687440999993</v>
      </c>
      <c r="O79" s="331">
        <v>524.41170791000002</v>
      </c>
      <c r="P79" s="331">
        <v>333.71654138999997</v>
      </c>
      <c r="Q79" s="331">
        <v>143.02137489</v>
      </c>
      <c r="R79" s="331">
        <v>0</v>
      </c>
      <c r="S79" s="331">
        <v>0</v>
      </c>
      <c r="T79" s="331">
        <v>0</v>
      </c>
      <c r="U79" s="331">
        <v>0</v>
      </c>
      <c r="V79" s="331">
        <v>0</v>
      </c>
      <c r="W79" s="331">
        <v>0</v>
      </c>
      <c r="X79" s="331">
        <v>0</v>
      </c>
      <c r="Y79" s="331">
        <v>0</v>
      </c>
      <c r="Z79" s="331">
        <v>0</v>
      </c>
      <c r="AA79" s="331">
        <v>0</v>
      </c>
      <c r="AB79" s="331">
        <v>0</v>
      </c>
      <c r="AC79" s="331">
        <v>0</v>
      </c>
      <c r="AD79" s="331">
        <v>0</v>
      </c>
      <c r="AE79" s="331">
        <v>0</v>
      </c>
      <c r="AF79" s="331">
        <v>0</v>
      </c>
      <c r="AG79" s="331">
        <v>0</v>
      </c>
      <c r="AH79" s="869">
        <f t="shared" si="12"/>
        <v>9006.7048696700003</v>
      </c>
    </row>
    <row r="80" spans="2:34" s="874" customFormat="1" x14ac:dyDescent="0.25">
      <c r="B80" s="872" t="s">
        <v>800</v>
      </c>
      <c r="C80" s="331">
        <v>1.5844680900000001</v>
      </c>
      <c r="D80" s="331">
        <v>37.40383688</v>
      </c>
      <c r="E80" s="331">
        <v>52.365371619999998</v>
      </c>
      <c r="F80" s="331">
        <v>52.365371619999998</v>
      </c>
      <c r="G80" s="331">
        <v>52.365371619999998</v>
      </c>
      <c r="H80" s="869">
        <v>52.365371619999998</v>
      </c>
      <c r="I80" s="331">
        <v>52.365371619999998</v>
      </c>
      <c r="J80" s="331">
        <v>51.430275700000003</v>
      </c>
      <c r="K80" s="331">
        <v>47.689892019999995</v>
      </c>
      <c r="L80" s="331">
        <v>61.215386600000002</v>
      </c>
      <c r="M80" s="331">
        <v>56.005566460000004</v>
      </c>
      <c r="N80" s="331">
        <v>50.79574633</v>
      </c>
      <c r="O80" s="331">
        <v>45.585926189999995</v>
      </c>
      <c r="P80" s="331">
        <v>40.376106049999997</v>
      </c>
      <c r="Q80" s="331">
        <v>35.16628592</v>
      </c>
      <c r="R80" s="331">
        <v>29.956465780000002</v>
      </c>
      <c r="S80" s="331">
        <v>24.746645649999998</v>
      </c>
      <c r="T80" s="331">
        <v>19.536825509999996</v>
      </c>
      <c r="U80" s="331">
        <v>14.32700537</v>
      </c>
      <c r="V80" s="331">
        <v>9.1171852399999995</v>
      </c>
      <c r="W80" s="331">
        <v>3.9073650999999998</v>
      </c>
      <c r="X80" s="331">
        <v>0</v>
      </c>
      <c r="Y80" s="331">
        <v>0</v>
      </c>
      <c r="Z80" s="331">
        <v>0</v>
      </c>
      <c r="AA80" s="331">
        <v>0</v>
      </c>
      <c r="AB80" s="331">
        <v>0</v>
      </c>
      <c r="AC80" s="331">
        <v>0</v>
      </c>
      <c r="AD80" s="331">
        <v>0</v>
      </c>
      <c r="AE80" s="331">
        <v>0</v>
      </c>
      <c r="AF80" s="331">
        <v>0</v>
      </c>
      <c r="AG80" s="331">
        <v>0</v>
      </c>
      <c r="AH80" s="869">
        <f t="shared" si="12"/>
        <v>790.67184098999996</v>
      </c>
    </row>
    <row r="81" spans="2:34" s="874" customFormat="1" x14ac:dyDescent="0.25">
      <c r="B81" s="872" t="s">
        <v>500</v>
      </c>
      <c r="C81" s="331">
        <v>0.87946932</v>
      </c>
      <c r="D81" s="331">
        <v>0.41708284000000001</v>
      </c>
      <c r="E81" s="331">
        <v>0.41708284000000001</v>
      </c>
      <c r="F81" s="331">
        <v>0.41708284000000001</v>
      </c>
      <c r="G81" s="331">
        <v>0.41708284000000001</v>
      </c>
      <c r="H81" s="869">
        <v>0.41708284000000001</v>
      </c>
      <c r="I81" s="331">
        <v>0.41708284000000001</v>
      </c>
      <c r="J81" s="331">
        <v>0.41708284000000001</v>
      </c>
      <c r="K81" s="331">
        <v>0.41708284000000001</v>
      </c>
      <c r="L81" s="331">
        <v>0.41708284000000001</v>
      </c>
      <c r="M81" s="331">
        <v>0.41708284000000001</v>
      </c>
      <c r="N81" s="331">
        <v>0.41708284000000001</v>
      </c>
      <c r="O81" s="331">
        <v>0.41708284000000001</v>
      </c>
      <c r="P81" s="331">
        <v>0.41708284000000001</v>
      </c>
      <c r="Q81" s="331">
        <v>0.34826417000000004</v>
      </c>
      <c r="R81" s="331">
        <v>0.21062683000000001</v>
      </c>
      <c r="S81" s="331">
        <v>7.0904080000000008E-2</v>
      </c>
      <c r="T81" s="331">
        <v>0</v>
      </c>
      <c r="U81" s="331">
        <v>0</v>
      </c>
      <c r="V81" s="331">
        <v>0</v>
      </c>
      <c r="W81" s="331">
        <v>0</v>
      </c>
      <c r="X81" s="331">
        <v>0</v>
      </c>
      <c r="Y81" s="331">
        <v>0</v>
      </c>
      <c r="Z81" s="331">
        <v>0</v>
      </c>
      <c r="AA81" s="331">
        <v>0</v>
      </c>
      <c r="AB81" s="331">
        <v>0</v>
      </c>
      <c r="AC81" s="331">
        <v>0</v>
      </c>
      <c r="AD81" s="331">
        <v>0</v>
      </c>
      <c r="AE81" s="331">
        <v>0</v>
      </c>
      <c r="AF81" s="331">
        <v>0</v>
      </c>
      <c r="AG81" s="331">
        <v>0</v>
      </c>
      <c r="AH81" s="869">
        <f t="shared" si="12"/>
        <v>6.9313413199999996</v>
      </c>
    </row>
    <row r="82" spans="2:34" s="874" customFormat="1" x14ac:dyDescent="0.25">
      <c r="B82" s="872" t="s">
        <v>499</v>
      </c>
      <c r="C82" s="331">
        <v>0.25916412</v>
      </c>
      <c r="D82" s="331">
        <v>0.12958206</v>
      </c>
      <c r="E82" s="331">
        <v>0.10820101999999999</v>
      </c>
      <c r="F82" s="331">
        <v>6.5438940000000001E-2</v>
      </c>
      <c r="G82" s="331">
        <v>2.2028950000000002E-2</v>
      </c>
      <c r="H82" s="869">
        <v>0</v>
      </c>
      <c r="I82" s="331">
        <v>0</v>
      </c>
      <c r="J82" s="331">
        <v>0</v>
      </c>
      <c r="K82" s="331">
        <v>0</v>
      </c>
      <c r="L82" s="331">
        <v>0</v>
      </c>
      <c r="M82" s="331">
        <v>0</v>
      </c>
      <c r="N82" s="331">
        <v>0</v>
      </c>
      <c r="O82" s="331">
        <v>0</v>
      </c>
      <c r="P82" s="331">
        <v>0</v>
      </c>
      <c r="Q82" s="331">
        <v>0</v>
      </c>
      <c r="R82" s="331">
        <v>0</v>
      </c>
      <c r="S82" s="331">
        <v>0</v>
      </c>
      <c r="T82" s="331">
        <v>0</v>
      </c>
      <c r="U82" s="331">
        <v>0</v>
      </c>
      <c r="V82" s="331">
        <v>0</v>
      </c>
      <c r="W82" s="331">
        <v>0</v>
      </c>
      <c r="X82" s="331">
        <v>0</v>
      </c>
      <c r="Y82" s="331">
        <v>0</v>
      </c>
      <c r="Z82" s="331">
        <v>0</v>
      </c>
      <c r="AA82" s="331">
        <v>0</v>
      </c>
      <c r="AB82" s="331">
        <v>0</v>
      </c>
      <c r="AC82" s="331">
        <v>0</v>
      </c>
      <c r="AD82" s="331">
        <v>0</v>
      </c>
      <c r="AE82" s="331">
        <v>0</v>
      </c>
      <c r="AF82" s="331">
        <v>0</v>
      </c>
      <c r="AG82" s="331">
        <v>0</v>
      </c>
      <c r="AH82" s="869">
        <f t="shared" si="12"/>
        <v>0.58441509000000003</v>
      </c>
    </row>
    <row r="83" spans="2:34" s="874" customFormat="1" x14ac:dyDescent="0.25">
      <c r="B83" s="872" t="s">
        <v>563</v>
      </c>
      <c r="C83" s="331">
        <v>5.4939121100000001</v>
      </c>
      <c r="D83" s="331">
        <v>1.71746548</v>
      </c>
      <c r="E83" s="331">
        <v>1.0311384299999999</v>
      </c>
      <c r="F83" s="331">
        <v>0.34398745000000003</v>
      </c>
      <c r="G83" s="331">
        <v>0</v>
      </c>
      <c r="H83" s="869">
        <v>0</v>
      </c>
      <c r="I83" s="331">
        <v>0</v>
      </c>
      <c r="J83" s="331">
        <v>0</v>
      </c>
      <c r="K83" s="331">
        <v>0</v>
      </c>
      <c r="L83" s="331">
        <v>0</v>
      </c>
      <c r="M83" s="331">
        <v>0</v>
      </c>
      <c r="N83" s="331">
        <v>0</v>
      </c>
      <c r="O83" s="331">
        <v>0</v>
      </c>
      <c r="P83" s="331">
        <v>0</v>
      </c>
      <c r="Q83" s="331">
        <v>0</v>
      </c>
      <c r="R83" s="331">
        <v>0</v>
      </c>
      <c r="S83" s="331">
        <v>0</v>
      </c>
      <c r="T83" s="331">
        <v>0</v>
      </c>
      <c r="U83" s="331">
        <v>0</v>
      </c>
      <c r="V83" s="331">
        <v>0</v>
      </c>
      <c r="W83" s="331">
        <v>0</v>
      </c>
      <c r="X83" s="331">
        <v>0</v>
      </c>
      <c r="Y83" s="331">
        <v>0</v>
      </c>
      <c r="Z83" s="331">
        <v>0</v>
      </c>
      <c r="AA83" s="331">
        <v>0</v>
      </c>
      <c r="AB83" s="331">
        <v>0</v>
      </c>
      <c r="AC83" s="331">
        <v>0</v>
      </c>
      <c r="AD83" s="331">
        <v>0</v>
      </c>
      <c r="AE83" s="331">
        <v>0</v>
      </c>
      <c r="AF83" s="331">
        <v>0</v>
      </c>
      <c r="AG83" s="331">
        <v>0</v>
      </c>
      <c r="AH83" s="869">
        <f t="shared" si="12"/>
        <v>8.5865034700000002</v>
      </c>
    </row>
    <row r="84" spans="2:34" s="874" customFormat="1" x14ac:dyDescent="0.25">
      <c r="B84" s="872" t="s">
        <v>598</v>
      </c>
      <c r="C84" s="331">
        <v>20.043137923900638</v>
      </c>
      <c r="D84" s="331">
        <v>24.211455310213623</v>
      </c>
      <c r="E84" s="331">
        <v>21.158102231885636</v>
      </c>
      <c r="F84" s="331">
        <v>17.896543519486876</v>
      </c>
      <c r="G84" s="331">
        <v>14.406886159482523</v>
      </c>
      <c r="H84" s="869">
        <v>10.675142021742678</v>
      </c>
      <c r="I84" s="331">
        <v>6.6851935898244284</v>
      </c>
      <c r="J84" s="331">
        <v>2.419824728270914</v>
      </c>
      <c r="K84" s="331">
        <v>0</v>
      </c>
      <c r="L84" s="331">
        <v>0</v>
      </c>
      <c r="M84" s="331">
        <v>0</v>
      </c>
      <c r="N84" s="331">
        <v>0</v>
      </c>
      <c r="O84" s="331">
        <v>0</v>
      </c>
      <c r="P84" s="331">
        <v>0</v>
      </c>
      <c r="Q84" s="331">
        <v>0</v>
      </c>
      <c r="R84" s="331">
        <v>0</v>
      </c>
      <c r="S84" s="331">
        <v>0</v>
      </c>
      <c r="T84" s="331">
        <v>0</v>
      </c>
      <c r="U84" s="331">
        <v>0</v>
      </c>
      <c r="V84" s="331">
        <v>0</v>
      </c>
      <c r="W84" s="331">
        <v>0</v>
      </c>
      <c r="X84" s="331">
        <v>0</v>
      </c>
      <c r="Y84" s="331">
        <v>0</v>
      </c>
      <c r="Z84" s="331">
        <v>0</v>
      </c>
      <c r="AA84" s="331">
        <v>0</v>
      </c>
      <c r="AB84" s="331">
        <v>0</v>
      </c>
      <c r="AC84" s="331">
        <v>0</v>
      </c>
      <c r="AD84" s="331">
        <v>0</v>
      </c>
      <c r="AE84" s="331">
        <v>0</v>
      </c>
      <c r="AF84" s="331">
        <v>0</v>
      </c>
      <c r="AG84" s="331">
        <v>0</v>
      </c>
      <c r="AH84" s="869">
        <f t="shared" si="12"/>
        <v>117.49628548480729</v>
      </c>
    </row>
    <row r="85" spans="2:34" s="874" customFormat="1" x14ac:dyDescent="0.25">
      <c r="B85" s="872" t="s">
        <v>561</v>
      </c>
      <c r="C85" s="331">
        <v>157.34478178626949</v>
      </c>
      <c r="D85" s="331">
        <v>104.89652119084633</v>
      </c>
      <c r="E85" s="331">
        <v>0</v>
      </c>
      <c r="F85" s="331">
        <v>0</v>
      </c>
      <c r="G85" s="331">
        <v>0</v>
      </c>
      <c r="H85" s="869">
        <v>0</v>
      </c>
      <c r="I85" s="331">
        <v>0</v>
      </c>
      <c r="J85" s="331">
        <v>0</v>
      </c>
      <c r="K85" s="331">
        <v>0</v>
      </c>
      <c r="L85" s="331">
        <v>0</v>
      </c>
      <c r="M85" s="331">
        <v>0</v>
      </c>
      <c r="N85" s="331">
        <v>0</v>
      </c>
      <c r="O85" s="331">
        <v>0</v>
      </c>
      <c r="P85" s="331">
        <v>0</v>
      </c>
      <c r="Q85" s="331">
        <v>0</v>
      </c>
      <c r="R85" s="331">
        <v>0</v>
      </c>
      <c r="S85" s="331">
        <v>0</v>
      </c>
      <c r="T85" s="331">
        <v>0</v>
      </c>
      <c r="U85" s="331">
        <v>0</v>
      </c>
      <c r="V85" s="331">
        <v>0</v>
      </c>
      <c r="W85" s="331">
        <v>0</v>
      </c>
      <c r="X85" s="331">
        <v>0</v>
      </c>
      <c r="Y85" s="331">
        <v>0</v>
      </c>
      <c r="Z85" s="331">
        <v>0</v>
      </c>
      <c r="AA85" s="331">
        <v>0</v>
      </c>
      <c r="AB85" s="331">
        <v>0</v>
      </c>
      <c r="AC85" s="331">
        <v>0</v>
      </c>
      <c r="AD85" s="331">
        <v>0</v>
      </c>
      <c r="AE85" s="331">
        <v>0</v>
      </c>
      <c r="AF85" s="331">
        <v>0</v>
      </c>
      <c r="AG85" s="331">
        <v>0</v>
      </c>
      <c r="AH85" s="869">
        <f t="shared" si="12"/>
        <v>262.24130297711582</v>
      </c>
    </row>
    <row r="86" spans="2:34" s="874" customFormat="1" x14ac:dyDescent="0.25">
      <c r="B86" s="872" t="s">
        <v>833</v>
      </c>
      <c r="C86" s="89">
        <v>0</v>
      </c>
      <c r="D86" s="89">
        <v>0</v>
      </c>
      <c r="E86" s="89">
        <v>0</v>
      </c>
      <c r="F86" s="89">
        <v>0</v>
      </c>
      <c r="G86" s="89">
        <v>0</v>
      </c>
      <c r="H86" s="869">
        <v>0</v>
      </c>
      <c r="I86" s="89">
        <v>0</v>
      </c>
      <c r="J86" s="89">
        <v>0</v>
      </c>
      <c r="K86" s="89">
        <v>0</v>
      </c>
      <c r="L86" s="89">
        <v>0</v>
      </c>
      <c r="M86" s="89">
        <v>0</v>
      </c>
      <c r="N86" s="89">
        <v>0</v>
      </c>
      <c r="O86" s="89">
        <v>0</v>
      </c>
      <c r="P86" s="89">
        <v>0</v>
      </c>
      <c r="Q86" s="89">
        <v>0</v>
      </c>
      <c r="R86" s="89">
        <v>0</v>
      </c>
      <c r="S86" s="89">
        <v>0</v>
      </c>
      <c r="T86" s="89">
        <v>0</v>
      </c>
      <c r="U86" s="89">
        <v>0</v>
      </c>
      <c r="V86" s="89">
        <v>0</v>
      </c>
      <c r="W86" s="89">
        <v>0</v>
      </c>
      <c r="X86" s="89">
        <v>0</v>
      </c>
      <c r="Y86" s="89">
        <v>0</v>
      </c>
      <c r="Z86" s="89">
        <v>0</v>
      </c>
      <c r="AA86" s="89">
        <v>0</v>
      </c>
      <c r="AB86" s="89">
        <v>0</v>
      </c>
      <c r="AC86" s="89">
        <v>0</v>
      </c>
      <c r="AD86" s="89">
        <v>0</v>
      </c>
      <c r="AE86" s="89">
        <v>0</v>
      </c>
      <c r="AF86" s="89">
        <v>0</v>
      </c>
      <c r="AG86" s="89">
        <v>0</v>
      </c>
      <c r="AH86" s="869">
        <f t="shared" si="12"/>
        <v>0</v>
      </c>
    </row>
    <row r="87" spans="2:34" s="874" customFormat="1" x14ac:dyDescent="0.25">
      <c r="B87" s="870" t="s">
        <v>759</v>
      </c>
      <c r="C87" s="869">
        <v>0.51370227000000002</v>
      </c>
      <c r="D87" s="869">
        <v>0.34246818000000001</v>
      </c>
      <c r="E87" s="869">
        <v>0.34246818000000001</v>
      </c>
      <c r="F87" s="869">
        <v>0</v>
      </c>
      <c r="G87" s="869">
        <v>0</v>
      </c>
      <c r="H87" s="869">
        <v>0</v>
      </c>
      <c r="I87" s="89">
        <v>0</v>
      </c>
      <c r="J87" s="89">
        <v>0</v>
      </c>
      <c r="K87" s="89">
        <v>0</v>
      </c>
      <c r="L87" s="89">
        <v>0</v>
      </c>
      <c r="M87" s="89">
        <v>0</v>
      </c>
      <c r="N87" s="89">
        <v>0</v>
      </c>
      <c r="O87" s="89">
        <v>0</v>
      </c>
      <c r="P87" s="89">
        <v>0</v>
      </c>
      <c r="Q87" s="89">
        <v>0</v>
      </c>
      <c r="R87" s="89">
        <v>0</v>
      </c>
      <c r="S87" s="89">
        <v>0</v>
      </c>
      <c r="T87" s="89">
        <v>0</v>
      </c>
      <c r="U87" s="89">
        <v>0</v>
      </c>
      <c r="V87" s="89">
        <v>0</v>
      </c>
      <c r="W87" s="89">
        <v>0</v>
      </c>
      <c r="X87" s="89">
        <v>0</v>
      </c>
      <c r="Y87" s="89">
        <v>0</v>
      </c>
      <c r="Z87" s="89">
        <v>0</v>
      </c>
      <c r="AA87" s="89">
        <v>0</v>
      </c>
      <c r="AB87" s="89">
        <v>0</v>
      </c>
      <c r="AC87" s="89">
        <v>0</v>
      </c>
      <c r="AD87" s="89">
        <v>0</v>
      </c>
      <c r="AE87" s="89">
        <v>0</v>
      </c>
      <c r="AF87" s="89">
        <v>0</v>
      </c>
      <c r="AG87" s="89">
        <v>0</v>
      </c>
      <c r="AH87" s="869">
        <f t="shared" si="12"/>
        <v>1.19863863</v>
      </c>
    </row>
    <row r="88" spans="2:34" s="874" customFormat="1" x14ac:dyDescent="0.25">
      <c r="B88" s="870" t="s">
        <v>758</v>
      </c>
      <c r="C88" s="89">
        <v>0.85060848</v>
      </c>
      <c r="D88" s="89">
        <v>0</v>
      </c>
      <c r="E88" s="89">
        <v>0</v>
      </c>
      <c r="F88" s="89">
        <v>0</v>
      </c>
      <c r="G88" s="89">
        <v>0</v>
      </c>
      <c r="H88" s="869">
        <v>0</v>
      </c>
      <c r="I88" s="89">
        <v>0</v>
      </c>
      <c r="J88" s="89">
        <v>0</v>
      </c>
      <c r="K88" s="89">
        <v>0</v>
      </c>
      <c r="L88" s="89">
        <v>0</v>
      </c>
      <c r="M88" s="89">
        <v>0</v>
      </c>
      <c r="N88" s="89">
        <v>0</v>
      </c>
      <c r="O88" s="89">
        <v>0</v>
      </c>
      <c r="P88" s="89">
        <v>0</v>
      </c>
      <c r="Q88" s="89">
        <v>0</v>
      </c>
      <c r="R88" s="89">
        <v>0</v>
      </c>
      <c r="S88" s="89">
        <v>0</v>
      </c>
      <c r="T88" s="89">
        <v>0</v>
      </c>
      <c r="U88" s="89">
        <v>0</v>
      </c>
      <c r="V88" s="89">
        <v>0</v>
      </c>
      <c r="W88" s="89">
        <v>0</v>
      </c>
      <c r="X88" s="89">
        <v>0</v>
      </c>
      <c r="Y88" s="89">
        <v>0</v>
      </c>
      <c r="Z88" s="89">
        <v>0</v>
      </c>
      <c r="AA88" s="89">
        <v>0</v>
      </c>
      <c r="AB88" s="89">
        <v>0</v>
      </c>
      <c r="AC88" s="89">
        <v>0</v>
      </c>
      <c r="AD88" s="89">
        <v>0</v>
      </c>
      <c r="AE88" s="89">
        <v>0</v>
      </c>
      <c r="AF88" s="89">
        <v>0</v>
      </c>
      <c r="AG88" s="89">
        <v>0</v>
      </c>
      <c r="AH88" s="995">
        <f t="shared" si="12"/>
        <v>0.85060848</v>
      </c>
    </row>
    <row r="89" spans="2:34" s="874" customFormat="1" x14ac:dyDescent="0.25">
      <c r="B89" s="872" t="s">
        <v>757</v>
      </c>
      <c r="C89" s="869">
        <v>595.58225698102956</v>
      </c>
      <c r="D89" s="869">
        <v>297.79112849051478</v>
      </c>
      <c r="E89" s="869">
        <v>0</v>
      </c>
      <c r="F89" s="869">
        <v>0</v>
      </c>
      <c r="G89" s="869">
        <v>0</v>
      </c>
      <c r="H89" s="869">
        <v>0</v>
      </c>
      <c r="I89" s="869">
        <v>0</v>
      </c>
      <c r="J89" s="869">
        <v>0</v>
      </c>
      <c r="K89" s="869">
        <v>0</v>
      </c>
      <c r="L89" s="869">
        <v>0</v>
      </c>
      <c r="M89" s="869">
        <v>0</v>
      </c>
      <c r="N89" s="869">
        <v>0</v>
      </c>
      <c r="O89" s="869">
        <v>0</v>
      </c>
      <c r="P89" s="869">
        <v>0</v>
      </c>
      <c r="Q89" s="869">
        <v>0</v>
      </c>
      <c r="R89" s="869">
        <v>0</v>
      </c>
      <c r="S89" s="869">
        <v>0</v>
      </c>
      <c r="T89" s="869">
        <v>0</v>
      </c>
      <c r="U89" s="869">
        <v>0</v>
      </c>
      <c r="V89" s="869">
        <v>0</v>
      </c>
      <c r="W89" s="869">
        <v>0</v>
      </c>
      <c r="X89" s="869">
        <v>0</v>
      </c>
      <c r="Y89" s="869">
        <v>0</v>
      </c>
      <c r="Z89" s="869">
        <v>0</v>
      </c>
      <c r="AA89" s="869">
        <v>0</v>
      </c>
      <c r="AB89" s="869">
        <v>0</v>
      </c>
      <c r="AC89" s="869">
        <v>0</v>
      </c>
      <c r="AD89" s="869">
        <v>0</v>
      </c>
      <c r="AE89" s="869">
        <v>0</v>
      </c>
      <c r="AF89" s="869">
        <v>0</v>
      </c>
      <c r="AG89" s="869">
        <v>0</v>
      </c>
      <c r="AH89" s="995">
        <f t="shared" si="12"/>
        <v>893.37338547154434</v>
      </c>
    </row>
    <row r="90" spans="2:34" s="874" customFormat="1" x14ac:dyDescent="0.25">
      <c r="B90" s="870" t="s">
        <v>785</v>
      </c>
      <c r="C90" s="869">
        <v>0.21801229319997825</v>
      </c>
      <c r="D90" s="869">
        <v>0</v>
      </c>
      <c r="E90" s="869">
        <v>0</v>
      </c>
      <c r="F90" s="869">
        <v>0</v>
      </c>
      <c r="G90" s="869">
        <v>0</v>
      </c>
      <c r="H90" s="869">
        <v>0</v>
      </c>
      <c r="I90" s="869">
        <v>0</v>
      </c>
      <c r="J90" s="869">
        <v>0</v>
      </c>
      <c r="K90" s="869">
        <v>0</v>
      </c>
      <c r="L90" s="869">
        <v>0</v>
      </c>
      <c r="M90" s="869">
        <v>0</v>
      </c>
      <c r="N90" s="869">
        <v>0</v>
      </c>
      <c r="O90" s="869">
        <v>0</v>
      </c>
      <c r="P90" s="869">
        <v>0</v>
      </c>
      <c r="Q90" s="869">
        <v>0</v>
      </c>
      <c r="R90" s="869">
        <v>0</v>
      </c>
      <c r="S90" s="869">
        <v>0</v>
      </c>
      <c r="T90" s="869">
        <v>0</v>
      </c>
      <c r="U90" s="869">
        <v>0</v>
      </c>
      <c r="V90" s="869">
        <v>0</v>
      </c>
      <c r="W90" s="869">
        <v>0</v>
      </c>
      <c r="X90" s="869">
        <v>0</v>
      </c>
      <c r="Y90" s="869">
        <v>0</v>
      </c>
      <c r="Z90" s="869">
        <v>0</v>
      </c>
      <c r="AA90" s="869">
        <v>0</v>
      </c>
      <c r="AB90" s="869">
        <v>0</v>
      </c>
      <c r="AC90" s="869">
        <v>0</v>
      </c>
      <c r="AD90" s="869">
        <v>0</v>
      </c>
      <c r="AE90" s="869">
        <v>0</v>
      </c>
      <c r="AF90" s="869">
        <v>0</v>
      </c>
      <c r="AG90" s="869">
        <v>0</v>
      </c>
      <c r="AH90" s="995">
        <f t="shared" si="12"/>
        <v>0.21801229319997825</v>
      </c>
    </row>
    <row r="91" spans="2:34" s="874" customFormat="1" x14ac:dyDescent="0.25">
      <c r="B91" s="872" t="s">
        <v>784</v>
      </c>
      <c r="C91" s="869">
        <v>106.2030475318802</v>
      </c>
      <c r="D91" s="869">
        <v>0</v>
      </c>
      <c r="E91" s="869">
        <v>0</v>
      </c>
      <c r="F91" s="869">
        <v>0</v>
      </c>
      <c r="G91" s="869">
        <v>0</v>
      </c>
      <c r="H91" s="869">
        <v>0</v>
      </c>
      <c r="I91" s="869">
        <v>0</v>
      </c>
      <c r="J91" s="869">
        <v>0</v>
      </c>
      <c r="K91" s="869">
        <v>0</v>
      </c>
      <c r="L91" s="869">
        <v>0</v>
      </c>
      <c r="M91" s="869">
        <v>0</v>
      </c>
      <c r="N91" s="869">
        <v>0</v>
      </c>
      <c r="O91" s="869">
        <v>0</v>
      </c>
      <c r="P91" s="869">
        <v>0</v>
      </c>
      <c r="Q91" s="869">
        <v>0</v>
      </c>
      <c r="R91" s="869">
        <v>0</v>
      </c>
      <c r="S91" s="869">
        <v>0</v>
      </c>
      <c r="T91" s="869">
        <v>0</v>
      </c>
      <c r="U91" s="869">
        <v>0</v>
      </c>
      <c r="V91" s="869">
        <v>0</v>
      </c>
      <c r="W91" s="869">
        <v>0</v>
      </c>
      <c r="X91" s="869">
        <v>0</v>
      </c>
      <c r="Y91" s="869">
        <v>0</v>
      </c>
      <c r="Z91" s="869">
        <v>0</v>
      </c>
      <c r="AA91" s="869">
        <v>0</v>
      </c>
      <c r="AB91" s="869">
        <v>0</v>
      </c>
      <c r="AC91" s="869">
        <v>0</v>
      </c>
      <c r="AD91" s="869">
        <v>0</v>
      </c>
      <c r="AE91" s="869">
        <v>0</v>
      </c>
      <c r="AF91" s="869">
        <v>0</v>
      </c>
      <c r="AG91" s="869">
        <v>0</v>
      </c>
      <c r="AH91" s="995">
        <f t="shared" si="12"/>
        <v>106.2030475318802</v>
      </c>
    </row>
    <row r="92" spans="2:34" s="874" customFormat="1" x14ac:dyDescent="0.25">
      <c r="B92" s="872" t="s">
        <v>835</v>
      </c>
      <c r="C92" s="869">
        <v>2.02156694</v>
      </c>
      <c r="D92" s="869">
        <v>0</v>
      </c>
      <c r="E92" s="869">
        <v>0</v>
      </c>
      <c r="F92" s="869">
        <v>0</v>
      </c>
      <c r="G92" s="869">
        <v>0</v>
      </c>
      <c r="H92" s="869">
        <v>0</v>
      </c>
      <c r="I92" s="869">
        <v>0</v>
      </c>
      <c r="J92" s="869">
        <v>0</v>
      </c>
      <c r="K92" s="869">
        <v>0</v>
      </c>
      <c r="L92" s="869">
        <v>0</v>
      </c>
      <c r="M92" s="869">
        <v>0</v>
      </c>
      <c r="N92" s="869">
        <v>0</v>
      </c>
      <c r="O92" s="869">
        <v>0</v>
      </c>
      <c r="P92" s="869">
        <v>0</v>
      </c>
      <c r="Q92" s="869">
        <v>0</v>
      </c>
      <c r="R92" s="869">
        <v>0</v>
      </c>
      <c r="S92" s="869">
        <v>0</v>
      </c>
      <c r="T92" s="869">
        <v>0</v>
      </c>
      <c r="U92" s="869">
        <v>0</v>
      </c>
      <c r="V92" s="869">
        <v>0</v>
      </c>
      <c r="W92" s="869">
        <v>0</v>
      </c>
      <c r="X92" s="869">
        <v>0</v>
      </c>
      <c r="Y92" s="869">
        <v>0</v>
      </c>
      <c r="Z92" s="869">
        <v>0</v>
      </c>
      <c r="AA92" s="869">
        <v>0</v>
      </c>
      <c r="AB92" s="869">
        <v>0</v>
      </c>
      <c r="AC92" s="869">
        <v>0</v>
      </c>
      <c r="AD92" s="869">
        <v>0</v>
      </c>
      <c r="AE92" s="869">
        <v>0</v>
      </c>
      <c r="AF92" s="869">
        <v>0</v>
      </c>
      <c r="AG92" s="869">
        <v>0</v>
      </c>
      <c r="AH92" s="995">
        <f t="shared" si="12"/>
        <v>2.02156694</v>
      </c>
    </row>
    <row r="93" spans="2:34" s="874" customFormat="1" x14ac:dyDescent="0.25">
      <c r="B93" s="870" t="s">
        <v>837</v>
      </c>
      <c r="C93" s="869">
        <v>1.65978732</v>
      </c>
      <c r="D93" s="869">
        <v>0.82987522000000002</v>
      </c>
      <c r="E93" s="869">
        <v>0</v>
      </c>
      <c r="F93" s="869">
        <v>0</v>
      </c>
      <c r="G93" s="869">
        <v>0</v>
      </c>
      <c r="H93" s="869">
        <v>0</v>
      </c>
      <c r="I93" s="869">
        <v>0</v>
      </c>
      <c r="J93" s="869">
        <v>0</v>
      </c>
      <c r="K93" s="869">
        <v>0</v>
      </c>
      <c r="L93" s="869">
        <v>0</v>
      </c>
      <c r="M93" s="869">
        <v>0</v>
      </c>
      <c r="N93" s="869">
        <v>0</v>
      </c>
      <c r="O93" s="869">
        <v>0</v>
      </c>
      <c r="P93" s="869">
        <v>0</v>
      </c>
      <c r="Q93" s="869">
        <v>0</v>
      </c>
      <c r="R93" s="869">
        <v>0</v>
      </c>
      <c r="S93" s="869">
        <v>0</v>
      </c>
      <c r="T93" s="869">
        <v>0</v>
      </c>
      <c r="U93" s="869">
        <v>0</v>
      </c>
      <c r="V93" s="869">
        <v>0</v>
      </c>
      <c r="W93" s="869">
        <v>0</v>
      </c>
      <c r="X93" s="869">
        <v>0</v>
      </c>
      <c r="Y93" s="869">
        <v>0</v>
      </c>
      <c r="Z93" s="869">
        <v>0</v>
      </c>
      <c r="AA93" s="869">
        <v>0</v>
      </c>
      <c r="AB93" s="869">
        <v>0</v>
      </c>
      <c r="AC93" s="869">
        <v>0</v>
      </c>
      <c r="AD93" s="869">
        <v>0</v>
      </c>
      <c r="AE93" s="869">
        <v>0</v>
      </c>
      <c r="AF93" s="869">
        <v>0</v>
      </c>
      <c r="AG93" s="869">
        <v>0</v>
      </c>
      <c r="AH93" s="995">
        <f t="shared" si="12"/>
        <v>2.4896625399999999</v>
      </c>
    </row>
    <row r="94" spans="2:34" s="874" customFormat="1" x14ac:dyDescent="0.25">
      <c r="B94" s="870" t="s">
        <v>478</v>
      </c>
      <c r="C94" s="873">
        <v>162.72550556829918</v>
      </c>
      <c r="D94" s="873">
        <v>162.72550556829918</v>
      </c>
      <c r="E94" s="873">
        <v>162.72550556829918</v>
      </c>
      <c r="F94" s="873">
        <v>162.72550556829918</v>
      </c>
      <c r="G94" s="873">
        <v>162.72550556829918</v>
      </c>
      <c r="H94" s="869">
        <v>162.72550556829918</v>
      </c>
      <c r="I94" s="873">
        <v>0</v>
      </c>
      <c r="J94" s="873">
        <v>0</v>
      </c>
      <c r="K94" s="873">
        <v>0</v>
      </c>
      <c r="L94" s="873">
        <v>0</v>
      </c>
      <c r="M94" s="873">
        <v>0</v>
      </c>
      <c r="N94" s="873">
        <v>0</v>
      </c>
      <c r="O94" s="873">
        <v>0</v>
      </c>
      <c r="P94" s="873">
        <v>0</v>
      </c>
      <c r="Q94" s="873">
        <v>0</v>
      </c>
      <c r="R94" s="873">
        <v>0</v>
      </c>
      <c r="S94" s="873">
        <v>0</v>
      </c>
      <c r="T94" s="873">
        <v>0</v>
      </c>
      <c r="U94" s="873">
        <v>0</v>
      </c>
      <c r="V94" s="873">
        <v>0</v>
      </c>
      <c r="W94" s="873">
        <v>0</v>
      </c>
      <c r="X94" s="873">
        <v>0</v>
      </c>
      <c r="Y94" s="873">
        <v>0</v>
      </c>
      <c r="Z94" s="873">
        <v>0</v>
      </c>
      <c r="AA94" s="873">
        <v>0</v>
      </c>
      <c r="AB94" s="873">
        <v>0</v>
      </c>
      <c r="AC94" s="873">
        <v>0</v>
      </c>
      <c r="AD94" s="873">
        <v>0</v>
      </c>
      <c r="AE94" s="873">
        <v>0</v>
      </c>
      <c r="AF94" s="873">
        <v>0</v>
      </c>
      <c r="AG94" s="873">
        <v>0</v>
      </c>
      <c r="AH94" s="995">
        <f t="shared" si="12"/>
        <v>976.35303340979522</v>
      </c>
    </row>
    <row r="95" spans="2:34" s="874" customFormat="1" x14ac:dyDescent="0.25">
      <c r="B95" s="870" t="s">
        <v>479</v>
      </c>
      <c r="C95" s="873">
        <v>111.58402444920367</v>
      </c>
      <c r="D95" s="873">
        <v>111.58402444920367</v>
      </c>
      <c r="E95" s="873">
        <v>111.58402444920367</v>
      </c>
      <c r="F95" s="873">
        <v>0</v>
      </c>
      <c r="G95" s="873">
        <v>0</v>
      </c>
      <c r="H95" s="869">
        <v>0</v>
      </c>
      <c r="I95" s="873">
        <v>0</v>
      </c>
      <c r="J95" s="873">
        <v>0</v>
      </c>
      <c r="K95" s="873">
        <v>0</v>
      </c>
      <c r="L95" s="873">
        <v>0</v>
      </c>
      <c r="M95" s="873">
        <v>0</v>
      </c>
      <c r="N95" s="873">
        <v>0</v>
      </c>
      <c r="O95" s="873">
        <v>0</v>
      </c>
      <c r="P95" s="873">
        <v>0</v>
      </c>
      <c r="Q95" s="873">
        <v>0</v>
      </c>
      <c r="R95" s="873">
        <v>0</v>
      </c>
      <c r="S95" s="873">
        <v>0</v>
      </c>
      <c r="T95" s="873">
        <v>0</v>
      </c>
      <c r="U95" s="873">
        <v>0</v>
      </c>
      <c r="V95" s="873">
        <v>0</v>
      </c>
      <c r="W95" s="873">
        <v>0</v>
      </c>
      <c r="X95" s="873">
        <v>0</v>
      </c>
      <c r="Y95" s="873">
        <v>0</v>
      </c>
      <c r="Z95" s="873">
        <v>0</v>
      </c>
      <c r="AA95" s="873">
        <v>0</v>
      </c>
      <c r="AB95" s="873">
        <v>0</v>
      </c>
      <c r="AC95" s="873">
        <v>0</v>
      </c>
      <c r="AD95" s="873">
        <v>0</v>
      </c>
      <c r="AE95" s="873">
        <v>0</v>
      </c>
      <c r="AF95" s="873">
        <v>0</v>
      </c>
      <c r="AG95" s="873">
        <v>0</v>
      </c>
      <c r="AH95" s="995">
        <f t="shared" si="12"/>
        <v>334.75207334761103</v>
      </c>
    </row>
    <row r="96" spans="2:34" s="874" customFormat="1" x14ac:dyDescent="0.25">
      <c r="B96" s="870" t="s">
        <v>480</v>
      </c>
      <c r="C96" s="873">
        <v>123.66146652562919</v>
      </c>
      <c r="D96" s="873">
        <v>0</v>
      </c>
      <c r="E96" s="873">
        <v>0</v>
      </c>
      <c r="F96" s="873">
        <v>0</v>
      </c>
      <c r="G96" s="873">
        <v>0</v>
      </c>
      <c r="H96" s="869">
        <v>0</v>
      </c>
      <c r="I96" s="873">
        <v>0</v>
      </c>
      <c r="J96" s="873">
        <v>0</v>
      </c>
      <c r="K96" s="873">
        <v>0</v>
      </c>
      <c r="L96" s="873">
        <v>0</v>
      </c>
      <c r="M96" s="873">
        <v>0</v>
      </c>
      <c r="N96" s="873">
        <v>0</v>
      </c>
      <c r="O96" s="873">
        <v>0</v>
      </c>
      <c r="P96" s="873">
        <v>0</v>
      </c>
      <c r="Q96" s="873">
        <v>0</v>
      </c>
      <c r="R96" s="873">
        <v>0</v>
      </c>
      <c r="S96" s="873">
        <v>0</v>
      </c>
      <c r="T96" s="873">
        <v>0</v>
      </c>
      <c r="U96" s="873">
        <v>0</v>
      </c>
      <c r="V96" s="873">
        <v>0</v>
      </c>
      <c r="W96" s="873">
        <v>0</v>
      </c>
      <c r="X96" s="873">
        <v>0</v>
      </c>
      <c r="Y96" s="873">
        <v>0</v>
      </c>
      <c r="Z96" s="873">
        <v>0</v>
      </c>
      <c r="AA96" s="873">
        <v>0</v>
      </c>
      <c r="AB96" s="873">
        <v>0</v>
      </c>
      <c r="AC96" s="873">
        <v>0</v>
      </c>
      <c r="AD96" s="873">
        <v>0</v>
      </c>
      <c r="AE96" s="873">
        <v>0</v>
      </c>
      <c r="AF96" s="873">
        <v>0</v>
      </c>
      <c r="AG96" s="873">
        <v>0</v>
      </c>
      <c r="AH96" s="995">
        <f t="shared" si="12"/>
        <v>123.66146652562919</v>
      </c>
    </row>
    <row r="97" spans="2:34" s="874" customFormat="1" x14ac:dyDescent="0.25">
      <c r="B97" s="872" t="s">
        <v>871</v>
      </c>
      <c r="C97" s="873">
        <v>100.54444007207698</v>
      </c>
      <c r="D97" s="873">
        <v>133.93693659227048</v>
      </c>
      <c r="E97" s="873">
        <v>33.759447031472526</v>
      </c>
      <c r="F97" s="873">
        <v>0</v>
      </c>
      <c r="G97" s="873">
        <v>0</v>
      </c>
      <c r="H97" s="869">
        <v>0</v>
      </c>
      <c r="I97" s="873">
        <v>0</v>
      </c>
      <c r="J97" s="873">
        <v>0</v>
      </c>
      <c r="K97" s="873">
        <v>0</v>
      </c>
      <c r="L97" s="873">
        <v>0</v>
      </c>
      <c r="M97" s="873">
        <v>0</v>
      </c>
      <c r="N97" s="873">
        <v>0</v>
      </c>
      <c r="O97" s="873">
        <v>0</v>
      </c>
      <c r="P97" s="873">
        <v>0</v>
      </c>
      <c r="Q97" s="873">
        <v>0</v>
      </c>
      <c r="R97" s="873">
        <v>0</v>
      </c>
      <c r="S97" s="873">
        <v>0</v>
      </c>
      <c r="T97" s="873">
        <v>0</v>
      </c>
      <c r="U97" s="873">
        <v>0</v>
      </c>
      <c r="V97" s="873">
        <v>0</v>
      </c>
      <c r="W97" s="873">
        <v>0</v>
      </c>
      <c r="X97" s="873">
        <v>0</v>
      </c>
      <c r="Y97" s="873">
        <v>0</v>
      </c>
      <c r="Z97" s="873">
        <v>0</v>
      </c>
      <c r="AA97" s="873">
        <v>0</v>
      </c>
      <c r="AB97" s="873">
        <v>0</v>
      </c>
      <c r="AC97" s="873">
        <v>0</v>
      </c>
      <c r="AD97" s="873">
        <v>0</v>
      </c>
      <c r="AE97" s="873">
        <v>0</v>
      </c>
      <c r="AF97" s="873">
        <v>0</v>
      </c>
      <c r="AG97" s="873">
        <v>0</v>
      </c>
      <c r="AH97" s="995">
        <f t="shared" si="12"/>
        <v>268.24082369581998</v>
      </c>
    </row>
    <row r="98" spans="2:34" s="874" customFormat="1" x14ac:dyDescent="0.25">
      <c r="B98" s="870" t="s">
        <v>711</v>
      </c>
      <c r="C98" s="873">
        <v>24.105904847224245</v>
      </c>
      <c r="D98" s="873">
        <v>24.105904847224245</v>
      </c>
      <c r="E98" s="873">
        <v>0</v>
      </c>
      <c r="F98" s="873">
        <v>0</v>
      </c>
      <c r="G98" s="873">
        <v>0</v>
      </c>
      <c r="H98" s="869">
        <v>0</v>
      </c>
      <c r="I98" s="873">
        <v>0</v>
      </c>
      <c r="J98" s="873">
        <v>0</v>
      </c>
      <c r="K98" s="873">
        <v>0</v>
      </c>
      <c r="L98" s="873">
        <v>0</v>
      </c>
      <c r="M98" s="873">
        <v>0</v>
      </c>
      <c r="N98" s="873">
        <v>0</v>
      </c>
      <c r="O98" s="873">
        <v>0</v>
      </c>
      <c r="P98" s="873">
        <v>0</v>
      </c>
      <c r="Q98" s="873">
        <v>0</v>
      </c>
      <c r="R98" s="873">
        <v>0</v>
      </c>
      <c r="S98" s="873">
        <v>0</v>
      </c>
      <c r="T98" s="873">
        <v>0</v>
      </c>
      <c r="U98" s="873">
        <v>0</v>
      </c>
      <c r="V98" s="873">
        <v>0</v>
      </c>
      <c r="W98" s="873">
        <v>0</v>
      </c>
      <c r="X98" s="873">
        <v>0</v>
      </c>
      <c r="Y98" s="873">
        <v>0</v>
      </c>
      <c r="Z98" s="873">
        <v>0</v>
      </c>
      <c r="AA98" s="873">
        <v>0</v>
      </c>
      <c r="AB98" s="873">
        <v>0</v>
      </c>
      <c r="AC98" s="873">
        <v>0</v>
      </c>
      <c r="AD98" s="873">
        <v>0</v>
      </c>
      <c r="AE98" s="873">
        <v>0</v>
      </c>
      <c r="AF98" s="873">
        <v>0</v>
      </c>
      <c r="AG98" s="873">
        <v>0</v>
      </c>
      <c r="AH98" s="995">
        <f t="shared" si="12"/>
        <v>48.21180969444849</v>
      </c>
    </row>
    <row r="99" spans="2:34" s="874" customFormat="1" x14ac:dyDescent="0.25">
      <c r="B99" s="872" t="s">
        <v>821</v>
      </c>
      <c r="C99" s="869">
        <v>3.8442691593536211</v>
      </c>
      <c r="D99" s="869">
        <v>7.6885383187072422</v>
      </c>
      <c r="E99" s="869">
        <v>7.6885383187072422</v>
      </c>
      <c r="F99" s="869">
        <v>0</v>
      </c>
      <c r="G99" s="869">
        <v>0</v>
      </c>
      <c r="H99" s="869">
        <v>0</v>
      </c>
      <c r="I99" s="869">
        <v>0</v>
      </c>
      <c r="J99" s="869">
        <v>0</v>
      </c>
      <c r="K99" s="869">
        <v>0</v>
      </c>
      <c r="L99" s="869">
        <v>0</v>
      </c>
      <c r="M99" s="869">
        <v>0</v>
      </c>
      <c r="N99" s="869">
        <v>0</v>
      </c>
      <c r="O99" s="869">
        <v>0</v>
      </c>
      <c r="P99" s="869">
        <v>0</v>
      </c>
      <c r="Q99" s="869">
        <v>0</v>
      </c>
      <c r="R99" s="869">
        <v>0</v>
      </c>
      <c r="S99" s="869">
        <v>0</v>
      </c>
      <c r="T99" s="869">
        <v>0</v>
      </c>
      <c r="U99" s="869">
        <v>0</v>
      </c>
      <c r="V99" s="869">
        <v>0</v>
      </c>
      <c r="W99" s="869">
        <v>0</v>
      </c>
      <c r="X99" s="869">
        <v>0</v>
      </c>
      <c r="Y99" s="869">
        <v>0</v>
      </c>
      <c r="Z99" s="869">
        <v>0</v>
      </c>
      <c r="AA99" s="869">
        <v>0</v>
      </c>
      <c r="AB99" s="869">
        <v>0</v>
      </c>
      <c r="AC99" s="869">
        <v>0</v>
      </c>
      <c r="AD99" s="869">
        <v>0</v>
      </c>
      <c r="AE99" s="869">
        <v>0</v>
      </c>
      <c r="AF99" s="869">
        <v>0</v>
      </c>
      <c r="AG99" s="869">
        <v>0</v>
      </c>
      <c r="AH99" s="995">
        <f t="shared" ref="AH99:AH122" si="35">+SUM(C99:AG99)</f>
        <v>19.221345796768105</v>
      </c>
    </row>
    <row r="100" spans="2:34" s="874" customFormat="1" x14ac:dyDescent="0.25">
      <c r="B100" s="872" t="s">
        <v>818</v>
      </c>
      <c r="C100" s="873">
        <v>17.54427261877823</v>
      </c>
      <c r="D100" s="873">
        <v>0</v>
      </c>
      <c r="E100" s="873">
        <v>0</v>
      </c>
      <c r="F100" s="873">
        <v>0</v>
      </c>
      <c r="G100" s="873">
        <v>0</v>
      </c>
      <c r="H100" s="869">
        <v>0</v>
      </c>
      <c r="I100" s="873">
        <v>0</v>
      </c>
      <c r="J100" s="873">
        <v>0</v>
      </c>
      <c r="K100" s="873">
        <v>0</v>
      </c>
      <c r="L100" s="873">
        <v>0</v>
      </c>
      <c r="M100" s="873">
        <v>0</v>
      </c>
      <c r="N100" s="873">
        <v>0</v>
      </c>
      <c r="O100" s="873">
        <v>0</v>
      </c>
      <c r="P100" s="873">
        <v>0</v>
      </c>
      <c r="Q100" s="873">
        <v>0</v>
      </c>
      <c r="R100" s="873">
        <v>0</v>
      </c>
      <c r="S100" s="873">
        <v>0</v>
      </c>
      <c r="T100" s="873">
        <v>0</v>
      </c>
      <c r="U100" s="873">
        <v>0</v>
      </c>
      <c r="V100" s="873">
        <v>0</v>
      </c>
      <c r="W100" s="873">
        <v>0</v>
      </c>
      <c r="X100" s="873">
        <v>0</v>
      </c>
      <c r="Y100" s="873">
        <v>0</v>
      </c>
      <c r="Z100" s="873">
        <v>0</v>
      </c>
      <c r="AA100" s="873">
        <v>0</v>
      </c>
      <c r="AB100" s="873">
        <v>0</v>
      </c>
      <c r="AC100" s="873">
        <v>0</v>
      </c>
      <c r="AD100" s="873">
        <v>0</v>
      </c>
      <c r="AE100" s="873">
        <v>0</v>
      </c>
      <c r="AF100" s="873">
        <v>0</v>
      </c>
      <c r="AG100" s="873">
        <v>0</v>
      </c>
      <c r="AH100" s="995">
        <f t="shared" si="35"/>
        <v>17.54427261877823</v>
      </c>
    </row>
    <row r="101" spans="2:34" s="874" customFormat="1" x14ac:dyDescent="0.25">
      <c r="B101" s="870" t="s">
        <v>819</v>
      </c>
      <c r="C101" s="873">
        <v>15.994174149170638</v>
      </c>
      <c r="D101" s="873">
        <v>0</v>
      </c>
      <c r="E101" s="873">
        <v>0</v>
      </c>
      <c r="F101" s="873">
        <v>0</v>
      </c>
      <c r="G101" s="873">
        <v>0</v>
      </c>
      <c r="H101" s="869">
        <v>0</v>
      </c>
      <c r="I101" s="873">
        <v>0</v>
      </c>
      <c r="J101" s="873">
        <v>0</v>
      </c>
      <c r="K101" s="873">
        <v>0</v>
      </c>
      <c r="L101" s="873">
        <v>0</v>
      </c>
      <c r="M101" s="873">
        <v>0</v>
      </c>
      <c r="N101" s="873">
        <v>0</v>
      </c>
      <c r="O101" s="873">
        <v>0</v>
      </c>
      <c r="P101" s="873">
        <v>0</v>
      </c>
      <c r="Q101" s="873">
        <v>0</v>
      </c>
      <c r="R101" s="873">
        <v>0</v>
      </c>
      <c r="S101" s="873">
        <v>0</v>
      </c>
      <c r="T101" s="873">
        <v>0</v>
      </c>
      <c r="U101" s="873">
        <v>0</v>
      </c>
      <c r="V101" s="873">
        <v>0</v>
      </c>
      <c r="W101" s="873">
        <v>0</v>
      </c>
      <c r="X101" s="873">
        <v>0</v>
      </c>
      <c r="Y101" s="873">
        <v>0</v>
      </c>
      <c r="Z101" s="873">
        <v>0</v>
      </c>
      <c r="AA101" s="873">
        <v>0</v>
      </c>
      <c r="AB101" s="873">
        <v>0</v>
      </c>
      <c r="AC101" s="873">
        <v>0</v>
      </c>
      <c r="AD101" s="873">
        <v>0</v>
      </c>
      <c r="AE101" s="873">
        <v>0</v>
      </c>
      <c r="AF101" s="873">
        <v>0</v>
      </c>
      <c r="AG101" s="873">
        <v>0</v>
      </c>
      <c r="AH101" s="995">
        <f t="shared" si="35"/>
        <v>15.994174149170638</v>
      </c>
    </row>
    <row r="102" spans="2:34" s="874" customFormat="1" x14ac:dyDescent="0.25">
      <c r="B102" s="870" t="s">
        <v>820</v>
      </c>
      <c r="C102" s="873">
        <v>19.709903483293399</v>
      </c>
      <c r="D102" s="873">
        <v>39.419806966586798</v>
      </c>
      <c r="E102" s="873">
        <v>0</v>
      </c>
      <c r="F102" s="873">
        <v>0</v>
      </c>
      <c r="G102" s="873">
        <v>0</v>
      </c>
      <c r="H102" s="869">
        <v>0</v>
      </c>
      <c r="I102" s="873">
        <v>0</v>
      </c>
      <c r="J102" s="873">
        <v>0</v>
      </c>
      <c r="K102" s="873">
        <v>0</v>
      </c>
      <c r="L102" s="873">
        <v>0</v>
      </c>
      <c r="M102" s="873">
        <v>0</v>
      </c>
      <c r="N102" s="873">
        <v>0</v>
      </c>
      <c r="O102" s="873">
        <v>0</v>
      </c>
      <c r="P102" s="873">
        <v>0</v>
      </c>
      <c r="Q102" s="873">
        <v>0</v>
      </c>
      <c r="R102" s="873">
        <v>0</v>
      </c>
      <c r="S102" s="873">
        <v>0</v>
      </c>
      <c r="T102" s="873">
        <v>0</v>
      </c>
      <c r="U102" s="873">
        <v>0</v>
      </c>
      <c r="V102" s="873">
        <v>0</v>
      </c>
      <c r="W102" s="873">
        <v>0</v>
      </c>
      <c r="X102" s="873">
        <v>0</v>
      </c>
      <c r="Y102" s="873">
        <v>0</v>
      </c>
      <c r="Z102" s="873">
        <v>0</v>
      </c>
      <c r="AA102" s="873">
        <v>0</v>
      </c>
      <c r="AB102" s="873">
        <v>0</v>
      </c>
      <c r="AC102" s="873">
        <v>0</v>
      </c>
      <c r="AD102" s="873">
        <v>0</v>
      </c>
      <c r="AE102" s="873">
        <v>0</v>
      </c>
      <c r="AF102" s="873">
        <v>0</v>
      </c>
      <c r="AG102" s="873">
        <v>0</v>
      </c>
      <c r="AH102" s="995">
        <f t="shared" si="35"/>
        <v>59.129710449880193</v>
      </c>
    </row>
    <row r="103" spans="2:34" s="874" customFormat="1" x14ac:dyDescent="0.25">
      <c r="B103" s="872" t="s">
        <v>816</v>
      </c>
      <c r="C103" s="873">
        <v>20.762300892444756</v>
      </c>
      <c r="D103" s="873">
        <v>41.524601784889512</v>
      </c>
      <c r="E103" s="873">
        <v>20.762300892444756</v>
      </c>
      <c r="F103" s="873">
        <v>0</v>
      </c>
      <c r="G103" s="873">
        <v>0</v>
      </c>
      <c r="H103" s="869">
        <v>0</v>
      </c>
      <c r="I103" s="873">
        <v>0</v>
      </c>
      <c r="J103" s="873">
        <v>0</v>
      </c>
      <c r="K103" s="873">
        <v>0</v>
      </c>
      <c r="L103" s="873">
        <v>0</v>
      </c>
      <c r="M103" s="873">
        <v>0</v>
      </c>
      <c r="N103" s="873">
        <v>0</v>
      </c>
      <c r="O103" s="873">
        <v>0</v>
      </c>
      <c r="P103" s="873">
        <v>0</v>
      </c>
      <c r="Q103" s="873">
        <v>0</v>
      </c>
      <c r="R103" s="873">
        <v>0</v>
      </c>
      <c r="S103" s="873">
        <v>0</v>
      </c>
      <c r="T103" s="873">
        <v>0</v>
      </c>
      <c r="U103" s="873">
        <v>0</v>
      </c>
      <c r="V103" s="873">
        <v>0</v>
      </c>
      <c r="W103" s="873">
        <v>0</v>
      </c>
      <c r="X103" s="873">
        <v>0</v>
      </c>
      <c r="Y103" s="873">
        <v>0</v>
      </c>
      <c r="Z103" s="873">
        <v>0</v>
      </c>
      <c r="AA103" s="873">
        <v>0</v>
      </c>
      <c r="AB103" s="873">
        <v>0</v>
      </c>
      <c r="AC103" s="873">
        <v>0</v>
      </c>
      <c r="AD103" s="873">
        <v>0</v>
      </c>
      <c r="AE103" s="873">
        <v>0</v>
      </c>
      <c r="AF103" s="873">
        <v>0</v>
      </c>
      <c r="AG103" s="873">
        <v>0</v>
      </c>
      <c r="AH103" s="995">
        <f t="shared" si="35"/>
        <v>83.049203569779024</v>
      </c>
    </row>
    <row r="104" spans="2:34" s="874" customFormat="1" x14ac:dyDescent="0.25">
      <c r="B104" s="870" t="s">
        <v>817</v>
      </c>
      <c r="C104" s="869">
        <v>38.022324345855665</v>
      </c>
      <c r="D104" s="869">
        <v>76.04464869171133</v>
      </c>
      <c r="E104" s="869">
        <v>76.04464869171133</v>
      </c>
      <c r="F104" s="869">
        <v>38.022324345855665</v>
      </c>
      <c r="G104" s="869">
        <v>0</v>
      </c>
      <c r="H104" s="869">
        <v>0</v>
      </c>
      <c r="I104" s="869">
        <v>0</v>
      </c>
      <c r="J104" s="869">
        <v>0</v>
      </c>
      <c r="K104" s="869">
        <v>0</v>
      </c>
      <c r="L104" s="869">
        <v>0</v>
      </c>
      <c r="M104" s="869">
        <v>0</v>
      </c>
      <c r="N104" s="869">
        <v>0</v>
      </c>
      <c r="O104" s="869">
        <v>0</v>
      </c>
      <c r="P104" s="869">
        <v>0</v>
      </c>
      <c r="Q104" s="869">
        <v>0</v>
      </c>
      <c r="R104" s="869">
        <v>0</v>
      </c>
      <c r="S104" s="869">
        <v>0</v>
      </c>
      <c r="T104" s="869">
        <v>0</v>
      </c>
      <c r="U104" s="869">
        <v>0</v>
      </c>
      <c r="V104" s="869">
        <v>0</v>
      </c>
      <c r="W104" s="869">
        <v>0</v>
      </c>
      <c r="X104" s="869">
        <v>0</v>
      </c>
      <c r="Y104" s="869">
        <v>0</v>
      </c>
      <c r="Z104" s="869">
        <v>0</v>
      </c>
      <c r="AA104" s="869">
        <v>0</v>
      </c>
      <c r="AB104" s="869">
        <v>0</v>
      </c>
      <c r="AC104" s="869">
        <v>0</v>
      </c>
      <c r="AD104" s="869">
        <v>0</v>
      </c>
      <c r="AE104" s="869">
        <v>0</v>
      </c>
      <c r="AF104" s="869">
        <v>0</v>
      </c>
      <c r="AG104" s="869">
        <v>0</v>
      </c>
      <c r="AH104" s="995">
        <f t="shared" si="35"/>
        <v>228.13394607513402</v>
      </c>
    </row>
    <row r="105" spans="2:34" s="874" customFormat="1" x14ac:dyDescent="0.25">
      <c r="B105" s="870" t="s">
        <v>822</v>
      </c>
      <c r="C105" s="869">
        <v>20.765155457118325</v>
      </c>
      <c r="D105" s="869">
        <v>17.589308152276679</v>
      </c>
      <c r="E105" s="869">
        <v>17.589308152276679</v>
      </c>
      <c r="F105" s="869">
        <v>17.589308152276679</v>
      </c>
      <c r="G105" s="869">
        <v>12.312515705353741</v>
      </c>
      <c r="H105" s="869">
        <v>5.2767924438230995</v>
      </c>
      <c r="I105" s="869">
        <v>0</v>
      </c>
      <c r="J105" s="869">
        <v>0</v>
      </c>
      <c r="K105" s="869">
        <v>0</v>
      </c>
      <c r="L105" s="869">
        <v>0</v>
      </c>
      <c r="M105" s="869">
        <v>0</v>
      </c>
      <c r="N105" s="869">
        <v>0</v>
      </c>
      <c r="O105" s="869">
        <v>0</v>
      </c>
      <c r="P105" s="869">
        <v>0</v>
      </c>
      <c r="Q105" s="869">
        <v>0</v>
      </c>
      <c r="R105" s="869">
        <v>0</v>
      </c>
      <c r="S105" s="869">
        <v>0</v>
      </c>
      <c r="T105" s="869">
        <v>0</v>
      </c>
      <c r="U105" s="869">
        <v>0</v>
      </c>
      <c r="V105" s="869">
        <v>0</v>
      </c>
      <c r="W105" s="869">
        <v>0</v>
      </c>
      <c r="X105" s="869">
        <v>0</v>
      </c>
      <c r="Y105" s="869">
        <v>0</v>
      </c>
      <c r="Z105" s="869">
        <v>0</v>
      </c>
      <c r="AA105" s="869">
        <v>0</v>
      </c>
      <c r="AB105" s="869">
        <v>0</v>
      </c>
      <c r="AC105" s="869">
        <v>0</v>
      </c>
      <c r="AD105" s="869">
        <v>0</v>
      </c>
      <c r="AE105" s="869">
        <v>0</v>
      </c>
      <c r="AF105" s="869">
        <v>0</v>
      </c>
      <c r="AG105" s="869">
        <v>0</v>
      </c>
      <c r="AH105" s="995">
        <f t="shared" si="35"/>
        <v>91.122388063125214</v>
      </c>
    </row>
    <row r="106" spans="2:34" s="874" customFormat="1" x14ac:dyDescent="0.25">
      <c r="B106" s="870" t="s">
        <v>823</v>
      </c>
      <c r="C106" s="869">
        <v>3.347427874406768</v>
      </c>
      <c r="D106" s="869">
        <v>2.8354683149564321</v>
      </c>
      <c r="E106" s="869">
        <v>2.8354683149564321</v>
      </c>
      <c r="F106" s="869">
        <v>2.6936949010685161</v>
      </c>
      <c r="G106" s="869">
        <v>2.1266012362173239</v>
      </c>
      <c r="H106" s="869">
        <v>1.5595075744659748</v>
      </c>
      <c r="I106" s="869">
        <v>0.99241391271462542</v>
      </c>
      <c r="J106" s="869">
        <v>0.42532024786343331</v>
      </c>
      <c r="K106" s="869">
        <v>0</v>
      </c>
      <c r="L106" s="869">
        <v>0</v>
      </c>
      <c r="M106" s="869">
        <v>0</v>
      </c>
      <c r="N106" s="869">
        <v>0</v>
      </c>
      <c r="O106" s="869">
        <v>0</v>
      </c>
      <c r="P106" s="869">
        <v>0</v>
      </c>
      <c r="Q106" s="869">
        <v>0</v>
      </c>
      <c r="R106" s="869">
        <v>0</v>
      </c>
      <c r="S106" s="869">
        <v>0</v>
      </c>
      <c r="T106" s="869">
        <v>0</v>
      </c>
      <c r="U106" s="869">
        <v>0</v>
      </c>
      <c r="V106" s="869">
        <v>0</v>
      </c>
      <c r="W106" s="869">
        <v>0</v>
      </c>
      <c r="X106" s="869">
        <v>0</v>
      </c>
      <c r="Y106" s="869">
        <v>0</v>
      </c>
      <c r="Z106" s="869">
        <v>0</v>
      </c>
      <c r="AA106" s="869">
        <v>0</v>
      </c>
      <c r="AB106" s="869">
        <v>0</v>
      </c>
      <c r="AC106" s="869">
        <v>0</v>
      </c>
      <c r="AD106" s="869">
        <v>0</v>
      </c>
      <c r="AE106" s="869">
        <v>0</v>
      </c>
      <c r="AF106" s="869">
        <v>0</v>
      </c>
      <c r="AG106" s="869">
        <v>0</v>
      </c>
      <c r="AH106" s="995">
        <f t="shared" si="35"/>
        <v>16.815902376649504</v>
      </c>
    </row>
    <row r="107" spans="2:34" s="874" customFormat="1" x14ac:dyDescent="0.25">
      <c r="B107" s="870" t="s">
        <v>564</v>
      </c>
      <c r="C107" s="869">
        <v>35.500751628192454</v>
      </c>
      <c r="D107" s="869">
        <v>0</v>
      </c>
      <c r="E107" s="869">
        <v>0</v>
      </c>
      <c r="F107" s="869">
        <v>0</v>
      </c>
      <c r="G107" s="869">
        <v>0</v>
      </c>
      <c r="H107" s="869">
        <v>0</v>
      </c>
      <c r="I107" s="869">
        <v>0</v>
      </c>
      <c r="J107" s="869">
        <v>0</v>
      </c>
      <c r="K107" s="869">
        <v>0</v>
      </c>
      <c r="L107" s="869">
        <v>0</v>
      </c>
      <c r="M107" s="869">
        <v>0</v>
      </c>
      <c r="N107" s="869">
        <v>0</v>
      </c>
      <c r="O107" s="869">
        <v>0</v>
      </c>
      <c r="P107" s="869">
        <v>0</v>
      </c>
      <c r="Q107" s="869">
        <v>0</v>
      </c>
      <c r="R107" s="869">
        <v>0</v>
      </c>
      <c r="S107" s="869">
        <v>0</v>
      </c>
      <c r="T107" s="869">
        <v>0</v>
      </c>
      <c r="U107" s="869">
        <v>0</v>
      </c>
      <c r="V107" s="869">
        <v>0</v>
      </c>
      <c r="W107" s="869">
        <v>0</v>
      </c>
      <c r="X107" s="869">
        <v>0</v>
      </c>
      <c r="Y107" s="869">
        <v>0</v>
      </c>
      <c r="Z107" s="869">
        <v>0</v>
      </c>
      <c r="AA107" s="869">
        <v>0</v>
      </c>
      <c r="AB107" s="869">
        <v>0</v>
      </c>
      <c r="AC107" s="869">
        <v>0</v>
      </c>
      <c r="AD107" s="869">
        <v>0</v>
      </c>
      <c r="AE107" s="869">
        <v>0</v>
      </c>
      <c r="AF107" s="869">
        <v>0</v>
      </c>
      <c r="AG107" s="869">
        <v>0</v>
      </c>
      <c r="AH107" s="995">
        <f t="shared" si="35"/>
        <v>35.500751628192454</v>
      </c>
    </row>
    <row r="108" spans="2:34" s="874" customFormat="1" x14ac:dyDescent="0.25">
      <c r="B108" s="870" t="s">
        <v>591</v>
      </c>
      <c r="C108" s="869">
        <v>19.905641205590879</v>
      </c>
      <c r="D108" s="869">
        <v>39.811282411181757</v>
      </c>
      <c r="E108" s="869">
        <v>19.905641205590879</v>
      </c>
      <c r="F108" s="869">
        <v>0</v>
      </c>
      <c r="G108" s="869">
        <v>0</v>
      </c>
      <c r="H108" s="869">
        <v>0</v>
      </c>
      <c r="I108" s="869">
        <v>0</v>
      </c>
      <c r="J108" s="869">
        <v>0</v>
      </c>
      <c r="K108" s="869">
        <v>0</v>
      </c>
      <c r="L108" s="869">
        <v>0</v>
      </c>
      <c r="M108" s="869">
        <v>0</v>
      </c>
      <c r="N108" s="869">
        <v>0</v>
      </c>
      <c r="O108" s="869">
        <v>0</v>
      </c>
      <c r="P108" s="869">
        <v>0</v>
      </c>
      <c r="Q108" s="869">
        <v>0</v>
      </c>
      <c r="R108" s="869">
        <v>0</v>
      </c>
      <c r="S108" s="869">
        <v>0</v>
      </c>
      <c r="T108" s="869">
        <v>0</v>
      </c>
      <c r="U108" s="869">
        <v>0</v>
      </c>
      <c r="V108" s="869">
        <v>0</v>
      </c>
      <c r="W108" s="869">
        <v>0</v>
      </c>
      <c r="X108" s="869">
        <v>0</v>
      </c>
      <c r="Y108" s="869">
        <v>0</v>
      </c>
      <c r="Z108" s="869">
        <v>0</v>
      </c>
      <c r="AA108" s="869">
        <v>0</v>
      </c>
      <c r="AB108" s="869">
        <v>0</v>
      </c>
      <c r="AC108" s="869">
        <v>0</v>
      </c>
      <c r="AD108" s="869">
        <v>0</v>
      </c>
      <c r="AE108" s="869">
        <v>0</v>
      </c>
      <c r="AF108" s="869">
        <v>0</v>
      </c>
      <c r="AG108" s="869">
        <v>0</v>
      </c>
      <c r="AH108" s="995">
        <f t="shared" si="35"/>
        <v>79.622564822363515</v>
      </c>
    </row>
    <row r="109" spans="2:34" s="874" customFormat="1" x14ac:dyDescent="0.25">
      <c r="B109" s="870" t="s">
        <v>592</v>
      </c>
      <c r="C109" s="869">
        <v>39.392765599184123</v>
      </c>
      <c r="D109" s="869">
        <v>39.392765599184123</v>
      </c>
      <c r="E109" s="869">
        <v>39.392765599184123</v>
      </c>
      <c r="F109" s="869">
        <v>39.392765599184123</v>
      </c>
      <c r="G109" s="869">
        <v>19.696382799592062</v>
      </c>
      <c r="H109" s="869">
        <v>0</v>
      </c>
      <c r="I109" s="869">
        <v>0</v>
      </c>
      <c r="J109" s="869">
        <v>0</v>
      </c>
      <c r="K109" s="869">
        <v>0</v>
      </c>
      <c r="L109" s="869">
        <v>0</v>
      </c>
      <c r="M109" s="869">
        <v>0</v>
      </c>
      <c r="N109" s="869">
        <v>0</v>
      </c>
      <c r="O109" s="869">
        <v>0</v>
      </c>
      <c r="P109" s="869">
        <v>0</v>
      </c>
      <c r="Q109" s="869">
        <v>0</v>
      </c>
      <c r="R109" s="869">
        <v>0</v>
      </c>
      <c r="S109" s="869">
        <v>0</v>
      </c>
      <c r="T109" s="869">
        <v>0</v>
      </c>
      <c r="U109" s="869">
        <v>0</v>
      </c>
      <c r="V109" s="869">
        <v>0</v>
      </c>
      <c r="W109" s="869">
        <v>0</v>
      </c>
      <c r="X109" s="869">
        <v>0</v>
      </c>
      <c r="Y109" s="869">
        <v>0</v>
      </c>
      <c r="Z109" s="869">
        <v>0</v>
      </c>
      <c r="AA109" s="869">
        <v>0</v>
      </c>
      <c r="AB109" s="869">
        <v>0</v>
      </c>
      <c r="AC109" s="869">
        <v>0</v>
      </c>
      <c r="AD109" s="869">
        <v>0</v>
      </c>
      <c r="AE109" s="869">
        <v>0</v>
      </c>
      <c r="AF109" s="869">
        <v>0</v>
      </c>
      <c r="AG109" s="869">
        <v>0</v>
      </c>
      <c r="AH109" s="995">
        <f t="shared" si="35"/>
        <v>177.26744519632857</v>
      </c>
    </row>
    <row r="110" spans="2:34" s="874" customFormat="1" x14ac:dyDescent="0.25">
      <c r="B110" s="870" t="s">
        <v>603</v>
      </c>
      <c r="C110" s="869">
        <v>75.814397201461901</v>
      </c>
      <c r="D110" s="869">
        <v>75.814397201461901</v>
      </c>
      <c r="E110" s="869">
        <v>0</v>
      </c>
      <c r="F110" s="869">
        <v>0</v>
      </c>
      <c r="G110" s="869">
        <v>0</v>
      </c>
      <c r="H110" s="869">
        <v>0</v>
      </c>
      <c r="I110" s="869">
        <v>0</v>
      </c>
      <c r="J110" s="869">
        <v>0</v>
      </c>
      <c r="K110" s="869">
        <v>0</v>
      </c>
      <c r="L110" s="869">
        <v>0</v>
      </c>
      <c r="M110" s="869">
        <v>0</v>
      </c>
      <c r="N110" s="869">
        <v>0</v>
      </c>
      <c r="O110" s="869">
        <v>0</v>
      </c>
      <c r="P110" s="869">
        <v>0</v>
      </c>
      <c r="Q110" s="869">
        <v>0</v>
      </c>
      <c r="R110" s="869">
        <v>0</v>
      </c>
      <c r="S110" s="869">
        <v>0</v>
      </c>
      <c r="T110" s="869">
        <v>0</v>
      </c>
      <c r="U110" s="869">
        <v>0</v>
      </c>
      <c r="V110" s="869">
        <v>0</v>
      </c>
      <c r="W110" s="869">
        <v>0</v>
      </c>
      <c r="X110" s="869">
        <v>0</v>
      </c>
      <c r="Y110" s="869">
        <v>0</v>
      </c>
      <c r="Z110" s="869">
        <v>0</v>
      </c>
      <c r="AA110" s="869">
        <v>0</v>
      </c>
      <c r="AB110" s="869">
        <v>0</v>
      </c>
      <c r="AC110" s="869">
        <v>0</v>
      </c>
      <c r="AD110" s="869">
        <v>0</v>
      </c>
      <c r="AE110" s="869">
        <v>0</v>
      </c>
      <c r="AF110" s="869">
        <v>0</v>
      </c>
      <c r="AG110" s="869">
        <v>0</v>
      </c>
      <c r="AH110" s="995">
        <f t="shared" si="35"/>
        <v>151.6287944029238</v>
      </c>
    </row>
    <row r="111" spans="2:34" s="874" customFormat="1" x14ac:dyDescent="0.25">
      <c r="B111" s="870" t="s">
        <v>887</v>
      </c>
      <c r="C111" s="869">
        <v>6.5131866663360167</v>
      </c>
      <c r="D111" s="869">
        <v>15.631648000446379</v>
      </c>
      <c r="E111" s="869">
        <v>15.631648000446379</v>
      </c>
      <c r="F111" s="869">
        <v>15.631648000446379</v>
      </c>
      <c r="G111" s="869">
        <v>0</v>
      </c>
      <c r="H111" s="869">
        <v>0</v>
      </c>
      <c r="I111" s="869">
        <v>0</v>
      </c>
      <c r="J111" s="869">
        <v>0</v>
      </c>
      <c r="K111" s="869">
        <v>0</v>
      </c>
      <c r="L111" s="869">
        <v>0</v>
      </c>
      <c r="M111" s="869">
        <v>0</v>
      </c>
      <c r="N111" s="869">
        <v>0</v>
      </c>
      <c r="O111" s="869">
        <v>0</v>
      </c>
      <c r="P111" s="869">
        <v>0</v>
      </c>
      <c r="Q111" s="869">
        <v>0</v>
      </c>
      <c r="R111" s="869">
        <v>0</v>
      </c>
      <c r="S111" s="869">
        <v>0</v>
      </c>
      <c r="T111" s="869">
        <v>0</v>
      </c>
      <c r="U111" s="869">
        <v>0</v>
      </c>
      <c r="V111" s="869">
        <v>0</v>
      </c>
      <c r="W111" s="869">
        <v>0</v>
      </c>
      <c r="X111" s="869">
        <v>0</v>
      </c>
      <c r="Y111" s="869">
        <v>0</v>
      </c>
      <c r="Z111" s="869">
        <v>0</v>
      </c>
      <c r="AA111" s="869">
        <v>0</v>
      </c>
      <c r="AB111" s="869">
        <v>0</v>
      </c>
      <c r="AC111" s="869">
        <v>0</v>
      </c>
      <c r="AD111" s="869">
        <v>0</v>
      </c>
      <c r="AE111" s="869">
        <v>0</v>
      </c>
      <c r="AF111" s="869">
        <v>0</v>
      </c>
      <c r="AG111" s="869">
        <v>0</v>
      </c>
      <c r="AH111" s="995">
        <f t="shared" si="35"/>
        <v>53.408130667675152</v>
      </c>
    </row>
    <row r="112" spans="2:34" s="874" customFormat="1" x14ac:dyDescent="0.25">
      <c r="B112" s="870" t="s">
        <v>217</v>
      </c>
      <c r="C112" s="873">
        <f t="shared" ref="C112:AF112" si="36">+C113+C114</f>
        <v>609.36448808127204</v>
      </c>
      <c r="D112" s="873">
        <f t="shared" si="36"/>
        <v>0</v>
      </c>
      <c r="E112" s="873">
        <f t="shared" si="36"/>
        <v>0</v>
      </c>
      <c r="F112" s="873">
        <f t="shared" si="36"/>
        <v>0</v>
      </c>
      <c r="G112" s="873">
        <f t="shared" si="36"/>
        <v>0</v>
      </c>
      <c r="H112" s="873">
        <f t="shared" si="36"/>
        <v>0</v>
      </c>
      <c r="I112" s="873">
        <f t="shared" si="36"/>
        <v>0</v>
      </c>
      <c r="J112" s="873">
        <f t="shared" si="36"/>
        <v>0</v>
      </c>
      <c r="K112" s="873">
        <f t="shared" si="36"/>
        <v>0</v>
      </c>
      <c r="L112" s="873">
        <f t="shared" si="36"/>
        <v>0</v>
      </c>
      <c r="M112" s="873">
        <f t="shared" si="36"/>
        <v>0</v>
      </c>
      <c r="N112" s="873">
        <f t="shared" si="36"/>
        <v>0</v>
      </c>
      <c r="O112" s="873">
        <f t="shared" si="36"/>
        <v>0</v>
      </c>
      <c r="P112" s="873">
        <f t="shared" si="36"/>
        <v>0</v>
      </c>
      <c r="Q112" s="873">
        <f t="shared" si="36"/>
        <v>0</v>
      </c>
      <c r="R112" s="873">
        <f t="shared" si="36"/>
        <v>0</v>
      </c>
      <c r="S112" s="873">
        <f t="shared" si="36"/>
        <v>0</v>
      </c>
      <c r="T112" s="873">
        <f t="shared" si="36"/>
        <v>0</v>
      </c>
      <c r="U112" s="873">
        <f t="shared" si="36"/>
        <v>0</v>
      </c>
      <c r="V112" s="873">
        <f t="shared" si="36"/>
        <v>0</v>
      </c>
      <c r="W112" s="873">
        <f t="shared" si="36"/>
        <v>0</v>
      </c>
      <c r="X112" s="873">
        <f t="shared" si="36"/>
        <v>0</v>
      </c>
      <c r="Y112" s="873">
        <f t="shared" si="36"/>
        <v>0</v>
      </c>
      <c r="Z112" s="873">
        <f t="shared" si="36"/>
        <v>0</v>
      </c>
      <c r="AA112" s="873">
        <f t="shared" si="36"/>
        <v>0</v>
      </c>
      <c r="AB112" s="873">
        <f t="shared" si="36"/>
        <v>0</v>
      </c>
      <c r="AC112" s="873">
        <f t="shared" si="36"/>
        <v>0</v>
      </c>
      <c r="AD112" s="873">
        <f t="shared" si="36"/>
        <v>0</v>
      </c>
      <c r="AE112" s="873">
        <f t="shared" si="36"/>
        <v>0</v>
      </c>
      <c r="AF112" s="873">
        <f t="shared" si="36"/>
        <v>0</v>
      </c>
      <c r="AG112" s="873">
        <f t="shared" ref="AG112" si="37">+AG113+AG114</f>
        <v>0</v>
      </c>
      <c r="AH112" s="995">
        <f t="shared" si="35"/>
        <v>609.36448808127204</v>
      </c>
    </row>
    <row r="113" spans="1:34" s="874" customFormat="1" x14ac:dyDescent="0.25">
      <c r="B113" s="316" t="s">
        <v>71</v>
      </c>
      <c r="C113" s="865">
        <v>609.36448808127204</v>
      </c>
      <c r="D113" s="865">
        <v>0</v>
      </c>
      <c r="E113" s="865">
        <v>0</v>
      </c>
      <c r="F113" s="865">
        <v>0</v>
      </c>
      <c r="G113" s="865">
        <v>0</v>
      </c>
      <c r="H113" s="868">
        <v>0</v>
      </c>
      <c r="I113" s="865">
        <v>0</v>
      </c>
      <c r="J113" s="865">
        <v>0</v>
      </c>
      <c r="K113" s="865">
        <v>0</v>
      </c>
      <c r="L113" s="865">
        <v>0</v>
      </c>
      <c r="M113" s="865">
        <v>0</v>
      </c>
      <c r="N113" s="865">
        <v>0</v>
      </c>
      <c r="O113" s="865">
        <v>0</v>
      </c>
      <c r="P113" s="865">
        <v>0</v>
      </c>
      <c r="Q113" s="865">
        <v>0</v>
      </c>
      <c r="R113" s="865">
        <v>0</v>
      </c>
      <c r="S113" s="865">
        <v>0</v>
      </c>
      <c r="T113" s="865">
        <v>0</v>
      </c>
      <c r="U113" s="865">
        <v>0</v>
      </c>
      <c r="V113" s="865">
        <v>0</v>
      </c>
      <c r="W113" s="865">
        <v>0</v>
      </c>
      <c r="X113" s="865">
        <v>0</v>
      </c>
      <c r="Y113" s="865">
        <v>0</v>
      </c>
      <c r="Z113" s="865">
        <v>0</v>
      </c>
      <c r="AA113" s="865">
        <v>0</v>
      </c>
      <c r="AB113" s="865">
        <v>0</v>
      </c>
      <c r="AC113" s="865">
        <v>0</v>
      </c>
      <c r="AD113" s="865">
        <v>0</v>
      </c>
      <c r="AE113" s="865">
        <v>0</v>
      </c>
      <c r="AF113" s="865">
        <v>0</v>
      </c>
      <c r="AG113" s="865">
        <v>0</v>
      </c>
      <c r="AH113" s="868">
        <f t="shared" si="35"/>
        <v>609.36448808127204</v>
      </c>
    </row>
    <row r="114" spans="1:34" s="874" customFormat="1" x14ac:dyDescent="0.25">
      <c r="B114" s="342" t="s">
        <v>69</v>
      </c>
      <c r="C114" s="858">
        <v>0</v>
      </c>
      <c r="D114" s="858">
        <v>0</v>
      </c>
      <c r="E114" s="858">
        <v>0</v>
      </c>
      <c r="F114" s="858">
        <v>0</v>
      </c>
      <c r="G114" s="858">
        <v>0</v>
      </c>
      <c r="H114" s="79">
        <v>0</v>
      </c>
      <c r="I114" s="858">
        <v>0</v>
      </c>
      <c r="J114" s="858">
        <v>0</v>
      </c>
      <c r="K114" s="858">
        <v>0</v>
      </c>
      <c r="L114" s="858">
        <v>0</v>
      </c>
      <c r="M114" s="858">
        <v>0</v>
      </c>
      <c r="N114" s="858">
        <v>0</v>
      </c>
      <c r="O114" s="858">
        <v>0</v>
      </c>
      <c r="P114" s="858">
        <v>0</v>
      </c>
      <c r="Q114" s="858">
        <v>0</v>
      </c>
      <c r="R114" s="858">
        <v>0</v>
      </c>
      <c r="S114" s="858">
        <v>0</v>
      </c>
      <c r="T114" s="858">
        <v>0</v>
      </c>
      <c r="U114" s="858">
        <v>0</v>
      </c>
      <c r="V114" s="858">
        <v>0</v>
      </c>
      <c r="W114" s="858">
        <v>0</v>
      </c>
      <c r="X114" s="858">
        <v>0</v>
      </c>
      <c r="Y114" s="858">
        <v>0</v>
      </c>
      <c r="Z114" s="858">
        <v>0</v>
      </c>
      <c r="AA114" s="858">
        <v>0</v>
      </c>
      <c r="AB114" s="858">
        <v>0</v>
      </c>
      <c r="AC114" s="858">
        <v>0</v>
      </c>
      <c r="AD114" s="858">
        <v>0</v>
      </c>
      <c r="AE114" s="858">
        <v>0</v>
      </c>
      <c r="AF114" s="858">
        <v>0</v>
      </c>
      <c r="AG114" s="858">
        <v>0</v>
      </c>
      <c r="AH114" s="79">
        <f t="shared" si="35"/>
        <v>0</v>
      </c>
    </row>
    <row r="115" spans="1:34" s="874" customFormat="1" x14ac:dyDescent="0.25">
      <c r="B115" s="870" t="s">
        <v>335</v>
      </c>
      <c r="C115" s="873">
        <f t="shared" ref="C115:AF115" si="38">+C116+C121</f>
        <v>39.646367234643769</v>
      </c>
      <c r="D115" s="873">
        <f t="shared" si="38"/>
        <v>26.491169962452371</v>
      </c>
      <c r="E115" s="873">
        <f t="shared" si="38"/>
        <v>0.87865016481864366</v>
      </c>
      <c r="F115" s="873">
        <f t="shared" si="38"/>
        <v>0.10362885029928984</v>
      </c>
      <c r="G115" s="873">
        <f t="shared" si="38"/>
        <v>5.2260000000000001E-2</v>
      </c>
      <c r="H115" s="873">
        <f t="shared" si="38"/>
        <v>5.2260000000000001E-2</v>
      </c>
      <c r="I115" s="873">
        <f t="shared" si="38"/>
        <v>5.2260000000000001E-2</v>
      </c>
      <c r="J115" s="873">
        <f t="shared" si="38"/>
        <v>0</v>
      </c>
      <c r="K115" s="873">
        <f t="shared" si="38"/>
        <v>0</v>
      </c>
      <c r="L115" s="873">
        <f t="shared" si="38"/>
        <v>0</v>
      </c>
      <c r="M115" s="873">
        <f t="shared" si="38"/>
        <v>0</v>
      </c>
      <c r="N115" s="873">
        <f t="shared" si="38"/>
        <v>0</v>
      </c>
      <c r="O115" s="873">
        <f t="shared" si="38"/>
        <v>0</v>
      </c>
      <c r="P115" s="873">
        <f t="shared" si="38"/>
        <v>0</v>
      </c>
      <c r="Q115" s="873">
        <f t="shared" si="38"/>
        <v>0</v>
      </c>
      <c r="R115" s="873">
        <f t="shared" si="38"/>
        <v>0</v>
      </c>
      <c r="S115" s="873">
        <f t="shared" si="38"/>
        <v>0</v>
      </c>
      <c r="T115" s="873">
        <f t="shared" si="38"/>
        <v>0</v>
      </c>
      <c r="U115" s="873">
        <f t="shared" si="38"/>
        <v>0</v>
      </c>
      <c r="V115" s="873">
        <f t="shared" si="38"/>
        <v>0</v>
      </c>
      <c r="W115" s="873">
        <f t="shared" si="38"/>
        <v>0</v>
      </c>
      <c r="X115" s="873">
        <f t="shared" si="38"/>
        <v>0</v>
      </c>
      <c r="Y115" s="873">
        <f t="shared" si="38"/>
        <v>0</v>
      </c>
      <c r="Z115" s="873">
        <f t="shared" si="38"/>
        <v>0</v>
      </c>
      <c r="AA115" s="873">
        <f t="shared" si="38"/>
        <v>0</v>
      </c>
      <c r="AB115" s="873">
        <f t="shared" si="38"/>
        <v>0</v>
      </c>
      <c r="AC115" s="873">
        <f t="shared" si="38"/>
        <v>0</v>
      </c>
      <c r="AD115" s="873">
        <f t="shared" si="38"/>
        <v>0</v>
      </c>
      <c r="AE115" s="873">
        <f t="shared" si="38"/>
        <v>0</v>
      </c>
      <c r="AF115" s="873">
        <f t="shared" si="38"/>
        <v>0</v>
      </c>
      <c r="AG115" s="873">
        <f t="shared" ref="AG115" si="39">+AG116+AG121</f>
        <v>0</v>
      </c>
      <c r="AH115" s="869">
        <f t="shared" si="35"/>
        <v>67.276596212214073</v>
      </c>
    </row>
    <row r="116" spans="1:34" s="874" customFormat="1" x14ac:dyDescent="0.25">
      <c r="B116" s="315" t="s">
        <v>71</v>
      </c>
      <c r="C116" s="333">
        <f t="shared" ref="C116:AF116" si="40">+C117+C119</f>
        <v>39.620237234643767</v>
      </c>
      <c r="D116" s="333">
        <f t="shared" si="40"/>
        <v>26.438909962452371</v>
      </c>
      <c r="E116" s="333">
        <f t="shared" si="40"/>
        <v>0.82639016481864369</v>
      </c>
      <c r="F116" s="333">
        <f t="shared" si="40"/>
        <v>5.136885029928983E-2</v>
      </c>
      <c r="G116" s="333">
        <f t="shared" si="40"/>
        <v>0</v>
      </c>
      <c r="H116" s="333">
        <f t="shared" si="40"/>
        <v>0</v>
      </c>
      <c r="I116" s="333">
        <f t="shared" si="40"/>
        <v>0</v>
      </c>
      <c r="J116" s="333">
        <f t="shared" si="40"/>
        <v>0</v>
      </c>
      <c r="K116" s="333">
        <f t="shared" si="40"/>
        <v>0</v>
      </c>
      <c r="L116" s="333">
        <f t="shared" si="40"/>
        <v>0</v>
      </c>
      <c r="M116" s="333">
        <f t="shared" si="40"/>
        <v>0</v>
      </c>
      <c r="N116" s="333">
        <f t="shared" si="40"/>
        <v>0</v>
      </c>
      <c r="O116" s="333">
        <f t="shared" si="40"/>
        <v>0</v>
      </c>
      <c r="P116" s="333">
        <f t="shared" si="40"/>
        <v>0</v>
      </c>
      <c r="Q116" s="333">
        <f t="shared" si="40"/>
        <v>0</v>
      </c>
      <c r="R116" s="333">
        <f t="shared" si="40"/>
        <v>0</v>
      </c>
      <c r="S116" s="333">
        <f t="shared" si="40"/>
        <v>0</v>
      </c>
      <c r="T116" s="333">
        <f t="shared" si="40"/>
        <v>0</v>
      </c>
      <c r="U116" s="333">
        <f t="shared" si="40"/>
        <v>0</v>
      </c>
      <c r="V116" s="333">
        <f t="shared" si="40"/>
        <v>0</v>
      </c>
      <c r="W116" s="333">
        <f t="shared" si="40"/>
        <v>0</v>
      </c>
      <c r="X116" s="333">
        <f t="shared" si="40"/>
        <v>0</v>
      </c>
      <c r="Y116" s="333">
        <f t="shared" si="40"/>
        <v>0</v>
      </c>
      <c r="Z116" s="333">
        <f t="shared" si="40"/>
        <v>0</v>
      </c>
      <c r="AA116" s="333">
        <f t="shared" si="40"/>
        <v>0</v>
      </c>
      <c r="AB116" s="333">
        <f t="shared" si="40"/>
        <v>0</v>
      </c>
      <c r="AC116" s="333">
        <f t="shared" si="40"/>
        <v>0</v>
      </c>
      <c r="AD116" s="333">
        <f t="shared" si="40"/>
        <v>0</v>
      </c>
      <c r="AE116" s="333">
        <f t="shared" si="40"/>
        <v>0</v>
      </c>
      <c r="AF116" s="333">
        <f t="shared" si="40"/>
        <v>0</v>
      </c>
      <c r="AG116" s="333">
        <f t="shared" ref="AG116" si="41">+AG117+AG119</f>
        <v>0</v>
      </c>
      <c r="AH116" s="867">
        <f t="shared" si="35"/>
        <v>66.936906212214069</v>
      </c>
    </row>
    <row r="117" spans="1:34" s="874" customFormat="1" x14ac:dyDescent="0.25">
      <c r="B117" s="319" t="s">
        <v>81</v>
      </c>
      <c r="C117" s="866">
        <f t="shared" ref="C117:AG117" si="42">+C118</f>
        <v>2.016862639764164</v>
      </c>
      <c r="D117" s="866">
        <f t="shared" si="42"/>
        <v>1.8198537773134904</v>
      </c>
      <c r="E117" s="866">
        <f t="shared" si="42"/>
        <v>0.82639016481864369</v>
      </c>
      <c r="F117" s="866">
        <f t="shared" si="42"/>
        <v>5.136885029928983E-2</v>
      </c>
      <c r="G117" s="866">
        <f t="shared" si="42"/>
        <v>0</v>
      </c>
      <c r="H117" s="866">
        <f t="shared" si="42"/>
        <v>0</v>
      </c>
      <c r="I117" s="866">
        <f t="shared" si="42"/>
        <v>0</v>
      </c>
      <c r="J117" s="866">
        <f t="shared" si="42"/>
        <v>0</v>
      </c>
      <c r="K117" s="866">
        <f t="shared" si="42"/>
        <v>0</v>
      </c>
      <c r="L117" s="866">
        <f t="shared" si="42"/>
        <v>0</v>
      </c>
      <c r="M117" s="866">
        <f t="shared" si="42"/>
        <v>0</v>
      </c>
      <c r="N117" s="866">
        <f t="shared" si="42"/>
        <v>0</v>
      </c>
      <c r="O117" s="866">
        <f t="shared" si="42"/>
        <v>0</v>
      </c>
      <c r="P117" s="866">
        <f t="shared" si="42"/>
        <v>0</v>
      </c>
      <c r="Q117" s="866">
        <f t="shared" si="42"/>
        <v>0</v>
      </c>
      <c r="R117" s="866">
        <f t="shared" si="42"/>
        <v>0</v>
      </c>
      <c r="S117" s="866">
        <f t="shared" si="42"/>
        <v>0</v>
      </c>
      <c r="T117" s="866">
        <f t="shared" si="42"/>
        <v>0</v>
      </c>
      <c r="U117" s="866">
        <f t="shared" si="42"/>
        <v>0</v>
      </c>
      <c r="V117" s="866">
        <f t="shared" si="42"/>
        <v>0</v>
      </c>
      <c r="W117" s="866">
        <f t="shared" si="42"/>
        <v>0</v>
      </c>
      <c r="X117" s="866">
        <f t="shared" si="42"/>
        <v>0</v>
      </c>
      <c r="Y117" s="866">
        <f t="shared" si="42"/>
        <v>0</v>
      </c>
      <c r="Z117" s="866">
        <f t="shared" si="42"/>
        <v>0</v>
      </c>
      <c r="AA117" s="866">
        <f t="shared" si="42"/>
        <v>0</v>
      </c>
      <c r="AB117" s="866">
        <f t="shared" si="42"/>
        <v>0</v>
      </c>
      <c r="AC117" s="866">
        <f t="shared" si="42"/>
        <v>0</v>
      </c>
      <c r="AD117" s="866">
        <f t="shared" si="42"/>
        <v>0</v>
      </c>
      <c r="AE117" s="866">
        <f t="shared" si="42"/>
        <v>0</v>
      </c>
      <c r="AF117" s="866">
        <f t="shared" si="42"/>
        <v>0</v>
      </c>
      <c r="AG117" s="866">
        <f t="shared" si="42"/>
        <v>0</v>
      </c>
      <c r="AH117" s="871">
        <f t="shared" si="35"/>
        <v>4.714475432195588</v>
      </c>
    </row>
    <row r="118" spans="1:34" s="874" customFormat="1" x14ac:dyDescent="0.25">
      <c r="B118" s="319" t="s">
        <v>675</v>
      </c>
      <c r="C118" s="866">
        <v>2.016862639764164</v>
      </c>
      <c r="D118" s="866">
        <v>1.8198537773134904</v>
      </c>
      <c r="E118" s="866">
        <v>0.82639016481864369</v>
      </c>
      <c r="F118" s="866">
        <v>5.136885029928983E-2</v>
      </c>
      <c r="G118" s="866">
        <v>0</v>
      </c>
      <c r="H118" s="871">
        <v>0</v>
      </c>
      <c r="I118" s="866">
        <v>0</v>
      </c>
      <c r="J118" s="866">
        <v>0</v>
      </c>
      <c r="K118" s="866">
        <v>0</v>
      </c>
      <c r="L118" s="866">
        <v>0</v>
      </c>
      <c r="M118" s="866">
        <v>0</v>
      </c>
      <c r="N118" s="866">
        <v>0</v>
      </c>
      <c r="O118" s="866">
        <v>0</v>
      </c>
      <c r="P118" s="866">
        <v>0</v>
      </c>
      <c r="Q118" s="866">
        <v>0</v>
      </c>
      <c r="R118" s="866">
        <v>0</v>
      </c>
      <c r="S118" s="866">
        <v>0</v>
      </c>
      <c r="T118" s="866">
        <v>0</v>
      </c>
      <c r="U118" s="866">
        <v>0</v>
      </c>
      <c r="V118" s="866">
        <v>0</v>
      </c>
      <c r="W118" s="866">
        <v>0</v>
      </c>
      <c r="X118" s="866">
        <v>0</v>
      </c>
      <c r="Y118" s="866">
        <v>0</v>
      </c>
      <c r="Z118" s="866">
        <v>0</v>
      </c>
      <c r="AA118" s="866">
        <v>0</v>
      </c>
      <c r="AB118" s="866">
        <v>0</v>
      </c>
      <c r="AC118" s="866">
        <v>0</v>
      </c>
      <c r="AD118" s="866">
        <v>0</v>
      </c>
      <c r="AE118" s="866">
        <v>0</v>
      </c>
      <c r="AF118" s="866">
        <v>0</v>
      </c>
      <c r="AG118" s="866">
        <v>0</v>
      </c>
      <c r="AH118" s="871">
        <f t="shared" si="35"/>
        <v>4.714475432195588</v>
      </c>
    </row>
    <row r="119" spans="1:34" s="874" customFormat="1" x14ac:dyDescent="0.25">
      <c r="B119" s="334" t="s">
        <v>85</v>
      </c>
      <c r="C119" s="866">
        <f t="shared" ref="C119:AG119" si="43">+C120</f>
        <v>37.603374594879604</v>
      </c>
      <c r="D119" s="866">
        <f t="shared" si="43"/>
        <v>24.619056185138881</v>
      </c>
      <c r="E119" s="866">
        <f t="shared" si="43"/>
        <v>0</v>
      </c>
      <c r="F119" s="866">
        <f t="shared" si="43"/>
        <v>0</v>
      </c>
      <c r="G119" s="866">
        <f t="shared" si="43"/>
        <v>0</v>
      </c>
      <c r="H119" s="866">
        <f t="shared" si="43"/>
        <v>0</v>
      </c>
      <c r="I119" s="866">
        <f t="shared" si="43"/>
        <v>0</v>
      </c>
      <c r="J119" s="866">
        <f t="shared" si="43"/>
        <v>0</v>
      </c>
      <c r="K119" s="866">
        <f t="shared" si="43"/>
        <v>0</v>
      </c>
      <c r="L119" s="866">
        <f t="shared" si="43"/>
        <v>0</v>
      </c>
      <c r="M119" s="866">
        <f t="shared" si="43"/>
        <v>0</v>
      </c>
      <c r="N119" s="866">
        <f t="shared" si="43"/>
        <v>0</v>
      </c>
      <c r="O119" s="866">
        <f t="shared" si="43"/>
        <v>0</v>
      </c>
      <c r="P119" s="866">
        <f t="shared" si="43"/>
        <v>0</v>
      </c>
      <c r="Q119" s="866">
        <f t="shared" si="43"/>
        <v>0</v>
      </c>
      <c r="R119" s="866">
        <f t="shared" si="43"/>
        <v>0</v>
      </c>
      <c r="S119" s="866">
        <f t="shared" si="43"/>
        <v>0</v>
      </c>
      <c r="T119" s="866">
        <f t="shared" si="43"/>
        <v>0</v>
      </c>
      <c r="U119" s="866">
        <f t="shared" si="43"/>
        <v>0</v>
      </c>
      <c r="V119" s="866">
        <f t="shared" si="43"/>
        <v>0</v>
      </c>
      <c r="W119" s="866">
        <f t="shared" si="43"/>
        <v>0</v>
      </c>
      <c r="X119" s="866">
        <f t="shared" si="43"/>
        <v>0</v>
      </c>
      <c r="Y119" s="866">
        <f t="shared" si="43"/>
        <v>0</v>
      </c>
      <c r="Z119" s="866">
        <f t="shared" si="43"/>
        <v>0</v>
      </c>
      <c r="AA119" s="866">
        <f t="shared" si="43"/>
        <v>0</v>
      </c>
      <c r="AB119" s="866">
        <f t="shared" si="43"/>
        <v>0</v>
      </c>
      <c r="AC119" s="866">
        <f t="shared" si="43"/>
        <v>0</v>
      </c>
      <c r="AD119" s="866">
        <f t="shared" si="43"/>
        <v>0</v>
      </c>
      <c r="AE119" s="866">
        <f t="shared" si="43"/>
        <v>0</v>
      </c>
      <c r="AF119" s="866">
        <f t="shared" si="43"/>
        <v>0</v>
      </c>
      <c r="AG119" s="866">
        <f t="shared" si="43"/>
        <v>0</v>
      </c>
      <c r="AH119" s="871">
        <f t="shared" si="35"/>
        <v>62.222430780018485</v>
      </c>
    </row>
    <row r="120" spans="1:34" s="874" customFormat="1" x14ac:dyDescent="0.25">
      <c r="B120" s="319" t="s">
        <v>675</v>
      </c>
      <c r="C120" s="866">
        <v>37.603374594879604</v>
      </c>
      <c r="D120" s="866">
        <v>24.619056185138881</v>
      </c>
      <c r="E120" s="866">
        <v>0</v>
      </c>
      <c r="F120" s="866">
        <v>0</v>
      </c>
      <c r="G120" s="866">
        <v>0</v>
      </c>
      <c r="H120" s="871">
        <v>0</v>
      </c>
      <c r="I120" s="866">
        <v>0</v>
      </c>
      <c r="J120" s="866">
        <v>0</v>
      </c>
      <c r="K120" s="866">
        <v>0</v>
      </c>
      <c r="L120" s="866">
        <v>0</v>
      </c>
      <c r="M120" s="866">
        <v>0</v>
      </c>
      <c r="N120" s="866">
        <v>0</v>
      </c>
      <c r="O120" s="866">
        <v>0</v>
      </c>
      <c r="P120" s="866">
        <v>0</v>
      </c>
      <c r="Q120" s="866">
        <v>0</v>
      </c>
      <c r="R120" s="866">
        <v>0</v>
      </c>
      <c r="S120" s="866">
        <v>0</v>
      </c>
      <c r="T120" s="866">
        <v>0</v>
      </c>
      <c r="U120" s="866">
        <v>0</v>
      </c>
      <c r="V120" s="866">
        <v>0</v>
      </c>
      <c r="W120" s="866">
        <v>0</v>
      </c>
      <c r="X120" s="866">
        <v>0</v>
      </c>
      <c r="Y120" s="866">
        <v>0</v>
      </c>
      <c r="Z120" s="866">
        <v>0</v>
      </c>
      <c r="AA120" s="866">
        <v>0</v>
      </c>
      <c r="AB120" s="866">
        <v>0</v>
      </c>
      <c r="AC120" s="866">
        <v>0</v>
      </c>
      <c r="AD120" s="866">
        <v>0</v>
      </c>
      <c r="AE120" s="866">
        <v>0</v>
      </c>
      <c r="AF120" s="866">
        <v>0</v>
      </c>
      <c r="AG120" s="866">
        <v>0</v>
      </c>
      <c r="AH120" s="871">
        <f t="shared" si="35"/>
        <v>62.222430780018485</v>
      </c>
    </row>
    <row r="121" spans="1:34" s="874" customFormat="1" ht="12" customHeight="1" x14ac:dyDescent="0.25">
      <c r="B121" s="316" t="s">
        <v>69</v>
      </c>
      <c r="C121" s="337">
        <f>+C122</f>
        <v>2.613E-2</v>
      </c>
      <c r="D121" s="337">
        <f>+D122</f>
        <v>5.2260000000000001E-2</v>
      </c>
      <c r="E121" s="337">
        <f t="shared" ref="E121:AG121" si="44">+E122</f>
        <v>5.2260000000000001E-2</v>
      </c>
      <c r="F121" s="337">
        <f t="shared" si="44"/>
        <v>5.2260000000000001E-2</v>
      </c>
      <c r="G121" s="337">
        <f t="shared" si="44"/>
        <v>5.2260000000000001E-2</v>
      </c>
      <c r="H121" s="337">
        <f t="shared" si="44"/>
        <v>5.2260000000000001E-2</v>
      </c>
      <c r="I121" s="337">
        <f t="shared" si="44"/>
        <v>5.2260000000000001E-2</v>
      </c>
      <c r="J121" s="337">
        <f t="shared" si="44"/>
        <v>0</v>
      </c>
      <c r="K121" s="337">
        <f t="shared" si="44"/>
        <v>0</v>
      </c>
      <c r="L121" s="337">
        <f t="shared" si="44"/>
        <v>0</v>
      </c>
      <c r="M121" s="337">
        <f t="shared" si="44"/>
        <v>0</v>
      </c>
      <c r="N121" s="337">
        <f t="shared" si="44"/>
        <v>0</v>
      </c>
      <c r="O121" s="337">
        <f t="shared" si="44"/>
        <v>0</v>
      </c>
      <c r="P121" s="337">
        <f t="shared" si="44"/>
        <v>0</v>
      </c>
      <c r="Q121" s="337">
        <f t="shared" si="44"/>
        <v>0</v>
      </c>
      <c r="R121" s="337">
        <f t="shared" si="44"/>
        <v>0</v>
      </c>
      <c r="S121" s="337">
        <f t="shared" si="44"/>
        <v>0</v>
      </c>
      <c r="T121" s="337">
        <f t="shared" si="44"/>
        <v>0</v>
      </c>
      <c r="U121" s="337">
        <f t="shared" si="44"/>
        <v>0</v>
      </c>
      <c r="V121" s="337">
        <f t="shared" si="44"/>
        <v>0</v>
      </c>
      <c r="W121" s="337">
        <f t="shared" si="44"/>
        <v>0</v>
      </c>
      <c r="X121" s="337">
        <f t="shared" si="44"/>
        <v>0</v>
      </c>
      <c r="Y121" s="337">
        <f t="shared" si="44"/>
        <v>0</v>
      </c>
      <c r="Z121" s="337">
        <f t="shared" si="44"/>
        <v>0</v>
      </c>
      <c r="AA121" s="337">
        <f t="shared" si="44"/>
        <v>0</v>
      </c>
      <c r="AB121" s="337">
        <f t="shared" si="44"/>
        <v>0</v>
      </c>
      <c r="AC121" s="337">
        <f t="shared" si="44"/>
        <v>0</v>
      </c>
      <c r="AD121" s="337">
        <f t="shared" si="44"/>
        <v>0</v>
      </c>
      <c r="AE121" s="337">
        <f t="shared" si="44"/>
        <v>0</v>
      </c>
      <c r="AF121" s="337">
        <f t="shared" si="44"/>
        <v>0</v>
      </c>
      <c r="AG121" s="337">
        <f t="shared" si="44"/>
        <v>0</v>
      </c>
      <c r="AH121" s="868">
        <f t="shared" si="35"/>
        <v>0.33968999999999994</v>
      </c>
    </row>
    <row r="122" spans="1:34" s="874" customFormat="1" ht="12" customHeight="1" x14ac:dyDescent="0.25">
      <c r="B122" s="319" t="s">
        <v>84</v>
      </c>
      <c r="C122" s="866">
        <v>2.613E-2</v>
      </c>
      <c r="D122" s="866">
        <v>5.2260000000000001E-2</v>
      </c>
      <c r="E122" s="866">
        <v>5.2260000000000001E-2</v>
      </c>
      <c r="F122" s="866">
        <v>5.2260000000000001E-2</v>
      </c>
      <c r="G122" s="866">
        <v>5.2260000000000001E-2</v>
      </c>
      <c r="H122" s="871">
        <v>5.2260000000000001E-2</v>
      </c>
      <c r="I122" s="866">
        <v>5.2260000000000001E-2</v>
      </c>
      <c r="J122" s="866">
        <v>0</v>
      </c>
      <c r="K122" s="866">
        <v>0</v>
      </c>
      <c r="L122" s="866">
        <v>0</v>
      </c>
      <c r="M122" s="866">
        <v>0</v>
      </c>
      <c r="N122" s="866">
        <v>0</v>
      </c>
      <c r="O122" s="866">
        <v>0</v>
      </c>
      <c r="P122" s="866">
        <v>0</v>
      </c>
      <c r="Q122" s="866">
        <v>0</v>
      </c>
      <c r="R122" s="866">
        <v>0</v>
      </c>
      <c r="S122" s="866">
        <v>0</v>
      </c>
      <c r="T122" s="866">
        <v>0</v>
      </c>
      <c r="U122" s="866">
        <v>0</v>
      </c>
      <c r="V122" s="866">
        <v>0</v>
      </c>
      <c r="W122" s="866">
        <v>0</v>
      </c>
      <c r="X122" s="866">
        <v>0</v>
      </c>
      <c r="Y122" s="866">
        <v>0</v>
      </c>
      <c r="Z122" s="866">
        <v>0</v>
      </c>
      <c r="AA122" s="866">
        <v>0</v>
      </c>
      <c r="AB122" s="866">
        <v>0</v>
      </c>
      <c r="AC122" s="866">
        <v>0</v>
      </c>
      <c r="AD122" s="866">
        <v>0</v>
      </c>
      <c r="AE122" s="866">
        <v>0</v>
      </c>
      <c r="AF122" s="866">
        <v>0</v>
      </c>
      <c r="AG122" s="866">
        <v>0</v>
      </c>
      <c r="AH122" s="871">
        <f t="shared" si="35"/>
        <v>0.33968999999999994</v>
      </c>
    </row>
    <row r="123" spans="1:34" s="874" customFormat="1" x14ac:dyDescent="0.25">
      <c r="B123" s="338"/>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row>
    <row r="124" spans="1:34" s="874" customFormat="1" x14ac:dyDescent="0.25">
      <c r="B124" s="311" t="s">
        <v>104</v>
      </c>
      <c r="C124" s="116">
        <f t="shared" ref="C124:AF124" si="45">+C125+C126</f>
        <v>2829.614938048283</v>
      </c>
      <c r="D124" s="116">
        <f t="shared" si="45"/>
        <v>1687.2626052221499</v>
      </c>
      <c r="E124" s="116">
        <f t="shared" si="45"/>
        <v>973.32023867700957</v>
      </c>
      <c r="F124" s="116">
        <f t="shared" si="45"/>
        <v>733.04473189636769</v>
      </c>
      <c r="G124" s="116">
        <f t="shared" si="45"/>
        <v>633.59904444928884</v>
      </c>
      <c r="H124" s="116">
        <f t="shared" si="45"/>
        <v>585.92139435458091</v>
      </c>
      <c r="I124" s="116">
        <f t="shared" si="45"/>
        <v>395.14821697813869</v>
      </c>
      <c r="J124" s="116">
        <f t="shared" si="45"/>
        <v>369.03136884678412</v>
      </c>
      <c r="K124" s="116">
        <f t="shared" si="45"/>
        <v>352.7280806176127</v>
      </c>
      <c r="L124" s="116">
        <f t="shared" si="45"/>
        <v>336.92125498377231</v>
      </c>
      <c r="M124" s="116">
        <f t="shared" si="45"/>
        <v>305.30909488308941</v>
      </c>
      <c r="N124" s="116">
        <f t="shared" si="45"/>
        <v>274.79064863281434</v>
      </c>
      <c r="O124" s="116">
        <f t="shared" si="45"/>
        <v>255.87192936388129</v>
      </c>
      <c r="P124" s="116">
        <f t="shared" si="45"/>
        <v>241.11488664494712</v>
      </c>
      <c r="Q124" s="116">
        <f t="shared" si="45"/>
        <v>238.84287360700816</v>
      </c>
      <c r="R124" s="116">
        <f t="shared" si="45"/>
        <v>230.84119011026141</v>
      </c>
      <c r="S124" s="116">
        <f t="shared" si="45"/>
        <v>205.6504952525907</v>
      </c>
      <c r="T124" s="116">
        <f t="shared" si="45"/>
        <v>180.7438020254373</v>
      </c>
      <c r="U124" s="116">
        <f t="shared" si="45"/>
        <v>154.70110227621461</v>
      </c>
      <c r="V124" s="116">
        <f t="shared" si="45"/>
        <v>131.78242045648287</v>
      </c>
      <c r="W124" s="116">
        <f t="shared" si="45"/>
        <v>108.86373863985098</v>
      </c>
      <c r="X124" s="116">
        <f t="shared" si="45"/>
        <v>85.945056820119234</v>
      </c>
      <c r="Y124" s="116">
        <f t="shared" si="45"/>
        <v>63.026375000387489</v>
      </c>
      <c r="Z124" s="116">
        <f t="shared" si="45"/>
        <v>40.107693183755586</v>
      </c>
      <c r="AA124" s="116">
        <f t="shared" si="45"/>
        <v>17.189011364023845</v>
      </c>
      <c r="AB124" s="116">
        <f t="shared" si="45"/>
        <v>0</v>
      </c>
      <c r="AC124" s="116">
        <f t="shared" si="45"/>
        <v>0</v>
      </c>
      <c r="AD124" s="116">
        <f t="shared" si="45"/>
        <v>0</v>
      </c>
      <c r="AE124" s="116">
        <f t="shared" si="45"/>
        <v>0</v>
      </c>
      <c r="AF124" s="116">
        <f t="shared" si="45"/>
        <v>0</v>
      </c>
      <c r="AG124" s="116">
        <f t="shared" ref="AG124" si="46">+AG125+AG126</f>
        <v>0</v>
      </c>
      <c r="AH124" s="116">
        <f t="shared" ref="AH124:AH127" si="47">+SUM(C124:AG124)</f>
        <v>11431.372192334849</v>
      </c>
    </row>
    <row r="125" spans="1:34" s="874" customFormat="1" x14ac:dyDescent="0.25">
      <c r="B125" s="339" t="s">
        <v>105</v>
      </c>
      <c r="C125" s="89">
        <v>770.53320768637047</v>
      </c>
      <c r="D125" s="89">
        <v>824.81775984277613</v>
      </c>
      <c r="E125" s="89">
        <v>643.8162451169726</v>
      </c>
      <c r="F125" s="89">
        <v>552.42268280858161</v>
      </c>
      <c r="G125" s="89">
        <v>456.4666527215071</v>
      </c>
      <c r="H125" s="89">
        <v>412.52074676453907</v>
      </c>
      <c r="I125" s="89">
        <v>388.46302338831424</v>
      </c>
      <c r="J125" s="89">
        <v>366.61154411851322</v>
      </c>
      <c r="K125" s="89">
        <v>352.7280806176127</v>
      </c>
      <c r="L125" s="89">
        <v>336.92125498377231</v>
      </c>
      <c r="M125" s="89">
        <v>305.30909488308941</v>
      </c>
      <c r="N125" s="89">
        <v>274.79064863281434</v>
      </c>
      <c r="O125" s="89">
        <v>255.87192936388129</v>
      </c>
      <c r="P125" s="89">
        <v>241.11488664494712</v>
      </c>
      <c r="Q125" s="89">
        <v>238.84287360700816</v>
      </c>
      <c r="R125" s="89">
        <v>230.84119011026141</v>
      </c>
      <c r="S125" s="89">
        <v>205.6504952525907</v>
      </c>
      <c r="T125" s="89">
        <v>180.7438020254373</v>
      </c>
      <c r="U125" s="89">
        <v>154.70110227621461</v>
      </c>
      <c r="V125" s="89">
        <v>131.78242045648287</v>
      </c>
      <c r="W125" s="89">
        <v>108.86373863985098</v>
      </c>
      <c r="X125" s="89">
        <v>85.945056820119234</v>
      </c>
      <c r="Y125" s="89">
        <v>63.026375000387489</v>
      </c>
      <c r="Z125" s="89">
        <v>40.107693183755586</v>
      </c>
      <c r="AA125" s="89">
        <v>17.189011364023845</v>
      </c>
      <c r="AB125" s="89">
        <v>0</v>
      </c>
      <c r="AC125" s="89">
        <v>0</v>
      </c>
      <c r="AD125" s="89">
        <v>0</v>
      </c>
      <c r="AE125" s="89">
        <v>0</v>
      </c>
      <c r="AF125" s="89">
        <v>0</v>
      </c>
      <c r="AG125" s="89">
        <v>0</v>
      </c>
      <c r="AH125" s="89">
        <f t="shared" si="47"/>
        <v>7640.0815163098259</v>
      </c>
    </row>
    <row r="126" spans="1:34" s="874" customFormat="1" x14ac:dyDescent="0.25">
      <c r="B126" s="340" t="s">
        <v>501</v>
      </c>
      <c r="C126" s="81">
        <v>2059.0817303619124</v>
      </c>
      <c r="D126" s="81">
        <v>862.44484537937376</v>
      </c>
      <c r="E126" s="81">
        <v>329.50399356003697</v>
      </c>
      <c r="F126" s="81">
        <v>180.62204908778605</v>
      </c>
      <c r="G126" s="81">
        <v>177.13239172778171</v>
      </c>
      <c r="H126" s="81">
        <v>173.40064759004187</v>
      </c>
      <c r="I126" s="81">
        <v>6.6851935898244266</v>
      </c>
      <c r="J126" s="81">
        <v>2.419824728270914</v>
      </c>
      <c r="K126" s="81">
        <v>0</v>
      </c>
      <c r="L126" s="81">
        <v>0</v>
      </c>
      <c r="M126" s="81">
        <v>0</v>
      </c>
      <c r="N126" s="81">
        <v>0</v>
      </c>
      <c r="O126" s="81">
        <v>0</v>
      </c>
      <c r="P126" s="81">
        <v>0</v>
      </c>
      <c r="Q126" s="81">
        <v>0</v>
      </c>
      <c r="R126" s="81">
        <v>0</v>
      </c>
      <c r="S126" s="81">
        <v>0</v>
      </c>
      <c r="T126" s="81">
        <v>0</v>
      </c>
      <c r="U126" s="81">
        <v>0</v>
      </c>
      <c r="V126" s="81">
        <v>0</v>
      </c>
      <c r="W126" s="81">
        <v>0</v>
      </c>
      <c r="X126" s="81">
        <v>0</v>
      </c>
      <c r="Y126" s="81">
        <v>0</v>
      </c>
      <c r="Z126" s="81">
        <v>0</v>
      </c>
      <c r="AA126" s="81">
        <v>0</v>
      </c>
      <c r="AB126" s="81">
        <v>0</v>
      </c>
      <c r="AC126" s="81">
        <v>0</v>
      </c>
      <c r="AD126" s="81">
        <v>0</v>
      </c>
      <c r="AE126" s="81">
        <v>0</v>
      </c>
      <c r="AF126" s="81">
        <v>0</v>
      </c>
      <c r="AG126" s="81">
        <v>0</v>
      </c>
      <c r="AH126" s="81">
        <f t="shared" si="47"/>
        <v>3791.2906760250285</v>
      </c>
    </row>
    <row r="127" spans="1:34" s="874" customFormat="1" x14ac:dyDescent="0.25">
      <c r="A127" s="421"/>
      <c r="B127" s="311" t="s">
        <v>106</v>
      </c>
      <c r="C127" s="116">
        <v>1903.6524382807133</v>
      </c>
      <c r="D127" s="116">
        <v>3240.875755273204</v>
      </c>
      <c r="E127" s="116">
        <v>3025.3463547651254</v>
      </c>
      <c r="F127" s="116">
        <v>3628.1091867829964</v>
      </c>
      <c r="G127" s="116">
        <v>3892.1454520149755</v>
      </c>
      <c r="H127" s="116">
        <v>3791.7160127328953</v>
      </c>
      <c r="I127" s="116">
        <v>3694.2560110280933</v>
      </c>
      <c r="J127" s="116">
        <v>3905.2045572328143</v>
      </c>
      <c r="K127" s="116">
        <v>3754.7197878806119</v>
      </c>
      <c r="L127" s="116">
        <v>3662.1187349845231</v>
      </c>
      <c r="M127" s="116">
        <v>3323.3982845948867</v>
      </c>
      <c r="N127" s="116">
        <v>2752.7277180142455</v>
      </c>
      <c r="O127" s="116">
        <v>2187.3773101807897</v>
      </c>
      <c r="P127" s="116">
        <v>1626.0715865528157</v>
      </c>
      <c r="Q127" s="116">
        <v>1066.3665564177306</v>
      </c>
      <c r="R127" s="116">
        <v>607.96522066588955</v>
      </c>
      <c r="S127" s="116">
        <v>449.62072344773537</v>
      </c>
      <c r="T127" s="116">
        <v>293.84763889928286</v>
      </c>
      <c r="U127" s="116">
        <v>205.46514318838939</v>
      </c>
      <c r="V127" s="116">
        <v>147.13422645592908</v>
      </c>
      <c r="W127" s="116">
        <v>89.498707481887124</v>
      </c>
      <c r="X127" s="116">
        <v>44.400030480678339</v>
      </c>
      <c r="Y127" s="116">
        <v>35.295599363635716</v>
      </c>
      <c r="Z127" s="116">
        <v>26.764887751618396</v>
      </c>
      <c r="AA127" s="116">
        <v>18.901094475013487</v>
      </c>
      <c r="AB127" s="116">
        <v>11.35418917495368</v>
      </c>
      <c r="AC127" s="116">
        <v>5.3533523700000005</v>
      </c>
      <c r="AD127" s="116">
        <v>3.63348564</v>
      </c>
      <c r="AE127" s="116">
        <v>2.1562636899999998</v>
      </c>
      <c r="AF127" s="116">
        <v>1.03441205</v>
      </c>
      <c r="AG127" s="116">
        <v>0.20482764000000001</v>
      </c>
      <c r="AH127" s="116">
        <f t="shared" si="47"/>
        <v>47396.715549511428</v>
      </c>
    </row>
    <row r="128" spans="1:34" x14ac:dyDescent="0.3">
      <c r="A128" s="1"/>
      <c r="B128" s="344"/>
      <c r="C128" s="871"/>
      <c r="D128" s="871"/>
      <c r="E128" s="871"/>
      <c r="F128" s="871"/>
      <c r="G128" s="871"/>
      <c r="H128" s="871"/>
      <c r="I128" s="871"/>
      <c r="J128" s="871"/>
      <c r="K128" s="871"/>
      <c r="L128" s="871"/>
      <c r="M128" s="871"/>
      <c r="N128" s="871"/>
      <c r="O128" s="871"/>
      <c r="P128" s="871"/>
      <c r="Q128" s="871"/>
      <c r="R128" s="871"/>
      <c r="S128" s="871"/>
      <c r="T128" s="871"/>
      <c r="U128" s="871"/>
      <c r="V128" s="871"/>
      <c r="W128" s="871"/>
      <c r="X128" s="871"/>
      <c r="Y128" s="871"/>
      <c r="Z128" s="871"/>
      <c r="AA128" s="871"/>
      <c r="AB128" s="871"/>
      <c r="AC128" s="871"/>
      <c r="AD128" s="871"/>
      <c r="AE128" s="871"/>
      <c r="AF128" s="871"/>
      <c r="AG128" s="871"/>
      <c r="AH128" s="345"/>
    </row>
    <row r="129" spans="1:34" x14ac:dyDescent="0.3">
      <c r="A129" s="85"/>
      <c r="B129" s="91" t="s">
        <v>336</v>
      </c>
    </row>
    <row r="130" spans="1:34" x14ac:dyDescent="0.3">
      <c r="A130" s="85"/>
      <c r="B130" s="91"/>
      <c r="C130" s="1185"/>
      <c r="D130" s="1185"/>
      <c r="E130" s="1185"/>
      <c r="F130" s="1185"/>
      <c r="G130" s="1185"/>
      <c r="H130" s="1185"/>
      <c r="I130" s="1185"/>
      <c r="J130" s="1185"/>
      <c r="K130" s="1185"/>
      <c r="L130" s="1185"/>
      <c r="M130" s="1184"/>
      <c r="N130" s="1184"/>
      <c r="O130" s="1185"/>
      <c r="P130" s="1184"/>
      <c r="Q130" s="1185"/>
      <c r="R130" s="1184"/>
      <c r="S130" s="1184"/>
      <c r="T130" s="1184"/>
      <c r="U130" s="1185"/>
      <c r="V130" s="1185"/>
      <c r="W130" s="1185"/>
      <c r="X130" s="1185"/>
      <c r="Y130" s="1185"/>
      <c r="Z130" s="1185"/>
      <c r="AA130" s="1185"/>
      <c r="AB130" s="1185"/>
      <c r="AC130" s="1185"/>
      <c r="AD130" s="1185"/>
      <c r="AE130" s="1185"/>
      <c r="AF130" s="1185"/>
      <c r="AG130" s="1185"/>
      <c r="AH130" s="1185"/>
    </row>
    <row r="131" spans="1:34" x14ac:dyDescent="0.3">
      <c r="A131" s="85"/>
      <c r="B131" s="770"/>
      <c r="C131" s="1033"/>
      <c r="D131" s="1033"/>
      <c r="E131" s="1033"/>
      <c r="F131" s="1033"/>
      <c r="G131" s="1033"/>
      <c r="H131" s="1033"/>
      <c r="I131" s="1033"/>
      <c r="J131" s="1033"/>
      <c r="K131" s="1033"/>
      <c r="L131" s="1033"/>
      <c r="M131" s="1033"/>
      <c r="N131" s="1033"/>
      <c r="O131" s="1033"/>
      <c r="P131" s="1033"/>
      <c r="Q131" s="1033"/>
      <c r="R131" s="1033"/>
      <c r="S131" s="1033"/>
      <c r="T131" s="1033"/>
      <c r="U131" s="1033"/>
      <c r="V131" s="75"/>
      <c r="W131" s="75"/>
      <c r="X131" s="1033"/>
      <c r="Y131" s="1033"/>
      <c r="Z131" s="1033"/>
      <c r="AA131" s="1033"/>
      <c r="AH131" s="1033"/>
    </row>
    <row r="132" spans="1:34" x14ac:dyDescent="0.3">
      <c r="C132" s="75"/>
      <c r="D132" s="75"/>
      <c r="E132" s="75"/>
      <c r="F132" s="75"/>
      <c r="G132" s="75"/>
      <c r="H132" s="75"/>
      <c r="I132" s="75"/>
      <c r="J132" s="75"/>
      <c r="K132" s="75"/>
      <c r="L132" s="75"/>
      <c r="M132" s="75"/>
      <c r="N132" s="75"/>
      <c r="O132" s="75"/>
      <c r="P132" s="75"/>
      <c r="Q132" s="75"/>
      <c r="R132" s="75"/>
      <c r="S132" s="75"/>
      <c r="T132" s="75"/>
      <c r="U132" s="1033"/>
      <c r="V132" s="1033"/>
      <c r="W132" s="1033"/>
      <c r="X132" s="1033"/>
      <c r="Y132" s="1033"/>
      <c r="Z132" s="1033"/>
      <c r="AA132" s="1033"/>
      <c r="AH132" s="1033"/>
    </row>
    <row r="133" spans="1:34" x14ac:dyDescent="0.3">
      <c r="A133" s="85"/>
      <c r="C133" s="75"/>
      <c r="D133" s="75"/>
      <c r="E133" s="1033"/>
      <c r="F133" s="1033"/>
      <c r="G133" s="1033"/>
      <c r="H133" s="1033"/>
      <c r="I133" s="1033"/>
      <c r="J133" s="1033"/>
      <c r="K133" s="1033"/>
      <c r="L133" s="1033"/>
      <c r="M133" s="1033"/>
      <c r="N133" s="1033"/>
      <c r="O133" s="1033"/>
      <c r="P133" s="1033"/>
      <c r="Q133" s="1033"/>
      <c r="R133" s="1033"/>
      <c r="S133" s="1033"/>
      <c r="T133" s="1033"/>
      <c r="U133" s="1033"/>
      <c r="V133" s="1033"/>
      <c r="W133" s="1033"/>
      <c r="X133" s="1033"/>
      <c r="Y133" s="1033"/>
      <c r="Z133" s="1033"/>
      <c r="AA133" s="1033"/>
      <c r="AH133" s="1033"/>
    </row>
    <row r="134" spans="1:34" x14ac:dyDescent="0.3">
      <c r="C134" s="1031"/>
      <c r="D134" s="1031"/>
      <c r="E134" s="1031"/>
      <c r="F134" s="1031"/>
      <c r="G134" s="1031"/>
      <c r="H134" s="1031"/>
      <c r="I134" s="1031"/>
      <c r="J134" s="1031"/>
      <c r="K134" s="1031"/>
      <c r="L134" s="1031"/>
      <c r="M134" s="1031"/>
      <c r="N134" s="1031"/>
      <c r="O134" s="1031"/>
      <c r="P134" s="1031"/>
      <c r="Q134" s="1031"/>
      <c r="R134" s="1031"/>
      <c r="S134" s="1031"/>
      <c r="T134" s="1031"/>
      <c r="U134" s="1031"/>
      <c r="V134" s="1031"/>
      <c r="W134" s="1031"/>
      <c r="X134" s="1031"/>
      <c r="Y134" s="1031"/>
      <c r="Z134" s="1031"/>
      <c r="AA134" s="1031"/>
      <c r="AH134" s="1031"/>
    </row>
    <row r="135" spans="1:34" x14ac:dyDescent="0.3">
      <c r="C135" s="1031"/>
      <c r="D135" s="1031"/>
      <c r="E135" s="1031"/>
      <c r="F135" s="1031"/>
      <c r="G135" s="1031"/>
      <c r="H135" s="1031"/>
      <c r="I135" s="1031"/>
      <c r="J135" s="1031"/>
      <c r="K135" s="1031"/>
      <c r="L135" s="1031"/>
      <c r="M135" s="1031"/>
      <c r="N135" s="1031"/>
      <c r="O135" s="1031"/>
      <c r="P135" s="1031"/>
      <c r="Q135" s="1031"/>
      <c r="R135" s="1031"/>
      <c r="S135" s="1031"/>
      <c r="T135" s="1031"/>
      <c r="U135" s="1031"/>
      <c r="V135" s="1031"/>
      <c r="W135" s="1031"/>
      <c r="X135" s="1031"/>
      <c r="Y135" s="1031"/>
      <c r="Z135" s="1031"/>
      <c r="AA135" s="1031"/>
      <c r="AB135" s="1031"/>
      <c r="AC135" s="1031"/>
      <c r="AD135" s="1031"/>
      <c r="AE135" s="1031"/>
      <c r="AF135" s="1031"/>
      <c r="AG135" s="1031"/>
      <c r="AH135" s="1031"/>
    </row>
    <row r="136" spans="1:34" x14ac:dyDescent="0.3">
      <c r="C136" s="1031"/>
      <c r="D136" s="1031"/>
      <c r="E136" s="1031"/>
      <c r="F136" s="1031"/>
      <c r="G136" s="1031"/>
      <c r="H136" s="1031"/>
      <c r="I136" s="1031"/>
      <c r="J136" s="1031"/>
      <c r="K136" s="1031"/>
      <c r="L136" s="1031"/>
      <c r="M136" s="1031"/>
      <c r="N136" s="1031"/>
      <c r="O136" s="1031"/>
      <c r="P136" s="1031"/>
      <c r="Q136" s="1031"/>
      <c r="R136" s="1031"/>
      <c r="S136" s="1031"/>
      <c r="T136" s="1031"/>
      <c r="U136" s="1031"/>
      <c r="V136" s="1031"/>
      <c r="W136" s="1031"/>
      <c r="X136" s="1031"/>
      <c r="Y136" s="1031"/>
      <c r="Z136" s="1031"/>
      <c r="AA136" s="1031"/>
      <c r="AB136" s="1031"/>
      <c r="AC136" s="1031"/>
      <c r="AD136" s="1031"/>
      <c r="AE136" s="1031"/>
      <c r="AF136" s="1031"/>
      <c r="AG136" s="1031"/>
      <c r="AH136" s="1031"/>
    </row>
    <row r="137" spans="1:34" x14ac:dyDescent="0.3">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row>
    <row r="138" spans="1:34" x14ac:dyDescent="0.3">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row>
  </sheetData>
  <mergeCells count="2">
    <mergeCell ref="B6:AH6"/>
    <mergeCell ref="B11:AH11"/>
  </mergeCells>
  <hyperlinks>
    <hyperlink ref="A1" location="INDICE!A1" display="Indice"/>
  </hyperlinks>
  <printOptions horizontalCentered="1"/>
  <pageMargins left="0" right="0.39370078740157483" top="0.19685039370078741" bottom="0.19685039370078741" header="0.15748031496062992" footer="0"/>
  <pageSetup paperSize="9" scale="28" orientation="landscape" r:id="rId1"/>
  <headerFooter scaleWithDoc="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0.14999847407452621"/>
    <pageSetUpPr fitToPage="1"/>
  </sheetPr>
  <dimension ref="A1:J32"/>
  <sheetViews>
    <sheetView showGridLines="0" zoomScale="85" zoomScaleNormal="85" zoomScaleSheetLayoutView="85" workbookViewId="0"/>
  </sheetViews>
  <sheetFormatPr baseColWidth="10" defaultColWidth="11.44140625" defaultRowHeight="13.8" x14ac:dyDescent="0.3"/>
  <cols>
    <col min="1" max="1" width="6.88671875" style="29" customWidth="1"/>
    <col min="2" max="2" width="39.6640625" style="29" customWidth="1"/>
    <col min="3" max="3" width="20.6640625" style="29" customWidth="1"/>
    <col min="4" max="4" width="25.44140625" style="29" customWidth="1"/>
    <col min="5" max="5" width="24.44140625" style="29" customWidth="1"/>
    <col min="6" max="6" width="22.88671875" style="29" customWidth="1"/>
    <col min="7" max="7" width="26.5546875" style="29" bestFit="1" customWidth="1"/>
    <col min="8" max="8" width="26.109375" style="29" bestFit="1" customWidth="1"/>
    <col min="9" max="9" width="30.33203125" style="29" bestFit="1" customWidth="1"/>
    <col min="10" max="10" width="26.5546875" style="29" bestFit="1" customWidth="1"/>
    <col min="11" max="16384" width="11.44140625" style="29"/>
  </cols>
  <sheetData>
    <row r="1" spans="1:7" ht="14.4" x14ac:dyDescent="0.3">
      <c r="A1" s="666" t="s">
        <v>216</v>
      </c>
      <c r="B1" s="377"/>
    </row>
    <row r="2" spans="1:7" ht="15" customHeight="1" x14ac:dyDescent="0.3">
      <c r="A2" s="377"/>
      <c r="B2" s="351" t="str">
        <f>+INDICE!B2</f>
        <v>MINISTERIO DE ECONOMÍA</v>
      </c>
    </row>
    <row r="3" spans="1:7" ht="15" customHeight="1" x14ac:dyDescent="0.3">
      <c r="A3" s="377"/>
      <c r="B3" s="351" t="str">
        <f>+INDICE!B3</f>
        <v>SECRETARÍA DE FINANZAS</v>
      </c>
    </row>
    <row r="4" spans="1:7" x14ac:dyDescent="0.3">
      <c r="B4" s="5"/>
      <c r="C4" s="5"/>
      <c r="D4" s="5"/>
      <c r="E4" s="5"/>
      <c r="F4" s="5"/>
    </row>
    <row r="5" spans="1:7" x14ac:dyDescent="0.3">
      <c r="B5" s="5"/>
      <c r="C5" s="5"/>
      <c r="D5" s="5"/>
      <c r="E5" s="5"/>
      <c r="F5" s="5"/>
    </row>
    <row r="6" spans="1:7" ht="15.75" customHeight="1" x14ac:dyDescent="0.35">
      <c r="B6" s="1368" t="s">
        <v>108</v>
      </c>
      <c r="C6" s="1368"/>
      <c r="D6" s="1368"/>
      <c r="E6" s="1368"/>
      <c r="F6" s="1368"/>
    </row>
    <row r="7" spans="1:7" ht="12.75" customHeight="1" x14ac:dyDescent="0.3">
      <c r="B7" s="5"/>
      <c r="C7" s="5"/>
      <c r="D7" s="5"/>
      <c r="E7" s="5"/>
      <c r="F7" s="5"/>
    </row>
    <row r="8" spans="1:7" ht="15" thickBot="1" x14ac:dyDescent="0.35">
      <c r="C8" s="42"/>
      <c r="D8" s="42"/>
      <c r="E8" s="42"/>
      <c r="F8" s="63"/>
    </row>
    <row r="9" spans="1:7" ht="15.6" thickTop="1" thickBot="1" x14ac:dyDescent="0.35">
      <c r="A9" s="47"/>
      <c r="B9" s="5" t="s">
        <v>866</v>
      </c>
      <c r="C9" s="1335" t="s">
        <v>375</v>
      </c>
      <c r="D9" s="1337"/>
      <c r="E9" s="64"/>
      <c r="F9" s="64"/>
    </row>
    <row r="10" spans="1:7" ht="15.6" thickTop="1" thickBot="1" x14ac:dyDescent="0.35">
      <c r="A10" s="47"/>
      <c r="B10" s="1369" t="s">
        <v>376</v>
      </c>
      <c r="C10" s="1369" t="s">
        <v>513</v>
      </c>
      <c r="D10" s="1371" t="s">
        <v>514</v>
      </c>
      <c r="E10" s="1335" t="s">
        <v>377</v>
      </c>
      <c r="F10" s="1337"/>
    </row>
    <row r="11" spans="1:7" ht="30" thickTop="1" thickBot="1" x14ac:dyDescent="0.35">
      <c r="B11" s="1370"/>
      <c r="C11" s="1370"/>
      <c r="D11" s="1372"/>
      <c r="E11" s="470" t="s">
        <v>515</v>
      </c>
      <c r="F11" s="470" t="s">
        <v>378</v>
      </c>
    </row>
    <row r="12" spans="1:7" ht="16.2" thickTop="1" x14ac:dyDescent="0.3">
      <c r="B12" s="65"/>
      <c r="C12" s="66"/>
      <c r="D12" s="66"/>
      <c r="E12" s="66"/>
      <c r="F12" s="66"/>
    </row>
    <row r="13" spans="1:7" ht="14.4" x14ac:dyDescent="0.3">
      <c r="B13" s="448" t="s">
        <v>27</v>
      </c>
      <c r="C13" s="471">
        <v>17192865.484000001</v>
      </c>
      <c r="D13" s="472">
        <v>29.960260000000002</v>
      </c>
      <c r="E13" s="471">
        <v>5151027.2004566593</v>
      </c>
      <c r="F13" s="471">
        <v>5151027.2004566593</v>
      </c>
      <c r="G13" s="706"/>
    </row>
    <row r="14" spans="1:7" ht="14.4" x14ac:dyDescent="0.3">
      <c r="B14" s="448" t="s">
        <v>253</v>
      </c>
      <c r="C14" s="471">
        <v>3103379.4509999999</v>
      </c>
      <c r="D14" s="472">
        <v>29.960260000000002</v>
      </c>
      <c r="E14" s="471">
        <v>929780.55230617255</v>
      </c>
      <c r="F14" s="471">
        <v>929780.55230617255</v>
      </c>
      <c r="G14" s="706"/>
    </row>
    <row r="15" spans="1:7" ht="14.4" x14ac:dyDescent="0.3">
      <c r="B15" s="448" t="s">
        <v>255</v>
      </c>
      <c r="C15" s="471">
        <v>18947454.208999999</v>
      </c>
      <c r="D15" s="472">
        <v>31.005080000000007</v>
      </c>
      <c r="E15" s="471">
        <v>5874673.3354638182</v>
      </c>
      <c r="F15" s="471">
        <v>6889496.11289295</v>
      </c>
      <c r="G15" s="706"/>
    </row>
    <row r="16" spans="1:7" ht="14.4" x14ac:dyDescent="0.3">
      <c r="B16" s="448" t="s">
        <v>254</v>
      </c>
      <c r="C16" s="471">
        <v>38151927.678999998</v>
      </c>
      <c r="D16" s="472">
        <v>24.593589999999995</v>
      </c>
      <c r="E16" s="471">
        <v>9382928.6704697739</v>
      </c>
      <c r="F16" s="471">
        <v>102004.98636157824</v>
      </c>
      <c r="G16" s="706"/>
    </row>
    <row r="17" spans="2:10" ht="14.4" x14ac:dyDescent="0.3">
      <c r="B17" s="448" t="s">
        <v>223</v>
      </c>
      <c r="C17" s="471">
        <v>46303523</v>
      </c>
      <c r="D17" s="472">
        <v>32.850110000000001</v>
      </c>
      <c r="E17" s="471">
        <v>15210758.239375299</v>
      </c>
      <c r="F17" s="471">
        <v>137405.22348125832</v>
      </c>
      <c r="G17" s="706"/>
    </row>
    <row r="18" spans="2:10" ht="15" thickBot="1" x14ac:dyDescent="0.35">
      <c r="B18" s="67"/>
      <c r="C18" s="68"/>
      <c r="D18" s="68"/>
      <c r="E18" s="912"/>
      <c r="F18" s="912"/>
    </row>
    <row r="19" spans="2:10" ht="16.8" thickTop="1" thickBot="1" x14ac:dyDescent="0.35">
      <c r="C19" s="69"/>
      <c r="D19" s="69"/>
      <c r="E19" s="914" t="s">
        <v>275</v>
      </c>
      <c r="F19" s="913">
        <f>SUM(F13:F18)</f>
        <v>13209714.075498618</v>
      </c>
      <c r="G19" s="917"/>
    </row>
    <row r="20" spans="2:10" ht="14.4" thickTop="1" x14ac:dyDescent="0.3">
      <c r="C20" s="719"/>
      <c r="D20" s="719"/>
      <c r="E20" s="719"/>
      <c r="F20" s="719"/>
    </row>
    <row r="21" spans="2:10" x14ac:dyDescent="0.3">
      <c r="B21" s="1373" t="s">
        <v>379</v>
      </c>
      <c r="C21" s="1373"/>
      <c r="D21" s="1373"/>
      <c r="E21" s="1373"/>
      <c r="F21" s="1373"/>
    </row>
    <row r="22" spans="2:10" x14ac:dyDescent="0.3">
      <c r="B22" s="1373" t="s">
        <v>380</v>
      </c>
      <c r="C22" s="1373"/>
      <c r="D22" s="1373"/>
      <c r="E22" s="1373"/>
      <c r="F22" s="1373"/>
    </row>
    <row r="23" spans="2:10" x14ac:dyDescent="0.3">
      <c r="B23" s="1373" t="s">
        <v>381</v>
      </c>
      <c r="C23" s="1373"/>
      <c r="D23" s="1373"/>
      <c r="E23" s="1373"/>
      <c r="F23" s="1373"/>
    </row>
    <row r="24" spans="2:10" x14ac:dyDescent="0.3">
      <c r="B24" s="1373" t="s">
        <v>382</v>
      </c>
      <c r="C24" s="1373"/>
      <c r="D24" s="1373"/>
      <c r="E24" s="1373"/>
      <c r="F24" s="1373"/>
    </row>
    <row r="25" spans="2:10" x14ac:dyDescent="0.3">
      <c r="B25" s="437"/>
      <c r="C25" s="437"/>
      <c r="D25" s="437"/>
      <c r="E25" s="437"/>
      <c r="F25" s="437"/>
    </row>
    <row r="26" spans="2:10" x14ac:dyDescent="0.3">
      <c r="B26" s="1373" t="s">
        <v>383</v>
      </c>
      <c r="C26" s="1373"/>
      <c r="D26" s="1373"/>
      <c r="E26" s="1373"/>
      <c r="F26" s="1373"/>
    </row>
    <row r="27" spans="2:10" x14ac:dyDescent="0.3">
      <c r="B27" s="437"/>
      <c r="C27" s="437"/>
      <c r="D27" s="437"/>
      <c r="E27" s="437"/>
      <c r="F27" s="437"/>
    </row>
    <row r="28" spans="2:10" ht="54" customHeight="1" x14ac:dyDescent="0.3">
      <c r="B28" s="1374" t="s">
        <v>384</v>
      </c>
      <c r="C28" s="1374"/>
      <c r="D28" s="1374"/>
      <c r="E28" s="1374"/>
      <c r="F28" s="1374"/>
    </row>
    <row r="29" spans="2:10" x14ac:dyDescent="0.3">
      <c r="B29" s="438"/>
      <c r="C29" s="438"/>
      <c r="D29" s="438"/>
      <c r="E29" s="438"/>
      <c r="F29" s="438"/>
    </row>
    <row r="30" spans="2:10" ht="27" customHeight="1" x14ac:dyDescent="0.3">
      <c r="B30" s="1374" t="s">
        <v>385</v>
      </c>
      <c r="C30" s="1374"/>
      <c r="D30" s="1374"/>
      <c r="E30" s="1374"/>
      <c r="F30" s="1374"/>
      <c r="J30" s="983"/>
    </row>
    <row r="31" spans="2:10" x14ac:dyDescent="0.3">
      <c r="B31" s="349"/>
      <c r="C31" s="349"/>
      <c r="D31" s="349"/>
      <c r="E31" s="349"/>
      <c r="F31" s="349"/>
      <c r="J31" s="983"/>
    </row>
    <row r="32" spans="2:10" x14ac:dyDescent="0.3">
      <c r="B32" s="1346"/>
      <c r="C32" s="1346"/>
      <c r="D32" s="1346"/>
      <c r="E32" s="1346"/>
      <c r="F32" s="1346"/>
      <c r="J32" s="983"/>
    </row>
  </sheetData>
  <mergeCells count="14">
    <mergeCell ref="B6:F6"/>
    <mergeCell ref="B32:F32"/>
    <mergeCell ref="C9:D9"/>
    <mergeCell ref="B10:B11"/>
    <mergeCell ref="C10:C11"/>
    <mergeCell ref="D10:D11"/>
    <mergeCell ref="E10:F10"/>
    <mergeCell ref="B26:F26"/>
    <mergeCell ref="B28:F28"/>
    <mergeCell ref="B30:F30"/>
    <mergeCell ref="B21:F21"/>
    <mergeCell ref="B22:F22"/>
    <mergeCell ref="B23:F23"/>
    <mergeCell ref="B24:F24"/>
  </mergeCells>
  <phoneticPr fontId="19"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3" orientation="portrait" r:id="rId1"/>
  <headerFooter scaleWithDoc="0">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G74"/>
  <sheetViews>
    <sheetView showGridLines="0" zoomScale="85" zoomScaleNormal="85" zoomScaleSheetLayoutView="85" workbookViewId="0"/>
  </sheetViews>
  <sheetFormatPr baseColWidth="10" defaultColWidth="11.44140625" defaultRowHeight="13.8" x14ac:dyDescent="0.3"/>
  <cols>
    <col min="1" max="1" width="6.88671875" style="15" customWidth="1"/>
    <col min="2" max="2" width="73.6640625" style="15" customWidth="1"/>
    <col min="3" max="3" width="22.109375" style="15" customWidth="1"/>
    <col min="4" max="4" width="16.109375" style="15" bestFit="1" customWidth="1"/>
    <col min="5" max="16384" width="11.44140625" style="15"/>
  </cols>
  <sheetData>
    <row r="1" spans="1:5" ht="14.4" x14ac:dyDescent="0.3">
      <c r="A1" s="666" t="s">
        <v>216</v>
      </c>
      <c r="B1" s="668"/>
    </row>
    <row r="2" spans="1:5" ht="15" customHeight="1" x14ac:dyDescent="0.3">
      <c r="A2" s="399"/>
      <c r="B2" s="351" t="str">
        <f>+INDICE!B2</f>
        <v>MINISTERIO DE ECONOMÍA</v>
      </c>
      <c r="C2" s="44"/>
    </row>
    <row r="3" spans="1:5" ht="15" customHeight="1" x14ac:dyDescent="0.3">
      <c r="A3" s="399"/>
      <c r="B3" s="351" t="str">
        <f>+INDICE!B3</f>
        <v>SECRETARÍA DE FINANZAS</v>
      </c>
      <c r="C3" s="44"/>
    </row>
    <row r="4" spans="1:5" x14ac:dyDescent="0.3">
      <c r="B4" s="45"/>
      <c r="C4" s="44"/>
    </row>
    <row r="5" spans="1:5" x14ac:dyDescent="0.3">
      <c r="B5" s="45"/>
      <c r="C5" s="44"/>
    </row>
    <row r="6" spans="1:5" ht="15.6" x14ac:dyDescent="0.3">
      <c r="B6" s="1236" t="s">
        <v>664</v>
      </c>
      <c r="C6" s="1236"/>
    </row>
    <row r="7" spans="1:5" x14ac:dyDescent="0.3">
      <c r="B7" s="1375" t="s">
        <v>902</v>
      </c>
      <c r="C7" s="1375"/>
    </row>
    <row r="9" spans="1:5" x14ac:dyDescent="0.3">
      <c r="B9" s="46"/>
      <c r="C9" s="46"/>
    </row>
    <row r="10" spans="1:5" ht="14.4" thickBot="1" x14ac:dyDescent="0.35">
      <c r="B10" s="5"/>
      <c r="C10" s="5" t="s">
        <v>278</v>
      </c>
    </row>
    <row r="11" spans="1:5" s="385" customFormat="1" ht="12.6" thickTop="1" x14ac:dyDescent="0.25">
      <c r="A11" s="527"/>
      <c r="B11" s="528"/>
      <c r="C11" s="528"/>
    </row>
    <row r="12" spans="1:5" ht="14.4" x14ac:dyDescent="0.3">
      <c r="B12" s="532" t="s">
        <v>279</v>
      </c>
      <c r="C12" s="532" t="s">
        <v>281</v>
      </c>
    </row>
    <row r="13" spans="1:5" s="385" customFormat="1" ht="12.6" thickBot="1" x14ac:dyDescent="0.3">
      <c r="B13" s="526"/>
      <c r="C13" s="526"/>
    </row>
    <row r="14" spans="1:5" ht="14.4" thickTop="1" x14ac:dyDescent="0.3">
      <c r="B14" s="48"/>
      <c r="C14" s="151"/>
      <c r="D14" s="385"/>
      <c r="E14" s="385"/>
    </row>
    <row r="15" spans="1:5" s="248" customFormat="1" ht="14.4" x14ac:dyDescent="0.25">
      <c r="B15" s="524" t="s">
        <v>303</v>
      </c>
      <c r="C15" s="310">
        <f>+C17+C22+C28</f>
        <v>136116.99509985515</v>
      </c>
      <c r="D15" s="392"/>
      <c r="E15" s="385"/>
    </row>
    <row r="16" spans="1:5" x14ac:dyDescent="0.3">
      <c r="B16" s="49"/>
      <c r="C16" s="152"/>
      <c r="D16" s="392"/>
      <c r="E16" s="385"/>
    </row>
    <row r="17" spans="2:5" s="248" customFormat="1" x14ac:dyDescent="0.25">
      <c r="B17" s="523" t="s">
        <v>510</v>
      </c>
      <c r="C17" s="652">
        <f>SUM(C19:C20)</f>
        <v>2333.2586264325823</v>
      </c>
      <c r="D17" s="392"/>
      <c r="E17" s="385"/>
    </row>
    <row r="18" spans="2:5" x14ac:dyDescent="0.3">
      <c r="B18" s="49"/>
      <c r="C18" s="653"/>
      <c r="D18" s="392"/>
      <c r="E18" s="385"/>
    </row>
    <row r="19" spans="2:5" x14ac:dyDescent="0.3">
      <c r="B19" s="49" t="s">
        <v>372</v>
      </c>
      <c r="C19" s="653">
        <v>714.46418642032836</v>
      </c>
      <c r="D19" s="392"/>
      <c r="E19" s="385"/>
    </row>
    <row r="20" spans="2:5" s="248" customFormat="1" x14ac:dyDescent="0.25">
      <c r="B20" s="261" t="s">
        <v>371</v>
      </c>
      <c r="C20" s="652">
        <v>1618.794440012254</v>
      </c>
      <c r="D20" s="392"/>
      <c r="E20" s="385"/>
    </row>
    <row r="21" spans="2:5" ht="14.4" x14ac:dyDescent="0.3">
      <c r="B21" s="49"/>
      <c r="C21" s="654"/>
      <c r="D21" s="392"/>
      <c r="E21" s="385"/>
    </row>
    <row r="22" spans="2:5" s="248" customFormat="1" x14ac:dyDescent="0.25">
      <c r="B22" s="523" t="s">
        <v>511</v>
      </c>
      <c r="C22" s="264">
        <f>SUM(C24:C26)</f>
        <v>133768.88574817477</v>
      </c>
      <c r="D22" s="392"/>
      <c r="E22" s="385"/>
    </row>
    <row r="23" spans="2:5" x14ac:dyDescent="0.3">
      <c r="B23" s="50"/>
      <c r="C23" s="152"/>
      <c r="D23" s="392"/>
      <c r="E23" s="385"/>
    </row>
    <row r="24" spans="2:5" s="248" customFormat="1" x14ac:dyDescent="0.25">
      <c r="B24" s="525" t="s">
        <v>372</v>
      </c>
      <c r="C24" s="360">
        <v>30626.645122128655</v>
      </c>
      <c r="D24" s="392"/>
      <c r="E24" s="385"/>
    </row>
    <row r="25" spans="2:5" s="248" customFormat="1" x14ac:dyDescent="0.25">
      <c r="B25" s="525" t="s">
        <v>371</v>
      </c>
      <c r="C25" s="360">
        <v>33552.986019963515</v>
      </c>
      <c r="D25" s="392"/>
      <c r="E25" s="385"/>
    </row>
    <row r="26" spans="2:5" s="248" customFormat="1" x14ac:dyDescent="0.25">
      <c r="B26" s="525" t="s">
        <v>481</v>
      </c>
      <c r="C26" s="360">
        <v>69589.254606082599</v>
      </c>
      <c r="D26" s="392"/>
      <c r="E26" s="385"/>
    </row>
    <row r="27" spans="2:5" x14ac:dyDescent="0.3">
      <c r="B27" s="49"/>
      <c r="C27" s="152"/>
      <c r="D27" s="392"/>
      <c r="E27" s="385"/>
    </row>
    <row r="28" spans="2:5" s="248" customFormat="1" x14ac:dyDescent="0.25">
      <c r="B28" s="523" t="s">
        <v>373</v>
      </c>
      <c r="C28" s="264">
        <f>SUM(C30:C31)</f>
        <v>14.850725247788992</v>
      </c>
      <c r="D28" s="392"/>
      <c r="E28" s="385"/>
    </row>
    <row r="29" spans="2:5" x14ac:dyDescent="0.3">
      <c r="B29" s="50"/>
      <c r="C29" s="152"/>
      <c r="D29" s="392"/>
      <c r="E29" s="385"/>
    </row>
    <row r="30" spans="2:5" s="248" customFormat="1" x14ac:dyDescent="0.3">
      <c r="B30" s="49" t="s">
        <v>372</v>
      </c>
      <c r="C30" s="264">
        <v>9.6746366027925248</v>
      </c>
      <c r="D30" s="392"/>
      <c r="E30" s="385"/>
    </row>
    <row r="31" spans="2:5" s="248" customFormat="1" x14ac:dyDescent="0.25">
      <c r="B31" s="261" t="s">
        <v>371</v>
      </c>
      <c r="C31" s="264">
        <v>5.1760886449964669</v>
      </c>
      <c r="D31" s="392"/>
      <c r="E31" s="385"/>
    </row>
    <row r="32" spans="2:5" x14ac:dyDescent="0.3">
      <c r="B32" s="49"/>
      <c r="C32" s="152"/>
      <c r="D32" s="392"/>
      <c r="E32" s="385"/>
    </row>
    <row r="33" spans="1:241" s="248" customFormat="1" ht="28.8" x14ac:dyDescent="0.25">
      <c r="B33" s="302" t="s">
        <v>170</v>
      </c>
      <c r="C33" s="655">
        <v>579228.87566999998</v>
      </c>
      <c r="D33" s="392"/>
    </row>
    <row r="34" spans="1:241" ht="15.6" x14ac:dyDescent="0.3">
      <c r="B34" s="52"/>
      <c r="C34" s="222"/>
      <c r="D34" s="392"/>
    </row>
    <row r="35" spans="1:241" s="248" customFormat="1" ht="14.4" x14ac:dyDescent="0.25">
      <c r="B35" s="524" t="s">
        <v>691</v>
      </c>
      <c r="C35" s="310">
        <f>+'A.4.3'!C15</f>
        <v>727499.84</v>
      </c>
      <c r="D35" s="392"/>
    </row>
    <row r="36" spans="1:241" ht="15.6" x14ac:dyDescent="0.3">
      <c r="B36" s="52"/>
      <c r="C36" s="222"/>
      <c r="D36" s="392"/>
    </row>
    <row r="37" spans="1:241" ht="14.4" x14ac:dyDescent="0.3">
      <c r="B37" s="522" t="s">
        <v>144</v>
      </c>
      <c r="C37" s="310">
        <f>+C35+C33+C15</f>
        <v>1442845.710769855</v>
      </c>
      <c r="D37" s="392"/>
      <c r="E37" s="707"/>
    </row>
    <row r="38" spans="1:241" ht="14.4" thickBot="1" x14ac:dyDescent="0.35">
      <c r="B38" s="53"/>
      <c r="C38" s="656"/>
      <c r="D38" s="392"/>
    </row>
    <row r="39" spans="1:241" s="54" customFormat="1" ht="16.2" thickTop="1" x14ac:dyDescent="0.3">
      <c r="A39" s="5"/>
      <c r="B39" s="5"/>
      <c r="C39" s="150"/>
      <c r="D39" s="392"/>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row>
    <row r="40" spans="1:241" x14ac:dyDescent="0.3">
      <c r="B40" s="1376" t="s">
        <v>678</v>
      </c>
      <c r="C40" s="1376"/>
      <c r="D40" s="392"/>
    </row>
    <row r="41" spans="1:241" x14ac:dyDescent="0.3">
      <c r="B41" s="1376"/>
      <c r="C41" s="1376"/>
      <c r="D41" s="392"/>
    </row>
    <row r="42" spans="1:241" x14ac:dyDescent="0.3">
      <c r="B42" s="1376"/>
      <c r="C42" s="1376"/>
      <c r="D42" s="392"/>
    </row>
    <row r="43" spans="1:241" x14ac:dyDescent="0.3">
      <c r="B43" s="1376"/>
      <c r="C43" s="1376"/>
      <c r="D43" s="392"/>
    </row>
    <row r="44" spans="1:241" ht="12.75" customHeight="1" x14ac:dyDescent="0.3">
      <c r="B44" s="56"/>
      <c r="C44" s="56"/>
      <c r="D44" s="392"/>
    </row>
    <row r="45" spans="1:241" ht="12.75" customHeight="1" x14ac:dyDescent="0.3">
      <c r="B45" s="56"/>
      <c r="C45" s="56"/>
      <c r="D45" s="392"/>
    </row>
    <row r="46" spans="1:241" ht="15.6" x14ac:dyDescent="0.3">
      <c r="B46" s="1236" t="s">
        <v>557</v>
      </c>
      <c r="C46" s="1236"/>
      <c r="D46" s="392"/>
    </row>
    <row r="47" spans="1:241" ht="14.4" thickBot="1" x14ac:dyDescent="0.35">
      <c r="B47" s="5"/>
      <c r="C47" s="1188" t="s">
        <v>278</v>
      </c>
      <c r="D47" s="392"/>
    </row>
    <row r="48" spans="1:241" s="385" customFormat="1" ht="12.6" thickTop="1" x14ac:dyDescent="0.25">
      <c r="B48" s="528"/>
      <c r="C48" s="528"/>
      <c r="D48" s="392"/>
    </row>
    <row r="49" spans="2:4" s="248" customFormat="1" ht="15" customHeight="1" x14ac:dyDescent="0.25">
      <c r="B49" s="531" t="s">
        <v>279</v>
      </c>
      <c r="C49" s="532" t="s">
        <v>281</v>
      </c>
      <c r="D49" s="392"/>
    </row>
    <row r="50" spans="2:4" s="385" customFormat="1" ht="12.6" thickBot="1" x14ac:dyDescent="0.3">
      <c r="B50" s="526"/>
      <c r="C50" s="526"/>
      <c r="D50" s="392"/>
    </row>
    <row r="51" spans="2:4" ht="14.4" thickTop="1" x14ac:dyDescent="0.3">
      <c r="B51" s="57"/>
      <c r="C51" s="58"/>
      <c r="D51" s="392"/>
    </row>
    <row r="52" spans="2:4" s="248" customFormat="1" ht="14.4" x14ac:dyDescent="0.25">
      <c r="B52" s="529" t="s">
        <v>671</v>
      </c>
      <c r="C52" s="310">
        <f>+C54+C55+C57+C58</f>
        <v>289727.85403241805</v>
      </c>
      <c r="D52" s="392"/>
    </row>
    <row r="53" spans="2:4" x14ac:dyDescent="0.3">
      <c r="B53" s="60"/>
      <c r="C53" s="152"/>
      <c r="D53" s="392"/>
    </row>
    <row r="54" spans="2:4" s="248" customFormat="1" ht="17.25" customHeight="1" x14ac:dyDescent="0.25">
      <c r="B54" s="530" t="s">
        <v>16</v>
      </c>
      <c r="C54" s="981">
        <v>228213.42411000002</v>
      </c>
      <c r="D54" s="392"/>
    </row>
    <row r="55" spans="2:4" s="248" customFormat="1" x14ac:dyDescent="0.25">
      <c r="B55" s="530" t="s">
        <v>17</v>
      </c>
      <c r="C55" s="981">
        <v>6055.9886799999995</v>
      </c>
      <c r="D55" s="392"/>
    </row>
    <row r="56" spans="2:4" ht="14.4" x14ac:dyDescent="0.3">
      <c r="B56" s="61"/>
      <c r="C56" s="982"/>
      <c r="D56" s="392"/>
    </row>
    <row r="57" spans="2:4" s="248" customFormat="1" x14ac:dyDescent="0.25">
      <c r="B57" s="530" t="s">
        <v>18</v>
      </c>
      <c r="C57" s="981">
        <v>55397.583170490005</v>
      </c>
      <c r="D57" s="392"/>
    </row>
    <row r="58" spans="2:4" s="248" customFormat="1" x14ac:dyDescent="0.25">
      <c r="B58" s="530" t="s">
        <v>17</v>
      </c>
      <c r="C58" s="981">
        <v>60.858071928000001</v>
      </c>
      <c r="D58" s="392"/>
    </row>
    <row r="59" spans="2:4" ht="14.4" thickBot="1" x14ac:dyDescent="0.35">
      <c r="B59" s="13"/>
      <c r="C59" s="62"/>
      <c r="D59" s="392"/>
    </row>
    <row r="60" spans="2:4" ht="14.4" thickTop="1" x14ac:dyDescent="0.3">
      <c r="D60" s="392"/>
    </row>
    <row r="61" spans="2:4" x14ac:dyDescent="0.3">
      <c r="B61" s="5" t="s">
        <v>672</v>
      </c>
      <c r="D61" s="392"/>
    </row>
    <row r="62" spans="2:4" x14ac:dyDescent="0.3">
      <c r="C62" s="707"/>
      <c r="D62" s="392"/>
    </row>
    <row r="63" spans="2:4" x14ac:dyDescent="0.3">
      <c r="C63" s="707"/>
      <c r="D63" s="392"/>
    </row>
    <row r="64" spans="2:4" x14ac:dyDescent="0.3">
      <c r="D64" s="392"/>
    </row>
    <row r="65" spans="4:4" x14ac:dyDescent="0.3">
      <c r="D65" s="392"/>
    </row>
    <row r="66" spans="4:4" x14ac:dyDescent="0.3">
      <c r="D66" s="392"/>
    </row>
    <row r="67" spans="4:4" x14ac:dyDescent="0.3">
      <c r="D67" s="392"/>
    </row>
    <row r="68" spans="4:4" x14ac:dyDescent="0.3">
      <c r="D68" s="392"/>
    </row>
    <row r="69" spans="4:4" x14ac:dyDescent="0.3">
      <c r="D69" s="392"/>
    </row>
    <row r="70" spans="4:4" x14ac:dyDescent="0.3">
      <c r="D70" s="392"/>
    </row>
    <row r="71" spans="4:4" x14ac:dyDescent="0.3">
      <c r="D71" s="392"/>
    </row>
    <row r="72" spans="4:4" x14ac:dyDescent="0.3">
      <c r="D72" s="392"/>
    </row>
    <row r="73" spans="4:4" x14ac:dyDescent="0.3">
      <c r="D73" s="392"/>
    </row>
    <row r="74" spans="4:4" x14ac:dyDescent="0.3">
      <c r="D74" s="392"/>
    </row>
  </sheetData>
  <mergeCells count="4">
    <mergeCell ref="B6:C6"/>
    <mergeCell ref="B7:C7"/>
    <mergeCell ref="B40:C43"/>
    <mergeCell ref="B46:C46"/>
  </mergeCells>
  <hyperlinks>
    <hyperlink ref="A1" location="INDICE!A1" display="Indice"/>
  </hyperlinks>
  <printOptions horizontalCentered="1"/>
  <pageMargins left="0.39370078740157483" right="0.39370078740157483" top="0.19685039370078741" bottom="0.35433070866141736" header="0.15748031496062992" footer="0.23622047244094491"/>
  <pageSetup scale="90" orientation="portrait" r:id="rId1"/>
  <headerFooter scaleWithDoc="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F44"/>
  <sheetViews>
    <sheetView showGridLines="0" showRuler="0" zoomScale="85" zoomScaleNormal="85" zoomScaleSheetLayoutView="85" workbookViewId="0"/>
  </sheetViews>
  <sheetFormatPr baseColWidth="10" defaultColWidth="11.44140625" defaultRowHeight="13.8" x14ac:dyDescent="0.3"/>
  <cols>
    <col min="1" max="1" width="6.88671875" style="15" customWidth="1"/>
    <col min="2" max="2" width="41.44140625" style="15" customWidth="1"/>
    <col min="3" max="3" width="30.88671875" style="15" customWidth="1"/>
    <col min="4" max="4" width="19.33203125" style="15" customWidth="1"/>
    <col min="5" max="7" width="11.44140625" style="15"/>
    <col min="8" max="8" width="12.6640625" style="15" bestFit="1" customWidth="1"/>
    <col min="9" max="16384" width="11.44140625" style="15"/>
  </cols>
  <sheetData>
    <row r="1" spans="1:4" ht="14.4" x14ac:dyDescent="0.3">
      <c r="A1" s="666" t="s">
        <v>216</v>
      </c>
      <c r="B1" s="668"/>
      <c r="C1" s="229"/>
      <c r="D1" s="229"/>
    </row>
    <row r="2" spans="1:4" ht="15" customHeight="1" x14ac:dyDescent="0.3">
      <c r="A2" s="399"/>
      <c r="B2" s="351" t="str">
        <f>+INDICE!B2</f>
        <v>MINISTERIO DE ECONOMÍA</v>
      </c>
      <c r="C2" s="19"/>
      <c r="D2" s="30"/>
    </row>
    <row r="3" spans="1:4" ht="15" customHeight="1" x14ac:dyDescent="0.3">
      <c r="A3" s="399"/>
      <c r="B3" s="351" t="str">
        <f>+INDICE!B3</f>
        <v>SECRETARÍA DE FINANZAS</v>
      </c>
      <c r="C3" s="19"/>
      <c r="D3" s="30"/>
    </row>
    <row r="4" spans="1:4" ht="14.4" x14ac:dyDescent="0.3">
      <c r="B4" s="21"/>
      <c r="C4" s="19"/>
      <c r="D4" s="31"/>
    </row>
    <row r="5" spans="1:4" x14ac:dyDescent="0.3">
      <c r="B5" s="19"/>
      <c r="C5" s="19"/>
      <c r="D5" s="31"/>
    </row>
    <row r="6" spans="1:4" ht="17.399999999999999" x14ac:dyDescent="0.35">
      <c r="B6" s="1295" t="s">
        <v>312</v>
      </c>
      <c r="C6" s="1295"/>
      <c r="D6" s="32"/>
    </row>
    <row r="7" spans="1:4" ht="14.4" x14ac:dyDescent="0.3">
      <c r="B7" s="1377" t="s">
        <v>867</v>
      </c>
      <c r="C7" s="1377"/>
      <c r="D7" s="33"/>
    </row>
    <row r="8" spans="1:4" ht="14.4" x14ac:dyDescent="0.3">
      <c r="B8" s="34"/>
      <c r="C8" s="34"/>
      <c r="D8" s="34"/>
    </row>
    <row r="9" spans="1:4" ht="14.4" thickBot="1" x14ac:dyDescent="0.35">
      <c r="B9" s="35"/>
      <c r="C9" s="5"/>
      <c r="D9" s="31"/>
    </row>
    <row r="10" spans="1:4" ht="13.5" customHeight="1" thickTop="1" x14ac:dyDescent="0.3">
      <c r="B10" s="1378" t="s">
        <v>313</v>
      </c>
      <c r="C10" s="1381" t="s">
        <v>337</v>
      </c>
    </row>
    <row r="11" spans="1:4" x14ac:dyDescent="0.3">
      <c r="B11" s="1379"/>
      <c r="C11" s="1382"/>
    </row>
    <row r="12" spans="1:4" ht="13.5" customHeight="1" x14ac:dyDescent="0.3">
      <c r="B12" s="1379"/>
      <c r="C12" s="1382"/>
    </row>
    <row r="13" spans="1:4" x14ac:dyDescent="0.3">
      <c r="B13" s="1380"/>
      <c r="C13" s="1383"/>
    </row>
    <row r="14" spans="1:4" x14ac:dyDescent="0.3">
      <c r="B14" s="36"/>
      <c r="C14" s="37"/>
    </row>
    <row r="15" spans="1:4" ht="15.6" x14ac:dyDescent="0.3">
      <c r="B15" s="533" t="s">
        <v>275</v>
      </c>
      <c r="C15" s="534">
        <f>SUM(C17:C40)</f>
        <v>727499.84</v>
      </c>
      <c r="D15" s="857"/>
    </row>
    <row r="16" spans="1:4" ht="14.4" x14ac:dyDescent="0.3">
      <c r="B16" s="38"/>
      <c r="C16" s="39"/>
    </row>
    <row r="17" spans="2:6" ht="14.4" x14ac:dyDescent="0.3">
      <c r="B17" s="536" t="s">
        <v>314</v>
      </c>
      <c r="C17" s="537">
        <v>8382.94</v>
      </c>
      <c r="F17" s="857"/>
    </row>
    <row r="18" spans="2:6" ht="14.4" x14ac:dyDescent="0.3">
      <c r="B18" s="535" t="s">
        <v>315</v>
      </c>
      <c r="C18" s="537">
        <v>8274.82</v>
      </c>
      <c r="F18" s="857"/>
    </row>
    <row r="19" spans="2:6" ht="14.4" x14ac:dyDescent="0.3">
      <c r="B19" s="536" t="s">
        <v>316</v>
      </c>
      <c r="C19" s="537">
        <v>15434.21</v>
      </c>
      <c r="F19" s="857"/>
    </row>
    <row r="20" spans="2:6" ht="14.4" x14ac:dyDescent="0.3">
      <c r="B20" s="536" t="s">
        <v>317</v>
      </c>
      <c r="C20" s="537">
        <v>34014.58</v>
      </c>
      <c r="F20" s="857"/>
    </row>
    <row r="21" spans="2:6" ht="14.4" x14ac:dyDescent="0.3">
      <c r="B21" s="536" t="s">
        <v>318</v>
      </c>
      <c r="C21" s="537">
        <v>42606.77</v>
      </c>
      <c r="F21" s="857"/>
    </row>
    <row r="22" spans="2:6" ht="14.4" x14ac:dyDescent="0.3">
      <c r="B22" s="536" t="s">
        <v>319</v>
      </c>
      <c r="C22" s="537">
        <v>25243.07</v>
      </c>
      <c r="F22" s="857"/>
    </row>
    <row r="23" spans="2:6" ht="14.4" x14ac:dyDescent="0.3">
      <c r="B23" s="536" t="s">
        <v>320</v>
      </c>
      <c r="C23" s="537">
        <v>142348.06</v>
      </c>
      <c r="F23" s="857"/>
    </row>
    <row r="24" spans="2:6" ht="14.4" x14ac:dyDescent="0.3">
      <c r="B24" s="536" t="s">
        <v>321</v>
      </c>
      <c r="C24" s="537">
        <v>6521.52</v>
      </c>
      <c r="F24" s="857"/>
    </row>
    <row r="25" spans="2:6" ht="14.4" x14ac:dyDescent="0.3">
      <c r="B25" s="536" t="s">
        <v>0</v>
      </c>
      <c r="C25" s="537">
        <v>135903.04999999999</v>
      </c>
      <c r="F25" s="857"/>
    </row>
    <row r="26" spans="2:6" ht="14.4" x14ac:dyDescent="0.3">
      <c r="B26" s="536" t="s">
        <v>1</v>
      </c>
      <c r="C26" s="537">
        <v>8004.83</v>
      </c>
      <c r="F26" s="857"/>
    </row>
    <row r="27" spans="2:6" ht="14.4" x14ac:dyDescent="0.3">
      <c r="B27" s="536" t="s">
        <v>2</v>
      </c>
      <c r="C27" s="537">
        <v>611.69999999999993</v>
      </c>
      <c r="F27" s="857"/>
    </row>
    <row r="28" spans="2:6" ht="14.4" x14ac:dyDescent="0.3">
      <c r="B28" s="535" t="s">
        <v>3</v>
      </c>
      <c r="C28" s="537">
        <v>4177.6000000000004</v>
      </c>
      <c r="F28" s="857"/>
    </row>
    <row r="29" spans="2:6" ht="14.4" x14ac:dyDescent="0.3">
      <c r="B29" s="536" t="s">
        <v>4</v>
      </c>
      <c r="C29" s="537">
        <v>128261.38</v>
      </c>
      <c r="F29" s="857"/>
    </row>
    <row r="30" spans="2:6" ht="14.4" x14ac:dyDescent="0.3">
      <c r="B30" s="536" t="s">
        <v>5</v>
      </c>
      <c r="C30" s="537">
        <v>9278.6200000000008</v>
      </c>
      <c r="F30" s="857"/>
    </row>
    <row r="31" spans="2:6" ht="14.4" x14ac:dyDescent="0.3">
      <c r="B31" s="536" t="s">
        <v>6</v>
      </c>
      <c r="C31" s="537">
        <v>76373.569999999992</v>
      </c>
      <c r="F31" s="857"/>
    </row>
    <row r="32" spans="2:6" ht="14.4" x14ac:dyDescent="0.3">
      <c r="B32" s="536" t="s">
        <v>7</v>
      </c>
      <c r="C32" s="537">
        <v>11184.46</v>
      </c>
      <c r="F32" s="857"/>
    </row>
    <row r="33" spans="2:6" ht="14.4" x14ac:dyDescent="0.3">
      <c r="B33" s="535" t="s">
        <v>8</v>
      </c>
      <c r="C33" s="537">
        <v>11053.16</v>
      </c>
      <c r="F33" s="857"/>
    </row>
    <row r="34" spans="2:6" ht="14.4" x14ac:dyDescent="0.3">
      <c r="B34" s="536" t="s">
        <v>9</v>
      </c>
      <c r="C34" s="537">
        <v>36954.46</v>
      </c>
      <c r="F34" s="857"/>
    </row>
    <row r="35" spans="2:6" ht="14.4" x14ac:dyDescent="0.3">
      <c r="B35" s="536" t="s">
        <v>10</v>
      </c>
      <c r="C35" s="537">
        <v>0</v>
      </c>
      <c r="F35" s="857"/>
    </row>
    <row r="36" spans="2:6" ht="14.4" x14ac:dyDescent="0.3">
      <c r="B36" s="536" t="s">
        <v>11</v>
      </c>
      <c r="C36" s="537">
        <v>0</v>
      </c>
      <c r="F36" s="857"/>
    </row>
    <row r="37" spans="2:6" ht="14.4" x14ac:dyDescent="0.3">
      <c r="B37" s="536" t="s">
        <v>12</v>
      </c>
      <c r="C37" s="537">
        <v>20675.14</v>
      </c>
      <c r="F37" s="857"/>
    </row>
    <row r="38" spans="2:6" ht="14.4" x14ac:dyDescent="0.3">
      <c r="B38" s="536" t="s">
        <v>13</v>
      </c>
      <c r="C38" s="537">
        <v>167.33</v>
      </c>
      <c r="F38" s="857"/>
    </row>
    <row r="39" spans="2:6" ht="14.4" x14ac:dyDescent="0.3">
      <c r="B39" s="536" t="s">
        <v>14</v>
      </c>
      <c r="C39" s="537">
        <v>400.78</v>
      </c>
      <c r="F39" s="857"/>
    </row>
    <row r="40" spans="2:6" ht="14.4" x14ac:dyDescent="0.3">
      <c r="B40" s="536" t="s">
        <v>15</v>
      </c>
      <c r="C40" s="537">
        <v>1627.79</v>
      </c>
      <c r="F40" s="857"/>
    </row>
    <row r="41" spans="2:6" ht="14.4" thickBot="1" x14ac:dyDescent="0.35">
      <c r="B41" s="40"/>
      <c r="C41" s="41"/>
    </row>
    <row r="42" spans="2:6" ht="12.75" customHeight="1" thickTop="1" x14ac:dyDescent="0.3">
      <c r="B42" s="5"/>
      <c r="C42" s="42"/>
    </row>
    <row r="43" spans="2:6" ht="29.25" customHeight="1" x14ac:dyDescent="0.3">
      <c r="B43" s="1384" t="s">
        <v>520</v>
      </c>
      <c r="C43" s="1384"/>
    </row>
    <row r="44" spans="2:6" x14ac:dyDescent="0.3">
      <c r="B44" s="43"/>
      <c r="C44" s="43"/>
    </row>
  </sheetData>
  <mergeCells count="5">
    <mergeCell ref="B6:C6"/>
    <mergeCell ref="B7:C7"/>
    <mergeCell ref="B10:B13"/>
    <mergeCell ref="C10:C13"/>
    <mergeCell ref="B43:C43"/>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showRuler="0" zoomScale="70" zoomScaleNormal="70" zoomScaleSheetLayoutView="85" workbookViewId="0"/>
  </sheetViews>
  <sheetFormatPr baseColWidth="10" defaultColWidth="11.44140625" defaultRowHeight="13.8" x14ac:dyDescent="0.3"/>
  <cols>
    <col min="1" max="1" width="6.88671875" style="1" customWidth="1"/>
    <col min="2" max="2" width="11.44140625" style="1"/>
    <col min="3" max="3" width="24.33203125" style="1" bestFit="1" customWidth="1"/>
    <col min="4" max="31" width="11.44140625" style="1"/>
    <col min="32" max="32" width="13" style="1" customWidth="1"/>
    <col min="33" max="33" width="13.6640625" style="1" customWidth="1"/>
    <col min="34" max="16384" width="11.44140625" style="1"/>
  </cols>
  <sheetData>
    <row r="1" spans="1:34" ht="14.4" x14ac:dyDescent="0.3">
      <c r="A1" s="666" t="s">
        <v>216</v>
      </c>
    </row>
    <row r="2" spans="1:34" ht="15" customHeight="1" x14ac:dyDescent="0.3">
      <c r="A2" s="172"/>
      <c r="B2" s="351" t="s">
        <v>703</v>
      </c>
      <c r="C2" s="19"/>
      <c r="D2" s="19"/>
      <c r="E2" s="19"/>
      <c r="F2" s="19"/>
      <c r="G2" s="19"/>
      <c r="H2" s="19"/>
      <c r="I2" s="19"/>
      <c r="J2" s="19"/>
      <c r="K2" s="19"/>
      <c r="L2" s="19"/>
      <c r="M2" s="19"/>
      <c r="N2" s="19"/>
      <c r="O2" s="19"/>
      <c r="P2" s="20"/>
      <c r="Q2" s="20"/>
      <c r="R2" s="20"/>
      <c r="S2" s="20"/>
      <c r="T2" s="20"/>
      <c r="U2" s="20"/>
      <c r="V2" s="20"/>
      <c r="W2" s="19"/>
      <c r="X2" s="19"/>
      <c r="Y2" s="19"/>
      <c r="Z2" s="19"/>
      <c r="AA2" s="19"/>
      <c r="AB2" s="19"/>
      <c r="AC2" s="19"/>
      <c r="AD2" s="19"/>
      <c r="AE2" s="19"/>
      <c r="AF2" s="19"/>
      <c r="AG2" s="19"/>
    </row>
    <row r="3" spans="1:34" ht="15" customHeight="1" x14ac:dyDescent="0.3">
      <c r="A3" s="172"/>
      <c r="B3" s="351" t="s">
        <v>299</v>
      </c>
      <c r="C3" s="19"/>
      <c r="D3" s="19"/>
      <c r="E3" s="19"/>
      <c r="F3" s="19"/>
      <c r="G3" s="19"/>
      <c r="H3" s="19"/>
      <c r="I3" s="19"/>
      <c r="J3" s="19"/>
      <c r="K3" s="19"/>
      <c r="L3" s="19"/>
      <c r="M3" s="19"/>
      <c r="N3" s="19"/>
      <c r="O3" s="19"/>
      <c r="P3" s="20"/>
      <c r="Q3" s="20"/>
      <c r="R3" s="20"/>
      <c r="S3" s="20"/>
      <c r="T3" s="20"/>
      <c r="U3" s="20"/>
      <c r="V3" s="20"/>
      <c r="W3" s="19"/>
      <c r="X3" s="19"/>
      <c r="Y3" s="19"/>
      <c r="Z3" s="19"/>
      <c r="AA3" s="19"/>
      <c r="AB3" s="19"/>
      <c r="AC3" s="19"/>
      <c r="AD3" s="19"/>
      <c r="AE3" s="19"/>
      <c r="AF3" s="19"/>
      <c r="AG3" s="19"/>
    </row>
    <row r="4" spans="1:34" x14ac:dyDescent="0.3">
      <c r="C4" s="19"/>
      <c r="D4" s="19"/>
      <c r="E4" s="19"/>
      <c r="F4" s="19"/>
      <c r="G4" s="19"/>
      <c r="H4" s="19"/>
      <c r="I4" s="19"/>
      <c r="J4" s="19"/>
      <c r="K4" s="19"/>
      <c r="L4" s="19"/>
      <c r="M4" s="19"/>
      <c r="N4" s="19"/>
      <c r="O4" s="19"/>
      <c r="P4" s="20"/>
      <c r="Q4" s="20"/>
      <c r="R4" s="20"/>
      <c r="S4" s="20"/>
      <c r="T4" s="20"/>
      <c r="U4" s="20"/>
      <c r="V4" s="20"/>
      <c r="W4" s="19"/>
      <c r="X4" s="19"/>
      <c r="Y4" s="19"/>
      <c r="Z4" s="19"/>
      <c r="AA4" s="19"/>
      <c r="AB4" s="19"/>
      <c r="AC4" s="19"/>
      <c r="AD4" s="19"/>
      <c r="AE4" s="19"/>
      <c r="AF4" s="19"/>
      <c r="AG4" s="19"/>
    </row>
    <row r="5" spans="1:34" x14ac:dyDescent="0.3">
      <c r="B5" s="19"/>
      <c r="C5" s="19"/>
      <c r="D5" s="19"/>
      <c r="E5" s="19"/>
      <c r="F5" s="19"/>
      <c r="G5" s="19"/>
      <c r="H5" s="19"/>
      <c r="I5" s="19"/>
      <c r="J5" s="19"/>
      <c r="K5" s="19"/>
      <c r="L5" s="19"/>
      <c r="M5" s="19"/>
      <c r="N5" s="19"/>
      <c r="O5" s="19"/>
      <c r="P5" s="20"/>
      <c r="Q5" s="20"/>
      <c r="R5" s="20"/>
      <c r="S5" s="20"/>
      <c r="T5" s="20"/>
      <c r="U5" s="20"/>
      <c r="V5" s="20"/>
      <c r="W5" s="19"/>
      <c r="X5" s="19"/>
      <c r="Y5" s="19"/>
      <c r="Z5" s="19"/>
      <c r="AA5" s="19"/>
      <c r="AB5" s="19"/>
      <c r="AC5" s="19"/>
      <c r="AD5" s="19"/>
      <c r="AE5" s="19"/>
      <c r="AF5" s="19"/>
      <c r="AG5" s="19"/>
    </row>
    <row r="6" spans="1:34" ht="17.399999999999999" x14ac:dyDescent="0.35">
      <c r="B6" s="1387" t="s">
        <v>858</v>
      </c>
      <c r="C6" s="1387"/>
      <c r="D6" s="1387"/>
      <c r="E6" s="1387"/>
      <c r="F6" s="1387"/>
      <c r="G6" s="1387"/>
      <c r="H6" s="1387"/>
      <c r="I6" s="1387"/>
      <c r="J6" s="1387"/>
      <c r="K6" s="1387"/>
      <c r="L6" s="1387"/>
      <c r="M6" s="1387"/>
      <c r="N6" s="1387"/>
      <c r="O6" s="1387"/>
      <c r="P6" s="1387"/>
      <c r="Q6" s="1387"/>
      <c r="R6" s="1387"/>
      <c r="S6" s="1387"/>
      <c r="T6" s="1387"/>
      <c r="U6" s="1387"/>
      <c r="V6" s="1387"/>
      <c r="W6" s="1387"/>
      <c r="X6" s="1387"/>
      <c r="Y6" s="1387"/>
      <c r="Z6" s="1387"/>
      <c r="AA6" s="1387"/>
      <c r="AB6" s="1387"/>
      <c r="AC6" s="1153"/>
      <c r="AD6" s="1153"/>
      <c r="AE6" s="1161"/>
      <c r="AF6" s="1153"/>
      <c r="AG6" s="22"/>
    </row>
    <row r="7" spans="1:34" ht="14.4" x14ac:dyDescent="0.3">
      <c r="B7" s="1388" t="s">
        <v>29</v>
      </c>
      <c r="C7" s="1388"/>
      <c r="D7" s="1388"/>
      <c r="E7" s="1388"/>
      <c r="F7" s="1388"/>
      <c r="G7" s="1388"/>
      <c r="H7" s="1388"/>
      <c r="I7" s="1388"/>
      <c r="J7" s="1388"/>
      <c r="K7" s="1388"/>
      <c r="L7" s="1388"/>
      <c r="M7" s="1388"/>
      <c r="N7" s="1388"/>
      <c r="O7" s="1388"/>
      <c r="P7" s="1388"/>
      <c r="Q7" s="1388"/>
      <c r="R7" s="1388"/>
      <c r="S7" s="1388"/>
      <c r="T7" s="1388"/>
      <c r="U7" s="1388"/>
      <c r="V7" s="1388"/>
      <c r="W7" s="1388"/>
      <c r="X7" s="1388"/>
      <c r="Y7" s="1388"/>
      <c r="Z7" s="1388"/>
      <c r="AA7" s="1388"/>
      <c r="AB7" s="1388"/>
      <c r="AC7" s="1154"/>
      <c r="AD7" s="1154"/>
      <c r="AE7" s="1162"/>
      <c r="AF7" s="1154"/>
      <c r="AG7" s="23"/>
    </row>
    <row r="8" spans="1:34" x14ac:dyDescent="0.3">
      <c r="B8" s="19"/>
      <c r="C8" s="19"/>
      <c r="D8" s="19"/>
      <c r="E8" s="752"/>
      <c r="F8" s="19"/>
      <c r="G8" s="19"/>
      <c r="H8" s="19"/>
      <c r="I8" s="19"/>
      <c r="J8" s="19"/>
      <c r="K8" s="19"/>
      <c r="L8" s="19"/>
      <c r="M8" s="19"/>
      <c r="N8" s="19"/>
      <c r="O8" s="19"/>
      <c r="P8" s="20"/>
      <c r="Q8" s="20"/>
      <c r="R8" s="20"/>
      <c r="S8" s="20"/>
      <c r="T8" s="20"/>
      <c r="U8" s="20"/>
      <c r="V8" s="20"/>
      <c r="W8" s="19"/>
      <c r="X8" s="19"/>
      <c r="Y8" s="19"/>
      <c r="Z8" s="19"/>
      <c r="AA8" s="19"/>
      <c r="AB8" s="19"/>
      <c r="AC8" s="19"/>
      <c r="AD8" s="19"/>
      <c r="AE8" s="19"/>
      <c r="AF8" s="19"/>
      <c r="AG8" s="19"/>
    </row>
    <row r="9" spans="1:34" ht="14.4" thickBot="1" x14ac:dyDescent="0.35">
      <c r="B9" s="626" t="s">
        <v>163</v>
      </c>
      <c r="C9" s="19"/>
      <c r="D9" s="752"/>
      <c r="E9" s="19"/>
      <c r="F9" s="19"/>
      <c r="G9" s="19"/>
      <c r="H9" s="19"/>
      <c r="I9" s="19"/>
      <c r="J9" s="19"/>
      <c r="K9" s="19"/>
      <c r="L9" s="19"/>
      <c r="M9" s="19"/>
      <c r="N9" s="19"/>
      <c r="O9" s="19"/>
      <c r="P9" s="20"/>
      <c r="Q9" s="20"/>
      <c r="R9" s="20"/>
      <c r="S9" s="20"/>
      <c r="T9" s="20"/>
      <c r="U9" s="20"/>
      <c r="V9" s="20"/>
      <c r="W9" s="19"/>
      <c r="X9" s="19"/>
      <c r="Y9" s="19"/>
      <c r="Z9" s="19"/>
      <c r="AA9" s="19"/>
      <c r="AB9" s="19"/>
      <c r="AC9" s="19"/>
      <c r="AD9" s="752"/>
      <c r="AE9" s="752"/>
      <c r="AF9" s="752"/>
      <c r="AG9" s="19"/>
    </row>
    <row r="10" spans="1:34" ht="42.75" customHeight="1" thickTop="1" x14ac:dyDescent="0.3">
      <c r="A10" s="17"/>
      <c r="B10" s="1389" t="s">
        <v>30</v>
      </c>
      <c r="C10" s="1390"/>
      <c r="D10" s="1155">
        <v>1993</v>
      </c>
      <c r="E10" s="1155">
        <v>1994</v>
      </c>
      <c r="F10" s="1155">
        <v>1995</v>
      </c>
      <c r="G10" s="1155">
        <v>1996</v>
      </c>
      <c r="H10" s="1155">
        <v>1997</v>
      </c>
      <c r="I10" s="1155">
        <v>1998</v>
      </c>
      <c r="J10" s="1155">
        <v>1999</v>
      </c>
      <c r="K10" s="1155">
        <v>2000</v>
      </c>
      <c r="L10" s="1155">
        <v>2001</v>
      </c>
      <c r="M10" s="1155">
        <v>2002</v>
      </c>
      <c r="N10" s="1155">
        <v>2003</v>
      </c>
      <c r="O10" s="1155">
        <v>2004</v>
      </c>
      <c r="P10" s="1155">
        <v>2005</v>
      </c>
      <c r="Q10" s="1155">
        <v>2006</v>
      </c>
      <c r="R10" s="1155">
        <v>2007</v>
      </c>
      <c r="S10" s="1155">
        <v>2008</v>
      </c>
      <c r="T10" s="1155">
        <v>2009</v>
      </c>
      <c r="U10" s="1155">
        <v>2010</v>
      </c>
      <c r="V10" s="1049">
        <v>2011</v>
      </c>
      <c r="W10" s="1049">
        <v>2012</v>
      </c>
      <c r="X10" s="1155">
        <v>2013</v>
      </c>
      <c r="Y10" s="1049">
        <v>2014</v>
      </c>
      <c r="Z10" s="1049">
        <v>2015</v>
      </c>
      <c r="AA10" s="1049">
        <v>2016</v>
      </c>
      <c r="AB10" s="1049">
        <v>2017</v>
      </c>
      <c r="AC10" s="1049">
        <v>2018</v>
      </c>
      <c r="AD10" s="1049">
        <v>2019</v>
      </c>
      <c r="AE10" s="1049">
        <v>2020</v>
      </c>
      <c r="AF10" s="1049" t="s">
        <v>859</v>
      </c>
      <c r="AG10" s="1048" t="s">
        <v>294</v>
      </c>
    </row>
    <row r="11" spans="1:34" ht="14.4" x14ac:dyDescent="0.3">
      <c r="A11" s="25"/>
      <c r="B11" s="1391" t="s">
        <v>31</v>
      </c>
      <c r="C11" s="551" t="s">
        <v>32</v>
      </c>
      <c r="D11" s="552">
        <v>1596.86</v>
      </c>
      <c r="E11" s="552">
        <v>873.74</v>
      </c>
      <c r="F11" s="552">
        <v>2404.88</v>
      </c>
      <c r="G11" s="552">
        <v>824.23</v>
      </c>
      <c r="H11" s="552">
        <v>441.81599999999997</v>
      </c>
      <c r="I11" s="552">
        <v>0</v>
      </c>
      <c r="J11" s="552">
        <v>0</v>
      </c>
      <c r="K11" s="552">
        <v>2067.4160000000002</v>
      </c>
      <c r="L11" s="552">
        <v>10563.591</v>
      </c>
      <c r="M11" s="552">
        <v>0</v>
      </c>
      <c r="N11" s="552">
        <v>5604.7070000000003</v>
      </c>
      <c r="O11" s="553">
        <v>3450.8789999999999</v>
      </c>
      <c r="P11" s="553">
        <v>0</v>
      </c>
      <c r="Q11" s="553">
        <v>0</v>
      </c>
      <c r="R11" s="553">
        <v>0</v>
      </c>
      <c r="S11" s="553">
        <v>0</v>
      </c>
      <c r="T11" s="553">
        <v>0</v>
      </c>
      <c r="U11" s="553">
        <v>0</v>
      </c>
      <c r="V11" s="553">
        <v>0</v>
      </c>
      <c r="W11" s="553">
        <v>0</v>
      </c>
      <c r="X11" s="552">
        <v>0</v>
      </c>
      <c r="Y11" s="552">
        <v>0</v>
      </c>
      <c r="Z11" s="552">
        <v>0</v>
      </c>
      <c r="AA11" s="552">
        <v>0</v>
      </c>
      <c r="AB11" s="552">
        <v>0</v>
      </c>
      <c r="AC11" s="759">
        <v>28251.8269</v>
      </c>
      <c r="AD11" s="1118">
        <v>16224.898999999999</v>
      </c>
      <c r="AE11" s="1118">
        <v>0</v>
      </c>
      <c r="AF11" s="1118">
        <v>0</v>
      </c>
      <c r="AG11" s="1119">
        <f>SUM(D11:AF11)</f>
        <v>72304.844899999996</v>
      </c>
      <c r="AH11" s="86"/>
    </row>
    <row r="12" spans="1:34" ht="14.4" x14ac:dyDescent="0.3">
      <c r="A12" s="27"/>
      <c r="B12" s="1392"/>
      <c r="C12" s="538" t="s">
        <v>33</v>
      </c>
      <c r="D12" s="539">
        <v>-275.69</v>
      </c>
      <c r="E12" s="539">
        <v>-227.16</v>
      </c>
      <c r="F12" s="539">
        <v>-285.08999999999997</v>
      </c>
      <c r="G12" s="539">
        <v>-273.45999999999998</v>
      </c>
      <c r="H12" s="539">
        <v>-481.91800000000001</v>
      </c>
      <c r="I12" s="539">
        <v>-653.86500000000001</v>
      </c>
      <c r="J12" s="539">
        <v>-827.11800000000005</v>
      </c>
      <c r="K12" s="539">
        <v>-1283.886</v>
      </c>
      <c r="L12" s="539">
        <v>-1182.9860000000001</v>
      </c>
      <c r="M12" s="539">
        <v>-729.2</v>
      </c>
      <c r="N12" s="539">
        <v>-5705.8109999999997</v>
      </c>
      <c r="O12" s="540">
        <v>-5493.8029999999999</v>
      </c>
      <c r="P12" s="540">
        <v>-3588.5559000000007</v>
      </c>
      <c r="Q12" s="540">
        <v>-9530.1106799999998</v>
      </c>
      <c r="R12" s="540">
        <v>0</v>
      </c>
      <c r="S12" s="540">
        <v>0</v>
      </c>
      <c r="T12" s="540">
        <v>0</v>
      </c>
      <c r="U12" s="540">
        <v>0</v>
      </c>
      <c r="V12" s="540">
        <v>0</v>
      </c>
      <c r="W12" s="540">
        <v>0</v>
      </c>
      <c r="X12" s="539">
        <v>0</v>
      </c>
      <c r="Y12" s="539">
        <v>0</v>
      </c>
      <c r="Z12" s="539">
        <v>0</v>
      </c>
      <c r="AA12" s="754">
        <v>0</v>
      </c>
      <c r="AB12" s="754">
        <v>0</v>
      </c>
      <c r="AC12" s="560">
        <v>0</v>
      </c>
      <c r="AD12" s="1120">
        <v>0</v>
      </c>
      <c r="AE12" s="1120">
        <v>0</v>
      </c>
      <c r="AF12" s="1120">
        <v>0</v>
      </c>
      <c r="AG12" s="1121">
        <f>SUM(D12:AF12)</f>
        <v>-30538.653579999998</v>
      </c>
      <c r="AH12" s="86"/>
    </row>
    <row r="13" spans="1:34" ht="14.4" x14ac:dyDescent="0.3">
      <c r="A13" s="27"/>
      <c r="B13" s="1392"/>
      <c r="C13" s="538" t="s">
        <v>34</v>
      </c>
      <c r="D13" s="539">
        <v>1321.17</v>
      </c>
      <c r="E13" s="539">
        <v>646.58000000000004</v>
      </c>
      <c r="F13" s="539">
        <v>2119.79</v>
      </c>
      <c r="G13" s="539">
        <v>550.77</v>
      </c>
      <c r="H13" s="539">
        <v>-40.102000000000032</v>
      </c>
      <c r="I13" s="539">
        <v>-653.86500000000001</v>
      </c>
      <c r="J13" s="539">
        <v>-827.11800000000005</v>
      </c>
      <c r="K13" s="539">
        <v>783.53</v>
      </c>
      <c r="L13" s="539">
        <v>9380.6049999999996</v>
      </c>
      <c r="M13" s="539">
        <v>-729.2</v>
      </c>
      <c r="N13" s="539">
        <v>-101.10399999999936</v>
      </c>
      <c r="O13" s="540">
        <v>-2042.924</v>
      </c>
      <c r="P13" s="540">
        <v>-3588.5559000000007</v>
      </c>
      <c r="Q13" s="540">
        <v>-9530.1106799999998</v>
      </c>
      <c r="R13" s="540">
        <v>0</v>
      </c>
      <c r="S13" s="540">
        <v>0</v>
      </c>
      <c r="T13" s="540">
        <v>0</v>
      </c>
      <c r="U13" s="540">
        <v>0</v>
      </c>
      <c r="V13" s="540">
        <v>0</v>
      </c>
      <c r="W13" s="540">
        <v>0</v>
      </c>
      <c r="X13" s="539">
        <v>0</v>
      </c>
      <c r="Y13" s="539">
        <v>0</v>
      </c>
      <c r="Z13" s="539">
        <v>0</v>
      </c>
      <c r="AA13" s="754">
        <v>0</v>
      </c>
      <c r="AB13" s="754">
        <v>0</v>
      </c>
      <c r="AC13" s="560">
        <v>28251.8269</v>
      </c>
      <c r="AD13" s="1120">
        <v>16224.898999999999</v>
      </c>
      <c r="AE13" s="1120">
        <v>0</v>
      </c>
      <c r="AF13" s="1120">
        <f>+AF11+AF12</f>
        <v>0</v>
      </c>
      <c r="AG13" s="1121">
        <f>SUM(D13:AF13)</f>
        <v>41766.191319999998</v>
      </c>
      <c r="AH13" s="86"/>
    </row>
    <row r="14" spans="1:34" ht="14.4" x14ac:dyDescent="0.3">
      <c r="A14" s="27"/>
      <c r="B14" s="1392"/>
      <c r="C14" s="538" t="s">
        <v>35</v>
      </c>
      <c r="D14" s="539">
        <v>-275.69</v>
      </c>
      <c r="E14" s="539">
        <v>-227.16</v>
      </c>
      <c r="F14" s="539">
        <v>-285.08999999999997</v>
      </c>
      <c r="G14" s="539">
        <v>-273.45</v>
      </c>
      <c r="H14" s="539">
        <v>-274.46100000000001</v>
      </c>
      <c r="I14" s="539">
        <v>-264.10399999999998</v>
      </c>
      <c r="J14" s="539">
        <v>-201.952</v>
      </c>
      <c r="K14" s="539">
        <v>-200.82300000000001</v>
      </c>
      <c r="L14" s="539">
        <v>-464.44299999999998</v>
      </c>
      <c r="M14" s="539">
        <v>-692.75</v>
      </c>
      <c r="N14" s="539">
        <v>-651.03</v>
      </c>
      <c r="O14" s="540">
        <v>-552.93399999999997</v>
      </c>
      <c r="P14" s="540">
        <v>-513.19270000000006</v>
      </c>
      <c r="Q14" s="540">
        <v>-80.734499999999997</v>
      </c>
      <c r="R14" s="540">
        <v>0</v>
      </c>
      <c r="S14" s="540">
        <v>0</v>
      </c>
      <c r="T14" s="540">
        <v>0</v>
      </c>
      <c r="U14" s="540">
        <v>0</v>
      </c>
      <c r="V14" s="540">
        <v>0</v>
      </c>
      <c r="W14" s="540">
        <v>0</v>
      </c>
      <c r="X14" s="539">
        <v>0</v>
      </c>
      <c r="Y14" s="539">
        <v>0</v>
      </c>
      <c r="Z14" s="539">
        <v>0</v>
      </c>
      <c r="AA14" s="754">
        <v>0</v>
      </c>
      <c r="AB14" s="754">
        <v>0</v>
      </c>
      <c r="AC14" s="560">
        <v>-153.255</v>
      </c>
      <c r="AD14" s="1120">
        <v>-1227.3635300000001</v>
      </c>
      <c r="AE14" s="1120">
        <v>-1284.0047495090844</v>
      </c>
      <c r="AF14" s="1120">
        <v>-312.67020209258999</v>
      </c>
      <c r="AG14" s="1121">
        <f>SUM(D14:AF14)</f>
        <v>-7935.1076816016739</v>
      </c>
      <c r="AH14" s="86"/>
    </row>
    <row r="15" spans="1:34" ht="14.4" x14ac:dyDescent="0.3">
      <c r="A15" s="27"/>
      <c r="B15" s="1393"/>
      <c r="C15" s="541" t="s">
        <v>36</v>
      </c>
      <c r="D15" s="542">
        <v>1045.48</v>
      </c>
      <c r="E15" s="542">
        <v>419.42</v>
      </c>
      <c r="F15" s="542">
        <v>1834.7</v>
      </c>
      <c r="G15" s="542">
        <v>277.32</v>
      </c>
      <c r="H15" s="542">
        <v>-314.56300000000005</v>
      </c>
      <c r="I15" s="542">
        <v>-917.96900000000005</v>
      </c>
      <c r="J15" s="542">
        <v>-1029.07</v>
      </c>
      <c r="K15" s="542">
        <v>582.70700000000022</v>
      </c>
      <c r="L15" s="542">
        <v>8916.1620000000003</v>
      </c>
      <c r="M15" s="542">
        <v>-1421.95</v>
      </c>
      <c r="N15" s="542">
        <v>-752.13399999999933</v>
      </c>
      <c r="O15" s="543">
        <v>-2595.8580000000002</v>
      </c>
      <c r="P15" s="543">
        <v>-4101.7486000000008</v>
      </c>
      <c r="Q15" s="543">
        <v>-9610.8451800000003</v>
      </c>
      <c r="R15" s="543">
        <v>0</v>
      </c>
      <c r="S15" s="543">
        <v>0</v>
      </c>
      <c r="T15" s="543">
        <v>0</v>
      </c>
      <c r="U15" s="543">
        <v>0</v>
      </c>
      <c r="V15" s="543">
        <v>0</v>
      </c>
      <c r="W15" s="543">
        <v>0</v>
      </c>
      <c r="X15" s="542">
        <v>0</v>
      </c>
      <c r="Y15" s="542">
        <v>0</v>
      </c>
      <c r="Z15" s="542">
        <v>0</v>
      </c>
      <c r="AA15" s="1044">
        <v>0</v>
      </c>
      <c r="AB15" s="1044">
        <v>0</v>
      </c>
      <c r="AC15" s="1043">
        <v>28098.571899999999</v>
      </c>
      <c r="AD15" s="1122">
        <v>14997.535469999999</v>
      </c>
      <c r="AE15" s="1122">
        <v>-1284.0047495090844</v>
      </c>
      <c r="AF15" s="1122">
        <f>+AF14+AF13</f>
        <v>-312.67020209258999</v>
      </c>
      <c r="AG15" s="1123">
        <f>SUM(D15:AF15)</f>
        <v>33831.083638398326</v>
      </c>
      <c r="AH15" s="86"/>
    </row>
    <row r="16" spans="1:34" ht="14.4" x14ac:dyDescent="0.3">
      <c r="A16" s="27"/>
      <c r="B16" s="1047"/>
      <c r="C16" s="1046"/>
      <c r="D16" s="1045"/>
      <c r="E16" s="1045"/>
      <c r="F16" s="1045"/>
      <c r="G16" s="1045"/>
      <c r="H16" s="550"/>
      <c r="I16" s="550"/>
      <c r="J16" s="550"/>
      <c r="K16" s="550"/>
      <c r="L16" s="550"/>
      <c r="M16" s="550"/>
      <c r="N16" s="550"/>
      <c r="O16" s="550"/>
      <c r="P16" s="550"/>
      <c r="Q16" s="550"/>
      <c r="R16" s="550"/>
      <c r="S16" s="550"/>
      <c r="T16" s="550"/>
      <c r="U16" s="550"/>
      <c r="V16" s="550"/>
      <c r="W16" s="550"/>
      <c r="X16" s="756"/>
      <c r="Y16" s="756"/>
      <c r="Z16" s="756"/>
      <c r="AA16" s="756"/>
      <c r="AB16" s="756"/>
      <c r="AC16" s="550"/>
      <c r="AD16" s="756"/>
      <c r="AE16" s="756"/>
      <c r="AF16" s="756"/>
      <c r="AG16" s="876"/>
      <c r="AH16" s="86"/>
    </row>
    <row r="17" spans="1:34" ht="14.4" x14ac:dyDescent="0.3">
      <c r="A17" s="27"/>
      <c r="B17" s="1394" t="s">
        <v>37</v>
      </c>
      <c r="C17" s="551" t="s">
        <v>32</v>
      </c>
      <c r="D17" s="552">
        <v>1057.33</v>
      </c>
      <c r="E17" s="552">
        <v>248.98</v>
      </c>
      <c r="F17" s="552">
        <v>1058.03</v>
      </c>
      <c r="G17" s="552">
        <v>534.91999999999996</v>
      </c>
      <c r="H17" s="552">
        <v>905.68100000000004</v>
      </c>
      <c r="I17" s="552">
        <v>1485.9259999999999</v>
      </c>
      <c r="J17" s="552">
        <v>1218.566</v>
      </c>
      <c r="K17" s="552">
        <v>939.84900000000005</v>
      </c>
      <c r="L17" s="552">
        <v>1490.569</v>
      </c>
      <c r="M17" s="552">
        <v>416.71</v>
      </c>
      <c r="N17" s="552">
        <v>2666.4757</v>
      </c>
      <c r="O17" s="553">
        <v>343.71780000000001</v>
      </c>
      <c r="P17" s="553">
        <v>597.14289999999994</v>
      </c>
      <c r="Q17" s="553">
        <v>1132.6512399999999</v>
      </c>
      <c r="R17" s="553">
        <v>1507.2867999999999</v>
      </c>
      <c r="S17" s="553">
        <v>1230.7251270000002</v>
      </c>
      <c r="T17" s="553">
        <v>1697.5356000000002</v>
      </c>
      <c r="U17" s="553">
        <v>1437.2670000000001</v>
      </c>
      <c r="V17" s="553">
        <v>1267.4725989999999</v>
      </c>
      <c r="W17" s="553">
        <v>1016.7822</v>
      </c>
      <c r="X17" s="552">
        <v>1120.8499999999999</v>
      </c>
      <c r="Y17" s="552">
        <v>1276.7053810000002</v>
      </c>
      <c r="Z17" s="552">
        <v>769.90560362999997</v>
      </c>
      <c r="AA17" s="552">
        <v>1210.202</v>
      </c>
      <c r="AB17" s="552">
        <v>1243.8526999999999</v>
      </c>
      <c r="AC17" s="757">
        <v>1404.92</v>
      </c>
      <c r="AD17" s="1124">
        <v>1188.4048399999999</v>
      </c>
      <c r="AE17" s="1124">
        <v>1585.9333849</v>
      </c>
      <c r="AF17" s="1124">
        <v>77.396730129999995</v>
      </c>
      <c r="AG17" s="1121">
        <f>SUM(D17:AF17)</f>
        <v>32131.788605659996</v>
      </c>
      <c r="AH17" s="86"/>
    </row>
    <row r="18" spans="1:34" ht="14.4" x14ac:dyDescent="0.3">
      <c r="A18" s="27"/>
      <c r="B18" s="1395"/>
      <c r="C18" s="538" t="s">
        <v>33</v>
      </c>
      <c r="D18" s="539">
        <v>-266.33999999999997</v>
      </c>
      <c r="E18" s="539">
        <v>-272.52</v>
      </c>
      <c r="F18" s="539">
        <v>-296.48</v>
      </c>
      <c r="G18" s="539">
        <v>-514.95000000000005</v>
      </c>
      <c r="H18" s="539">
        <v>-307.25200000000001</v>
      </c>
      <c r="I18" s="539">
        <v>-342.322</v>
      </c>
      <c r="J18" s="539">
        <v>-355.54899999999998</v>
      </c>
      <c r="K18" s="539">
        <v>-349.238</v>
      </c>
      <c r="L18" s="539">
        <v>-306.82799999999997</v>
      </c>
      <c r="M18" s="539">
        <v>-937.18</v>
      </c>
      <c r="N18" s="539">
        <v>-2368.0730000000003</v>
      </c>
      <c r="O18" s="540">
        <v>-504.66300000000007</v>
      </c>
      <c r="P18" s="540">
        <v>-535.65780000000007</v>
      </c>
      <c r="Q18" s="540">
        <v>-1225.6431000000002</v>
      </c>
      <c r="R18" s="540">
        <v>-1524.6769200000001</v>
      </c>
      <c r="S18" s="540">
        <v>-1298.3613999999998</v>
      </c>
      <c r="T18" s="540">
        <v>-858.45699999999999</v>
      </c>
      <c r="U18" s="540">
        <v>-859.53989999999999</v>
      </c>
      <c r="V18" s="540">
        <v>-894.82090000000005</v>
      </c>
      <c r="W18" s="540">
        <v>-908.4556</v>
      </c>
      <c r="X18" s="539">
        <v>-900.6241</v>
      </c>
      <c r="Y18" s="539">
        <v>-936.31184699999994</v>
      </c>
      <c r="Z18" s="539">
        <v>-990.35194340944179</v>
      </c>
      <c r="AA18" s="539">
        <v>-869.35400000000004</v>
      </c>
      <c r="AB18" s="539">
        <v>-887.76975778999997</v>
      </c>
      <c r="AC18" s="757">
        <v>-865.38293600000009</v>
      </c>
      <c r="AD18" s="1124">
        <v>-857.02170000000001</v>
      </c>
      <c r="AE18" s="1124">
        <v>-864.80618414000003</v>
      </c>
      <c r="AF18" s="1124">
        <v>-247.81861017999992</v>
      </c>
      <c r="AG18" s="1121">
        <f>SUM(D18:AF18)</f>
        <v>-22346.448698519445</v>
      </c>
      <c r="AH18" s="86"/>
    </row>
    <row r="19" spans="1:34" ht="14.4" x14ac:dyDescent="0.3">
      <c r="A19" s="27"/>
      <c r="B19" s="1395"/>
      <c r="C19" s="538" t="s">
        <v>34</v>
      </c>
      <c r="D19" s="539">
        <v>790.99</v>
      </c>
      <c r="E19" s="539">
        <v>-23.54</v>
      </c>
      <c r="F19" s="539">
        <v>761.55</v>
      </c>
      <c r="G19" s="539">
        <v>19.969999999999914</v>
      </c>
      <c r="H19" s="539">
        <v>598.42900000000009</v>
      </c>
      <c r="I19" s="539">
        <v>1143.6039999999998</v>
      </c>
      <c r="J19" s="539">
        <v>863.01700000000005</v>
      </c>
      <c r="K19" s="539">
        <v>590.6110000000001</v>
      </c>
      <c r="L19" s="539">
        <v>1183.741</v>
      </c>
      <c r="M19" s="539">
        <v>-520.47</v>
      </c>
      <c r="N19" s="539">
        <v>298.40269999999964</v>
      </c>
      <c r="O19" s="539">
        <v>-160.94520000000006</v>
      </c>
      <c r="P19" s="539">
        <v>61.485099999999875</v>
      </c>
      <c r="Q19" s="539">
        <v>-92.991860000000315</v>
      </c>
      <c r="R19" s="539">
        <v>-17.390120000000252</v>
      </c>
      <c r="S19" s="539">
        <v>-67.636272999999619</v>
      </c>
      <c r="T19" s="539">
        <v>839.07860000000016</v>
      </c>
      <c r="U19" s="539">
        <v>577.72710000000006</v>
      </c>
      <c r="V19" s="539">
        <v>372.65169899999989</v>
      </c>
      <c r="W19" s="540">
        <v>108.3266000000001</v>
      </c>
      <c r="X19" s="539">
        <v>220.22589999999991</v>
      </c>
      <c r="Y19" s="539">
        <v>340.39353400000027</v>
      </c>
      <c r="Z19" s="539">
        <v>-220.44633977944181</v>
      </c>
      <c r="AA19" s="539">
        <v>340.84800000000001</v>
      </c>
      <c r="AB19" s="539">
        <v>356.08294220999994</v>
      </c>
      <c r="AC19" s="757">
        <v>539.53706399999999</v>
      </c>
      <c r="AD19" s="1124">
        <v>331.38313999999991</v>
      </c>
      <c r="AE19" s="1124">
        <v>721.12720075999994</v>
      </c>
      <c r="AF19" s="1124">
        <f>+AF17+AF18</f>
        <v>-170.42188004999991</v>
      </c>
      <c r="AG19" s="1121">
        <f>SUM(D19:AF19)</f>
        <v>9785.3399071405584</v>
      </c>
      <c r="AH19" s="86"/>
    </row>
    <row r="20" spans="1:34" ht="14.4" x14ac:dyDescent="0.3">
      <c r="A20" s="27"/>
      <c r="B20" s="1395"/>
      <c r="C20" s="538" t="s">
        <v>35</v>
      </c>
      <c r="D20" s="539">
        <v>-262.69</v>
      </c>
      <c r="E20" s="539">
        <v>-267.88</v>
      </c>
      <c r="F20" s="539">
        <v>-296.77</v>
      </c>
      <c r="G20" s="539">
        <v>-374.56</v>
      </c>
      <c r="H20" s="539">
        <v>-335.346</v>
      </c>
      <c r="I20" s="539">
        <v>-328.45400000000001</v>
      </c>
      <c r="J20" s="539">
        <v>-432.49299999999999</v>
      </c>
      <c r="K20" s="539">
        <v>-496.81</v>
      </c>
      <c r="L20" s="539">
        <v>-427.95</v>
      </c>
      <c r="M20" s="539">
        <v>-481.66</v>
      </c>
      <c r="N20" s="539">
        <v>-571.07230000000004</v>
      </c>
      <c r="O20" s="540">
        <v>-423.10469999999998</v>
      </c>
      <c r="P20" s="540">
        <v>-453.21725900000001</v>
      </c>
      <c r="Q20" s="540">
        <v>-483.76660000000004</v>
      </c>
      <c r="R20" s="540">
        <v>-478.80879999999996</v>
      </c>
      <c r="S20" s="540">
        <v>-425.13440000000003</v>
      </c>
      <c r="T20" s="540">
        <v>-365.779</v>
      </c>
      <c r="U20" s="540">
        <v>-366.08380000000005</v>
      </c>
      <c r="V20" s="540">
        <v>-322.2851</v>
      </c>
      <c r="W20" s="540">
        <v>-310.19052099999999</v>
      </c>
      <c r="X20" s="539">
        <v>-366.15729999999996</v>
      </c>
      <c r="Y20" s="539">
        <v>-366.16507000000001</v>
      </c>
      <c r="Z20" s="539">
        <v>-419.5620609160776</v>
      </c>
      <c r="AA20" s="539">
        <v>-429.27</v>
      </c>
      <c r="AB20" s="539">
        <v>-387.53064999999998</v>
      </c>
      <c r="AC20" s="757">
        <v>-393.08369999999996</v>
      </c>
      <c r="AD20" s="1124">
        <v>-439.42313999999999</v>
      </c>
      <c r="AE20" s="1124">
        <v>-370.75092673</v>
      </c>
      <c r="AF20" s="1124">
        <v>-82.525682919999966</v>
      </c>
      <c r="AG20" s="1121">
        <f>SUM(D20:AF20)</f>
        <v>-11158.52401056608</v>
      </c>
      <c r="AH20" s="86"/>
    </row>
    <row r="21" spans="1:34" ht="14.4" x14ac:dyDescent="0.3">
      <c r="A21" s="27"/>
      <c r="B21" s="1395"/>
      <c r="C21" s="554" t="s">
        <v>36</v>
      </c>
      <c r="D21" s="545">
        <v>528.29999999999995</v>
      </c>
      <c r="E21" s="545">
        <v>-291.42</v>
      </c>
      <c r="F21" s="545">
        <v>464.78</v>
      </c>
      <c r="G21" s="545">
        <v>-354.59</v>
      </c>
      <c r="H21" s="545">
        <v>263.08300000000008</v>
      </c>
      <c r="I21" s="545">
        <v>815.15</v>
      </c>
      <c r="J21" s="545">
        <v>430.52400000000006</v>
      </c>
      <c r="K21" s="545">
        <v>93.801000000000101</v>
      </c>
      <c r="L21" s="545">
        <v>755.79099999999994</v>
      </c>
      <c r="M21" s="545">
        <v>-1002.13</v>
      </c>
      <c r="N21" s="545">
        <v>-272.6696000000004</v>
      </c>
      <c r="O21" s="545">
        <v>-584.04989999999998</v>
      </c>
      <c r="P21" s="545">
        <v>-391.73215900000014</v>
      </c>
      <c r="Q21" s="545">
        <v>-576.75846000000035</v>
      </c>
      <c r="R21" s="545">
        <v>-496.19892000000021</v>
      </c>
      <c r="S21" s="545">
        <v>-492.77067299999965</v>
      </c>
      <c r="T21" s="545">
        <v>473.29960000000017</v>
      </c>
      <c r="U21" s="545">
        <v>211.64330000000001</v>
      </c>
      <c r="V21" s="545">
        <v>50.366598999999894</v>
      </c>
      <c r="W21" s="544">
        <v>-201.86392099999989</v>
      </c>
      <c r="X21" s="545">
        <v>-145.93140000000005</v>
      </c>
      <c r="Y21" s="545">
        <v>-25.771535999999742</v>
      </c>
      <c r="Z21" s="545">
        <v>-640.00840069551941</v>
      </c>
      <c r="AA21" s="545">
        <v>-88.421999999999997</v>
      </c>
      <c r="AB21" s="545">
        <v>-31.447707790000038</v>
      </c>
      <c r="AC21" s="757">
        <v>146.45336400000002</v>
      </c>
      <c r="AD21" s="1124">
        <v>-108.04000000000008</v>
      </c>
      <c r="AE21" s="1124">
        <v>350.37627402999993</v>
      </c>
      <c r="AF21" s="1124">
        <f>+AF19+AF20</f>
        <v>-252.94756296999986</v>
      </c>
      <c r="AG21" s="1121">
        <f>SUM(D21:AF21)</f>
        <v>-1373.1841034255201</v>
      </c>
      <c r="AH21" s="86"/>
    </row>
    <row r="22" spans="1:34" ht="14.4" x14ac:dyDescent="0.3">
      <c r="A22" s="27"/>
      <c r="B22" s="546"/>
      <c r="C22" s="547"/>
      <c r="D22" s="548"/>
      <c r="E22" s="548"/>
      <c r="F22" s="548"/>
      <c r="G22" s="548"/>
      <c r="H22" s="549"/>
      <c r="I22" s="549"/>
      <c r="J22" s="549"/>
      <c r="K22" s="549"/>
      <c r="L22" s="549"/>
      <c r="M22" s="549"/>
      <c r="N22" s="549"/>
      <c r="O22" s="549"/>
      <c r="P22" s="549"/>
      <c r="Q22" s="549"/>
      <c r="R22" s="549"/>
      <c r="S22" s="549"/>
      <c r="T22" s="549"/>
      <c r="U22" s="549"/>
      <c r="V22" s="549"/>
      <c r="W22" s="549"/>
      <c r="X22" s="755"/>
      <c r="Y22" s="755"/>
      <c r="Z22" s="755"/>
      <c r="AA22" s="756"/>
      <c r="AB22" s="756"/>
      <c r="AC22" s="550"/>
      <c r="AD22" s="756"/>
      <c r="AE22" s="756"/>
      <c r="AF22" s="756"/>
      <c r="AG22" s="876"/>
      <c r="AH22" s="86"/>
    </row>
    <row r="23" spans="1:34" ht="14.4" x14ac:dyDescent="0.3">
      <c r="A23" s="27"/>
      <c r="B23" s="1394" t="s">
        <v>38</v>
      </c>
      <c r="C23" s="551" t="s">
        <v>32</v>
      </c>
      <c r="D23" s="555">
        <v>1514.33</v>
      </c>
      <c r="E23" s="555">
        <v>548.36300000000006</v>
      </c>
      <c r="F23" s="555">
        <v>946.19</v>
      </c>
      <c r="G23" s="555">
        <v>1077.76</v>
      </c>
      <c r="H23" s="555">
        <v>798.84799999999996</v>
      </c>
      <c r="I23" s="555">
        <v>1996.81</v>
      </c>
      <c r="J23" s="555">
        <v>1609.876</v>
      </c>
      <c r="K23" s="555">
        <v>1014.423</v>
      </c>
      <c r="L23" s="555">
        <v>1328.0119999999999</v>
      </c>
      <c r="M23" s="555">
        <v>178.59</v>
      </c>
      <c r="N23" s="555">
        <v>1962.5259999999998</v>
      </c>
      <c r="O23" s="556">
        <v>769.53399999999999</v>
      </c>
      <c r="P23" s="556">
        <v>362.03898999999996</v>
      </c>
      <c r="Q23" s="556">
        <v>467.51609999999999</v>
      </c>
      <c r="R23" s="556">
        <v>518.27520500000003</v>
      </c>
      <c r="S23" s="556">
        <v>335.66874893999994</v>
      </c>
      <c r="T23" s="556">
        <v>1028.6224</v>
      </c>
      <c r="U23" s="556">
        <v>790.81500000000005</v>
      </c>
      <c r="V23" s="556">
        <v>841.21100000000001</v>
      </c>
      <c r="W23" s="556">
        <v>753.39196800000013</v>
      </c>
      <c r="X23" s="555">
        <v>1154.8860000000002</v>
      </c>
      <c r="Y23" s="555">
        <v>571.04719999999998</v>
      </c>
      <c r="Z23" s="555">
        <v>641.65977972000019</v>
      </c>
      <c r="AA23" s="557">
        <v>936.16300000000001</v>
      </c>
      <c r="AB23" s="557">
        <v>902.76807637000002</v>
      </c>
      <c r="AC23" s="758">
        <v>1244.3645799999999</v>
      </c>
      <c r="AD23" s="1125">
        <v>760.66393500000004</v>
      </c>
      <c r="AE23" s="1125">
        <v>1047.4348537899998</v>
      </c>
      <c r="AF23" s="1125">
        <v>126.81256568999999</v>
      </c>
      <c r="AG23" s="1126">
        <f>SUM(D23:AF23)</f>
        <v>26228.601402510001</v>
      </c>
      <c r="AH23" s="86"/>
    </row>
    <row r="24" spans="1:34" ht="14.4" x14ac:dyDescent="0.3">
      <c r="A24" s="27"/>
      <c r="B24" s="1395"/>
      <c r="C24" s="538" t="s">
        <v>33</v>
      </c>
      <c r="D24" s="557">
        <v>-270.17</v>
      </c>
      <c r="E24" s="557">
        <v>-361.74</v>
      </c>
      <c r="F24" s="557">
        <v>-210.26</v>
      </c>
      <c r="G24" s="557">
        <v>-256.91000000000003</v>
      </c>
      <c r="H24" s="557">
        <v>-299.74799999999999</v>
      </c>
      <c r="I24" s="557">
        <v>-365.62299999999999</v>
      </c>
      <c r="J24" s="557">
        <v>-461.54300000000001</v>
      </c>
      <c r="K24" s="557">
        <v>-559.59199999999998</v>
      </c>
      <c r="L24" s="557">
        <v>-709.29399999999998</v>
      </c>
      <c r="M24" s="557">
        <v>-1340.34</v>
      </c>
      <c r="N24" s="557">
        <v>-2976.9155999999998</v>
      </c>
      <c r="O24" s="558">
        <v>-859.57168000000001</v>
      </c>
      <c r="P24" s="558">
        <v>-934.1669999999998</v>
      </c>
      <c r="Q24" s="558">
        <v>-1143.2294000000002</v>
      </c>
      <c r="R24" s="558">
        <v>-1044.8227280400001</v>
      </c>
      <c r="S24" s="558">
        <v>-939.90089999999987</v>
      </c>
      <c r="T24" s="558">
        <v>-794.30639999999994</v>
      </c>
      <c r="U24" s="558">
        <v>-746.69100000000003</v>
      </c>
      <c r="V24" s="558">
        <v>-630.34260000000006</v>
      </c>
      <c r="W24" s="558">
        <v>-684.65250000000003</v>
      </c>
      <c r="X24" s="557">
        <v>-665.16909999999996</v>
      </c>
      <c r="Y24" s="557">
        <v>-669.62632700000006</v>
      </c>
      <c r="Z24" s="557">
        <v>-789.74793167522989</v>
      </c>
      <c r="AA24" s="557">
        <v>-739.51</v>
      </c>
      <c r="AB24" s="557">
        <v>-632.19048999999995</v>
      </c>
      <c r="AC24" s="758">
        <v>-697.93946400000004</v>
      </c>
      <c r="AD24" s="1125">
        <v>-511.25900000000001</v>
      </c>
      <c r="AE24" s="1125">
        <v>-454.12181461584964</v>
      </c>
      <c r="AF24" s="1125">
        <v>-109.50631482</v>
      </c>
      <c r="AG24" s="1126">
        <f>SUM(D24:AF24)</f>
        <v>-20858.890250151075</v>
      </c>
      <c r="AH24" s="86"/>
    </row>
    <row r="25" spans="1:34" ht="14.4" x14ac:dyDescent="0.3">
      <c r="A25" s="27"/>
      <c r="B25" s="1395"/>
      <c r="C25" s="538" t="s">
        <v>34</v>
      </c>
      <c r="D25" s="557">
        <v>1244.1600000000001</v>
      </c>
      <c r="E25" s="557">
        <v>186.62300000000005</v>
      </c>
      <c r="F25" s="557">
        <v>735.93</v>
      </c>
      <c r="G25" s="557">
        <v>820.85</v>
      </c>
      <c r="H25" s="557">
        <v>499.1</v>
      </c>
      <c r="I25" s="557">
        <v>1631.1869999999999</v>
      </c>
      <c r="J25" s="557">
        <v>1148.3330000000001</v>
      </c>
      <c r="K25" s="557">
        <v>454.83100000000002</v>
      </c>
      <c r="L25" s="557">
        <v>618.71799999999996</v>
      </c>
      <c r="M25" s="557">
        <v>-1161.75</v>
      </c>
      <c r="N25" s="557">
        <v>-1014.3896</v>
      </c>
      <c r="O25" s="557">
        <v>-90.037680000000023</v>
      </c>
      <c r="P25" s="557">
        <v>-572.1280099999999</v>
      </c>
      <c r="Q25" s="557">
        <v>-675.71330000000012</v>
      </c>
      <c r="R25" s="557">
        <v>-526.5475230400001</v>
      </c>
      <c r="S25" s="557">
        <v>-604.23215105999998</v>
      </c>
      <c r="T25" s="557">
        <v>234.31600000000003</v>
      </c>
      <c r="U25" s="557">
        <v>44.12399999999991</v>
      </c>
      <c r="V25" s="557">
        <v>210.86839999999995</v>
      </c>
      <c r="W25" s="558">
        <v>68.739468000000102</v>
      </c>
      <c r="X25" s="557">
        <v>489.71690000000024</v>
      </c>
      <c r="Y25" s="557">
        <v>-98.579127000000085</v>
      </c>
      <c r="Z25" s="557">
        <v>-148.0881519552297</v>
      </c>
      <c r="AA25" s="557">
        <v>196.65299999999999</v>
      </c>
      <c r="AB25" s="557">
        <v>270.57758637000006</v>
      </c>
      <c r="AC25" s="757">
        <v>546.42511599999989</v>
      </c>
      <c r="AD25" s="1124">
        <v>249.40493500000002</v>
      </c>
      <c r="AE25" s="1124">
        <v>593.31303917415016</v>
      </c>
      <c r="AF25" s="1124">
        <f>+AF24+AF23</f>
        <v>17.306250869999985</v>
      </c>
      <c r="AG25" s="1126">
        <f>SUM(D25:AF25)</f>
        <v>5369.7111523589228</v>
      </c>
      <c r="AH25" s="86"/>
    </row>
    <row r="26" spans="1:34" ht="14.4" x14ac:dyDescent="0.3">
      <c r="A26" s="27"/>
      <c r="B26" s="1395"/>
      <c r="C26" s="538" t="s">
        <v>35</v>
      </c>
      <c r="D26" s="557">
        <v>-222.76</v>
      </c>
      <c r="E26" s="557">
        <v>-269.82</v>
      </c>
      <c r="F26" s="557">
        <v>-306.5</v>
      </c>
      <c r="G26" s="557">
        <v>-315.73</v>
      </c>
      <c r="H26" s="557">
        <v>-337.45499999999998</v>
      </c>
      <c r="I26" s="557">
        <v>-365.17899999999997</v>
      </c>
      <c r="J26" s="557">
        <v>-527.42700000000002</v>
      </c>
      <c r="K26" s="557">
        <v>-702.83199999999999</v>
      </c>
      <c r="L26" s="557">
        <v>-712.48800000000006</v>
      </c>
      <c r="M26" s="557">
        <v>-511.66</v>
      </c>
      <c r="N26" s="557">
        <v>-362.80691999999999</v>
      </c>
      <c r="O26" s="558">
        <v>-240.76</v>
      </c>
      <c r="P26" s="558">
        <v>-282.24469999999997</v>
      </c>
      <c r="Q26" s="558">
        <v>-338.67895499999992</v>
      </c>
      <c r="R26" s="558">
        <v>-352.04700000000003</v>
      </c>
      <c r="S26" s="558">
        <v>-252.39179999999999</v>
      </c>
      <c r="T26" s="558">
        <v>-160.57199999999997</v>
      </c>
      <c r="U26" s="558">
        <v>-140.40860000000001</v>
      </c>
      <c r="V26" s="558">
        <v>-130.49514699999997</v>
      </c>
      <c r="W26" s="558">
        <v>-131.27179799999999</v>
      </c>
      <c r="X26" s="557">
        <v>-138.87339</v>
      </c>
      <c r="Y26" s="557">
        <v>-128.7038</v>
      </c>
      <c r="Z26" s="557">
        <v>-137.67078139770953</v>
      </c>
      <c r="AA26" s="557">
        <v>-118.517</v>
      </c>
      <c r="AB26" s="557">
        <v>-140.55459999999999</v>
      </c>
      <c r="AC26" s="757">
        <v>-177.21893999999998</v>
      </c>
      <c r="AD26" s="1124">
        <v>-239.05193</v>
      </c>
      <c r="AE26" s="1124">
        <v>-177.26288278999991</v>
      </c>
      <c r="AF26" s="1124">
        <v>-26.68307248</v>
      </c>
      <c r="AG26" s="1126">
        <f>SUM(D26:AF26)</f>
        <v>-7948.0643166677091</v>
      </c>
      <c r="AH26" s="86"/>
    </row>
    <row r="27" spans="1:34" ht="14.4" x14ac:dyDescent="0.3">
      <c r="A27" s="27"/>
      <c r="B27" s="1396"/>
      <c r="C27" s="541" t="s">
        <v>36</v>
      </c>
      <c r="D27" s="559">
        <v>1021.4</v>
      </c>
      <c r="E27" s="559">
        <v>-83.196999999999946</v>
      </c>
      <c r="F27" s="559">
        <v>429.43</v>
      </c>
      <c r="G27" s="559">
        <v>505.12</v>
      </c>
      <c r="H27" s="559">
        <v>161.64500000000001</v>
      </c>
      <c r="I27" s="559">
        <v>1266.0079999999998</v>
      </c>
      <c r="J27" s="559">
        <v>620.90600000000006</v>
      </c>
      <c r="K27" s="559">
        <v>-248.00099999999998</v>
      </c>
      <c r="L27" s="559">
        <v>-93.770000000000095</v>
      </c>
      <c r="M27" s="559">
        <v>-1673.41</v>
      </c>
      <c r="N27" s="559">
        <v>-1377.19652</v>
      </c>
      <c r="O27" s="559">
        <v>-330.79768000000001</v>
      </c>
      <c r="P27" s="559">
        <v>-854.37270999999987</v>
      </c>
      <c r="Q27" s="559">
        <v>-1014.392255</v>
      </c>
      <c r="R27" s="559">
        <v>-878.59452304000013</v>
      </c>
      <c r="S27" s="559">
        <v>-856.62395105999997</v>
      </c>
      <c r="T27" s="559">
        <v>73.744000000000057</v>
      </c>
      <c r="U27" s="559">
        <v>-96.284600000000097</v>
      </c>
      <c r="V27" s="559">
        <v>80.373252999999977</v>
      </c>
      <c r="W27" s="753">
        <v>-62.532329999999888</v>
      </c>
      <c r="X27" s="559">
        <v>350.84351000000026</v>
      </c>
      <c r="Y27" s="559">
        <v>-227.28292700000009</v>
      </c>
      <c r="Z27" s="559">
        <v>-285.75893335293927</v>
      </c>
      <c r="AA27" s="559">
        <v>78.135999999999996</v>
      </c>
      <c r="AB27" s="559">
        <v>130.02298637000007</v>
      </c>
      <c r="AC27" s="757">
        <v>369.20617599999991</v>
      </c>
      <c r="AD27" s="1124">
        <v>10.353005000000024</v>
      </c>
      <c r="AE27" s="1124">
        <v>416.05015638415023</v>
      </c>
      <c r="AF27" s="1124">
        <f>+AF25+AF26</f>
        <v>-9.3768216100000146</v>
      </c>
      <c r="AG27" s="1126">
        <f>SUM(D27:AF27)</f>
        <v>-2578.353164308789</v>
      </c>
      <c r="AH27" s="86"/>
    </row>
    <row r="28" spans="1:34" ht="14.4" x14ac:dyDescent="0.3">
      <c r="A28" s="27"/>
      <c r="B28" s="546"/>
      <c r="C28" s="547"/>
      <c r="D28" s="548"/>
      <c r="E28" s="548"/>
      <c r="F28" s="548"/>
      <c r="G28" s="548"/>
      <c r="H28" s="549"/>
      <c r="I28" s="549"/>
      <c r="J28" s="549"/>
      <c r="K28" s="549"/>
      <c r="L28" s="549"/>
      <c r="M28" s="549"/>
      <c r="N28" s="549"/>
      <c r="O28" s="549"/>
      <c r="P28" s="549"/>
      <c r="Q28" s="549"/>
      <c r="R28" s="549"/>
      <c r="S28" s="549"/>
      <c r="T28" s="549"/>
      <c r="U28" s="549"/>
      <c r="V28" s="549"/>
      <c r="W28" s="549"/>
      <c r="X28" s="755"/>
      <c r="Y28" s="755"/>
      <c r="Z28" s="755"/>
      <c r="AA28" s="755"/>
      <c r="AB28" s="755"/>
      <c r="AC28" s="549"/>
      <c r="AD28" s="755"/>
      <c r="AE28" s="755"/>
      <c r="AF28" s="755"/>
      <c r="AG28" s="877"/>
      <c r="AH28" s="86"/>
    </row>
    <row r="29" spans="1:34" ht="14.4" x14ac:dyDescent="0.3">
      <c r="A29" s="27"/>
      <c r="B29" s="1394" t="s">
        <v>274</v>
      </c>
      <c r="C29" s="551" t="s">
        <v>32</v>
      </c>
      <c r="D29" s="552">
        <v>1.024</v>
      </c>
      <c r="E29" s="552">
        <v>2.9470000000000001</v>
      </c>
      <c r="F29" s="552">
        <v>4.1349999999999998</v>
      </c>
      <c r="G29" s="552">
        <v>9.7059999999999995</v>
      </c>
      <c r="H29" s="552">
        <v>20.713999999999999</v>
      </c>
      <c r="I29" s="552">
        <v>22.091999999999999</v>
      </c>
      <c r="J29" s="552">
        <v>28.187000000000001</v>
      </c>
      <c r="K29" s="552">
        <v>4.8129999999999997</v>
      </c>
      <c r="L29" s="552">
        <v>2.4630000000000001</v>
      </c>
      <c r="M29" s="552">
        <v>0</v>
      </c>
      <c r="N29" s="552">
        <v>4.5220000000000002</v>
      </c>
      <c r="O29" s="552">
        <v>13.612865000000001</v>
      </c>
      <c r="P29" s="552">
        <v>48.266404000000001</v>
      </c>
      <c r="Q29" s="552">
        <v>88.828054999999992</v>
      </c>
      <c r="R29" s="552">
        <v>358.33955900000001</v>
      </c>
      <c r="S29" s="552">
        <v>304.74419000000006</v>
      </c>
      <c r="T29" s="552">
        <v>457.54579999999999</v>
      </c>
      <c r="U29" s="552">
        <v>202.65719999999999</v>
      </c>
      <c r="V29" s="552">
        <v>469.62361999999996</v>
      </c>
      <c r="W29" s="553">
        <v>362.02826799999997</v>
      </c>
      <c r="X29" s="552">
        <v>494.75291100000004</v>
      </c>
      <c r="Y29" s="552">
        <v>432.48291999999998</v>
      </c>
      <c r="Z29" s="552">
        <v>474.16258728880769</v>
      </c>
      <c r="AA29" s="539">
        <v>301.97399999999999</v>
      </c>
      <c r="AB29" s="539">
        <v>779.26239367000005</v>
      </c>
      <c r="AC29" s="759">
        <v>936.67882000000009</v>
      </c>
      <c r="AD29" s="1118">
        <v>719.26251999999999</v>
      </c>
      <c r="AE29" s="1118">
        <v>675.00075299727871</v>
      </c>
      <c r="AF29" s="1118">
        <v>52.078107726666673</v>
      </c>
      <c r="AG29" s="1127">
        <f>SUM(D29:AF29)</f>
        <v>7271.9039736827535</v>
      </c>
      <c r="AH29" s="86"/>
    </row>
    <row r="30" spans="1:34" ht="14.4" x14ac:dyDescent="0.3">
      <c r="A30" s="27"/>
      <c r="B30" s="1395"/>
      <c r="C30" s="538" t="s">
        <v>33</v>
      </c>
      <c r="D30" s="539">
        <v>-1.2709999999999999</v>
      </c>
      <c r="E30" s="539">
        <v>-2.0059999999999998</v>
      </c>
      <c r="F30" s="539">
        <v>-2.0709999999999997</v>
      </c>
      <c r="G30" s="539">
        <v>-2.165</v>
      </c>
      <c r="H30" s="539">
        <v>-2.2389999999999999</v>
      </c>
      <c r="I30" s="539">
        <v>-3.548</v>
      </c>
      <c r="J30" s="539">
        <v>-4.24</v>
      </c>
      <c r="K30" s="539">
        <v>-6.843</v>
      </c>
      <c r="L30" s="539">
        <v>-6.8209999999999997</v>
      </c>
      <c r="M30" s="539">
        <v>-4.5999999999999996</v>
      </c>
      <c r="N30" s="539">
        <v>-9.861699999999999</v>
      </c>
      <c r="O30" s="539">
        <v>-13.112</v>
      </c>
      <c r="P30" s="539">
        <v>-8.3688000000000002</v>
      </c>
      <c r="Q30" s="539">
        <v>-12.226599999999999</v>
      </c>
      <c r="R30" s="539">
        <v>-24.59545</v>
      </c>
      <c r="S30" s="539">
        <v>-33.334631829999999</v>
      </c>
      <c r="T30" s="539">
        <v>-39.097163700000003</v>
      </c>
      <c r="U30" s="539">
        <v>-73.833502440000018</v>
      </c>
      <c r="V30" s="539">
        <v>-93.220416999999998</v>
      </c>
      <c r="W30" s="540">
        <v>-148.922684</v>
      </c>
      <c r="X30" s="539">
        <v>-156.91856799999999</v>
      </c>
      <c r="Y30" s="539">
        <v>-199.43895600000002</v>
      </c>
      <c r="Z30" s="539">
        <v>-241.95195099730364</v>
      </c>
      <c r="AA30" s="539">
        <v>-248.59</v>
      </c>
      <c r="AB30" s="539">
        <v>-320.33198600000003</v>
      </c>
      <c r="AC30" s="560">
        <v>-364.64214978000001</v>
      </c>
      <c r="AD30" s="1120">
        <v>-414.80220000000003</v>
      </c>
      <c r="AE30" s="1120">
        <v>-564.93662954266881</v>
      </c>
      <c r="AF30" s="1120">
        <v>-168.07748152928622</v>
      </c>
      <c r="AG30" s="1127">
        <f>SUM(D30:AF30)</f>
        <v>-3172.0668708192584</v>
      </c>
      <c r="AH30" s="86"/>
    </row>
    <row r="31" spans="1:34" ht="14.4" x14ac:dyDescent="0.3">
      <c r="A31" s="27"/>
      <c r="B31" s="1395"/>
      <c r="C31" s="538" t="s">
        <v>34</v>
      </c>
      <c r="D31" s="539">
        <v>-0.24699999999999989</v>
      </c>
      <c r="E31" s="539">
        <v>0.94100000000000028</v>
      </c>
      <c r="F31" s="539">
        <v>2.0640000000000001</v>
      </c>
      <c r="G31" s="539">
        <v>7.5409999999999995</v>
      </c>
      <c r="H31" s="539">
        <v>18.475000000000001</v>
      </c>
      <c r="I31" s="539">
        <v>18.543999999999997</v>
      </c>
      <c r="J31" s="539">
        <v>23.947000000000003</v>
      </c>
      <c r="K31" s="539">
        <v>-2.0299999999999998</v>
      </c>
      <c r="L31" s="539">
        <v>-4.3579999999999997</v>
      </c>
      <c r="M31" s="539">
        <v>-4.5999999999999996</v>
      </c>
      <c r="N31" s="539">
        <v>-5.3396999999999988</v>
      </c>
      <c r="O31" s="539">
        <v>0.500865000000001</v>
      </c>
      <c r="P31" s="539">
        <v>39.897604000000001</v>
      </c>
      <c r="Q31" s="539">
        <v>76.601454999999987</v>
      </c>
      <c r="R31" s="539">
        <v>333.74410899999998</v>
      </c>
      <c r="S31" s="539">
        <v>271.40955817000008</v>
      </c>
      <c r="T31" s="539">
        <v>418.44863629999998</v>
      </c>
      <c r="U31" s="539">
        <v>128.82369755999997</v>
      </c>
      <c r="V31" s="539">
        <v>376.40320299999996</v>
      </c>
      <c r="W31" s="540">
        <v>213.10558399999996</v>
      </c>
      <c r="X31" s="539">
        <v>337.83434300000005</v>
      </c>
      <c r="Y31" s="539">
        <v>233.04396399999996</v>
      </c>
      <c r="Z31" s="539">
        <v>232.21063629150404</v>
      </c>
      <c r="AA31" s="539">
        <v>53.384</v>
      </c>
      <c r="AB31" s="539">
        <v>458.93040767000002</v>
      </c>
      <c r="AC31" s="757">
        <v>572.03667022000013</v>
      </c>
      <c r="AD31" s="1124">
        <v>304.46031999999997</v>
      </c>
      <c r="AE31" s="1124">
        <v>110.0641234546099</v>
      </c>
      <c r="AF31" s="1124">
        <f>+AF30+AF29</f>
        <v>-115.99937380261954</v>
      </c>
      <c r="AG31" s="1127">
        <f>SUM(D31:AF31)</f>
        <v>4099.8371028634947</v>
      </c>
      <c r="AH31" s="86"/>
    </row>
    <row r="32" spans="1:34" ht="14.4" x14ac:dyDescent="0.3">
      <c r="A32" s="27"/>
      <c r="B32" s="1395"/>
      <c r="C32" s="538" t="s">
        <v>35</v>
      </c>
      <c r="D32" s="539">
        <v>-1.0469999999999999</v>
      </c>
      <c r="E32" s="539">
        <v>-1.1240000000000001</v>
      </c>
      <c r="F32" s="539">
        <v>-1.2549999999999999</v>
      </c>
      <c r="G32" s="539">
        <v>-1.369</v>
      </c>
      <c r="H32" s="539">
        <v>-2.0230000000000001</v>
      </c>
      <c r="I32" s="539">
        <v>-3.774</v>
      </c>
      <c r="J32" s="539">
        <v>-4.351</v>
      </c>
      <c r="K32" s="539">
        <v>-5.6040000000000001</v>
      </c>
      <c r="L32" s="539">
        <v>-5.4090000000000007</v>
      </c>
      <c r="M32" s="539">
        <v>-1.24</v>
      </c>
      <c r="N32" s="539">
        <v>-1.707055</v>
      </c>
      <c r="O32" s="539">
        <v>-10.696306</v>
      </c>
      <c r="P32" s="539">
        <v>-5.9416359999999999</v>
      </c>
      <c r="Q32" s="539">
        <v>-9.600263</v>
      </c>
      <c r="R32" s="539">
        <v>-16.974018999999998</v>
      </c>
      <c r="S32" s="539">
        <v>-28.056669100000001</v>
      </c>
      <c r="T32" s="539">
        <v>-36.212320890000008</v>
      </c>
      <c r="U32" s="539">
        <v>-27.375441879999997</v>
      </c>
      <c r="V32" s="539">
        <v>-34.713676</v>
      </c>
      <c r="W32" s="540">
        <v>-47.964547999999994</v>
      </c>
      <c r="X32" s="539">
        <v>-50.396422000000001</v>
      </c>
      <c r="Y32" s="539">
        <v>-53.478645</v>
      </c>
      <c r="Z32" s="539">
        <v>-64.561118019588719</v>
      </c>
      <c r="AA32" s="539">
        <v>-71.102999999999994</v>
      </c>
      <c r="AB32" s="539">
        <v>-91.668310999999989</v>
      </c>
      <c r="AC32" s="757">
        <v>-118.81940300000001</v>
      </c>
      <c r="AD32" s="1124">
        <v>-171.835577</v>
      </c>
      <c r="AE32" s="1124">
        <v>-140.03102194363203</v>
      </c>
      <c r="AF32" s="1124">
        <v>-28.309408170000001</v>
      </c>
      <c r="AG32" s="1127">
        <f>SUM(D32:AF32)</f>
        <v>-1036.6408410032207</v>
      </c>
      <c r="AH32" s="86"/>
    </row>
    <row r="33" spans="1:34" ht="14.4" x14ac:dyDescent="0.3">
      <c r="A33" s="27"/>
      <c r="B33" s="1395"/>
      <c r="C33" s="554" t="s">
        <v>36</v>
      </c>
      <c r="D33" s="545">
        <v>-1.2939999999999998</v>
      </c>
      <c r="E33" s="545">
        <v>-0.18299999999999983</v>
      </c>
      <c r="F33" s="545">
        <v>0.80900000000000016</v>
      </c>
      <c r="G33" s="545">
        <v>6.1719999999999997</v>
      </c>
      <c r="H33" s="545">
        <v>16.451999999999998</v>
      </c>
      <c r="I33" s="545">
        <v>14.77</v>
      </c>
      <c r="J33" s="545">
        <v>19.596000000000004</v>
      </c>
      <c r="K33" s="545">
        <v>-7.6340000000000003</v>
      </c>
      <c r="L33" s="545">
        <v>-9.7669999999999995</v>
      </c>
      <c r="M33" s="545">
        <v>-5.84</v>
      </c>
      <c r="N33" s="545">
        <v>-7.0467549999999992</v>
      </c>
      <c r="O33" s="545">
        <v>-10.195440999999999</v>
      </c>
      <c r="P33" s="545">
        <v>33.955967999999999</v>
      </c>
      <c r="Q33" s="545">
        <v>67.001191999999989</v>
      </c>
      <c r="R33" s="545">
        <v>316.77008999999998</v>
      </c>
      <c r="S33" s="545">
        <v>243.35288907000009</v>
      </c>
      <c r="T33" s="545">
        <v>382.23631540999997</v>
      </c>
      <c r="U33" s="545">
        <v>101.44825567999997</v>
      </c>
      <c r="V33" s="545">
        <v>341.68952699999994</v>
      </c>
      <c r="W33" s="544">
        <v>165.14103599999999</v>
      </c>
      <c r="X33" s="542">
        <v>287.43792100000007</v>
      </c>
      <c r="Y33" s="542">
        <v>179.56531899999996</v>
      </c>
      <c r="Z33" s="542">
        <v>167.64951827191533</v>
      </c>
      <c r="AA33" s="542">
        <v>-17.719000000000001</v>
      </c>
      <c r="AB33" s="542">
        <v>367.26209667000001</v>
      </c>
      <c r="AC33" s="757">
        <v>453.21726722000011</v>
      </c>
      <c r="AD33" s="1124">
        <v>132.62474299999997</v>
      </c>
      <c r="AE33" s="1124">
        <v>-29.966898489022128</v>
      </c>
      <c r="AF33" s="1124">
        <f>+AF31+AF32</f>
        <v>-144.30878197261956</v>
      </c>
      <c r="AG33" s="1127">
        <f>SUM(D33:AF33)</f>
        <v>3063.1962618602734</v>
      </c>
      <c r="AH33" s="86"/>
    </row>
    <row r="34" spans="1:34" ht="14.4" x14ac:dyDescent="0.3">
      <c r="A34" s="27"/>
      <c r="B34" s="561"/>
      <c r="C34" s="548"/>
      <c r="D34" s="548"/>
      <c r="E34" s="548"/>
      <c r="F34" s="548"/>
      <c r="G34" s="548"/>
      <c r="H34" s="549"/>
      <c r="I34" s="549"/>
      <c r="J34" s="549"/>
      <c r="K34" s="549"/>
      <c r="L34" s="549"/>
      <c r="M34" s="549"/>
      <c r="N34" s="549"/>
      <c r="O34" s="549"/>
      <c r="P34" s="549"/>
      <c r="Q34" s="549"/>
      <c r="R34" s="549"/>
      <c r="S34" s="549"/>
      <c r="T34" s="549"/>
      <c r="U34" s="549"/>
      <c r="V34" s="549"/>
      <c r="W34" s="549"/>
      <c r="X34" s="549"/>
      <c r="Y34" s="549"/>
      <c r="Z34" s="549"/>
      <c r="AA34" s="549"/>
      <c r="AB34" s="549"/>
      <c r="AC34" s="549"/>
      <c r="AD34" s="755"/>
      <c r="AE34" s="755"/>
      <c r="AF34" s="755"/>
      <c r="AG34" s="877"/>
      <c r="AH34" s="86"/>
    </row>
    <row r="35" spans="1:34" ht="19.5" customHeight="1" x14ac:dyDescent="0.3">
      <c r="A35" s="27"/>
      <c r="B35" s="1397" t="s">
        <v>354</v>
      </c>
      <c r="C35" s="1398"/>
      <c r="D35" s="562">
        <f t="shared" ref="D35:AG39" si="0">+D11+D17+D23+D29</f>
        <v>4169.5439999999999</v>
      </c>
      <c r="E35" s="562">
        <f t="shared" si="0"/>
        <v>1674.03</v>
      </c>
      <c r="F35" s="562">
        <f t="shared" si="0"/>
        <v>4413.2350000000006</v>
      </c>
      <c r="G35" s="562">
        <f t="shared" si="0"/>
        <v>2446.616</v>
      </c>
      <c r="H35" s="562">
        <f t="shared" si="0"/>
        <v>2167.0590000000002</v>
      </c>
      <c r="I35" s="562">
        <f t="shared" si="0"/>
        <v>3504.828</v>
      </c>
      <c r="J35" s="562">
        <f t="shared" si="0"/>
        <v>2856.6289999999999</v>
      </c>
      <c r="K35" s="562">
        <f t="shared" si="0"/>
        <v>4026.5010000000002</v>
      </c>
      <c r="L35" s="562">
        <f t="shared" si="0"/>
        <v>13384.635</v>
      </c>
      <c r="M35" s="562">
        <f t="shared" si="0"/>
        <v>595.29999999999995</v>
      </c>
      <c r="N35" s="562">
        <f t="shared" si="0"/>
        <v>10238.230700000002</v>
      </c>
      <c r="O35" s="562">
        <f t="shared" si="0"/>
        <v>4577.743665</v>
      </c>
      <c r="P35" s="562">
        <f t="shared" si="0"/>
        <v>1007.4482939999998</v>
      </c>
      <c r="Q35" s="562">
        <f t="shared" si="0"/>
        <v>1688.9953949999999</v>
      </c>
      <c r="R35" s="562">
        <f t="shared" si="0"/>
        <v>2383.9015639999998</v>
      </c>
      <c r="S35" s="562">
        <f t="shared" si="0"/>
        <v>1871.1380659400002</v>
      </c>
      <c r="T35" s="562">
        <f t="shared" si="0"/>
        <v>3183.7038000000002</v>
      </c>
      <c r="U35" s="562">
        <f t="shared" si="0"/>
        <v>2430.7392000000004</v>
      </c>
      <c r="V35" s="562">
        <f t="shared" si="0"/>
        <v>2578.3072189999998</v>
      </c>
      <c r="W35" s="562">
        <f t="shared" si="0"/>
        <v>2132.202436</v>
      </c>
      <c r="X35" s="562">
        <f t="shared" si="0"/>
        <v>2770.4889109999999</v>
      </c>
      <c r="Y35" s="562">
        <f t="shared" si="0"/>
        <v>2280.2355010000001</v>
      </c>
      <c r="Z35" s="562">
        <f t="shared" si="0"/>
        <v>1885.7279706388076</v>
      </c>
      <c r="AA35" s="562">
        <f t="shared" si="0"/>
        <v>2448.3389999999999</v>
      </c>
      <c r="AB35" s="562">
        <f t="shared" si="0"/>
        <v>2925.8831700400001</v>
      </c>
      <c r="AC35" s="562">
        <f t="shared" si="0"/>
        <v>31837.790300000001</v>
      </c>
      <c r="AD35" s="1128">
        <f t="shared" si="0"/>
        <v>18893.230295000001</v>
      </c>
      <c r="AE35" s="1128">
        <f t="shared" ref="AE35" si="1">+AE11+AE17+AE23+AE29</f>
        <v>3308.3689916872786</v>
      </c>
      <c r="AF35" s="1128">
        <f t="shared" si="0"/>
        <v>256.28740354666661</v>
      </c>
      <c r="AG35" s="878">
        <f t="shared" si="0"/>
        <v>137937.13888185273</v>
      </c>
      <c r="AH35" s="86"/>
    </row>
    <row r="36" spans="1:34" ht="23.25" customHeight="1" x14ac:dyDescent="0.3">
      <c r="A36" s="27"/>
      <c r="B36" s="1399" t="s">
        <v>355</v>
      </c>
      <c r="C36" s="1400"/>
      <c r="D36" s="562">
        <f t="shared" si="0"/>
        <v>-813.471</v>
      </c>
      <c r="E36" s="562">
        <f t="shared" si="0"/>
        <v>-863.42599999999993</v>
      </c>
      <c r="F36" s="562">
        <f t="shared" si="0"/>
        <v>-793.90099999999995</v>
      </c>
      <c r="G36" s="562">
        <f t="shared" si="0"/>
        <v>-1047.4850000000001</v>
      </c>
      <c r="H36" s="562">
        <f t="shared" si="0"/>
        <v>-1091.1570000000002</v>
      </c>
      <c r="I36" s="562">
        <f t="shared" si="0"/>
        <v>-1365.3579999999999</v>
      </c>
      <c r="J36" s="562">
        <f t="shared" si="0"/>
        <v>-1648.45</v>
      </c>
      <c r="K36" s="562">
        <f t="shared" si="0"/>
        <v>-2199.5589999999997</v>
      </c>
      <c r="L36" s="562">
        <f t="shared" si="0"/>
        <v>-2205.9290000000001</v>
      </c>
      <c r="M36" s="562">
        <f t="shared" si="0"/>
        <v>-3011.32</v>
      </c>
      <c r="N36" s="562">
        <f t="shared" si="0"/>
        <v>-11060.6613</v>
      </c>
      <c r="O36" s="562">
        <f t="shared" si="0"/>
        <v>-6871.1496800000004</v>
      </c>
      <c r="P36" s="562">
        <f t="shared" si="0"/>
        <v>-5066.7495000000008</v>
      </c>
      <c r="Q36" s="562">
        <f t="shared" si="0"/>
        <v>-11911.209779999999</v>
      </c>
      <c r="R36" s="562">
        <f t="shared" si="0"/>
        <v>-2594.0950980400003</v>
      </c>
      <c r="S36" s="562">
        <f t="shared" si="0"/>
        <v>-2271.5969318299994</v>
      </c>
      <c r="T36" s="562">
        <f t="shared" si="0"/>
        <v>-1691.8605636999998</v>
      </c>
      <c r="U36" s="562">
        <f t="shared" si="0"/>
        <v>-1680.0644024400001</v>
      </c>
      <c r="V36" s="562">
        <f t="shared" si="0"/>
        <v>-1618.3839170000001</v>
      </c>
      <c r="W36" s="562">
        <f t="shared" si="0"/>
        <v>-1742.030784</v>
      </c>
      <c r="X36" s="562">
        <f t="shared" si="0"/>
        <v>-1722.7117680000001</v>
      </c>
      <c r="Y36" s="562">
        <f t="shared" si="0"/>
        <v>-1805.3771299999999</v>
      </c>
      <c r="Z36" s="562">
        <f t="shared" si="0"/>
        <v>-2022.0518260819752</v>
      </c>
      <c r="AA36" s="562">
        <f t="shared" si="0"/>
        <v>-1857.454</v>
      </c>
      <c r="AB36" s="562">
        <f t="shared" si="0"/>
        <v>-1840.29223379</v>
      </c>
      <c r="AC36" s="562">
        <f t="shared" si="0"/>
        <v>-1927.96454978</v>
      </c>
      <c r="AD36" s="1128">
        <f t="shared" si="0"/>
        <v>-1783.0829000000001</v>
      </c>
      <c r="AE36" s="1128">
        <f t="shared" ref="AE36" si="2">+AE12+AE18+AE24+AE30</f>
        <v>-1883.8646282985187</v>
      </c>
      <c r="AF36" s="1128">
        <f t="shared" si="0"/>
        <v>-525.40240652928605</v>
      </c>
      <c r="AG36" s="878">
        <f t="shared" si="0"/>
        <v>-76916.059399489779</v>
      </c>
      <c r="AH36" s="86"/>
    </row>
    <row r="37" spans="1:34" ht="23.25" customHeight="1" x14ac:dyDescent="0.3">
      <c r="A37" s="27"/>
      <c r="B37" s="1399" t="s">
        <v>356</v>
      </c>
      <c r="C37" s="1400"/>
      <c r="D37" s="562">
        <f t="shared" si="0"/>
        <v>3356.0729999999999</v>
      </c>
      <c r="E37" s="562">
        <f t="shared" si="0"/>
        <v>810.60400000000016</v>
      </c>
      <c r="F37" s="562">
        <f t="shared" si="0"/>
        <v>3619.3339999999998</v>
      </c>
      <c r="G37" s="562">
        <f t="shared" si="0"/>
        <v>1399.1309999999999</v>
      </c>
      <c r="H37" s="562">
        <f t="shared" si="0"/>
        <v>1075.902</v>
      </c>
      <c r="I37" s="562">
        <f t="shared" si="0"/>
        <v>2139.4699999999993</v>
      </c>
      <c r="J37" s="562">
        <f t="shared" si="0"/>
        <v>1208.1790000000001</v>
      </c>
      <c r="K37" s="562">
        <f t="shared" si="0"/>
        <v>1826.9420000000002</v>
      </c>
      <c r="L37" s="562">
        <f t="shared" si="0"/>
        <v>11178.706</v>
      </c>
      <c r="M37" s="562">
        <f t="shared" si="0"/>
        <v>-2416.02</v>
      </c>
      <c r="N37" s="562">
        <f t="shared" si="0"/>
        <v>-822.43059999999969</v>
      </c>
      <c r="O37" s="562">
        <f t="shared" si="0"/>
        <v>-2293.406015</v>
      </c>
      <c r="P37" s="562">
        <f t="shared" si="0"/>
        <v>-4059.301206000001</v>
      </c>
      <c r="Q37" s="562">
        <f t="shared" si="0"/>
        <v>-10222.214384999999</v>
      </c>
      <c r="R37" s="562">
        <f t="shared" si="0"/>
        <v>-210.19353404000037</v>
      </c>
      <c r="S37" s="562">
        <f t="shared" si="0"/>
        <v>-400.45886588999952</v>
      </c>
      <c r="T37" s="562">
        <f t="shared" si="0"/>
        <v>1491.8432363000002</v>
      </c>
      <c r="U37" s="562">
        <f t="shared" si="0"/>
        <v>750.67479755999989</v>
      </c>
      <c r="V37" s="562">
        <f t="shared" si="0"/>
        <v>959.92330199999981</v>
      </c>
      <c r="W37" s="562">
        <f t="shared" si="0"/>
        <v>390.17165200000017</v>
      </c>
      <c r="X37" s="562">
        <f t="shared" si="0"/>
        <v>1047.7771430000003</v>
      </c>
      <c r="Y37" s="562">
        <f t="shared" si="0"/>
        <v>474.85837100000015</v>
      </c>
      <c r="Z37" s="562">
        <f t="shared" si="0"/>
        <v>-136.32385544316747</v>
      </c>
      <c r="AA37" s="562">
        <f t="shared" si="0"/>
        <v>590.88499999999999</v>
      </c>
      <c r="AB37" s="562">
        <f t="shared" si="0"/>
        <v>1085.5909362500001</v>
      </c>
      <c r="AC37" s="562">
        <f t="shared" si="0"/>
        <v>29909.825750219999</v>
      </c>
      <c r="AD37" s="1128">
        <f t="shared" si="0"/>
        <v>17110.147394999996</v>
      </c>
      <c r="AE37" s="1128">
        <f t="shared" ref="AE37" si="3">+AE13+AE19+AE25+AE31</f>
        <v>1424.5043633887601</v>
      </c>
      <c r="AF37" s="1128">
        <f t="shared" si="0"/>
        <v>-269.11500298261944</v>
      </c>
      <c r="AG37" s="878">
        <f t="shared" si="0"/>
        <v>61021.079482362977</v>
      </c>
      <c r="AH37" s="86"/>
    </row>
    <row r="38" spans="1:34" ht="21" customHeight="1" x14ac:dyDescent="0.3">
      <c r="A38" s="27"/>
      <c r="B38" s="1399" t="s">
        <v>39</v>
      </c>
      <c r="C38" s="1400"/>
      <c r="D38" s="562">
        <f t="shared" si="0"/>
        <v>-762.18700000000001</v>
      </c>
      <c r="E38" s="562">
        <f t="shared" si="0"/>
        <v>-765.98399999999992</v>
      </c>
      <c r="F38" s="562">
        <f t="shared" si="0"/>
        <v>-889.6149999999999</v>
      </c>
      <c r="G38" s="562">
        <f t="shared" si="0"/>
        <v>-965.10900000000004</v>
      </c>
      <c r="H38" s="562">
        <f t="shared" si="0"/>
        <v>-949.28499999999997</v>
      </c>
      <c r="I38" s="562">
        <f t="shared" si="0"/>
        <v>-961.51099999999997</v>
      </c>
      <c r="J38" s="562">
        <f t="shared" si="0"/>
        <v>-1166.223</v>
      </c>
      <c r="K38" s="562">
        <f t="shared" si="0"/>
        <v>-1406.0690000000002</v>
      </c>
      <c r="L38" s="562">
        <f t="shared" si="0"/>
        <v>-1610.2900000000002</v>
      </c>
      <c r="M38" s="562">
        <f t="shared" si="0"/>
        <v>-1687.3100000000002</v>
      </c>
      <c r="N38" s="562">
        <f t="shared" si="0"/>
        <v>-1586.6162750000001</v>
      </c>
      <c r="O38" s="562">
        <f t="shared" si="0"/>
        <v>-1227.4950059999999</v>
      </c>
      <c r="P38" s="562">
        <f t="shared" si="0"/>
        <v>-1254.5962950000001</v>
      </c>
      <c r="Q38" s="562">
        <f t="shared" si="0"/>
        <v>-912.78031800000008</v>
      </c>
      <c r="R38" s="562">
        <f t="shared" si="0"/>
        <v>-847.82981900000004</v>
      </c>
      <c r="S38" s="562">
        <f t="shared" si="0"/>
        <v>-705.58286910000004</v>
      </c>
      <c r="T38" s="562">
        <f t="shared" si="0"/>
        <v>-562.56332089</v>
      </c>
      <c r="U38" s="562">
        <f t="shared" si="0"/>
        <v>-533.86784188000013</v>
      </c>
      <c r="V38" s="562">
        <f t="shared" si="0"/>
        <v>-487.493923</v>
      </c>
      <c r="W38" s="562">
        <f t="shared" si="0"/>
        <v>-489.42686699999996</v>
      </c>
      <c r="X38" s="562">
        <f t="shared" si="0"/>
        <v>-555.42711199999997</v>
      </c>
      <c r="Y38" s="562">
        <f t="shared" si="0"/>
        <v>-548.34751500000004</v>
      </c>
      <c r="Z38" s="562">
        <f t="shared" si="0"/>
        <v>-621.79396033337594</v>
      </c>
      <c r="AA38" s="562">
        <f t="shared" si="0"/>
        <v>-618.89</v>
      </c>
      <c r="AB38" s="562">
        <f t="shared" si="0"/>
        <v>-619.75356099999999</v>
      </c>
      <c r="AC38" s="562">
        <f t="shared" si="0"/>
        <v>-842.37704299999996</v>
      </c>
      <c r="AD38" s="1128">
        <f t="shared" si="0"/>
        <v>-2077.6741769999999</v>
      </c>
      <c r="AE38" s="1128">
        <f t="shared" ref="AE38" si="4">+AE14+AE20+AE26+AE32</f>
        <v>-1972.0495809727163</v>
      </c>
      <c r="AF38" s="1128">
        <f t="shared" si="0"/>
        <v>-450.18836566258994</v>
      </c>
      <c r="AG38" s="878">
        <f t="shared" si="0"/>
        <v>-28078.336849838681</v>
      </c>
      <c r="AH38" s="86"/>
    </row>
    <row r="39" spans="1:34" ht="27" customHeight="1" thickBot="1" x14ac:dyDescent="0.35">
      <c r="A39" s="27"/>
      <c r="B39" s="1385" t="s">
        <v>40</v>
      </c>
      <c r="C39" s="1386"/>
      <c r="D39" s="28">
        <f t="shared" si="0"/>
        <v>2593.886</v>
      </c>
      <c r="E39" s="28">
        <f t="shared" si="0"/>
        <v>44.620000000000054</v>
      </c>
      <c r="F39" s="28">
        <f t="shared" si="0"/>
        <v>2729.7190000000001</v>
      </c>
      <c r="G39" s="28">
        <f t="shared" si="0"/>
        <v>434.02200000000005</v>
      </c>
      <c r="H39" s="28">
        <f t="shared" si="0"/>
        <v>126.61700000000005</v>
      </c>
      <c r="I39" s="28">
        <f t="shared" si="0"/>
        <v>1177.9589999999998</v>
      </c>
      <c r="J39" s="28">
        <f t="shared" si="0"/>
        <v>41.956000000000245</v>
      </c>
      <c r="K39" s="28">
        <f t="shared" si="0"/>
        <v>420.87300000000027</v>
      </c>
      <c r="L39" s="28">
        <f t="shared" si="0"/>
        <v>9568.4159999999993</v>
      </c>
      <c r="M39" s="28">
        <f t="shared" si="0"/>
        <v>-4103.33</v>
      </c>
      <c r="N39" s="28">
        <f t="shared" si="0"/>
        <v>-2409.0468749999995</v>
      </c>
      <c r="O39" s="28">
        <f t="shared" si="0"/>
        <v>-3520.9010210000001</v>
      </c>
      <c r="P39" s="28">
        <f t="shared" si="0"/>
        <v>-5313.8975010000004</v>
      </c>
      <c r="Q39" s="28">
        <f t="shared" si="0"/>
        <v>-11134.994703000002</v>
      </c>
      <c r="R39" s="28">
        <f t="shared" si="0"/>
        <v>-1058.0233530400003</v>
      </c>
      <c r="S39" s="28">
        <f t="shared" si="0"/>
        <v>-1106.0417349899994</v>
      </c>
      <c r="T39" s="28">
        <f t="shared" si="0"/>
        <v>929.27991541000017</v>
      </c>
      <c r="U39" s="28">
        <f t="shared" si="0"/>
        <v>216.80695567999987</v>
      </c>
      <c r="V39" s="28">
        <f t="shared" si="0"/>
        <v>472.42937899999981</v>
      </c>
      <c r="W39" s="28">
        <f t="shared" si="0"/>
        <v>-99.255214999999794</v>
      </c>
      <c r="X39" s="28">
        <f t="shared" si="0"/>
        <v>492.35003100000029</v>
      </c>
      <c r="Y39" s="28">
        <f t="shared" si="0"/>
        <v>-73.489143999999868</v>
      </c>
      <c r="Z39" s="28">
        <f t="shared" si="0"/>
        <v>-758.11781577654335</v>
      </c>
      <c r="AA39" s="28">
        <f t="shared" si="0"/>
        <v>-28.005000000000003</v>
      </c>
      <c r="AB39" s="28">
        <f t="shared" si="0"/>
        <v>465.83737525000004</v>
      </c>
      <c r="AC39" s="28">
        <f t="shared" si="0"/>
        <v>29067.448707219999</v>
      </c>
      <c r="AD39" s="1129">
        <f t="shared" si="0"/>
        <v>15032.473217999999</v>
      </c>
      <c r="AE39" s="1129">
        <f t="shared" ref="AE39" si="5">+AE15+AE21+AE27+AE33</f>
        <v>-547.5452175839564</v>
      </c>
      <c r="AF39" s="1129">
        <f>+AF15+AF21+AF27+AF33</f>
        <v>-719.30336864520928</v>
      </c>
      <c r="AG39" s="879">
        <f t="shared" si="0"/>
        <v>32942.742632524292</v>
      </c>
      <c r="AH39" s="86"/>
    </row>
    <row r="40" spans="1:34" ht="14.4" thickTop="1" x14ac:dyDescent="0.3"/>
    <row r="41" spans="1:34" x14ac:dyDescent="0.3">
      <c r="AA41" s="26"/>
    </row>
    <row r="42" spans="1:34" x14ac:dyDescent="0.3">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86"/>
      <c r="AD42" s="86"/>
      <c r="AE42" s="86"/>
      <c r="AF42" s="86"/>
      <c r="AG42" s="26"/>
    </row>
    <row r="43" spans="1:34" x14ac:dyDescent="0.3">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4" x14ac:dyDescent="0.3">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sheetData>
  <mergeCells count="12">
    <mergeCell ref="B39:C39"/>
    <mergeCell ref="B6:AB6"/>
    <mergeCell ref="B7:AB7"/>
    <mergeCell ref="B10:C10"/>
    <mergeCell ref="B11:B15"/>
    <mergeCell ref="B17:B21"/>
    <mergeCell ref="B23:B27"/>
    <mergeCell ref="B29:B33"/>
    <mergeCell ref="B35:C35"/>
    <mergeCell ref="B36:C36"/>
    <mergeCell ref="B37:C37"/>
    <mergeCell ref="B38:C38"/>
  </mergeCells>
  <hyperlinks>
    <hyperlink ref="A1" location="INDICE!A1" display="Indice"/>
  </hyperlinks>
  <printOptions horizontalCentered="1"/>
  <pageMargins left="0" right="0.17" top="0.19685039370078741" bottom="0.19685039370078741" header="0.15748031496062992" footer="0"/>
  <pageSetup scale="37" orientation="landscape" horizontalDpi="4294967293" r:id="rId1"/>
  <headerFooter scaleWithDoc="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16"/>
  <sheetViews>
    <sheetView showGridLines="0" zoomScale="85" zoomScaleNormal="85" zoomScaleSheetLayoutView="85" workbookViewId="0"/>
  </sheetViews>
  <sheetFormatPr baseColWidth="10" defaultColWidth="11.44140625" defaultRowHeight="13.8" x14ac:dyDescent="0.25"/>
  <cols>
    <col min="1" max="1" width="6.44140625" style="421" bestFit="1" customWidth="1"/>
    <col min="2" max="2" width="28.6640625" style="633" customWidth="1"/>
    <col min="3" max="6" width="18.88671875" style="633" customWidth="1"/>
    <col min="7" max="16384" width="11.44140625" style="633"/>
  </cols>
  <sheetData>
    <row r="1" spans="1:7" ht="14.4" x14ac:dyDescent="0.25">
      <c r="A1" s="662" t="s">
        <v>216</v>
      </c>
      <c r="B1" s="665"/>
    </row>
    <row r="2" spans="1:7" ht="15" customHeight="1" x14ac:dyDescent="0.25">
      <c r="A2" s="664"/>
      <c r="B2" s="351" t="str">
        <f>+INDICE!B2</f>
        <v>MINISTERIO DE ECONOMÍA</v>
      </c>
      <c r="C2" s="634"/>
      <c r="D2" s="634"/>
      <c r="E2" s="634"/>
      <c r="F2" s="634"/>
    </row>
    <row r="3" spans="1:7" ht="15" customHeight="1" x14ac:dyDescent="0.25">
      <c r="A3" s="664"/>
      <c r="B3" s="351" t="str">
        <f>+INDICE!B3</f>
        <v>SECRETARÍA DE FINANZAS</v>
      </c>
      <c r="C3" s="634"/>
      <c r="D3" s="634"/>
      <c r="E3" s="634"/>
      <c r="F3" s="634"/>
    </row>
    <row r="4" spans="1:7" x14ac:dyDescent="0.25">
      <c r="B4" s="635"/>
      <c r="C4" s="634"/>
      <c r="D4" s="634"/>
      <c r="E4" s="634"/>
      <c r="F4" s="634"/>
    </row>
    <row r="5" spans="1:7" x14ac:dyDescent="0.25">
      <c r="B5" s="635"/>
      <c r="C5" s="634"/>
      <c r="D5" s="634"/>
      <c r="E5" s="634"/>
      <c r="F5" s="634"/>
    </row>
    <row r="6" spans="1:7" ht="36" customHeight="1" x14ac:dyDescent="0.25">
      <c r="B6" s="1401" t="s">
        <v>665</v>
      </c>
      <c r="C6" s="1401"/>
      <c r="D6" s="1401"/>
      <c r="E6" s="1401"/>
      <c r="F6" s="1401"/>
    </row>
    <row r="7" spans="1:7" ht="14.4" x14ac:dyDescent="0.25">
      <c r="B7" s="1402" t="s">
        <v>486</v>
      </c>
      <c r="C7" s="1402"/>
      <c r="D7" s="1402"/>
      <c r="E7" s="1402"/>
      <c r="F7" s="1402"/>
    </row>
    <row r="8" spans="1:7" x14ac:dyDescent="0.25">
      <c r="B8" s="634"/>
      <c r="C8" s="634"/>
      <c r="D8" s="634"/>
      <c r="E8" s="634"/>
      <c r="F8" s="634"/>
    </row>
    <row r="9" spans="1:7" ht="14.4" thickBot="1" x14ac:dyDescent="0.3">
      <c r="B9" s="250" t="s">
        <v>487</v>
      </c>
      <c r="C9" s="250"/>
      <c r="D9" s="250"/>
      <c r="E9" s="250"/>
      <c r="F9" s="250"/>
    </row>
    <row r="10" spans="1:7" ht="19.5" customHeight="1" thickTop="1" thickBot="1" x14ac:dyDescent="0.3">
      <c r="B10" s="303" t="s">
        <v>488</v>
      </c>
      <c r="C10" s="304" t="s">
        <v>489</v>
      </c>
      <c r="D10" s="304" t="s">
        <v>490</v>
      </c>
      <c r="E10" s="304" t="s">
        <v>491</v>
      </c>
      <c r="F10" s="305" t="s">
        <v>492</v>
      </c>
    </row>
    <row r="11" spans="1:7" ht="14.4" thickTop="1" x14ac:dyDescent="0.25">
      <c r="B11" s="563">
        <v>34669</v>
      </c>
      <c r="C11" s="564">
        <f>+D11+E11</f>
        <v>80.67880000000001</v>
      </c>
      <c r="D11" s="565">
        <v>60.890779999999999</v>
      </c>
      <c r="E11" s="565">
        <v>19.78802000000001</v>
      </c>
      <c r="F11" s="566">
        <f t="shared" ref="F11:F30" si="0">+D11/C11</f>
        <v>0.75473085866423384</v>
      </c>
      <c r="G11" s="636"/>
    </row>
    <row r="12" spans="1:7" x14ac:dyDescent="0.25">
      <c r="A12" s="637"/>
      <c r="B12" s="563">
        <v>35034</v>
      </c>
      <c r="C12" s="564">
        <f t="shared" ref="C12:C75" si="1">+D12+E12</f>
        <v>87.090999999999994</v>
      </c>
      <c r="D12" s="565">
        <v>66.360939999999999</v>
      </c>
      <c r="E12" s="565">
        <v>20.730059999999995</v>
      </c>
      <c r="F12" s="566">
        <f t="shared" si="0"/>
        <v>0.76197241965300666</v>
      </c>
      <c r="G12" s="636"/>
    </row>
    <row r="13" spans="1:7" x14ac:dyDescent="0.25">
      <c r="B13" s="563">
        <v>35400</v>
      </c>
      <c r="C13" s="564">
        <f t="shared" si="1"/>
        <v>97.105034000000003</v>
      </c>
      <c r="D13" s="565">
        <v>72.907479999999993</v>
      </c>
      <c r="E13" s="565">
        <v>24.197554000000011</v>
      </c>
      <c r="F13" s="566">
        <f t="shared" si="0"/>
        <v>0.75081050895878365</v>
      </c>
      <c r="G13" s="636"/>
    </row>
    <row r="14" spans="1:7" x14ac:dyDescent="0.25">
      <c r="B14" s="563">
        <v>35765</v>
      </c>
      <c r="C14" s="564">
        <f t="shared" si="1"/>
        <v>101.10097</v>
      </c>
      <c r="D14" s="565">
        <v>72.871874685562389</v>
      </c>
      <c r="E14" s="565">
        <v>28.229095314437615</v>
      </c>
      <c r="F14" s="566">
        <f t="shared" si="0"/>
        <v>0.72078314071133431</v>
      </c>
      <c r="G14" s="636"/>
    </row>
    <row r="15" spans="1:7" x14ac:dyDescent="0.25">
      <c r="B15" s="563">
        <v>35855</v>
      </c>
      <c r="C15" s="564">
        <f t="shared" si="1"/>
        <v>103.138215</v>
      </c>
      <c r="D15" s="565">
        <v>73.147054036038583</v>
      </c>
      <c r="E15" s="565">
        <v>29.99116096396142</v>
      </c>
      <c r="F15" s="566">
        <f t="shared" si="0"/>
        <v>0.70921388387455209</v>
      </c>
      <c r="G15" s="636"/>
    </row>
    <row r="16" spans="1:7" x14ac:dyDescent="0.25">
      <c r="B16" s="563">
        <v>35947</v>
      </c>
      <c r="C16" s="564">
        <f t="shared" si="1"/>
        <v>105.11323899999999</v>
      </c>
      <c r="D16" s="565">
        <v>74.463901863181434</v>
      </c>
      <c r="E16" s="565">
        <v>30.649337136818559</v>
      </c>
      <c r="F16" s="566">
        <f t="shared" si="0"/>
        <v>0.70841601468661275</v>
      </c>
      <c r="G16" s="636"/>
    </row>
    <row r="17" spans="2:7" s="633" customFormat="1" x14ac:dyDescent="0.25">
      <c r="B17" s="563">
        <v>36039</v>
      </c>
      <c r="C17" s="564">
        <f t="shared" si="1"/>
        <v>109.37621899999999</v>
      </c>
      <c r="D17" s="565">
        <v>77.487813953657636</v>
      </c>
      <c r="E17" s="565">
        <v>31.888405046342356</v>
      </c>
      <c r="F17" s="566">
        <f t="shared" si="0"/>
        <v>0.70845211749052728</v>
      </c>
      <c r="G17" s="636"/>
    </row>
    <row r="18" spans="2:7" s="633" customFormat="1" x14ac:dyDescent="0.25">
      <c r="B18" s="563">
        <v>36130</v>
      </c>
      <c r="C18" s="564">
        <f t="shared" si="1"/>
        <v>112.35724600000002</v>
      </c>
      <c r="D18" s="565">
        <v>81.152901187211896</v>
      </c>
      <c r="E18" s="565">
        <v>31.204344812788122</v>
      </c>
      <c r="F18" s="566">
        <f t="shared" si="0"/>
        <v>0.72227563487282243</v>
      </c>
      <c r="G18" s="636"/>
    </row>
    <row r="19" spans="2:7" s="633" customFormat="1" x14ac:dyDescent="0.25">
      <c r="B19" s="563">
        <v>36220</v>
      </c>
      <c r="C19" s="564">
        <f t="shared" si="1"/>
        <v>113.600734</v>
      </c>
      <c r="D19" s="565">
        <v>79.350036887688091</v>
      </c>
      <c r="E19" s="565">
        <v>34.250697112311911</v>
      </c>
      <c r="F19" s="566">
        <f t="shared" si="0"/>
        <v>0.69849933265121411</v>
      </c>
      <c r="G19" s="636"/>
    </row>
    <row r="20" spans="2:7" s="633" customFormat="1" x14ac:dyDescent="0.25">
      <c r="B20" s="563">
        <v>36312</v>
      </c>
      <c r="C20" s="564">
        <f t="shared" si="1"/>
        <v>115.366322</v>
      </c>
      <c r="D20" s="565">
        <v>79.789514525655477</v>
      </c>
      <c r="E20" s="565">
        <v>35.57680747434452</v>
      </c>
      <c r="F20" s="566">
        <f t="shared" si="0"/>
        <v>0.69161877697423235</v>
      </c>
      <c r="G20" s="636"/>
    </row>
    <row r="21" spans="2:7" s="633" customFormat="1" x14ac:dyDescent="0.25">
      <c r="B21" s="563">
        <v>36404</v>
      </c>
      <c r="C21" s="564">
        <f t="shared" si="1"/>
        <v>118.79364100000001</v>
      </c>
      <c r="D21" s="565">
        <v>80.823510011480138</v>
      </c>
      <c r="E21" s="565">
        <v>37.97013098851987</v>
      </c>
      <c r="F21" s="566">
        <f t="shared" si="0"/>
        <v>0.68036899392182226</v>
      </c>
      <c r="G21" s="636"/>
    </row>
    <row r="22" spans="2:7" s="633" customFormat="1" x14ac:dyDescent="0.25">
      <c r="B22" s="563">
        <v>36525</v>
      </c>
      <c r="C22" s="564">
        <f t="shared" si="1"/>
        <v>121.87698899999998</v>
      </c>
      <c r="D22" s="565">
        <v>82.473843121517334</v>
      </c>
      <c r="E22" s="565">
        <v>39.403145878482647</v>
      </c>
      <c r="F22" s="566">
        <f t="shared" si="0"/>
        <v>0.67669741267990591</v>
      </c>
      <c r="G22" s="636"/>
    </row>
    <row r="23" spans="2:7" s="633" customFormat="1" x14ac:dyDescent="0.25">
      <c r="B23" s="563">
        <v>36616</v>
      </c>
      <c r="C23" s="564">
        <f t="shared" si="1"/>
        <v>122.92013499999999</v>
      </c>
      <c r="D23" s="565">
        <v>81.941096864934934</v>
      </c>
      <c r="E23" s="565">
        <v>40.979038135065053</v>
      </c>
      <c r="F23" s="566">
        <f t="shared" si="0"/>
        <v>0.66662062212130624</v>
      </c>
      <c r="G23" s="636"/>
    </row>
    <row r="24" spans="2:7" s="633" customFormat="1" x14ac:dyDescent="0.25">
      <c r="B24" s="563">
        <v>36707</v>
      </c>
      <c r="C24" s="564">
        <f t="shared" si="1"/>
        <v>123.52233585799999</v>
      </c>
      <c r="D24" s="565">
        <v>81.622402065135688</v>
      </c>
      <c r="E24" s="565">
        <v>41.899933792864303</v>
      </c>
      <c r="F24" s="566">
        <f t="shared" si="0"/>
        <v>0.66079062946937761</v>
      </c>
      <c r="G24" s="636"/>
    </row>
    <row r="25" spans="2:7" s="633" customFormat="1" x14ac:dyDescent="0.25">
      <c r="B25" s="563">
        <v>36799</v>
      </c>
      <c r="C25" s="564">
        <f t="shared" si="1"/>
        <v>123.66611999999999</v>
      </c>
      <c r="D25" s="565">
        <v>78.41624640084504</v>
      </c>
      <c r="E25" s="565">
        <v>45.249873599154952</v>
      </c>
      <c r="F25" s="566">
        <f t="shared" si="0"/>
        <v>0.63409643967842644</v>
      </c>
      <c r="G25" s="636"/>
    </row>
    <row r="26" spans="2:7" s="633" customFormat="1" x14ac:dyDescent="0.25">
      <c r="B26" s="563">
        <v>36891</v>
      </c>
      <c r="C26" s="564">
        <f t="shared" si="1"/>
        <v>128.018462</v>
      </c>
      <c r="D26" s="565">
        <v>81.396831382396854</v>
      </c>
      <c r="E26" s="565">
        <v>46.621630617603145</v>
      </c>
      <c r="F26" s="566">
        <f t="shared" si="0"/>
        <v>0.63582103792495848</v>
      </c>
      <c r="G26" s="636"/>
    </row>
    <row r="27" spans="2:7" s="633" customFormat="1" x14ac:dyDescent="0.25">
      <c r="B27" s="563">
        <v>36981</v>
      </c>
      <c r="C27" s="564">
        <f t="shared" si="1"/>
        <v>127.40131300000002</v>
      </c>
      <c r="D27" s="565">
        <v>79.863905308167318</v>
      </c>
      <c r="E27" s="565">
        <v>47.537407691832698</v>
      </c>
      <c r="F27" s="566">
        <f t="shared" si="0"/>
        <v>0.62686877731132418</v>
      </c>
      <c r="G27" s="636"/>
    </row>
    <row r="28" spans="2:7" s="633" customFormat="1" x14ac:dyDescent="0.25">
      <c r="B28" s="563">
        <v>37072</v>
      </c>
      <c r="C28" s="564">
        <f t="shared" si="1"/>
        <v>132.14300400000002</v>
      </c>
      <c r="D28" s="565">
        <v>79.440651091643872</v>
      </c>
      <c r="E28" s="565">
        <v>52.702352908356147</v>
      </c>
      <c r="F28" s="566">
        <f t="shared" si="0"/>
        <v>0.60117182663445323</v>
      </c>
      <c r="G28" s="636"/>
    </row>
    <row r="29" spans="2:7" s="633" customFormat="1" x14ac:dyDescent="0.25">
      <c r="B29" s="563">
        <v>37164</v>
      </c>
      <c r="C29" s="564">
        <f t="shared" si="1"/>
        <v>141.252377</v>
      </c>
      <c r="D29" s="565">
        <v>88.025936751179486</v>
      </c>
      <c r="E29" s="565">
        <v>53.226440248820509</v>
      </c>
      <c r="F29" s="566">
        <f t="shared" si="0"/>
        <v>0.62318198546973469</v>
      </c>
      <c r="G29" s="636"/>
    </row>
    <row r="30" spans="2:7" s="633" customFormat="1" x14ac:dyDescent="0.25">
      <c r="B30" s="563">
        <v>37256</v>
      </c>
      <c r="C30" s="564">
        <f t="shared" si="1"/>
        <v>144.45264800000001</v>
      </c>
      <c r="D30" s="565">
        <v>84.564217810528916</v>
      </c>
      <c r="E30" s="565">
        <v>59.888430189471094</v>
      </c>
      <c r="F30" s="566">
        <f t="shared" si="0"/>
        <v>0.58541133708070836</v>
      </c>
      <c r="G30" s="636"/>
    </row>
    <row r="31" spans="2:7" s="633" customFormat="1" x14ac:dyDescent="0.25">
      <c r="B31" s="563">
        <v>37346</v>
      </c>
      <c r="C31" s="564">
        <v>112.616083</v>
      </c>
      <c r="D31" s="565" t="s">
        <v>493</v>
      </c>
      <c r="E31" s="565" t="s">
        <v>493</v>
      </c>
      <c r="F31" s="567" t="s">
        <v>493</v>
      </c>
      <c r="G31" s="636"/>
    </row>
    <row r="32" spans="2:7" s="633" customFormat="1" x14ac:dyDescent="0.25">
      <c r="B32" s="563">
        <v>37437</v>
      </c>
      <c r="C32" s="564">
        <f t="shared" si="1"/>
        <v>114.55845100000001</v>
      </c>
      <c r="D32" s="565">
        <v>84.341264316442448</v>
      </c>
      <c r="E32" s="565">
        <v>30.217186683557557</v>
      </c>
      <c r="F32" s="566">
        <f t="shared" ref="F32:F53" si="2">+D32/C32</f>
        <v>0.73622909161404815</v>
      </c>
      <c r="G32" s="636"/>
    </row>
    <row r="33" spans="2:7" s="633" customFormat="1" x14ac:dyDescent="0.25">
      <c r="B33" s="563">
        <v>37529</v>
      </c>
      <c r="C33" s="564">
        <f t="shared" si="1"/>
        <v>129.79418899999999</v>
      </c>
      <c r="D33" s="565">
        <v>84.516563636719056</v>
      </c>
      <c r="E33" s="565">
        <v>45.277625363280933</v>
      </c>
      <c r="F33" s="566">
        <f t="shared" si="2"/>
        <v>0.65115830136832287</v>
      </c>
      <c r="G33" s="636"/>
    </row>
    <row r="34" spans="2:7" s="633" customFormat="1" x14ac:dyDescent="0.25">
      <c r="B34" s="563">
        <v>37621</v>
      </c>
      <c r="C34" s="564">
        <f t="shared" si="1"/>
        <v>137.31977900000001</v>
      </c>
      <c r="D34" s="565">
        <v>87.604484465061049</v>
      </c>
      <c r="E34" s="565">
        <v>49.715294534938963</v>
      </c>
      <c r="F34" s="566">
        <f t="shared" si="2"/>
        <v>0.63795969599587721</v>
      </c>
      <c r="G34" s="636"/>
    </row>
    <row r="35" spans="2:7" s="633" customFormat="1" x14ac:dyDescent="0.25">
      <c r="B35" s="563">
        <v>37711</v>
      </c>
      <c r="C35" s="564">
        <f t="shared" si="1"/>
        <v>145.50357500000001</v>
      </c>
      <c r="D35" s="565">
        <v>90.491554544571002</v>
      </c>
      <c r="E35" s="565">
        <v>55.01202045542901</v>
      </c>
      <c r="F35" s="566">
        <f t="shared" si="2"/>
        <v>0.62191980193318963</v>
      </c>
      <c r="G35" s="636"/>
    </row>
    <row r="36" spans="2:7" s="633" customFormat="1" x14ac:dyDescent="0.25">
      <c r="B36" s="563">
        <v>37802</v>
      </c>
      <c r="C36" s="564">
        <f t="shared" si="1"/>
        <v>152.58703199999999</v>
      </c>
      <c r="D36" s="565">
        <v>94.250496187949466</v>
      </c>
      <c r="E36" s="565">
        <v>58.336535812050528</v>
      </c>
      <c r="F36" s="566">
        <f t="shared" si="2"/>
        <v>0.61768352757493483</v>
      </c>
      <c r="G36" s="636"/>
    </row>
    <row r="37" spans="2:7" s="633" customFormat="1" x14ac:dyDescent="0.25">
      <c r="B37" s="563">
        <v>37894</v>
      </c>
      <c r="C37" s="564">
        <f t="shared" si="1"/>
        <v>169.61590200000001</v>
      </c>
      <c r="D37" s="565">
        <v>96.848236750227755</v>
      </c>
      <c r="E37" s="565">
        <v>72.76766524977225</v>
      </c>
      <c r="F37" s="566">
        <f t="shared" si="2"/>
        <v>0.57098559514913738</v>
      </c>
      <c r="G37" s="636"/>
    </row>
    <row r="38" spans="2:7" s="633" customFormat="1" x14ac:dyDescent="0.25">
      <c r="B38" s="563">
        <v>37986</v>
      </c>
      <c r="C38" s="564">
        <f t="shared" si="1"/>
        <v>178.820536</v>
      </c>
      <c r="D38" s="565">
        <v>102.00756463778067</v>
      </c>
      <c r="E38" s="565">
        <v>76.812971362219329</v>
      </c>
      <c r="F38" s="566">
        <f t="shared" si="2"/>
        <v>0.57044658806850168</v>
      </c>
      <c r="G38" s="636"/>
    </row>
    <row r="39" spans="2:7" s="633" customFormat="1" x14ac:dyDescent="0.25">
      <c r="B39" s="563">
        <v>38077</v>
      </c>
      <c r="C39" s="564">
        <f t="shared" si="1"/>
        <v>180.035403</v>
      </c>
      <c r="D39" s="565">
        <v>103.42609623326902</v>
      </c>
      <c r="E39" s="565">
        <v>76.609306766730981</v>
      </c>
      <c r="F39" s="566">
        <f t="shared" si="2"/>
        <v>0.5744764335782836</v>
      </c>
      <c r="G39" s="636"/>
    </row>
    <row r="40" spans="2:7" s="633" customFormat="1" x14ac:dyDescent="0.25">
      <c r="B40" s="563">
        <v>38168</v>
      </c>
      <c r="C40" s="564">
        <f t="shared" si="1"/>
        <v>181.202279</v>
      </c>
      <c r="D40" s="565">
        <v>104.08178586257442</v>
      </c>
      <c r="E40" s="565">
        <v>77.120493137425584</v>
      </c>
      <c r="F40" s="566">
        <f t="shared" si="2"/>
        <v>0.57439556741212083</v>
      </c>
      <c r="G40" s="636"/>
    </row>
    <row r="41" spans="2:7" s="633" customFormat="1" x14ac:dyDescent="0.25">
      <c r="B41" s="563">
        <v>38260</v>
      </c>
      <c r="C41" s="564">
        <f t="shared" si="1"/>
        <v>182.506699</v>
      </c>
      <c r="D41" s="565">
        <v>106.50334934992678</v>
      </c>
      <c r="E41" s="565">
        <v>76.003349650073218</v>
      </c>
      <c r="F41" s="566">
        <f t="shared" si="2"/>
        <v>0.58355857584124504</v>
      </c>
      <c r="G41" s="636"/>
    </row>
    <row r="42" spans="2:7" s="633" customFormat="1" x14ac:dyDescent="0.25">
      <c r="B42" s="563">
        <v>38352</v>
      </c>
      <c r="C42" s="564">
        <f t="shared" si="1"/>
        <v>191.29553300000001</v>
      </c>
      <c r="D42" s="565">
        <v>111.62778927551111</v>
      </c>
      <c r="E42" s="565">
        <v>79.667743724488901</v>
      </c>
      <c r="F42" s="566">
        <f t="shared" si="2"/>
        <v>0.58353578635582204</v>
      </c>
      <c r="G42" s="636"/>
    </row>
    <row r="43" spans="2:7" s="633" customFormat="1" x14ac:dyDescent="0.25">
      <c r="B43" s="563">
        <v>38442</v>
      </c>
      <c r="C43" s="564">
        <f t="shared" si="1"/>
        <v>189.75363200000001</v>
      </c>
      <c r="D43" s="565">
        <v>110.10381750059611</v>
      </c>
      <c r="E43" s="565">
        <v>79.649814499403902</v>
      </c>
      <c r="F43" s="566">
        <f t="shared" si="2"/>
        <v>0.58024616625307124</v>
      </c>
      <c r="G43" s="636"/>
    </row>
    <row r="44" spans="2:7" s="633" customFormat="1" x14ac:dyDescent="0.25">
      <c r="B44" s="563">
        <v>38533</v>
      </c>
      <c r="C44" s="564">
        <f t="shared" si="1"/>
        <v>126.46626000000001</v>
      </c>
      <c r="D44" s="565">
        <v>59.686259563410907</v>
      </c>
      <c r="E44" s="565">
        <v>66.780000436589091</v>
      </c>
      <c r="F44" s="566">
        <f t="shared" si="2"/>
        <v>0.47195401811843651</v>
      </c>
      <c r="G44" s="636"/>
    </row>
    <row r="45" spans="2:7" s="633" customFormat="1" x14ac:dyDescent="0.25">
      <c r="B45" s="563">
        <v>38625</v>
      </c>
      <c r="C45" s="564">
        <f t="shared" si="1"/>
        <v>125.405686</v>
      </c>
      <c r="D45" s="565">
        <v>59.817819940629946</v>
      </c>
      <c r="E45" s="565">
        <v>65.587866059370057</v>
      </c>
      <c r="F45" s="566">
        <f t="shared" si="2"/>
        <v>0.47699447966521985</v>
      </c>
      <c r="G45" s="636"/>
    </row>
    <row r="46" spans="2:7" s="633" customFormat="1" x14ac:dyDescent="0.25">
      <c r="B46" s="563">
        <v>38717</v>
      </c>
      <c r="C46" s="564">
        <f t="shared" si="1"/>
        <v>128.629603</v>
      </c>
      <c r="D46" s="565">
        <v>60.925680243151497</v>
      </c>
      <c r="E46" s="565">
        <v>67.703922756848499</v>
      </c>
      <c r="F46" s="566">
        <f t="shared" si="2"/>
        <v>0.473652089582765</v>
      </c>
      <c r="G46" s="636"/>
    </row>
    <row r="47" spans="2:7" s="633" customFormat="1" x14ac:dyDescent="0.25">
      <c r="B47" s="563">
        <v>38807</v>
      </c>
      <c r="C47" s="564">
        <f t="shared" si="1"/>
        <v>127.93821</v>
      </c>
      <c r="D47" s="565">
        <v>52.331824420450552</v>
      </c>
      <c r="E47" s="565">
        <v>75.606385579549453</v>
      </c>
      <c r="F47" s="566">
        <f t="shared" si="2"/>
        <v>0.40903983587429082</v>
      </c>
      <c r="G47" s="636"/>
    </row>
    <row r="48" spans="2:7" s="633" customFormat="1" x14ac:dyDescent="0.25">
      <c r="B48" s="563">
        <v>38898</v>
      </c>
      <c r="C48" s="564">
        <f t="shared" si="1"/>
        <v>130.64958899999999</v>
      </c>
      <c r="D48" s="565">
        <v>53.963679480984588</v>
      </c>
      <c r="E48" s="565">
        <v>76.685909519015411</v>
      </c>
      <c r="F48" s="566">
        <f t="shared" si="2"/>
        <v>0.41304132599287852</v>
      </c>
      <c r="G48" s="636"/>
    </row>
    <row r="49" spans="2:7" s="633" customFormat="1" x14ac:dyDescent="0.25">
      <c r="B49" s="563">
        <v>38990</v>
      </c>
      <c r="C49" s="564">
        <f t="shared" si="1"/>
        <v>129.60414299999999</v>
      </c>
      <c r="D49" s="565">
        <v>54.52413563741969</v>
      </c>
      <c r="E49" s="565">
        <v>75.080007362580304</v>
      </c>
      <c r="F49" s="566">
        <f t="shared" si="2"/>
        <v>0.42069747444277067</v>
      </c>
      <c r="G49" s="636"/>
    </row>
    <row r="50" spans="2:7" s="633" customFormat="1" x14ac:dyDescent="0.25">
      <c r="B50" s="563">
        <v>39082</v>
      </c>
      <c r="C50" s="564">
        <f t="shared" si="1"/>
        <v>136.72540499999999</v>
      </c>
      <c r="D50" s="565">
        <v>56.247088280471573</v>
      </c>
      <c r="E50" s="565">
        <v>80.478316719528422</v>
      </c>
      <c r="F50" s="566">
        <f t="shared" si="2"/>
        <v>0.41138724935919241</v>
      </c>
      <c r="G50" s="636"/>
    </row>
    <row r="51" spans="2:7" s="633" customFormat="1" x14ac:dyDescent="0.25">
      <c r="B51" s="563">
        <v>39172</v>
      </c>
      <c r="C51" s="564">
        <f t="shared" si="1"/>
        <v>136.34812600000001</v>
      </c>
      <c r="D51" s="565">
        <v>57.73210143012561</v>
      </c>
      <c r="E51" s="565">
        <v>78.616024569874398</v>
      </c>
      <c r="F51" s="566">
        <f t="shared" si="2"/>
        <v>0.42341690438873802</v>
      </c>
      <c r="G51" s="636"/>
    </row>
    <row r="52" spans="2:7" s="633" customFormat="1" x14ac:dyDescent="0.25">
      <c r="B52" s="563">
        <v>39263</v>
      </c>
      <c r="C52" s="564">
        <f t="shared" si="1"/>
        <v>138.31477100000001</v>
      </c>
      <c r="D52" s="565">
        <v>59.629681830493965</v>
      </c>
      <c r="E52" s="565">
        <v>78.685089169506043</v>
      </c>
      <c r="F52" s="566">
        <f t="shared" si="2"/>
        <v>0.43111579044940879</v>
      </c>
      <c r="G52" s="636"/>
    </row>
    <row r="53" spans="2:7" s="633" customFormat="1" x14ac:dyDescent="0.25">
      <c r="B53" s="563">
        <v>39355</v>
      </c>
      <c r="C53" s="564">
        <f t="shared" si="1"/>
        <v>137.11382109000002</v>
      </c>
      <c r="D53" s="565">
        <v>59.98795116580186</v>
      </c>
      <c r="E53" s="565">
        <v>77.125869924198156</v>
      </c>
      <c r="F53" s="566">
        <f t="shared" si="2"/>
        <v>0.43750477296104545</v>
      </c>
      <c r="G53" s="636"/>
    </row>
    <row r="54" spans="2:7" s="633" customFormat="1" x14ac:dyDescent="0.25">
      <c r="B54" s="563">
        <v>39447</v>
      </c>
      <c r="C54" s="564">
        <f t="shared" si="1"/>
        <v>144.72864003000001</v>
      </c>
      <c r="D54" s="568">
        <v>62.131510512779442</v>
      </c>
      <c r="E54" s="569">
        <v>82.597129517220566</v>
      </c>
      <c r="F54" s="566">
        <f t="shared" ref="F54:F80" si="3">+D54/C54</f>
        <v>0.42929658220999339</v>
      </c>
      <c r="G54" s="636"/>
    </row>
    <row r="55" spans="2:7" s="633" customFormat="1" x14ac:dyDescent="0.25">
      <c r="B55" s="563">
        <v>39538</v>
      </c>
      <c r="C55" s="564">
        <f t="shared" si="1"/>
        <v>144.49257474000001</v>
      </c>
      <c r="D55" s="565">
        <v>63.133045943058804</v>
      </c>
      <c r="E55" s="565">
        <v>81.359528796941206</v>
      </c>
      <c r="F55" s="566">
        <f t="shared" si="3"/>
        <v>0.43692934433939201</v>
      </c>
      <c r="G55" s="636"/>
    </row>
    <row r="56" spans="2:7" s="633" customFormat="1" x14ac:dyDescent="0.25">
      <c r="B56" s="563">
        <v>39629</v>
      </c>
      <c r="C56" s="564">
        <f t="shared" si="1"/>
        <v>149.84739615999999</v>
      </c>
      <c r="D56" s="565">
        <v>62.453819970845139</v>
      </c>
      <c r="E56" s="565">
        <v>87.393576189154857</v>
      </c>
      <c r="F56" s="566">
        <f t="shared" si="3"/>
        <v>0.41678281752830654</v>
      </c>
      <c r="G56" s="636"/>
    </row>
    <row r="57" spans="2:7" s="633" customFormat="1" x14ac:dyDescent="0.25">
      <c r="B57" s="563">
        <v>39721</v>
      </c>
      <c r="C57" s="564">
        <f t="shared" si="1"/>
        <v>145.70672671</v>
      </c>
      <c r="D57" s="565">
        <v>58.462893574402649</v>
      </c>
      <c r="E57" s="565">
        <v>87.243833135597356</v>
      </c>
      <c r="F57" s="566">
        <f t="shared" si="3"/>
        <v>0.40123675065984638</v>
      </c>
      <c r="G57" s="636"/>
    </row>
    <row r="58" spans="2:7" s="633" customFormat="1" x14ac:dyDescent="0.25">
      <c r="B58" s="563">
        <v>39813</v>
      </c>
      <c r="C58" s="564">
        <f t="shared" si="1"/>
        <v>145.97508858</v>
      </c>
      <c r="D58" s="565">
        <v>55.73349107044973</v>
      </c>
      <c r="E58" s="565">
        <v>90.241597509550274</v>
      </c>
      <c r="F58" s="566">
        <f t="shared" si="3"/>
        <v>0.38180138551452647</v>
      </c>
      <c r="G58" s="636"/>
    </row>
    <row r="59" spans="2:7" s="633" customFormat="1" x14ac:dyDescent="0.25">
      <c r="B59" s="563">
        <v>39903</v>
      </c>
      <c r="C59" s="564">
        <f t="shared" si="1"/>
        <v>136.66247458000001</v>
      </c>
      <c r="D59" s="565">
        <v>54.397842589030468</v>
      </c>
      <c r="E59" s="565">
        <v>82.264631990969548</v>
      </c>
      <c r="F59" s="566">
        <f t="shared" si="3"/>
        <v>0.3980452041148051</v>
      </c>
      <c r="G59" s="636"/>
    </row>
    <row r="60" spans="2:7" s="633" customFormat="1" x14ac:dyDescent="0.25">
      <c r="B60" s="563">
        <v>39994</v>
      </c>
      <c r="C60" s="564">
        <f t="shared" si="1"/>
        <v>140.63438029</v>
      </c>
      <c r="D60" s="565">
        <v>55.297362409070118</v>
      </c>
      <c r="E60" s="565">
        <v>85.337017880929878</v>
      </c>
      <c r="F60" s="566">
        <f t="shared" si="3"/>
        <v>0.39319946015364293</v>
      </c>
      <c r="G60" s="636"/>
    </row>
    <row r="61" spans="2:7" s="633" customFormat="1" x14ac:dyDescent="0.25">
      <c r="B61" s="563">
        <v>40086</v>
      </c>
      <c r="C61" s="564">
        <f t="shared" si="1"/>
        <v>141.66514039</v>
      </c>
      <c r="D61" s="565">
        <v>54.843934988739946</v>
      </c>
      <c r="E61" s="565">
        <v>86.821205401260059</v>
      </c>
      <c r="F61" s="566">
        <f t="shared" si="3"/>
        <v>0.38713782965771387</v>
      </c>
      <c r="G61" s="636"/>
    </row>
    <row r="62" spans="2:7" s="633" customFormat="1" x14ac:dyDescent="0.25">
      <c r="B62" s="563">
        <v>40178</v>
      </c>
      <c r="C62" s="564">
        <f t="shared" si="1"/>
        <v>147.11943170000001</v>
      </c>
      <c r="D62" s="565">
        <v>55.007258454723356</v>
      </c>
      <c r="E62" s="565">
        <v>92.112173245276651</v>
      </c>
      <c r="F62" s="566">
        <f t="shared" si="3"/>
        <v>0.37389526195895001</v>
      </c>
      <c r="G62" s="636"/>
    </row>
    <row r="63" spans="2:7" s="633" customFormat="1" x14ac:dyDescent="0.25">
      <c r="B63" s="563">
        <v>40268</v>
      </c>
      <c r="C63" s="564">
        <f t="shared" si="1"/>
        <v>151.76645673999997</v>
      </c>
      <c r="D63" s="565">
        <v>54.50867429239424</v>
      </c>
      <c r="E63" s="565">
        <v>97.257782447605734</v>
      </c>
      <c r="F63" s="566">
        <f t="shared" si="3"/>
        <v>0.35916153979779769</v>
      </c>
      <c r="G63" s="636"/>
    </row>
    <row r="64" spans="2:7" s="633" customFormat="1" x14ac:dyDescent="0.25">
      <c r="B64" s="563">
        <v>40359</v>
      </c>
      <c r="C64" s="564">
        <f t="shared" si="1"/>
        <v>156.69058941</v>
      </c>
      <c r="D64" s="565">
        <v>60.403629089132195</v>
      </c>
      <c r="E64" s="565">
        <v>96.286960320867806</v>
      </c>
      <c r="F64" s="566">
        <f t="shared" si="3"/>
        <v>0.38549621465191342</v>
      </c>
      <c r="G64" s="636"/>
    </row>
    <row r="65" spans="2:7" s="633" customFormat="1" x14ac:dyDescent="0.25">
      <c r="B65" s="563">
        <v>40451</v>
      </c>
      <c r="C65" s="564">
        <f t="shared" si="1"/>
        <v>160.88983315000002</v>
      </c>
      <c r="D65" s="565">
        <v>62.645530253010563</v>
      </c>
      <c r="E65" s="565">
        <v>98.244302896989453</v>
      </c>
      <c r="F65" s="566">
        <f t="shared" si="3"/>
        <v>0.38936910447663398</v>
      </c>
      <c r="G65" s="636"/>
    </row>
    <row r="66" spans="2:7" s="633" customFormat="1" x14ac:dyDescent="0.25">
      <c r="B66" s="563">
        <v>40543</v>
      </c>
      <c r="C66" s="570">
        <f t="shared" si="1"/>
        <v>164.33071950700128</v>
      </c>
      <c r="D66" s="565">
        <v>61.14531976374758</v>
      </c>
      <c r="E66" s="565">
        <v>103.18539974325371</v>
      </c>
      <c r="F66" s="566">
        <f t="shared" si="3"/>
        <v>0.37208697160936177</v>
      </c>
      <c r="G66" s="636"/>
    </row>
    <row r="67" spans="2:7" s="633" customFormat="1" x14ac:dyDescent="0.25">
      <c r="B67" s="563">
        <v>40633</v>
      </c>
      <c r="C67" s="570">
        <f t="shared" si="1"/>
        <v>173.14708378400002</v>
      </c>
      <c r="D67" s="565">
        <v>63.310839178734525</v>
      </c>
      <c r="E67" s="565">
        <v>109.83624460526549</v>
      </c>
      <c r="F67" s="566">
        <f t="shared" si="3"/>
        <v>0.3656477359890995</v>
      </c>
      <c r="G67" s="636"/>
    </row>
    <row r="68" spans="2:7" s="633" customFormat="1" x14ac:dyDescent="0.25">
      <c r="B68" s="563">
        <v>40724</v>
      </c>
      <c r="C68" s="570">
        <f t="shared" si="1"/>
        <v>176.59050977000001</v>
      </c>
      <c r="D68" s="565">
        <v>63.860658110826115</v>
      </c>
      <c r="E68" s="565">
        <v>112.7298516591739</v>
      </c>
      <c r="F68" s="566">
        <f t="shared" si="3"/>
        <v>0.361631314128949</v>
      </c>
      <c r="G68" s="636"/>
    </row>
    <row r="69" spans="2:7" s="633" customFormat="1" x14ac:dyDescent="0.25">
      <c r="B69" s="563">
        <v>40816</v>
      </c>
      <c r="C69" s="570">
        <f t="shared" si="1"/>
        <v>175.32372226037342</v>
      </c>
      <c r="D69" s="565">
        <v>61.792297426113713</v>
      </c>
      <c r="E69" s="565">
        <v>113.5314248342597</v>
      </c>
      <c r="F69" s="566">
        <f t="shared" si="3"/>
        <v>0.3524468715896068</v>
      </c>
      <c r="G69" s="636"/>
    </row>
    <row r="70" spans="2:7" s="633" customFormat="1" x14ac:dyDescent="0.25">
      <c r="B70" s="563">
        <v>40908</v>
      </c>
      <c r="C70" s="570">
        <f t="shared" si="1"/>
        <v>178.96286493399998</v>
      </c>
      <c r="D70" s="565">
        <v>60.584757622236616</v>
      </c>
      <c r="E70" s="565">
        <v>118.37810731176336</v>
      </c>
      <c r="F70" s="566">
        <f t="shared" si="3"/>
        <v>0.3385325645327581</v>
      </c>
      <c r="G70" s="636"/>
    </row>
    <row r="71" spans="2:7" s="633" customFormat="1" x14ac:dyDescent="0.25">
      <c r="B71" s="563">
        <v>40999</v>
      </c>
      <c r="C71" s="570">
        <f t="shared" si="1"/>
        <v>181.15742401066902</v>
      </c>
      <c r="D71" s="565">
        <v>61.657594513731944</v>
      </c>
      <c r="E71" s="565">
        <v>119.49982949693708</v>
      </c>
      <c r="F71" s="566">
        <f t="shared" si="3"/>
        <v>0.34035367222985408</v>
      </c>
      <c r="G71" s="636"/>
    </row>
    <row r="72" spans="2:7" s="633" customFormat="1" x14ac:dyDescent="0.25">
      <c r="B72" s="563">
        <v>41090</v>
      </c>
      <c r="C72" s="570">
        <f t="shared" si="1"/>
        <v>182.74112246530518</v>
      </c>
      <c r="D72" s="565">
        <v>60.770358667155584</v>
      </c>
      <c r="E72" s="565">
        <v>121.97076379814959</v>
      </c>
      <c r="F72" s="566">
        <f t="shared" si="3"/>
        <v>0.33254889675252658</v>
      </c>
      <c r="G72" s="636"/>
    </row>
    <row r="73" spans="2:7" s="633" customFormat="1" x14ac:dyDescent="0.25">
      <c r="B73" s="563">
        <v>41182</v>
      </c>
      <c r="C73" s="570">
        <f t="shared" si="1"/>
        <v>187.14503860107831</v>
      </c>
      <c r="D73" s="565">
        <v>59.551144723443009</v>
      </c>
      <c r="E73" s="565">
        <v>127.59389387763531</v>
      </c>
      <c r="F73" s="566">
        <f t="shared" si="3"/>
        <v>0.31820851446873399</v>
      </c>
      <c r="G73" s="636"/>
    </row>
    <row r="74" spans="2:7" s="633" customFormat="1" x14ac:dyDescent="0.25">
      <c r="B74" s="563">
        <v>41274</v>
      </c>
      <c r="C74" s="570">
        <f t="shared" si="1"/>
        <v>197.46363866242811</v>
      </c>
      <c r="D74" s="565">
        <v>60.17083007190616</v>
      </c>
      <c r="E74" s="565">
        <v>137.29280859052196</v>
      </c>
      <c r="F74" s="566">
        <f t="shared" si="3"/>
        <v>0.30471853187497761</v>
      </c>
      <c r="G74" s="636"/>
    </row>
    <row r="75" spans="2:7" s="633" customFormat="1" x14ac:dyDescent="0.25">
      <c r="B75" s="563">
        <v>41364</v>
      </c>
      <c r="C75" s="570">
        <f t="shared" si="1"/>
        <v>195.29406859585492</v>
      </c>
      <c r="D75" s="565">
        <v>58.978732360476606</v>
      </c>
      <c r="E75" s="565">
        <v>136.31533623537831</v>
      </c>
      <c r="F75" s="566">
        <f t="shared" si="3"/>
        <v>0.30199960902308948</v>
      </c>
      <c r="G75" s="636"/>
    </row>
    <row r="76" spans="2:7" s="633" customFormat="1" x14ac:dyDescent="0.25">
      <c r="B76" s="563">
        <v>41455</v>
      </c>
      <c r="C76" s="571">
        <f t="shared" ref="C76:C106" si="4">+D76+E76</f>
        <v>196.14265831295535</v>
      </c>
      <c r="D76" s="568">
        <v>58.36137501565463</v>
      </c>
      <c r="E76" s="565">
        <v>137.78128329730072</v>
      </c>
      <c r="F76" s="566">
        <f t="shared" si="3"/>
        <v>0.29754554933448574</v>
      </c>
      <c r="G76" s="636"/>
    </row>
    <row r="77" spans="2:7" s="633" customFormat="1" x14ac:dyDescent="0.25">
      <c r="B77" s="563">
        <v>41547</v>
      </c>
      <c r="C77" s="571">
        <f t="shared" si="4"/>
        <v>201.00929955202142</v>
      </c>
      <c r="D77" s="568">
        <v>59.198610135793196</v>
      </c>
      <c r="E77" s="568">
        <v>141.81068941622823</v>
      </c>
      <c r="F77" s="566">
        <f t="shared" si="3"/>
        <v>0.2945068226580857</v>
      </c>
      <c r="G77" s="636"/>
    </row>
    <row r="78" spans="2:7" s="633" customFormat="1" ht="12.75" customHeight="1" x14ac:dyDescent="0.25">
      <c r="B78" s="563">
        <v>41639</v>
      </c>
      <c r="C78" s="571">
        <f t="shared" si="4"/>
        <v>202.62957234026987</v>
      </c>
      <c r="D78" s="568">
        <v>60.757754698400262</v>
      </c>
      <c r="E78" s="568">
        <v>141.8718176418696</v>
      </c>
      <c r="F78" s="566">
        <f t="shared" si="3"/>
        <v>0.29984643404552791</v>
      </c>
      <c r="G78" s="636"/>
    </row>
    <row r="79" spans="2:7" s="633" customFormat="1" ht="12.75" customHeight="1" x14ac:dyDescent="0.25">
      <c r="B79" s="563">
        <v>41729</v>
      </c>
      <c r="C79" s="571">
        <f t="shared" si="4"/>
        <v>186.54821481347389</v>
      </c>
      <c r="D79" s="568">
        <v>61.252786169714689</v>
      </c>
      <c r="E79" s="568">
        <v>125.29542864375921</v>
      </c>
      <c r="F79" s="566">
        <f t="shared" si="3"/>
        <v>0.3283482837450909</v>
      </c>
      <c r="G79" s="636"/>
    </row>
    <row r="80" spans="2:7" s="633" customFormat="1" ht="12.75" customHeight="1" x14ac:dyDescent="0.25">
      <c r="B80" s="563">
        <v>41820</v>
      </c>
      <c r="C80" s="571">
        <f t="shared" si="4"/>
        <v>198.86298128853687</v>
      </c>
      <c r="D80" s="568">
        <v>70.376211399655148</v>
      </c>
      <c r="E80" s="568">
        <v>128.48676988888172</v>
      </c>
      <c r="F80" s="566">
        <f t="shared" si="3"/>
        <v>0.35389297165139033</v>
      </c>
      <c r="G80" s="636"/>
    </row>
    <row r="81" spans="1:8" ht="12.75" customHeight="1" x14ac:dyDescent="0.25">
      <c r="A81" s="633"/>
      <c r="B81" s="563">
        <v>41912</v>
      </c>
      <c r="C81" s="571">
        <f t="shared" si="4"/>
        <v>200.37291708504785</v>
      </c>
      <c r="D81" s="568">
        <v>67.686505305126289</v>
      </c>
      <c r="E81" s="568">
        <v>132.68641177992157</v>
      </c>
      <c r="F81" s="566">
        <f t="shared" ref="F81:F89" si="5">+D81/C81</f>
        <v>0.33780266460061015</v>
      </c>
      <c r="G81" s="636"/>
    </row>
    <row r="82" spans="1:8" ht="12.75" customHeight="1" x14ac:dyDescent="0.25">
      <c r="A82" s="633"/>
      <c r="B82" s="563">
        <v>42004</v>
      </c>
      <c r="C82" s="571">
        <f t="shared" si="4"/>
        <v>221.74798248516498</v>
      </c>
      <c r="D82" s="568">
        <v>67.302545716501257</v>
      </c>
      <c r="E82" s="568">
        <v>154.44543676866374</v>
      </c>
      <c r="F82" s="566">
        <f t="shared" si="5"/>
        <v>0.30350916821082607</v>
      </c>
      <c r="G82" s="636"/>
    </row>
    <row r="83" spans="1:8" ht="12.75" customHeight="1" x14ac:dyDescent="0.25">
      <c r="A83" s="633"/>
      <c r="B83" s="563">
        <v>42094</v>
      </c>
      <c r="C83" s="571">
        <f t="shared" si="4"/>
        <v>220.00194471723927</v>
      </c>
      <c r="D83" s="568">
        <v>64.876682048903618</v>
      </c>
      <c r="E83" s="568">
        <v>155.12526266833567</v>
      </c>
      <c r="F83" s="566">
        <f t="shared" si="5"/>
        <v>0.29489140258413316</v>
      </c>
      <c r="G83" s="636"/>
    </row>
    <row r="84" spans="1:8" ht="12.75" customHeight="1" x14ac:dyDescent="0.25">
      <c r="A84" s="633"/>
      <c r="B84" s="563">
        <v>42185</v>
      </c>
      <c r="C84" s="571">
        <f t="shared" si="4"/>
        <v>226.328289369077</v>
      </c>
      <c r="D84" s="568">
        <v>65.074479624806429</v>
      </c>
      <c r="E84" s="568">
        <v>161.25380974427057</v>
      </c>
      <c r="F84" s="566">
        <f t="shared" si="5"/>
        <v>0.28752251787088129</v>
      </c>
      <c r="G84" s="636"/>
    </row>
    <row r="85" spans="1:8" x14ac:dyDescent="0.25">
      <c r="A85" s="633"/>
      <c r="B85" s="563">
        <v>42277</v>
      </c>
      <c r="C85" s="571">
        <f t="shared" si="4"/>
        <v>239.95910150014572</v>
      </c>
      <c r="D85" s="568">
        <v>65.714359509804225</v>
      </c>
      <c r="E85" s="568">
        <v>174.24474199034148</v>
      </c>
      <c r="F85" s="566">
        <f t="shared" si="5"/>
        <v>0.27385649929083566</v>
      </c>
    </row>
    <row r="86" spans="1:8" x14ac:dyDescent="0.25">
      <c r="A86" s="633"/>
      <c r="B86" s="563">
        <v>42369</v>
      </c>
      <c r="C86" s="571">
        <f t="shared" si="4"/>
        <v>222.70320381381762</v>
      </c>
      <c r="D86" s="568">
        <v>63.57977233925746</v>
      </c>
      <c r="E86" s="568">
        <v>159.12343147456016</v>
      </c>
      <c r="F86" s="566">
        <f t="shared" si="5"/>
        <v>0.28549105379018641</v>
      </c>
    </row>
    <row r="87" spans="1:8" x14ac:dyDescent="0.25">
      <c r="A87" s="633"/>
      <c r="B87" s="563">
        <v>42460</v>
      </c>
      <c r="C87" s="571">
        <f t="shared" si="4"/>
        <v>217.15335326883917</v>
      </c>
      <c r="D87" s="568">
        <v>65.471940513756337</v>
      </c>
      <c r="E87" s="568">
        <v>151.68141275508282</v>
      </c>
      <c r="F87" s="566">
        <f t="shared" si="5"/>
        <v>0.30150094174553721</v>
      </c>
    </row>
    <row r="88" spans="1:8" x14ac:dyDescent="0.25">
      <c r="A88" s="633"/>
      <c r="B88" s="563">
        <v>42551</v>
      </c>
      <c r="C88" s="571">
        <f t="shared" si="4"/>
        <v>236.06479849291421</v>
      </c>
      <c r="D88" s="568">
        <v>80.936870152719337</v>
      </c>
      <c r="E88" s="568">
        <v>155.12792834019487</v>
      </c>
      <c r="F88" s="566">
        <f t="shared" si="5"/>
        <v>0.34285870095599519</v>
      </c>
    </row>
    <row r="89" spans="1:8" x14ac:dyDescent="0.25">
      <c r="A89" s="633"/>
      <c r="B89" s="563">
        <v>42643</v>
      </c>
      <c r="C89" s="571">
        <f t="shared" si="4"/>
        <v>242.34130642220271</v>
      </c>
      <c r="D89" s="568">
        <v>83.902195751841916</v>
      </c>
      <c r="E89" s="568">
        <v>158.43911067036078</v>
      </c>
      <c r="F89" s="566">
        <f t="shared" si="5"/>
        <v>0.34621500143961842</v>
      </c>
    </row>
    <row r="90" spans="1:8" x14ac:dyDescent="0.25">
      <c r="A90" s="633"/>
      <c r="B90" s="563">
        <v>42735</v>
      </c>
      <c r="C90" s="571">
        <f t="shared" si="4"/>
        <v>266.97805160015997</v>
      </c>
      <c r="D90" s="568">
        <v>92.021823370224752</v>
      </c>
      <c r="E90" s="568">
        <v>174.95622822993522</v>
      </c>
      <c r="F90" s="566">
        <f t="shared" ref="F90:F106" si="6">+D90/C90</f>
        <v>0.34467935779245762</v>
      </c>
    </row>
    <row r="91" spans="1:8" x14ac:dyDescent="0.25">
      <c r="A91" s="633"/>
      <c r="B91" s="563">
        <v>42825</v>
      </c>
      <c r="C91" s="571">
        <f t="shared" si="4"/>
        <v>281.88041416995196</v>
      </c>
      <c r="D91" s="568">
        <v>97.397499481625715</v>
      </c>
      <c r="E91" s="568">
        <v>184.48291468832625</v>
      </c>
      <c r="F91" s="566">
        <f t="shared" si="6"/>
        <v>0.34552772943955801</v>
      </c>
    </row>
    <row r="92" spans="1:8" x14ac:dyDescent="0.25">
      <c r="A92" s="633"/>
      <c r="B92" s="563">
        <v>42916</v>
      </c>
      <c r="C92" s="571">
        <f t="shared" si="4"/>
        <v>290.9566612652182</v>
      </c>
      <c r="D92" s="568">
        <v>110.6658308686365</v>
      </c>
      <c r="E92" s="568">
        <v>180.2908303965817</v>
      </c>
      <c r="F92" s="566">
        <f t="shared" si="6"/>
        <v>0.38035159733896018</v>
      </c>
    </row>
    <row r="93" spans="1:8" x14ac:dyDescent="0.25">
      <c r="A93" s="633"/>
      <c r="B93" s="563">
        <v>43008</v>
      </c>
      <c r="C93" s="571">
        <f t="shared" si="4"/>
        <v>302.84312753818449</v>
      </c>
      <c r="D93" s="568">
        <v>120.13872317222948</v>
      </c>
      <c r="E93" s="568">
        <v>182.70440436595501</v>
      </c>
      <c r="F93" s="566">
        <f t="shared" si="6"/>
        <v>0.39670282151963837</v>
      </c>
    </row>
    <row r="94" spans="1:8" x14ac:dyDescent="0.25">
      <c r="A94" s="633"/>
      <c r="B94" s="563">
        <v>43100</v>
      </c>
      <c r="C94" s="571">
        <f t="shared" si="4"/>
        <v>318.05827282073471</v>
      </c>
      <c r="D94" s="568">
        <v>129.65275626587174</v>
      </c>
      <c r="E94" s="568">
        <v>188.40551655486297</v>
      </c>
      <c r="F94" s="566">
        <f t="shared" si="6"/>
        <v>0.4076383711576877</v>
      </c>
      <c r="H94" s="434"/>
    </row>
    <row r="95" spans="1:8" x14ac:dyDescent="0.25">
      <c r="A95" s="633"/>
      <c r="B95" s="563">
        <v>43190</v>
      </c>
      <c r="C95" s="571">
        <f t="shared" si="4"/>
        <v>328.57726437934718</v>
      </c>
      <c r="D95" s="568">
        <v>140.95221945767497</v>
      </c>
      <c r="E95" s="568">
        <v>187.62504492167221</v>
      </c>
      <c r="F95" s="566">
        <f t="shared" si="6"/>
        <v>0.42897739660691681</v>
      </c>
      <c r="H95" s="434"/>
    </row>
    <row r="96" spans="1:8" x14ac:dyDescent="0.25">
      <c r="A96" s="633"/>
      <c r="B96" s="563">
        <v>43281</v>
      </c>
      <c r="C96" s="571">
        <f t="shared" si="4"/>
        <v>324.33919768592051</v>
      </c>
      <c r="D96" s="568">
        <v>149.90583742159129</v>
      </c>
      <c r="E96" s="568">
        <v>174.43336026432922</v>
      </c>
      <c r="F96" s="566">
        <f t="shared" si="6"/>
        <v>0.46218846963651677</v>
      </c>
      <c r="H96" s="434"/>
    </row>
    <row r="97" spans="1:10" x14ac:dyDescent="0.25">
      <c r="A97" s="633"/>
      <c r="B97" s="563">
        <v>43373</v>
      </c>
      <c r="C97" s="571">
        <f t="shared" si="4"/>
        <v>304.85119799336769</v>
      </c>
      <c r="D97" s="568">
        <v>144.82936980998838</v>
      </c>
      <c r="E97" s="568">
        <v>160.02182818337931</v>
      </c>
      <c r="F97" s="566">
        <f t="shared" si="6"/>
        <v>0.47508217374018413</v>
      </c>
      <c r="H97" s="434"/>
    </row>
    <row r="98" spans="1:10" x14ac:dyDescent="0.25">
      <c r="A98" s="633"/>
      <c r="B98" s="563">
        <v>43465</v>
      </c>
      <c r="C98" s="571">
        <f t="shared" si="4"/>
        <v>329.38638143572138</v>
      </c>
      <c r="D98" s="568">
        <v>161.18043009985394</v>
      </c>
      <c r="E98" s="568">
        <v>168.20595133586744</v>
      </c>
      <c r="F98" s="566">
        <f t="shared" si="6"/>
        <v>0.4893354406375412</v>
      </c>
      <c r="H98" s="434"/>
    </row>
    <row r="99" spans="1:10" x14ac:dyDescent="0.25">
      <c r="A99" s="633"/>
      <c r="B99" s="563">
        <v>43555</v>
      </c>
      <c r="C99" s="571">
        <f t="shared" si="4"/>
        <v>322.42111217810316</v>
      </c>
      <c r="D99" s="855">
        <v>161.12297276855077</v>
      </c>
      <c r="E99" s="855">
        <v>161.29813940955242</v>
      </c>
      <c r="F99" s="566">
        <f t="shared" si="6"/>
        <v>0.49972835736497173</v>
      </c>
    </row>
    <row r="100" spans="1:10" x14ac:dyDescent="0.25">
      <c r="A100" s="633"/>
      <c r="B100" s="563">
        <v>43646</v>
      </c>
      <c r="C100" s="571">
        <f t="shared" si="4"/>
        <v>334.81107367095217</v>
      </c>
      <c r="D100" s="855">
        <v>167.51385907901164</v>
      </c>
      <c r="E100" s="855">
        <v>167.29721459194053</v>
      </c>
      <c r="F100" s="566">
        <f t="shared" si="6"/>
        <v>0.50032353243979621</v>
      </c>
    </row>
    <row r="101" spans="1:10" x14ac:dyDescent="0.25">
      <c r="A101" s="633"/>
      <c r="B101" s="563">
        <v>43738</v>
      </c>
      <c r="C101" s="571">
        <f t="shared" si="4"/>
        <v>308.84552168155875</v>
      </c>
      <c r="D101" s="855">
        <v>154.36838070603847</v>
      </c>
      <c r="E101" s="855">
        <v>154.47714097552029</v>
      </c>
      <c r="F101" s="566">
        <f t="shared" si="6"/>
        <v>0.49982392448352553</v>
      </c>
    </row>
    <row r="102" spans="1:10" x14ac:dyDescent="0.25">
      <c r="A102" s="633"/>
      <c r="B102" s="563">
        <v>43830</v>
      </c>
      <c r="C102" s="571">
        <f t="shared" si="4"/>
        <v>320.62940873855183</v>
      </c>
      <c r="D102" s="855">
        <v>155.87171899039521</v>
      </c>
      <c r="E102" s="855">
        <v>164.75768974815662</v>
      </c>
      <c r="F102" s="566">
        <f t="shared" si="6"/>
        <v>0.48614292620143396</v>
      </c>
    </row>
    <row r="103" spans="1:10" x14ac:dyDescent="0.25">
      <c r="A103" s="633"/>
      <c r="B103" s="563">
        <v>43921</v>
      </c>
      <c r="C103" s="1002">
        <f t="shared" si="4"/>
        <v>320.95888717747113</v>
      </c>
      <c r="D103" s="1003">
        <v>153.30643377458406</v>
      </c>
      <c r="E103" s="1003">
        <v>167.65245340288706</v>
      </c>
      <c r="F103" s="1004">
        <f t="shared" si="6"/>
        <v>0.4776513126736221</v>
      </c>
    </row>
    <row r="104" spans="1:10" x14ac:dyDescent="0.25">
      <c r="A104" s="633"/>
      <c r="B104" s="563">
        <v>44012</v>
      </c>
      <c r="C104" s="1002">
        <f t="shared" si="4"/>
        <v>322.11852321481956</v>
      </c>
      <c r="D104" s="1003">
        <v>151.34187565747914</v>
      </c>
      <c r="E104" s="1003">
        <v>170.77664755734043</v>
      </c>
      <c r="F104" s="1004">
        <f t="shared" si="6"/>
        <v>0.4698328868115102</v>
      </c>
    </row>
    <row r="105" spans="1:10" x14ac:dyDescent="0.25">
      <c r="A105" s="633"/>
      <c r="B105" s="563">
        <v>44104</v>
      </c>
      <c r="C105" s="1002">
        <f t="shared" si="4"/>
        <v>329.77781929875425</v>
      </c>
      <c r="D105" s="1003">
        <v>158.05224625564477</v>
      </c>
      <c r="E105" s="1003">
        <v>171.72557304310948</v>
      </c>
      <c r="F105" s="1004">
        <f t="shared" si="6"/>
        <v>0.47926888045936517</v>
      </c>
    </row>
    <row r="106" spans="1:10" x14ac:dyDescent="0.25">
      <c r="A106" s="633"/>
      <c r="B106" s="563">
        <v>44196</v>
      </c>
      <c r="C106" s="1002">
        <f t="shared" si="4"/>
        <v>333.08175528792634</v>
      </c>
      <c r="D106" s="1003">
        <v>152.122947542324</v>
      </c>
      <c r="E106" s="1003">
        <v>180.95880774560234</v>
      </c>
      <c r="F106" s="1004">
        <f t="shared" si="6"/>
        <v>0.45671353992602848</v>
      </c>
    </row>
    <row r="107" spans="1:10" ht="14.4" thickBot="1" x14ac:dyDescent="0.3">
      <c r="A107" s="633"/>
      <c r="B107" s="563">
        <v>44286</v>
      </c>
      <c r="C107" s="1002">
        <f t="shared" ref="C107" si="7">+D107+E107</f>
        <v>333.0948770035597</v>
      </c>
      <c r="D107" s="1003">
        <v>148.81332589426148</v>
      </c>
      <c r="E107" s="1003">
        <v>184.28155110929822</v>
      </c>
      <c r="F107" s="1004">
        <f t="shared" ref="F107" si="8">+D107/C107</f>
        <v>0.44675957562887147</v>
      </c>
    </row>
    <row r="108" spans="1:10" ht="12.75" customHeight="1" thickTop="1" x14ac:dyDescent="0.25">
      <c r="A108" s="633"/>
      <c r="B108" s="1403"/>
      <c r="C108" s="1403"/>
      <c r="D108" s="1403"/>
      <c r="E108" s="1403"/>
      <c r="F108" s="1403"/>
    </row>
    <row r="109" spans="1:10" x14ac:dyDescent="0.25">
      <c r="B109" s="1404" t="s">
        <v>497</v>
      </c>
      <c r="C109" s="1404"/>
      <c r="D109" s="1404"/>
      <c r="E109" s="1404"/>
      <c r="F109" s="1404"/>
    </row>
    <row r="110" spans="1:10" x14ac:dyDescent="0.25">
      <c r="A110" s="633"/>
      <c r="B110" s="1404"/>
      <c r="C110" s="1404"/>
      <c r="D110" s="1404"/>
      <c r="E110" s="1404"/>
      <c r="F110" s="1404"/>
      <c r="G110" s="434"/>
      <c r="H110" s="434"/>
      <c r="I110" s="434"/>
      <c r="J110" s="434"/>
    </row>
    <row r="111" spans="1:10" x14ac:dyDescent="0.25">
      <c r="A111" s="633"/>
      <c r="C111" s="434"/>
      <c r="D111" s="1021"/>
      <c r="E111" s="1021"/>
      <c r="F111" s="1021"/>
      <c r="G111" s="434"/>
      <c r="H111" s="434"/>
      <c r="I111" s="434"/>
      <c r="J111" s="434"/>
    </row>
    <row r="112" spans="1:10" x14ac:dyDescent="0.25">
      <c r="C112" s="434"/>
      <c r="E112" s="434"/>
      <c r="G112" s="434"/>
      <c r="H112" s="434"/>
      <c r="I112" s="434"/>
      <c r="J112" s="434"/>
    </row>
    <row r="113" spans="3:6" x14ac:dyDescent="0.25">
      <c r="C113" s="434"/>
    </row>
    <row r="114" spans="3:6" x14ac:dyDescent="0.25">
      <c r="C114" s="1082"/>
      <c r="D114" s="1082"/>
      <c r="E114" s="1082"/>
      <c r="F114" s="1082"/>
    </row>
    <row r="115" spans="3:6" x14ac:dyDescent="0.25">
      <c r="C115" s="434"/>
      <c r="F115" s="434"/>
    </row>
    <row r="116" spans="3:6" x14ac:dyDescent="0.25">
      <c r="C116" s="1083"/>
    </row>
  </sheetData>
  <mergeCells count="4">
    <mergeCell ref="B6:F6"/>
    <mergeCell ref="B7:F7"/>
    <mergeCell ref="B108:F108"/>
    <mergeCell ref="B109:F110"/>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r:id="rId1"/>
  <headerFooter scaleWithDoc="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65"/>
  <sheetViews>
    <sheetView showGridLines="0" zoomScale="85" zoomScaleNormal="85" zoomScaleSheetLayoutView="85" workbookViewId="0"/>
  </sheetViews>
  <sheetFormatPr baseColWidth="10" defaultColWidth="9.109375" defaultRowHeight="13.8" x14ac:dyDescent="0.25"/>
  <cols>
    <col min="1" max="1" width="6.44140625" style="421" bestFit="1" customWidth="1"/>
    <col min="2" max="2" width="40.5546875" style="421" customWidth="1"/>
    <col min="3" max="3" width="17" style="421" customWidth="1"/>
    <col min="4" max="4" width="12.6640625" style="421" bestFit="1" customWidth="1"/>
    <col min="5" max="8" width="11.109375" style="421" customWidth="1"/>
    <col min="9" max="9" width="12" style="421" customWidth="1"/>
    <col min="10" max="10" width="16.44140625" style="421" bestFit="1" customWidth="1"/>
    <col min="11" max="11" width="12.88671875" style="421" bestFit="1" customWidth="1"/>
    <col min="12" max="13" width="11.44140625" style="421" bestFit="1" customWidth="1"/>
    <col min="14" max="14" width="9.109375" style="421" customWidth="1"/>
    <col min="15" max="15" width="11.44140625" style="421" bestFit="1" customWidth="1"/>
    <col min="16" max="16" width="12.44140625" style="421" bestFit="1" customWidth="1"/>
    <col min="17" max="16384" width="9.109375" style="421"/>
  </cols>
  <sheetData>
    <row r="1" spans="1:16" ht="14.4" x14ac:dyDescent="0.25">
      <c r="A1" s="662" t="s">
        <v>216</v>
      </c>
      <c r="B1" s="664"/>
      <c r="C1" s="1081"/>
    </row>
    <row r="2" spans="1:16" ht="15" customHeight="1" x14ac:dyDescent="0.25">
      <c r="A2" s="664"/>
      <c r="B2" s="351" t="str">
        <f>+INDICE!B2</f>
        <v>MINISTERIO DE ECONOMÍA</v>
      </c>
      <c r="C2" s="434"/>
      <c r="D2" s="633"/>
      <c r="E2" s="633"/>
      <c r="F2" s="633"/>
      <c r="G2" s="633"/>
      <c r="H2" s="633"/>
      <c r="I2" s="633"/>
      <c r="J2" s="633"/>
    </row>
    <row r="3" spans="1:16" ht="15" customHeight="1" x14ac:dyDescent="0.25">
      <c r="A3" s="664"/>
      <c r="B3" s="351" t="str">
        <f>+INDICE!B3</f>
        <v>SECRETARÍA DE FINANZAS</v>
      </c>
      <c r="C3" s="496"/>
      <c r="D3" s="638"/>
      <c r="E3" s="638"/>
      <c r="F3" s="638"/>
      <c r="G3" s="638"/>
      <c r="H3" s="638"/>
      <c r="I3" s="638"/>
      <c r="J3" s="638"/>
    </row>
    <row r="4" spans="1:16" x14ac:dyDescent="0.25">
      <c r="B4" s="638"/>
      <c r="C4" s="496"/>
      <c r="D4" s="638"/>
      <c r="E4" s="638"/>
      <c r="F4" s="638"/>
      <c r="G4" s="638"/>
      <c r="H4" s="638"/>
      <c r="I4" s="638"/>
      <c r="J4" s="638"/>
    </row>
    <row r="5" spans="1:16" ht="41.25" customHeight="1" x14ac:dyDescent="0.25">
      <c r="B5" s="1405" t="s">
        <v>666</v>
      </c>
      <c r="C5" s="1405"/>
      <c r="D5" s="1405"/>
      <c r="E5" s="1405"/>
      <c r="F5" s="1405"/>
      <c r="G5" s="1405"/>
      <c r="H5" s="1405"/>
      <c r="I5" s="1405"/>
      <c r="J5" s="18"/>
    </row>
    <row r="6" spans="1:16" x14ac:dyDescent="0.25">
      <c r="B6" s="319"/>
      <c r="C6" s="319"/>
      <c r="D6" s="319"/>
      <c r="E6" s="319"/>
      <c r="F6" s="319"/>
      <c r="G6" s="319"/>
      <c r="H6" s="319"/>
      <c r="I6" s="319"/>
      <c r="J6" s="319"/>
    </row>
    <row r="7" spans="1:16" ht="14.4" thickBot="1" x14ac:dyDescent="0.3">
      <c r="B7" s="863" t="s">
        <v>868</v>
      </c>
      <c r="C7" s="639"/>
      <c r="D7" s="639"/>
      <c r="E7" s="640"/>
      <c r="F7" s="640"/>
      <c r="G7" s="640"/>
      <c r="H7" s="640"/>
      <c r="I7" s="640"/>
      <c r="J7" s="640"/>
    </row>
    <row r="8" spans="1:16" ht="37.5" customHeight="1" thickTop="1" thickBot="1" x14ac:dyDescent="0.3">
      <c r="B8" s="306"/>
      <c r="C8" s="572" t="s">
        <v>869</v>
      </c>
      <c r="D8" s="573">
        <v>2021</v>
      </c>
      <c r="E8" s="572">
        <v>2022</v>
      </c>
      <c r="F8" s="572">
        <v>2023</v>
      </c>
      <c r="G8" s="572">
        <v>2024</v>
      </c>
      <c r="H8" s="572">
        <v>2025</v>
      </c>
      <c r="I8" s="573" t="s">
        <v>840</v>
      </c>
    </row>
    <row r="9" spans="1:16" ht="6" customHeight="1" thickTop="1" thickBot="1" x14ac:dyDescent="0.3">
      <c r="B9" s="641"/>
      <c r="C9" s="641"/>
      <c r="D9" s="642"/>
      <c r="E9" s="642"/>
      <c r="F9" s="642"/>
      <c r="G9" s="641"/>
      <c r="H9" s="641"/>
      <c r="I9" s="641"/>
    </row>
    <row r="10" spans="1:16" ht="24.75" customHeight="1" thickTop="1" thickBot="1" x14ac:dyDescent="0.3">
      <c r="B10" s="643" t="s">
        <v>275</v>
      </c>
      <c r="C10" s="1028">
        <f>+SUM(C11:C24)</f>
        <v>148813</v>
      </c>
      <c r="D10" s="952">
        <f t="shared" ref="D10:I10" si="0">+SUM(D11:D24)</f>
        <v>10002</v>
      </c>
      <c r="E10" s="952">
        <f t="shared" si="0"/>
        <v>21007</v>
      </c>
      <c r="F10" s="952">
        <f t="shared" si="0"/>
        <v>21965</v>
      </c>
      <c r="G10" s="952">
        <f t="shared" si="0"/>
        <v>8280</v>
      </c>
      <c r="H10" s="952">
        <f t="shared" si="0"/>
        <v>5626</v>
      </c>
      <c r="I10" s="952">
        <f t="shared" si="0"/>
        <v>81890</v>
      </c>
      <c r="J10" s="434"/>
      <c r="K10" s="434"/>
      <c r="L10" s="434"/>
      <c r="M10" s="434"/>
      <c r="N10" s="434"/>
      <c r="O10" s="434"/>
      <c r="P10" s="434"/>
    </row>
    <row r="11" spans="1:16" ht="12" customHeight="1" thickTop="1" x14ac:dyDescent="0.25">
      <c r="B11" s="658"/>
      <c r="C11" s="1029"/>
      <c r="D11" s="948"/>
      <c r="E11" s="948"/>
      <c r="F11" s="948"/>
      <c r="G11" s="948"/>
      <c r="H11" s="948"/>
      <c r="I11" s="948"/>
      <c r="J11" s="434"/>
      <c r="K11" s="434"/>
      <c r="L11" s="434"/>
      <c r="M11" s="434"/>
      <c r="N11" s="434"/>
      <c r="O11" s="434"/>
      <c r="P11" s="434"/>
    </row>
    <row r="12" spans="1:16" ht="14.4" x14ac:dyDescent="0.25">
      <c r="B12" s="657" t="s">
        <v>521</v>
      </c>
      <c r="C12" s="947">
        <f>SUM(D12:I12)</f>
        <v>71161</v>
      </c>
      <c r="D12" s="1027">
        <v>843</v>
      </c>
      <c r="E12" s="1027">
        <v>1110</v>
      </c>
      <c r="F12" s="1027">
        <v>1073</v>
      </c>
      <c r="G12" s="1027">
        <v>1316</v>
      </c>
      <c r="H12" s="1027">
        <v>3568</v>
      </c>
      <c r="I12" s="1027">
        <v>63251</v>
      </c>
      <c r="J12" s="434"/>
      <c r="K12" s="434"/>
      <c r="L12" s="434"/>
      <c r="M12" s="434"/>
      <c r="N12" s="434"/>
      <c r="O12" s="434"/>
      <c r="P12" s="434"/>
    </row>
    <row r="13" spans="1:16" x14ac:dyDescent="0.25">
      <c r="B13" s="644"/>
      <c r="C13" s="949"/>
      <c r="D13" s="950"/>
      <c r="E13" s="950"/>
      <c r="F13" s="950"/>
      <c r="G13" s="950"/>
      <c r="H13" s="950"/>
      <c r="I13" s="950"/>
      <c r="J13" s="434"/>
      <c r="K13" s="434"/>
      <c r="L13" s="434"/>
      <c r="M13" s="434"/>
      <c r="N13" s="434"/>
      <c r="O13" s="434"/>
      <c r="P13" s="434"/>
    </row>
    <row r="14" spans="1:16" ht="14.4" x14ac:dyDescent="0.25">
      <c r="B14" s="657" t="s">
        <v>494</v>
      </c>
      <c r="C14" s="947">
        <f>SUM(D14:I14)</f>
        <v>70261</v>
      </c>
      <c r="D14" s="1027">
        <v>5099</v>
      </c>
      <c r="E14" s="1027">
        <v>19496</v>
      </c>
      <c r="F14" s="1027">
        <v>20495</v>
      </c>
      <c r="G14" s="1027">
        <v>6581</v>
      </c>
      <c r="H14" s="1027">
        <v>1680</v>
      </c>
      <c r="I14" s="1027">
        <v>16910</v>
      </c>
      <c r="J14" s="434"/>
      <c r="K14" s="434"/>
      <c r="L14" s="434"/>
      <c r="M14" s="434"/>
      <c r="N14" s="434"/>
      <c r="O14" s="434"/>
      <c r="P14" s="434"/>
    </row>
    <row r="15" spans="1:16" x14ac:dyDescent="0.25">
      <c r="B15" s="645"/>
      <c r="C15" s="949"/>
      <c r="D15" s="950"/>
      <c r="E15" s="950"/>
      <c r="F15" s="950"/>
      <c r="G15" s="950"/>
      <c r="H15" s="950"/>
      <c r="I15" s="950"/>
      <c r="J15" s="434"/>
      <c r="K15" s="434"/>
      <c r="L15" s="434"/>
      <c r="M15" s="434"/>
      <c r="N15" s="434"/>
      <c r="O15" s="434"/>
      <c r="P15" s="434"/>
    </row>
    <row r="16" spans="1:16" ht="14.4" x14ac:dyDescent="0.25">
      <c r="B16" s="657" t="s">
        <v>495</v>
      </c>
      <c r="C16" s="947">
        <f>SUM(D16:I16)</f>
        <v>5238</v>
      </c>
      <c r="D16" s="1027">
        <v>2367</v>
      </c>
      <c r="E16" s="1027">
        <v>323</v>
      </c>
      <c r="F16" s="1027">
        <v>344</v>
      </c>
      <c r="G16" s="1027">
        <v>334</v>
      </c>
      <c r="H16" s="1027">
        <v>333</v>
      </c>
      <c r="I16" s="1027">
        <v>1537</v>
      </c>
      <c r="J16" s="434"/>
      <c r="K16" s="434"/>
      <c r="L16" s="434"/>
      <c r="M16" s="434"/>
      <c r="N16" s="434"/>
      <c r="O16" s="434"/>
      <c r="P16" s="434"/>
    </row>
    <row r="17" spans="2:16" x14ac:dyDescent="0.25">
      <c r="B17" s="646"/>
      <c r="C17" s="949"/>
      <c r="D17" s="950"/>
      <c r="E17" s="950"/>
      <c r="F17" s="950"/>
      <c r="G17" s="950"/>
      <c r="H17" s="950"/>
      <c r="I17" s="950"/>
      <c r="J17" s="434"/>
      <c r="K17" s="434"/>
      <c r="L17" s="434"/>
      <c r="M17" s="434"/>
      <c r="N17" s="434"/>
      <c r="O17" s="434"/>
      <c r="P17" s="434"/>
    </row>
    <row r="18" spans="2:16" ht="14.4" x14ac:dyDescent="0.25">
      <c r="B18" s="657" t="s">
        <v>496</v>
      </c>
      <c r="C18" s="947">
        <f>SUM(D18:I18)</f>
        <v>428</v>
      </c>
      <c r="D18" s="1027">
        <v>44</v>
      </c>
      <c r="E18" s="1027">
        <v>49</v>
      </c>
      <c r="F18" s="1027">
        <v>49</v>
      </c>
      <c r="G18" s="1027">
        <v>49</v>
      </c>
      <c r="H18" s="1027">
        <v>45</v>
      </c>
      <c r="I18" s="1027">
        <v>192</v>
      </c>
      <c r="J18" s="434"/>
      <c r="K18" s="434"/>
      <c r="L18" s="434"/>
      <c r="M18" s="434"/>
      <c r="N18" s="434"/>
      <c r="O18" s="434"/>
      <c r="P18" s="434"/>
    </row>
    <row r="19" spans="2:16" x14ac:dyDescent="0.25">
      <c r="B19" s="645"/>
      <c r="C19" s="949"/>
      <c r="D19" s="950"/>
      <c r="E19" s="950"/>
      <c r="F19" s="950"/>
      <c r="G19" s="950"/>
      <c r="H19" s="950"/>
      <c r="I19" s="950"/>
      <c r="J19" s="434"/>
      <c r="K19" s="434"/>
      <c r="L19" s="434"/>
      <c r="M19" s="434"/>
      <c r="N19" s="434"/>
      <c r="O19" s="434"/>
      <c r="P19" s="434"/>
    </row>
    <row r="20" spans="2:16" ht="14.4" x14ac:dyDescent="0.25">
      <c r="B20" s="657" t="s">
        <v>687</v>
      </c>
      <c r="C20" s="947">
        <f>SUM(D20:I20)</f>
        <v>1432</v>
      </c>
      <c r="D20" s="1027">
        <v>1410</v>
      </c>
      <c r="E20" s="1027">
        <v>22</v>
      </c>
      <c r="F20" s="1027">
        <v>0</v>
      </c>
      <c r="G20" s="1027">
        <v>0</v>
      </c>
      <c r="H20" s="1027">
        <v>0</v>
      </c>
      <c r="I20" s="1027">
        <v>0</v>
      </c>
      <c r="J20" s="434"/>
      <c r="K20" s="434"/>
      <c r="L20" s="434"/>
      <c r="M20" s="434"/>
      <c r="N20" s="434"/>
      <c r="O20" s="434"/>
      <c r="P20" s="434"/>
    </row>
    <row r="21" spans="2:16" x14ac:dyDescent="0.25">
      <c r="B21" s="645"/>
      <c r="C21" s="949"/>
      <c r="D21" s="950"/>
      <c r="E21" s="950"/>
      <c r="F21" s="950"/>
      <c r="G21" s="950"/>
      <c r="H21" s="950"/>
      <c r="I21" s="950"/>
      <c r="J21" s="434"/>
      <c r="K21" s="434"/>
      <c r="L21" s="434"/>
      <c r="M21" s="434"/>
      <c r="N21" s="434"/>
      <c r="O21" s="434"/>
      <c r="P21" s="434"/>
    </row>
    <row r="22" spans="2:16" ht="14.4" x14ac:dyDescent="0.25">
      <c r="B22" s="657" t="s">
        <v>688</v>
      </c>
      <c r="C22" s="947">
        <f>SUM(D22:I22)</f>
        <v>250</v>
      </c>
      <c r="D22" s="1027">
        <v>239</v>
      </c>
      <c r="E22" s="1027">
        <v>7</v>
      </c>
      <c r="F22" s="1027">
        <v>4</v>
      </c>
      <c r="G22" s="1027">
        <v>0</v>
      </c>
      <c r="H22" s="1027">
        <v>0</v>
      </c>
      <c r="I22" s="1027">
        <v>0</v>
      </c>
      <c r="J22" s="434"/>
      <c r="K22" s="434"/>
      <c r="L22" s="434"/>
      <c r="M22" s="434"/>
      <c r="N22" s="434"/>
      <c r="O22" s="434"/>
      <c r="P22" s="434"/>
    </row>
    <row r="23" spans="2:16" x14ac:dyDescent="0.25">
      <c r="B23" s="646"/>
      <c r="C23" s="949"/>
      <c r="D23" s="950"/>
      <c r="E23" s="950"/>
      <c r="F23" s="950"/>
      <c r="G23" s="950"/>
      <c r="H23" s="950"/>
      <c r="I23" s="950"/>
      <c r="J23" s="861"/>
    </row>
    <row r="24" spans="2:16" ht="14.4" x14ac:dyDescent="0.25">
      <c r="B24" s="657" t="s">
        <v>689</v>
      </c>
      <c r="C24" s="1027">
        <v>43</v>
      </c>
      <c r="D24" s="1027">
        <v>0</v>
      </c>
      <c r="E24" s="1027">
        <v>0</v>
      </c>
      <c r="F24" s="1027">
        <v>0</v>
      </c>
      <c r="G24" s="1027">
        <v>0</v>
      </c>
      <c r="H24" s="1027">
        <v>0</v>
      </c>
      <c r="I24" s="1027">
        <v>0</v>
      </c>
    </row>
    <row r="25" spans="2:16" ht="14.4" thickBot="1" x14ac:dyDescent="0.3">
      <c r="B25" s="647"/>
      <c r="C25" s="951"/>
      <c r="D25" s="951"/>
      <c r="E25" s="951"/>
      <c r="F25" s="951"/>
      <c r="G25" s="951"/>
      <c r="H25" s="951"/>
      <c r="I25" s="951"/>
      <c r="J25" s="648"/>
    </row>
    <row r="26" spans="2:16" ht="14.4" thickTop="1" x14ac:dyDescent="0.25">
      <c r="J26" s="648"/>
    </row>
    <row r="27" spans="2:16" x14ac:dyDescent="0.25">
      <c r="B27" s="1406" t="s">
        <v>497</v>
      </c>
      <c r="C27" s="1406"/>
      <c r="D27" s="1406"/>
      <c r="E27" s="1406"/>
      <c r="F27" s="1406"/>
      <c r="G27" s="1406"/>
      <c r="H27" s="1406"/>
      <c r="I27" s="1406"/>
    </row>
    <row r="28" spans="2:16" x14ac:dyDescent="0.25">
      <c r="B28" s="648"/>
      <c r="C28" s="648"/>
      <c r="D28" s="648"/>
      <c r="E28" s="648"/>
      <c r="F28" s="648"/>
      <c r="G28" s="648"/>
      <c r="H28" s="648"/>
      <c r="I28" s="648"/>
      <c r="L28" s="434"/>
    </row>
    <row r="29" spans="2:16" x14ac:dyDescent="0.25">
      <c r="D29" s="861"/>
    </row>
    <row r="30" spans="2:16" x14ac:dyDescent="0.25">
      <c r="D30" s="649"/>
      <c r="G30" s="861"/>
    </row>
    <row r="31" spans="2:16" x14ac:dyDescent="0.25">
      <c r="C31" s="434"/>
      <c r="D31" s="434"/>
      <c r="E31" s="434"/>
      <c r="F31" s="434"/>
      <c r="G31" s="434"/>
      <c r="H31" s="434"/>
      <c r="I31" s="434"/>
    </row>
    <row r="32" spans="2:16" x14ac:dyDescent="0.25">
      <c r="C32" s="434"/>
      <c r="D32" s="434"/>
      <c r="E32" s="434"/>
      <c r="F32" s="434"/>
      <c r="G32" s="434"/>
      <c r="H32" s="434"/>
      <c r="I32" s="434"/>
    </row>
    <row r="33" spans="3:9" x14ac:dyDescent="0.25">
      <c r="C33" s="434"/>
      <c r="D33" s="434"/>
      <c r="E33" s="434"/>
      <c r="F33" s="434"/>
      <c r="G33" s="434"/>
      <c r="H33" s="434"/>
      <c r="I33" s="434"/>
    </row>
    <row r="34" spans="3:9" x14ac:dyDescent="0.25">
      <c r="C34" s="434"/>
      <c r="D34" s="434"/>
      <c r="E34" s="434"/>
      <c r="F34" s="434"/>
      <c r="G34" s="434"/>
      <c r="H34" s="434"/>
      <c r="I34" s="434"/>
    </row>
    <row r="35" spans="3:9" x14ac:dyDescent="0.25">
      <c r="C35" s="434"/>
      <c r="D35" s="434"/>
      <c r="E35" s="434"/>
      <c r="G35" s="434"/>
      <c r="H35" s="434"/>
      <c r="I35" s="434"/>
    </row>
    <row r="36" spans="3:9" x14ac:dyDescent="0.25">
      <c r="C36" s="434"/>
      <c r="D36" s="434"/>
      <c r="E36" s="434"/>
      <c r="F36" s="434"/>
      <c r="G36" s="434"/>
      <c r="H36" s="434"/>
      <c r="I36" s="434"/>
    </row>
    <row r="37" spans="3:9" x14ac:dyDescent="0.25">
      <c r="C37" s="434"/>
      <c r="D37" s="434"/>
      <c r="E37" s="434"/>
      <c r="F37" s="434"/>
      <c r="G37" s="434"/>
      <c r="H37" s="434"/>
      <c r="I37" s="434"/>
    </row>
    <row r="38" spans="3:9" x14ac:dyDescent="0.25">
      <c r="C38" s="434"/>
      <c r="D38" s="434"/>
      <c r="E38" s="434"/>
      <c r="F38" s="434"/>
      <c r="G38" s="434"/>
      <c r="H38" s="434"/>
      <c r="I38" s="434"/>
    </row>
    <row r="39" spans="3:9" x14ac:dyDescent="0.25">
      <c r="C39" s="434"/>
      <c r="D39" s="434"/>
      <c r="E39" s="434"/>
      <c r="F39" s="434"/>
      <c r="G39" s="434"/>
      <c r="H39" s="434"/>
      <c r="I39" s="434"/>
    </row>
    <row r="40" spans="3:9" x14ac:dyDescent="0.25">
      <c r="C40" s="434"/>
      <c r="D40" s="434"/>
      <c r="E40" s="434"/>
      <c r="F40" s="434"/>
      <c r="G40" s="434"/>
      <c r="H40" s="434"/>
      <c r="I40" s="434"/>
    </row>
    <row r="41" spans="3:9" x14ac:dyDescent="0.25">
      <c r="C41" s="434"/>
      <c r="D41" s="434"/>
      <c r="E41" s="434"/>
      <c r="F41" s="434"/>
      <c r="G41" s="434"/>
      <c r="H41" s="434"/>
      <c r="I41" s="434"/>
    </row>
    <row r="42" spans="3:9" x14ac:dyDescent="0.25">
      <c r="C42" s="434"/>
      <c r="D42" s="434"/>
      <c r="E42" s="434"/>
      <c r="F42" s="434"/>
      <c r="G42" s="434"/>
      <c r="H42" s="434"/>
      <c r="I42" s="434"/>
    </row>
    <row r="43" spans="3:9" x14ac:dyDescent="0.25">
      <c r="C43" s="434"/>
      <c r="D43" s="434"/>
      <c r="E43" s="434"/>
      <c r="F43" s="434"/>
      <c r="G43" s="434"/>
      <c r="H43" s="434"/>
      <c r="I43" s="434"/>
    </row>
    <row r="44" spans="3:9" x14ac:dyDescent="0.25">
      <c r="C44" s="434"/>
      <c r="D44" s="434"/>
      <c r="E44" s="434"/>
      <c r="F44" s="434"/>
      <c r="G44" s="434"/>
      <c r="H44" s="434"/>
      <c r="I44" s="434"/>
    </row>
    <row r="45" spans="3:9" x14ac:dyDescent="0.25">
      <c r="C45" s="434"/>
      <c r="D45" s="434"/>
      <c r="E45" s="434"/>
      <c r="F45" s="434"/>
      <c r="G45" s="434"/>
      <c r="H45" s="434"/>
      <c r="I45" s="434"/>
    </row>
    <row r="46" spans="3:9" x14ac:dyDescent="0.25">
      <c r="C46" s="434"/>
      <c r="D46" s="434"/>
      <c r="E46" s="434"/>
      <c r="F46" s="434"/>
      <c r="G46" s="434"/>
      <c r="H46" s="434"/>
      <c r="I46" s="434"/>
    </row>
    <row r="47" spans="3:9" x14ac:dyDescent="0.25">
      <c r="C47" s="434"/>
      <c r="D47" s="434"/>
      <c r="E47" s="434"/>
      <c r="F47" s="434"/>
      <c r="G47" s="434"/>
      <c r="H47" s="434"/>
      <c r="I47" s="434"/>
    </row>
    <row r="48" spans="3:9" x14ac:dyDescent="0.25">
      <c r="C48" s="434"/>
      <c r="D48" s="434"/>
      <c r="E48" s="434"/>
      <c r="F48" s="434"/>
      <c r="G48" s="434"/>
      <c r="H48" s="434"/>
      <c r="I48" s="434"/>
    </row>
    <row r="49" spans="3:9" x14ac:dyDescent="0.25">
      <c r="C49" s="434"/>
      <c r="D49" s="434"/>
      <c r="E49" s="434"/>
      <c r="F49" s="434"/>
      <c r="G49" s="434"/>
      <c r="H49" s="434"/>
      <c r="I49" s="434"/>
    </row>
    <row r="50" spans="3:9" x14ac:dyDescent="0.25">
      <c r="C50" s="434"/>
      <c r="D50" s="434"/>
      <c r="E50" s="434"/>
      <c r="F50" s="434"/>
      <c r="G50" s="434"/>
      <c r="H50" s="434"/>
      <c r="I50" s="434"/>
    </row>
    <row r="51" spans="3:9" x14ac:dyDescent="0.25">
      <c r="C51" s="434"/>
      <c r="D51" s="434"/>
      <c r="E51" s="434"/>
      <c r="F51" s="434"/>
      <c r="G51" s="434"/>
      <c r="H51" s="434"/>
      <c r="I51" s="434"/>
    </row>
    <row r="52" spans="3:9" x14ac:dyDescent="0.25">
      <c r="C52" s="434"/>
      <c r="D52" s="434"/>
      <c r="E52" s="434"/>
      <c r="F52" s="434"/>
      <c r="G52" s="434"/>
      <c r="H52" s="434"/>
      <c r="I52" s="434"/>
    </row>
    <row r="53" spans="3:9" x14ac:dyDescent="0.25">
      <c r="C53" s="434"/>
      <c r="D53" s="434"/>
      <c r="E53" s="434"/>
      <c r="F53" s="434"/>
      <c r="G53" s="434"/>
      <c r="H53" s="434"/>
      <c r="I53" s="434"/>
    </row>
    <row r="54" spans="3:9" x14ac:dyDescent="0.25">
      <c r="C54" s="434"/>
      <c r="D54" s="434"/>
      <c r="E54" s="434"/>
      <c r="F54" s="434"/>
      <c r="G54" s="434"/>
      <c r="H54" s="434"/>
      <c r="I54" s="434"/>
    </row>
    <row r="55" spans="3:9" x14ac:dyDescent="0.25">
      <c r="C55" s="434"/>
      <c r="D55" s="434"/>
      <c r="E55" s="434"/>
      <c r="F55" s="434"/>
      <c r="G55" s="434"/>
      <c r="H55" s="434"/>
      <c r="I55" s="434"/>
    </row>
    <row r="56" spans="3:9" x14ac:dyDescent="0.25">
      <c r="C56" s="434"/>
      <c r="D56" s="434"/>
      <c r="E56" s="434"/>
      <c r="F56" s="434"/>
      <c r="G56" s="434"/>
      <c r="H56" s="434"/>
      <c r="I56" s="434"/>
    </row>
    <row r="57" spans="3:9" x14ac:dyDescent="0.25">
      <c r="C57" s="434"/>
      <c r="D57" s="434"/>
      <c r="E57" s="434"/>
      <c r="F57" s="434"/>
      <c r="G57" s="434"/>
      <c r="H57" s="434"/>
      <c r="I57" s="434"/>
    </row>
    <row r="58" spans="3:9" x14ac:dyDescent="0.25">
      <c r="C58" s="434"/>
      <c r="D58" s="434"/>
      <c r="E58" s="434"/>
      <c r="F58" s="434"/>
      <c r="G58" s="434"/>
      <c r="H58" s="434"/>
      <c r="I58" s="434"/>
    </row>
    <row r="59" spans="3:9" x14ac:dyDescent="0.25">
      <c r="C59" s="434"/>
      <c r="D59" s="434"/>
      <c r="E59" s="434"/>
      <c r="F59" s="434"/>
      <c r="G59" s="434"/>
      <c r="H59" s="434"/>
      <c r="I59" s="434"/>
    </row>
    <row r="60" spans="3:9" x14ac:dyDescent="0.25">
      <c r="C60" s="434"/>
      <c r="D60" s="434"/>
      <c r="E60" s="434"/>
      <c r="F60" s="434"/>
      <c r="G60" s="434"/>
      <c r="H60" s="434"/>
      <c r="I60" s="434"/>
    </row>
    <row r="61" spans="3:9" x14ac:dyDescent="0.25">
      <c r="C61" s="434"/>
      <c r="D61" s="434"/>
      <c r="E61" s="434"/>
      <c r="F61" s="434"/>
      <c r="G61" s="434"/>
      <c r="H61" s="434"/>
      <c r="I61" s="434"/>
    </row>
    <row r="62" spans="3:9" x14ac:dyDescent="0.25">
      <c r="C62" s="434"/>
      <c r="D62" s="434"/>
      <c r="E62" s="434"/>
      <c r="F62" s="434"/>
      <c r="G62" s="434"/>
      <c r="H62" s="434"/>
      <c r="I62" s="434"/>
    </row>
    <row r="63" spans="3:9" x14ac:dyDescent="0.25">
      <c r="C63" s="434"/>
      <c r="D63" s="434"/>
      <c r="E63" s="434"/>
      <c r="F63" s="434"/>
      <c r="G63" s="434"/>
      <c r="H63" s="434"/>
      <c r="I63" s="434"/>
    </row>
    <row r="64" spans="3:9" x14ac:dyDescent="0.25">
      <c r="C64" s="434"/>
      <c r="D64" s="434"/>
      <c r="E64" s="434"/>
      <c r="F64" s="434"/>
      <c r="G64" s="434"/>
      <c r="H64" s="434"/>
      <c r="I64" s="434"/>
    </row>
    <row r="65" spans="3:9" x14ac:dyDescent="0.25">
      <c r="C65" s="434"/>
      <c r="D65" s="434"/>
      <c r="E65" s="434"/>
      <c r="F65" s="434"/>
      <c r="G65" s="434"/>
      <c r="H65" s="434"/>
      <c r="I65" s="434"/>
    </row>
  </sheetData>
  <mergeCells count="2">
    <mergeCell ref="B5:I5"/>
    <mergeCell ref="B27:I27"/>
  </mergeCells>
  <hyperlinks>
    <hyperlink ref="A1" location="INDICE!A1" display="Indice"/>
  </hyperlinks>
  <printOptions horizontalCentered="1"/>
  <pageMargins left="0.23" right="0.21" top="0.19685039370078741" bottom="0.19685039370078741" header="0.15748031496062992" footer="0"/>
  <pageSetup paperSize="9" scale="81" orientation="portrait" r:id="rId1"/>
  <headerFooter scaleWithDoc="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autoPageBreaks="0" fitToPage="1"/>
  </sheetPr>
  <dimension ref="A1:N66"/>
  <sheetViews>
    <sheetView showGridLines="0" zoomScaleNormal="100" zoomScaleSheetLayoutView="85" workbookViewId="0"/>
  </sheetViews>
  <sheetFormatPr baseColWidth="10" defaultColWidth="11.44140625" defaultRowHeight="13.8" x14ac:dyDescent="0.3"/>
  <cols>
    <col min="1" max="1" width="6.5546875" style="5" bestFit="1" customWidth="1"/>
    <col min="2" max="2" width="25.44140625" style="5" customWidth="1"/>
    <col min="3" max="3" width="75.88671875" style="5" customWidth="1"/>
    <col min="4" max="4" width="11.6640625" style="5" customWidth="1"/>
    <col min="5" max="5" width="12.5546875" style="5" bestFit="1" customWidth="1"/>
    <col min="6" max="8" width="11.6640625" style="5" customWidth="1"/>
    <col min="9" max="10" width="12.5546875" style="5" bestFit="1" customWidth="1"/>
    <col min="11" max="11" width="12.6640625" style="5" customWidth="1"/>
    <col min="12" max="12" width="13.109375" style="5" customWidth="1"/>
    <col min="13" max="14" width="12.44140625" style="5" bestFit="1" customWidth="1"/>
    <col min="15" max="16384" width="11.44140625" style="5"/>
  </cols>
  <sheetData>
    <row r="1" spans="1:14" x14ac:dyDescent="0.3">
      <c r="A1" s="671" t="s">
        <v>216</v>
      </c>
    </row>
    <row r="2" spans="1:14" ht="14.4" x14ac:dyDescent="0.3">
      <c r="B2" s="351" t="str">
        <f>+INDICE!B2</f>
        <v>MINISTERIO DE ECONOMÍA</v>
      </c>
      <c r="C2" s="672"/>
      <c r="D2" s="673"/>
      <c r="E2" s="673"/>
      <c r="F2" s="673"/>
      <c r="G2" s="673"/>
      <c r="H2" s="673"/>
      <c r="I2" s="673"/>
      <c r="J2" s="673"/>
      <c r="K2" s="672"/>
      <c r="L2" s="672"/>
      <c r="M2" s="672"/>
      <c r="N2" s="672"/>
    </row>
    <row r="3" spans="1:14" ht="14.4" x14ac:dyDescent="0.3">
      <c r="B3" s="351" t="str">
        <f>+INDICE!B3</f>
        <v>SECRETARÍA DE FINANZAS</v>
      </c>
      <c r="C3" s="672"/>
      <c r="D3" s="673"/>
      <c r="E3" s="673"/>
      <c r="F3" s="673"/>
      <c r="G3" s="673"/>
      <c r="H3" s="673"/>
      <c r="I3" s="673"/>
      <c r="J3" s="673"/>
      <c r="K3" s="672"/>
      <c r="L3" s="672"/>
      <c r="M3" s="672"/>
      <c r="N3" s="672"/>
    </row>
    <row r="4" spans="1:14" ht="14.4" x14ac:dyDescent="0.3">
      <c r="B4" s="6"/>
      <c r="C4" s="672"/>
      <c r="D4" s="673"/>
      <c r="E4" s="673"/>
      <c r="F4" s="673"/>
      <c r="G4" s="673"/>
      <c r="H4" s="673"/>
      <c r="I4" s="673"/>
      <c r="J4" s="673"/>
      <c r="K4" s="672"/>
      <c r="L4" s="672"/>
      <c r="M4" s="672"/>
      <c r="N4" s="672"/>
    </row>
    <row r="5" spans="1:14" ht="14.4" x14ac:dyDescent="0.3">
      <c r="B5" s="672"/>
      <c r="C5" s="3"/>
      <c r="D5" s="673"/>
      <c r="E5" s="673"/>
      <c r="F5" s="673"/>
      <c r="G5" s="673"/>
      <c r="H5" s="673"/>
      <c r="I5" s="673"/>
      <c r="J5" s="673"/>
      <c r="K5" s="672"/>
      <c r="L5" s="672"/>
      <c r="M5" s="672"/>
      <c r="N5" s="672"/>
    </row>
    <row r="6" spans="1:14" ht="17.399999999999999" x14ac:dyDescent="0.3">
      <c r="B6" s="1235" t="s">
        <v>667</v>
      </c>
      <c r="C6" s="1235"/>
      <c r="D6" s="1235"/>
      <c r="E6" s="1235"/>
      <c r="F6" s="1235"/>
      <c r="G6" s="1235"/>
      <c r="H6" s="1235"/>
      <c r="I6" s="1235"/>
      <c r="J6" s="1235"/>
      <c r="K6" s="1235"/>
      <c r="L6" s="1235"/>
      <c r="M6" s="1235"/>
      <c r="N6" s="1235"/>
    </row>
    <row r="7" spans="1:14" s="674" customFormat="1" ht="14.4" thickBot="1" x14ac:dyDescent="0.35">
      <c r="A7" s="5"/>
      <c r="B7" s="672"/>
      <c r="C7" s="672"/>
      <c r="D7" s="673"/>
      <c r="E7" s="673"/>
      <c r="F7" s="673"/>
      <c r="G7" s="673"/>
      <c r="H7" s="673"/>
      <c r="I7" s="673"/>
      <c r="J7" s="673"/>
      <c r="K7" s="672"/>
      <c r="L7" s="672"/>
      <c r="M7" s="672"/>
      <c r="N7" s="672"/>
    </row>
    <row r="8" spans="1:14" s="675" customFormat="1" ht="14.4" thickBot="1" x14ac:dyDescent="0.3">
      <c r="B8" s="676"/>
      <c r="C8" s="677" t="s">
        <v>529</v>
      </c>
      <c r="D8" s="678">
        <v>2000</v>
      </c>
      <c r="E8" s="678">
        <v>2001</v>
      </c>
      <c r="F8" s="677">
        <v>2002</v>
      </c>
      <c r="G8" s="678">
        <v>2003</v>
      </c>
      <c r="H8" s="679">
        <v>2004</v>
      </c>
      <c r="I8" s="678" t="s">
        <v>530</v>
      </c>
      <c r="J8" s="678" t="s">
        <v>531</v>
      </c>
      <c r="K8" s="678" t="s">
        <v>532</v>
      </c>
      <c r="L8" s="678" t="s">
        <v>533</v>
      </c>
      <c r="M8" s="678" t="s">
        <v>534</v>
      </c>
      <c r="N8" s="700" t="s">
        <v>547</v>
      </c>
    </row>
    <row r="9" spans="1:14" s="675" customFormat="1" x14ac:dyDescent="0.25">
      <c r="B9" s="1409" t="s">
        <v>594</v>
      </c>
      <c r="C9" s="680" t="s">
        <v>638</v>
      </c>
      <c r="D9" s="681">
        <v>0.45653868000787612</v>
      </c>
      <c r="E9" s="681">
        <v>0.5367464329045557</v>
      </c>
      <c r="F9" s="681">
        <v>1.6665327778232204</v>
      </c>
      <c r="G9" s="681">
        <v>1.3916783577803526</v>
      </c>
      <c r="H9" s="681">
        <v>1.1800291877305504</v>
      </c>
      <c r="I9" s="681">
        <v>0.67976659279741058</v>
      </c>
      <c r="J9" s="681">
        <v>0.59066390851541961</v>
      </c>
      <c r="K9" s="681">
        <v>0.51434886320254025</v>
      </c>
      <c r="L9" s="681">
        <v>0.44468298014696622</v>
      </c>
      <c r="M9" s="681">
        <v>0.45539395465060262</v>
      </c>
      <c r="N9" s="683">
        <v>0.39973209090089568</v>
      </c>
    </row>
    <row r="10" spans="1:14" x14ac:dyDescent="0.3">
      <c r="B10" s="1410"/>
      <c r="C10" s="682" t="s">
        <v>640</v>
      </c>
      <c r="D10" s="683">
        <v>0.45653868000787612</v>
      </c>
      <c r="E10" s="683">
        <v>0.5367464329045557</v>
      </c>
      <c r="F10" s="683">
        <v>1.6665871638753542</v>
      </c>
      <c r="G10" s="683">
        <v>1.3919965661366318</v>
      </c>
      <c r="H10" s="683">
        <v>1.1808397745855408</v>
      </c>
      <c r="I10" s="683">
        <v>0.80506900797125647</v>
      </c>
      <c r="J10" s="683">
        <v>0.70619715404234296</v>
      </c>
      <c r="K10" s="683">
        <v>0.62093275743288956</v>
      </c>
      <c r="L10" s="683">
        <v>0.53787363497327956</v>
      </c>
      <c r="M10" s="683">
        <v>0.55445229319448963</v>
      </c>
      <c r="N10" s="683">
        <v>0.43456502048388052</v>
      </c>
    </row>
    <row r="11" spans="1:14" x14ac:dyDescent="0.3">
      <c r="B11" s="1410"/>
      <c r="C11" s="684" t="s">
        <v>641</v>
      </c>
      <c r="D11" s="683">
        <v>0.28640309792788549</v>
      </c>
      <c r="E11" s="683">
        <v>0.31471996131772745</v>
      </c>
      <c r="F11" s="683">
        <v>0.95289241185538076</v>
      </c>
      <c r="G11" s="683">
        <v>0.79169901149841071</v>
      </c>
      <c r="H11" s="683">
        <v>0.68548498968461324</v>
      </c>
      <c r="I11" s="683">
        <v>0.31794322937721653</v>
      </c>
      <c r="J11" s="683">
        <v>0.24057488007116307</v>
      </c>
      <c r="K11" s="683">
        <v>0.21812313388886428</v>
      </c>
      <c r="L11" s="683">
        <v>0.16734890219782483</v>
      </c>
      <c r="M11" s="683">
        <v>0.16749954290919669</v>
      </c>
      <c r="N11" s="683">
        <v>0.14630241912760761</v>
      </c>
    </row>
    <row r="12" spans="1:14" x14ac:dyDescent="0.3">
      <c r="B12" s="1410"/>
      <c r="C12" s="684" t="s">
        <v>535</v>
      </c>
      <c r="D12" s="683">
        <v>3.3975626159198857E-2</v>
      </c>
      <c r="E12" s="683">
        <v>3.7866485392177976E-2</v>
      </c>
      <c r="F12" s="685" t="s">
        <v>536</v>
      </c>
      <c r="G12" s="685" t="s">
        <v>536</v>
      </c>
      <c r="H12" s="685" t="s">
        <v>536</v>
      </c>
      <c r="I12" s="683">
        <v>1.7583568727096852E-2</v>
      </c>
      <c r="J12" s="683">
        <v>1.6121987890988433E-2</v>
      </c>
      <c r="K12" s="683">
        <v>1.8308654388032832E-2</v>
      </c>
      <c r="L12" s="683">
        <v>1.5547306380980295E-2</v>
      </c>
      <c r="M12" s="683">
        <v>1.9565772362269238E-2</v>
      </c>
      <c r="N12" s="683">
        <v>1.3267691136204223E-2</v>
      </c>
    </row>
    <row r="13" spans="1:14" ht="14.4" thickBot="1" x14ac:dyDescent="0.35">
      <c r="A13" s="686"/>
      <c r="B13" s="1410"/>
      <c r="C13" s="687" t="s">
        <v>537</v>
      </c>
      <c r="D13" s="688">
        <v>0.11427189550116214</v>
      </c>
      <c r="E13" s="688">
        <v>0.15277522444577518</v>
      </c>
      <c r="F13" s="689" t="s">
        <v>536</v>
      </c>
      <c r="G13" s="689" t="s">
        <v>536</v>
      </c>
      <c r="H13" s="689" t="s">
        <v>536</v>
      </c>
      <c r="I13" s="688">
        <v>0.10832680660533268</v>
      </c>
      <c r="J13" s="688">
        <v>9.5564732187314969E-2</v>
      </c>
      <c r="K13" s="688">
        <v>9.2030796651011285E-2</v>
      </c>
      <c r="L13" s="688">
        <v>7.2794750215272278E-2</v>
      </c>
      <c r="M13" s="688">
        <v>9.0493109515155712E-2</v>
      </c>
      <c r="N13" s="683">
        <v>8.0739249235689314E-2</v>
      </c>
    </row>
    <row r="14" spans="1:14" ht="12.75" customHeight="1" x14ac:dyDescent="0.3">
      <c r="B14" s="1411" t="s">
        <v>639</v>
      </c>
      <c r="C14" s="690" t="s">
        <v>538</v>
      </c>
      <c r="D14" s="681">
        <v>0.94328323699421968</v>
      </c>
      <c r="E14" s="681">
        <v>0.96935280331710838</v>
      </c>
      <c r="F14" s="681">
        <v>0.79085988468628654</v>
      </c>
      <c r="G14" s="681">
        <v>0.75785934842924907</v>
      </c>
      <c r="H14" s="681">
        <v>0.75607435597189698</v>
      </c>
      <c r="I14" s="681">
        <v>0.51441262274911592</v>
      </c>
      <c r="J14" s="681">
        <v>0.52057780215761562</v>
      </c>
      <c r="K14" s="681">
        <v>0.5275675635739614</v>
      </c>
      <c r="L14" s="681">
        <v>0.52513721201127406</v>
      </c>
      <c r="M14" s="681">
        <v>0.540555321459538</v>
      </c>
      <c r="N14" s="681">
        <v>0.58772450633933981</v>
      </c>
    </row>
    <row r="15" spans="1:14" x14ac:dyDescent="0.3">
      <c r="B15" s="1412"/>
      <c r="C15" s="684" t="s">
        <v>539</v>
      </c>
      <c r="D15" s="683" t="s">
        <v>540</v>
      </c>
      <c r="E15" s="683" t="s">
        <v>540</v>
      </c>
      <c r="F15" s="683">
        <v>0.19224335700261252</v>
      </c>
      <c r="G15" s="683">
        <v>0.2182700967436571</v>
      </c>
      <c r="H15" s="683">
        <v>0.20972122690887063</v>
      </c>
      <c r="I15" s="683">
        <v>0.41483509434438703</v>
      </c>
      <c r="J15" s="683">
        <v>0.41252068091243599</v>
      </c>
      <c r="K15" s="683">
        <v>0.39348652753315028</v>
      </c>
      <c r="L15" s="683">
        <v>0.36607115248102284</v>
      </c>
      <c r="M15" s="683">
        <v>0.2544166312726967</v>
      </c>
      <c r="N15" s="683">
        <v>0.2315864995524104</v>
      </c>
    </row>
    <row r="16" spans="1:14" x14ac:dyDescent="0.3">
      <c r="B16" s="1412"/>
      <c r="C16" s="684" t="s">
        <v>535</v>
      </c>
      <c r="D16" s="683">
        <v>7.4420038535645466E-2</v>
      </c>
      <c r="E16" s="683">
        <v>7.0548182662839243E-2</v>
      </c>
      <c r="F16" s="683" t="s">
        <v>536</v>
      </c>
      <c r="G16" s="683" t="s">
        <v>536</v>
      </c>
      <c r="H16" s="683" t="s">
        <v>536</v>
      </c>
      <c r="I16" s="683">
        <v>2.6073814214318092E-2</v>
      </c>
      <c r="J16" s="683">
        <v>2.7568896863141654E-2</v>
      </c>
      <c r="K16" s="683">
        <v>3.6033971333142296E-2</v>
      </c>
      <c r="L16" s="683">
        <v>3.5470702462452534E-2</v>
      </c>
      <c r="M16" s="683">
        <v>4.3675042067342712E-2</v>
      </c>
      <c r="N16" s="683">
        <v>3.3743422787631455E-2</v>
      </c>
    </row>
    <row r="17" spans="2:14" x14ac:dyDescent="0.3">
      <c r="B17" s="1412"/>
      <c r="C17" s="684" t="s">
        <v>541</v>
      </c>
      <c r="D17" s="683">
        <v>0.3756146435452794</v>
      </c>
      <c r="E17" s="683">
        <v>0.32128246730734561</v>
      </c>
      <c r="F17" s="683">
        <v>0.34779766496267339</v>
      </c>
      <c r="G17" s="683">
        <v>0.3186308511590441</v>
      </c>
      <c r="H17" s="683">
        <v>0.30481034626965542</v>
      </c>
      <c r="I17" s="683">
        <v>0.35747947410370895</v>
      </c>
      <c r="J17" s="683">
        <v>0.34739074785152679</v>
      </c>
      <c r="K17" s="683">
        <v>0.26351821582856338</v>
      </c>
      <c r="L17" s="683">
        <v>0.27015239951978381</v>
      </c>
      <c r="M17" s="683">
        <v>0.29244703121351284</v>
      </c>
      <c r="N17" s="683">
        <v>0.30929623271647155</v>
      </c>
    </row>
    <row r="18" spans="2:14" x14ac:dyDescent="0.3">
      <c r="B18" s="1412"/>
      <c r="C18" s="684" t="s">
        <v>641</v>
      </c>
      <c r="D18" s="683">
        <v>0.62733588734024581</v>
      </c>
      <c r="E18" s="683">
        <v>0.58634756008465361</v>
      </c>
      <c r="F18" s="683">
        <v>0.57267564726725462</v>
      </c>
      <c r="G18" s="683">
        <v>0.57061422982737964</v>
      </c>
      <c r="H18" s="683">
        <v>0.58353436180323159</v>
      </c>
      <c r="I18" s="683">
        <v>0.47146246715586915</v>
      </c>
      <c r="J18" s="683">
        <v>0.41138846795005724</v>
      </c>
      <c r="K18" s="683">
        <v>0.42929658220999334</v>
      </c>
      <c r="L18" s="683">
        <v>0.38180138567631383</v>
      </c>
      <c r="M18" s="683">
        <v>0.37389526204493173</v>
      </c>
      <c r="N18" s="683">
        <v>0.37208767771243773</v>
      </c>
    </row>
    <row r="19" spans="2:14" ht="14.4" thickBot="1" x14ac:dyDescent="0.35">
      <c r="B19" s="1413"/>
      <c r="C19" s="687" t="s">
        <v>542</v>
      </c>
      <c r="D19" s="688">
        <v>0.27917533718689785</v>
      </c>
      <c r="E19" s="688">
        <v>0.28954667110426979</v>
      </c>
      <c r="F19" s="688">
        <v>0.26063906284728122</v>
      </c>
      <c r="G19" s="688">
        <v>0.22986776156806588</v>
      </c>
      <c r="H19" s="688">
        <v>0.22361680327868852</v>
      </c>
      <c r="I19" s="688">
        <v>0.25351627243631375</v>
      </c>
      <c r="J19" s="688">
        <v>0.1802849225932015</v>
      </c>
      <c r="K19" s="688">
        <v>0.19495425649236081</v>
      </c>
      <c r="L19" s="688">
        <v>0.22174797512369521</v>
      </c>
      <c r="M19" s="688">
        <v>0.21216527236975175</v>
      </c>
      <c r="N19" s="688">
        <v>0.20616250713902631</v>
      </c>
    </row>
    <row r="20" spans="2:14" ht="14.4" thickBot="1" x14ac:dyDescent="0.35">
      <c r="B20" s="672"/>
      <c r="C20" s="672"/>
      <c r="D20" s="691"/>
      <c r="E20" s="691"/>
      <c r="F20" s="691"/>
      <c r="G20" s="691"/>
      <c r="H20" s="691"/>
      <c r="I20" s="691"/>
      <c r="J20" s="691"/>
      <c r="K20" s="691"/>
      <c r="L20" s="691"/>
      <c r="M20" s="691"/>
      <c r="N20" s="691"/>
    </row>
    <row r="21" spans="2:14" ht="14.4" thickBot="1" x14ac:dyDescent="0.35">
      <c r="B21" s="16"/>
      <c r="C21" s="678" t="s">
        <v>543</v>
      </c>
      <c r="D21" s="692">
        <v>7.5579654541892509</v>
      </c>
      <c r="E21" s="692">
        <v>8.3135209604408598</v>
      </c>
      <c r="F21" s="692">
        <v>6.0521724308630498</v>
      </c>
      <c r="G21" s="692">
        <v>6.9111481018413796</v>
      </c>
      <c r="H21" s="692">
        <v>7.7966542771101901</v>
      </c>
      <c r="I21" s="692">
        <v>12.2871375597783</v>
      </c>
      <c r="J21" s="692">
        <v>12.933632371774999</v>
      </c>
      <c r="K21" s="692">
        <v>12.553687757525061</v>
      </c>
      <c r="L21" s="692">
        <v>11.736460250710392</v>
      </c>
      <c r="M21" s="692">
        <v>11.122211739269501</v>
      </c>
      <c r="N21" s="692">
        <v>11.033628289397774</v>
      </c>
    </row>
    <row r="22" spans="2:14" ht="14.4" thickBot="1" x14ac:dyDescent="0.35">
      <c r="B22" s="672"/>
      <c r="C22" s="672"/>
      <c r="D22" s="691"/>
      <c r="E22" s="691"/>
      <c r="F22" s="691"/>
      <c r="G22" s="691"/>
      <c r="H22" s="691"/>
      <c r="I22" s="691"/>
      <c r="J22" s="691"/>
      <c r="K22" s="691"/>
      <c r="L22" s="691"/>
      <c r="M22" s="691"/>
      <c r="N22" s="691"/>
    </row>
    <row r="23" spans="2:14" x14ac:dyDescent="0.3">
      <c r="B23" s="1407" t="s">
        <v>544</v>
      </c>
      <c r="C23" s="693" t="s">
        <v>538</v>
      </c>
      <c r="D23" s="681">
        <v>6.5188340399253057</v>
      </c>
      <c r="E23" s="681">
        <v>7.0635610347615199</v>
      </c>
      <c r="F23" s="681">
        <v>11.548396334478809</v>
      </c>
      <c r="G23" s="681">
        <v>9.5956512500885331</v>
      </c>
      <c r="H23" s="681">
        <v>7.3620075333401198</v>
      </c>
      <c r="I23" s="681">
        <v>2.3676318695017273</v>
      </c>
      <c r="J23" s="681">
        <v>2.2216811811343136</v>
      </c>
      <c r="K23" s="681">
        <v>1.6535459112959112</v>
      </c>
      <c r="L23" s="681">
        <v>1.6525880877851069</v>
      </c>
      <c r="M23" s="681">
        <v>1.657935490973754</v>
      </c>
      <c r="N23" s="681">
        <v>1.8506645181073711</v>
      </c>
    </row>
    <row r="24" spans="2:14" ht="14.4" thickBot="1" x14ac:dyDescent="0.35">
      <c r="B24" s="1408"/>
      <c r="C24" s="694" t="s">
        <v>641</v>
      </c>
      <c r="D24" s="688">
        <v>4.3353876931933639</v>
      </c>
      <c r="E24" s="688">
        <v>4.272646413223975</v>
      </c>
      <c r="F24" s="688">
        <v>8.3623982879974221</v>
      </c>
      <c r="G24" s="688">
        <v>7.2248434476790848</v>
      </c>
      <c r="H24" s="688">
        <v>5.6819601585824593</v>
      </c>
      <c r="I24" s="688">
        <v>2.1699497896196709</v>
      </c>
      <c r="J24" s="688">
        <v>1.7556914904788705</v>
      </c>
      <c r="K24" s="688">
        <v>1.3457836330992634</v>
      </c>
      <c r="L24" s="688">
        <v>1.201517684963525</v>
      </c>
      <c r="M24" s="688">
        <v>1.1467615407051481</v>
      </c>
      <c r="N24" s="688">
        <v>1.17165347487001</v>
      </c>
    </row>
    <row r="25" spans="2:14" ht="14.4" thickBot="1" x14ac:dyDescent="0.35">
      <c r="B25" s="672"/>
      <c r="C25" s="695"/>
      <c r="D25" s="696"/>
      <c r="E25" s="696"/>
      <c r="F25" s="696"/>
      <c r="G25" s="696"/>
      <c r="H25" s="696"/>
      <c r="I25" s="696"/>
      <c r="J25" s="696"/>
      <c r="K25" s="696"/>
      <c r="L25" s="696"/>
      <c r="M25" s="696"/>
      <c r="N25" s="696"/>
    </row>
    <row r="26" spans="2:14" x14ac:dyDescent="0.3">
      <c r="B26" s="1407" t="s">
        <v>545</v>
      </c>
      <c r="C26" s="693" t="s">
        <v>538</v>
      </c>
      <c r="D26" s="681">
        <v>3.9131910701060839</v>
      </c>
      <c r="E26" s="681">
        <v>4.485181504498879</v>
      </c>
      <c r="F26" s="681">
        <v>4.1508609320680456</v>
      </c>
      <c r="G26" s="681">
        <v>3.9339738486063935</v>
      </c>
      <c r="H26" s="681">
        <v>3.6281998281370225</v>
      </c>
      <c r="I26" s="681">
        <v>1.4137442430817435</v>
      </c>
      <c r="J26" s="681">
        <v>1.3052991976530279</v>
      </c>
      <c r="K26" s="681">
        <v>1.1547411045370128</v>
      </c>
      <c r="L26" s="681">
        <v>0.9396120205617996</v>
      </c>
      <c r="M26" s="681">
        <v>1.1988462502454251</v>
      </c>
      <c r="N26" s="681">
        <v>1.1905500072777522</v>
      </c>
    </row>
    <row r="27" spans="2:14" ht="14.4" thickBot="1" x14ac:dyDescent="0.35">
      <c r="B27" s="1408"/>
      <c r="C27" s="694" t="s">
        <v>642</v>
      </c>
      <c r="D27" s="688">
        <v>2.602490000903058</v>
      </c>
      <c r="E27" s="688">
        <v>2.7130217426517427</v>
      </c>
      <c r="F27" s="688">
        <v>3.0057119055056889</v>
      </c>
      <c r="G27" s="688">
        <v>2.9620027283903778</v>
      </c>
      <c r="H27" s="688">
        <v>2.8002262667472704</v>
      </c>
      <c r="I27" s="688">
        <v>1.2957056636920774</v>
      </c>
      <c r="J27" s="688">
        <v>1.0315169629068868</v>
      </c>
      <c r="K27" s="688">
        <v>0.93964535301768026</v>
      </c>
      <c r="L27" s="688">
        <v>0.68314559145905096</v>
      </c>
      <c r="M27" s="688">
        <v>0.82922675064705831</v>
      </c>
      <c r="N27" s="688">
        <v>0.75373577693343974</v>
      </c>
    </row>
    <row r="28" spans="2:14" ht="14.4" thickBot="1" x14ac:dyDescent="0.35">
      <c r="B28" s="672"/>
      <c r="C28" s="697"/>
      <c r="D28" s="691"/>
      <c r="E28" s="691"/>
      <c r="F28" s="691"/>
      <c r="G28" s="691"/>
      <c r="H28" s="691"/>
      <c r="I28" s="691"/>
      <c r="J28" s="691"/>
      <c r="K28" s="691"/>
      <c r="L28" s="691"/>
      <c r="M28" s="691"/>
      <c r="N28" s="691"/>
    </row>
    <row r="29" spans="2:14" ht="12.75" customHeight="1" x14ac:dyDescent="0.3">
      <c r="B29" s="1407" t="s">
        <v>546</v>
      </c>
      <c r="C29" s="693" t="s">
        <v>535</v>
      </c>
      <c r="D29" s="681">
        <v>0.19665014590525423</v>
      </c>
      <c r="E29" s="681">
        <v>0.22409333716017968</v>
      </c>
      <c r="F29" s="681" t="s">
        <v>536</v>
      </c>
      <c r="G29" s="681" t="s">
        <v>536</v>
      </c>
      <c r="H29" s="681" t="s">
        <v>536</v>
      </c>
      <c r="I29" s="681">
        <v>8.5894279811038005E-2</v>
      </c>
      <c r="J29" s="681">
        <v>7.6940849541224335E-2</v>
      </c>
      <c r="K29" s="681">
        <v>8.2202439171777816E-2</v>
      </c>
      <c r="L29" s="681">
        <v>6.635319287019209E-2</v>
      </c>
      <c r="M29" s="681">
        <v>8.0073010739679387E-2</v>
      </c>
      <c r="N29" s="681">
        <v>5.3786825206429502E-2</v>
      </c>
    </row>
    <row r="30" spans="2:14" ht="14.4" thickBot="1" x14ac:dyDescent="0.35">
      <c r="B30" s="1408"/>
      <c r="C30" s="694" t="s">
        <v>537</v>
      </c>
      <c r="D30" s="688">
        <v>0.6614031134519458</v>
      </c>
      <c r="E30" s="688">
        <v>0.90412166661026561</v>
      </c>
      <c r="F30" s="688" t="s">
        <v>536</v>
      </c>
      <c r="G30" s="688" t="s">
        <v>536</v>
      </c>
      <c r="H30" s="688" t="s">
        <v>536</v>
      </c>
      <c r="I30" s="688">
        <v>0.52916749620092041</v>
      </c>
      <c r="J30" s="688">
        <v>0.45607475519700319</v>
      </c>
      <c r="K30" s="688">
        <v>0.41320109076830108</v>
      </c>
      <c r="L30" s="688">
        <v>0.31067530172817404</v>
      </c>
      <c r="M30" s="688">
        <v>0.37034345467738283</v>
      </c>
      <c r="N30" s="688">
        <v>0.32731451473785067</v>
      </c>
    </row>
    <row r="31" spans="2:14" x14ac:dyDescent="0.3">
      <c r="B31" s="9"/>
      <c r="C31" s="9"/>
      <c r="D31" s="698"/>
      <c r="E31" s="698"/>
      <c r="F31" s="698"/>
      <c r="G31" s="698"/>
      <c r="H31" s="698"/>
      <c r="I31" s="698"/>
      <c r="J31" s="698"/>
      <c r="K31" s="672"/>
      <c r="L31" s="672"/>
      <c r="M31" s="672"/>
      <c r="N31" s="672"/>
    </row>
    <row r="32" spans="2:14" x14ac:dyDescent="0.3">
      <c r="C32" s="672"/>
      <c r="D32" s="673"/>
      <c r="E32" s="673"/>
      <c r="F32" s="673"/>
      <c r="G32" s="673"/>
      <c r="H32" s="673"/>
      <c r="I32" s="673"/>
      <c r="J32" s="673"/>
      <c r="K32" s="672"/>
      <c r="L32" s="672"/>
      <c r="M32" s="672"/>
      <c r="N32" s="672"/>
    </row>
    <row r="33" spans="2:14" ht="14.4" thickBot="1" x14ac:dyDescent="0.35">
      <c r="C33" s="672"/>
      <c r="D33" s="699"/>
      <c r="E33" s="699"/>
      <c r="F33" s="699"/>
      <c r="G33" s="699"/>
      <c r="H33" s="699"/>
      <c r="I33" s="699"/>
      <c r="J33" s="699"/>
      <c r="K33" s="699"/>
      <c r="L33" s="672"/>
      <c r="M33" s="672"/>
    </row>
    <row r="34" spans="2:14" ht="28.2" thickBot="1" x14ac:dyDescent="0.35">
      <c r="B34" s="676"/>
      <c r="C34" s="678" t="s">
        <v>529</v>
      </c>
      <c r="D34" s="700" t="s">
        <v>548</v>
      </c>
      <c r="E34" s="700" t="s">
        <v>549</v>
      </c>
      <c r="F34" s="700" t="s">
        <v>550</v>
      </c>
      <c r="G34" s="700" t="s">
        <v>551</v>
      </c>
      <c r="H34" s="700" t="s">
        <v>552</v>
      </c>
      <c r="I34" s="700" t="s">
        <v>553</v>
      </c>
      <c r="J34" s="700" t="s">
        <v>556</v>
      </c>
      <c r="K34" s="700" t="s">
        <v>604</v>
      </c>
      <c r="L34" s="700" t="s">
        <v>706</v>
      </c>
      <c r="M34" s="700" t="s">
        <v>841</v>
      </c>
      <c r="N34" s="700" t="s">
        <v>922</v>
      </c>
    </row>
    <row r="35" spans="2:14" x14ac:dyDescent="0.3">
      <c r="B35" s="1414" t="s">
        <v>594</v>
      </c>
      <c r="C35" s="684" t="s">
        <v>638</v>
      </c>
      <c r="D35" s="683">
        <v>0.3594611560337293</v>
      </c>
      <c r="E35" s="683">
        <v>0.37423604431624091</v>
      </c>
      <c r="F35" s="683">
        <v>0.40145853073801563</v>
      </c>
      <c r="G35" s="683">
        <v>0.41414131986603875</v>
      </c>
      <c r="H35" s="683">
        <v>0.48639682021472663</v>
      </c>
      <c r="I35" s="683">
        <v>0.51428943306176322</v>
      </c>
      <c r="J35" s="683">
        <v>0.56014649484286994</v>
      </c>
      <c r="K35" s="683">
        <v>0.84460488491979002</v>
      </c>
      <c r="L35" s="1022">
        <v>0.88083078055743858</v>
      </c>
      <c r="M35" s="1022">
        <v>1.0198579232544369</v>
      </c>
      <c r="N35" s="1022">
        <v>1.0077451362905097</v>
      </c>
    </row>
    <row r="36" spans="2:14" x14ac:dyDescent="0.3">
      <c r="B36" s="1415"/>
      <c r="C36" s="682" t="s">
        <v>640</v>
      </c>
      <c r="D36" s="683">
        <v>0.38942093109597975</v>
      </c>
      <c r="E36" s="683">
        <v>0.4044180390974042</v>
      </c>
      <c r="F36" s="683">
        <v>0.43516089281031894</v>
      </c>
      <c r="G36" s="683">
        <v>0.44696850197945293</v>
      </c>
      <c r="H36" s="683">
        <v>0.52562643344295823</v>
      </c>
      <c r="I36" s="683">
        <v>0.53060179510240391</v>
      </c>
      <c r="J36" s="683">
        <v>0.56521244472281518</v>
      </c>
      <c r="K36" s="683">
        <v>0.85179848194364716</v>
      </c>
      <c r="L36" s="1022">
        <v>0.88752077044430178</v>
      </c>
      <c r="M36" s="1022">
        <v>1.0275140514695809</v>
      </c>
      <c r="N36" s="1022">
        <v>1.0151914098667361</v>
      </c>
    </row>
    <row r="37" spans="2:14" x14ac:dyDescent="0.3">
      <c r="B37" s="1415"/>
      <c r="C37" s="684" t="s">
        <v>641</v>
      </c>
      <c r="D37" s="683">
        <v>0.11966677944113743</v>
      </c>
      <c r="E37" s="683">
        <v>0.11217960832716861</v>
      </c>
      <c r="F37" s="683">
        <v>0.11832879789342253</v>
      </c>
      <c r="G37" s="683">
        <v>0.12569567758616204</v>
      </c>
      <c r="H37" s="683">
        <v>0.13886194076329791</v>
      </c>
      <c r="I37" s="683">
        <v>0.177264951507176</v>
      </c>
      <c r="J37" s="683">
        <v>0.22833720476743558</v>
      </c>
      <c r="K37" s="683">
        <v>0.41329510352684518</v>
      </c>
      <c r="L37" s="1022">
        <v>0.42820965314849213</v>
      </c>
      <c r="M37" s="1022">
        <v>0.46578292235114094</v>
      </c>
      <c r="N37" s="1022">
        <v>0.45021978943120827</v>
      </c>
    </row>
    <row r="38" spans="2:14" x14ac:dyDescent="0.3">
      <c r="B38" s="1415"/>
      <c r="C38" s="684" t="s">
        <v>535</v>
      </c>
      <c r="D38" s="683">
        <v>1.6330016699085313E-2</v>
      </c>
      <c r="E38" s="683">
        <v>1.9405410087455281E-2</v>
      </c>
      <c r="F38" s="683">
        <v>1.2543169229379E-2</v>
      </c>
      <c r="G38" s="683">
        <v>1.5539780949565098E-2</v>
      </c>
      <c r="H38" s="683">
        <v>2.0293791063077694E-2</v>
      </c>
      <c r="I38" s="683">
        <v>2.251456096920668E-2</v>
      </c>
      <c r="J38" s="683">
        <v>2.8896941575878961E-2</v>
      </c>
      <c r="K38" s="683">
        <v>3.4851122286182472E-2</v>
      </c>
      <c r="L38" s="1022">
        <v>4.195705652338836E-2</v>
      </c>
      <c r="M38" s="1022">
        <v>2.3722446882158271E-2</v>
      </c>
      <c r="N38" s="1022">
        <v>1.9466800005481014E-2</v>
      </c>
    </row>
    <row r="39" spans="2:14" ht="14.4" thickBot="1" x14ac:dyDescent="0.35">
      <c r="B39" s="1416"/>
      <c r="C39" s="684" t="s">
        <v>537</v>
      </c>
      <c r="D39" s="683">
        <v>8.0928154813050421E-2</v>
      </c>
      <c r="E39" s="683">
        <v>7.9264036671039401E-2</v>
      </c>
      <c r="F39" s="683">
        <v>7.8893238460193832E-2</v>
      </c>
      <c r="G39" s="683">
        <v>9.9030255791555138E-2</v>
      </c>
      <c r="H39" s="683">
        <v>0.1004721647974143</v>
      </c>
      <c r="I39" s="683">
        <v>0.11026768425744043</v>
      </c>
      <c r="J39" s="683">
        <v>0.15908793144780267</v>
      </c>
      <c r="K39" s="683">
        <v>0.1706253308412449</v>
      </c>
      <c r="L39" s="1022">
        <v>0.19605008953178094</v>
      </c>
      <c r="M39" s="1022">
        <v>0.13151822843261213</v>
      </c>
      <c r="N39" s="1022">
        <v>0.15932918235171847</v>
      </c>
    </row>
    <row r="40" spans="2:14" ht="12.75" customHeight="1" x14ac:dyDescent="0.3">
      <c r="B40" s="1411" t="s">
        <v>639</v>
      </c>
      <c r="C40" s="726" t="s">
        <v>538</v>
      </c>
      <c r="D40" s="681">
        <v>0.60083000303219147</v>
      </c>
      <c r="E40" s="681">
        <v>0.58950070540947841</v>
      </c>
      <c r="F40" s="681">
        <v>0.61922217852343919</v>
      </c>
      <c r="G40" s="681">
        <v>0.64878971865919721</v>
      </c>
      <c r="H40" s="681">
        <v>0.66851769500632441</v>
      </c>
      <c r="I40" s="681">
        <v>0.67386337947480635</v>
      </c>
      <c r="J40" s="681">
        <v>0.68472213942781812</v>
      </c>
      <c r="K40" s="681">
        <v>0.76189278390972004</v>
      </c>
      <c r="L40" s="1023">
        <v>0.77674376685529134</v>
      </c>
      <c r="M40" s="1023">
        <v>0.76288029877873298</v>
      </c>
      <c r="N40" s="1023">
        <v>0.7581317243182889</v>
      </c>
    </row>
    <row r="41" spans="2:14" x14ac:dyDescent="0.3">
      <c r="B41" s="1412"/>
      <c r="C41" s="727" t="s">
        <v>539</v>
      </c>
      <c r="D41" s="683">
        <v>0.20711111946978128</v>
      </c>
      <c r="E41" s="683">
        <v>0.17787603682954853</v>
      </c>
      <c r="F41" s="683">
        <v>0.14028195159698145</v>
      </c>
      <c r="G41" s="683">
        <v>9.6625302596149196E-2</v>
      </c>
      <c r="H41" s="683">
        <v>7.1718114448889772E-2</v>
      </c>
      <c r="I41" s="683">
        <v>7.3148206113804945E-2</v>
      </c>
      <c r="J41" s="683">
        <v>8.085425449361186E-2</v>
      </c>
      <c r="K41" s="683">
        <v>6.6169258364690189E-2</v>
      </c>
      <c r="L41" s="1022">
        <v>7.6264334956420474E-2</v>
      </c>
      <c r="M41" s="1022">
        <v>0.12646527375324093</v>
      </c>
      <c r="N41" s="1022">
        <v>0.13420805351993328</v>
      </c>
    </row>
    <row r="42" spans="2:14" x14ac:dyDescent="0.3">
      <c r="B42" s="1412"/>
      <c r="C42" s="727" t="s">
        <v>535</v>
      </c>
      <c r="D42" s="683">
        <v>4.6196968430351953E-2</v>
      </c>
      <c r="E42" s="683">
        <v>5.2711791017822821E-2</v>
      </c>
      <c r="F42" s="683">
        <v>3.1784524410079791E-2</v>
      </c>
      <c r="G42" s="683">
        <v>3.7522894249218383E-2</v>
      </c>
      <c r="H42" s="683">
        <v>4.1722705041777865E-2</v>
      </c>
      <c r="I42" s="683">
        <v>4.3777996439026218E-2</v>
      </c>
      <c r="J42" s="683">
        <v>5.1588186022631481E-2</v>
      </c>
      <c r="K42" s="683">
        <v>4.1263226046214727E-2</v>
      </c>
      <c r="L42" s="1022">
        <v>4.7633504016328328E-2</v>
      </c>
      <c r="M42" s="1022">
        <v>2.3260540847158697E-2</v>
      </c>
      <c r="N42" s="1022">
        <v>1.9317185768951393E-2</v>
      </c>
    </row>
    <row r="43" spans="2:14" x14ac:dyDescent="0.3">
      <c r="B43" s="1412"/>
      <c r="C43" s="727" t="s">
        <v>541</v>
      </c>
      <c r="D43" s="683">
        <v>0.33728674356096183</v>
      </c>
      <c r="E43" s="683">
        <v>0.30854785764637122</v>
      </c>
      <c r="F43" s="683">
        <v>0.35279480103858374</v>
      </c>
      <c r="G43" s="683">
        <v>0.3843126947301303</v>
      </c>
      <c r="H43" s="683">
        <v>0.36247722194623672</v>
      </c>
      <c r="I43" s="683">
        <v>0.31936627264127382</v>
      </c>
      <c r="J43" s="683">
        <v>0.29723060098326598</v>
      </c>
      <c r="K43" s="683">
        <v>0.31720041899278179</v>
      </c>
      <c r="L43" s="1022">
        <v>0.38101297461951</v>
      </c>
      <c r="M43" s="1022">
        <v>0.37579052527707857</v>
      </c>
      <c r="N43" s="1022">
        <v>0.37666364824122989</v>
      </c>
    </row>
    <row r="44" spans="2:14" x14ac:dyDescent="0.3">
      <c r="B44" s="1412"/>
      <c r="C44" s="727" t="s">
        <v>641</v>
      </c>
      <c r="D44" s="683">
        <v>0.3385325645327581</v>
      </c>
      <c r="E44" s="683">
        <v>0.30471853178849012</v>
      </c>
      <c r="F44" s="683">
        <v>0.29984643404552797</v>
      </c>
      <c r="G44" s="683">
        <v>0.30350914423805991</v>
      </c>
      <c r="H44" s="683">
        <v>0.28549105379018597</v>
      </c>
      <c r="I44" s="683">
        <v>0.34467935779245829</v>
      </c>
      <c r="J44" s="683">
        <v>0.40763837115768764</v>
      </c>
      <c r="K44" s="683">
        <v>0.48933544063754109</v>
      </c>
      <c r="L44" s="1022">
        <v>0.48614292620144062</v>
      </c>
      <c r="M44" s="1022">
        <v>0.45671353992602765</v>
      </c>
      <c r="N44" s="1022">
        <v>0.44675957562887242</v>
      </c>
    </row>
    <row r="45" spans="2:14" ht="14.4" thickBot="1" x14ac:dyDescent="0.35">
      <c r="B45" s="1413"/>
      <c r="C45" s="728" t="s">
        <v>542</v>
      </c>
      <c r="D45" s="688">
        <v>0.20330226098683932</v>
      </c>
      <c r="E45" s="688">
        <v>0.27252797365252546</v>
      </c>
      <c r="F45" s="688">
        <v>0.26793905421867303</v>
      </c>
      <c r="G45" s="688">
        <v>0.31083738729796734</v>
      </c>
      <c r="H45" s="688">
        <v>0.30782541371614724</v>
      </c>
      <c r="I45" s="688">
        <v>0.31136819849796904</v>
      </c>
      <c r="J45" s="688">
        <v>0.30291309988758647</v>
      </c>
      <c r="K45" s="688">
        <v>0.2921886891128973</v>
      </c>
      <c r="L45" s="1024">
        <v>0.30384897362351138</v>
      </c>
      <c r="M45" s="1024">
        <v>0.31435639410266569</v>
      </c>
      <c r="N45" s="1024">
        <v>0.33245200003133213</v>
      </c>
    </row>
    <row r="46" spans="2:14" ht="14.4" thickBot="1" x14ac:dyDescent="0.35">
      <c r="B46" s="672"/>
      <c r="C46" s="672"/>
      <c r="D46" s="691"/>
      <c r="E46" s="691"/>
      <c r="F46" s="691"/>
      <c r="G46" s="691"/>
      <c r="H46" s="691"/>
      <c r="I46" s="691"/>
      <c r="J46" s="691"/>
      <c r="K46" s="691"/>
      <c r="L46" s="691"/>
      <c r="M46" s="1026"/>
      <c r="N46" s="1026"/>
    </row>
    <row r="47" spans="2:14" ht="14.4" thickBot="1" x14ac:dyDescent="0.35">
      <c r="B47" s="16"/>
      <c r="C47" s="678" t="s">
        <v>543</v>
      </c>
      <c r="D47" s="692">
        <v>10.653244780983071</v>
      </c>
      <c r="E47" s="692">
        <v>9.5305938057712876</v>
      </c>
      <c r="F47" s="692">
        <v>8.9694289703193757</v>
      </c>
      <c r="G47" s="692">
        <v>8.0865248407514994</v>
      </c>
      <c r="H47" s="692">
        <v>7.8052243520930293</v>
      </c>
      <c r="I47" s="692">
        <v>7.3619324670716617</v>
      </c>
      <c r="J47" s="692">
        <v>7.6930096532398995</v>
      </c>
      <c r="K47" s="692">
        <v>7.3354601114460909</v>
      </c>
      <c r="L47" s="1025">
        <v>6.9359943377982551</v>
      </c>
      <c r="M47" s="1025">
        <v>6.6964529221810345</v>
      </c>
      <c r="N47" s="1025">
        <v>6.7768991631357824</v>
      </c>
    </row>
    <row r="48" spans="2:14" ht="14.4" thickBot="1" x14ac:dyDescent="0.35">
      <c r="B48" s="672"/>
      <c r="C48" s="672"/>
      <c r="D48" s="691"/>
      <c r="E48" s="691"/>
      <c r="F48" s="691"/>
      <c r="G48" s="691"/>
      <c r="H48" s="691"/>
      <c r="I48" s="691"/>
      <c r="J48" s="691"/>
      <c r="K48" s="691"/>
      <c r="L48" s="1026"/>
      <c r="M48" s="1026"/>
      <c r="N48" s="1026"/>
    </row>
    <row r="49" spans="2:14" x14ac:dyDescent="0.3">
      <c r="B49" s="1407" t="s">
        <v>544</v>
      </c>
      <c r="C49" s="701" t="s">
        <v>538</v>
      </c>
      <c r="D49" s="681">
        <v>2.3185793990487511</v>
      </c>
      <c r="E49" s="681">
        <v>2.6889447291913564</v>
      </c>
      <c r="F49" s="681">
        <v>4.1022927227429129</v>
      </c>
      <c r="G49" s="681">
        <v>4.5755119592036282</v>
      </c>
      <c r="H49" s="681">
        <v>5.8240829513021559</v>
      </c>
      <c r="I49" s="681">
        <v>4.6401642669364875</v>
      </c>
      <c r="J49" s="681">
        <v>3.9557086736632487</v>
      </c>
      <c r="K49" s="681">
        <v>3.8136016450527266</v>
      </c>
      <c r="L49" s="1023">
        <v>5.5614286988967265</v>
      </c>
      <c r="M49" s="1023">
        <v>6.4514055143016362</v>
      </c>
      <c r="N49" s="1023">
        <v>6.378094108455131</v>
      </c>
    </row>
    <row r="50" spans="2:14" ht="14.4" thickBot="1" x14ac:dyDescent="0.35">
      <c r="B50" s="1408"/>
      <c r="C50" s="702" t="s">
        <v>641</v>
      </c>
      <c r="D50" s="688">
        <v>1.306383879086578</v>
      </c>
      <c r="E50" s="688">
        <v>1.3899411526071686</v>
      </c>
      <c r="F50" s="688">
        <v>1.9864563754135964</v>
      </c>
      <c r="G50" s="688">
        <v>2.1404619698025411</v>
      </c>
      <c r="H50" s="688">
        <v>2.487179608780556</v>
      </c>
      <c r="I50" s="688">
        <v>2.3734318977619657</v>
      </c>
      <c r="J50" s="688">
        <v>2.3549678733243438</v>
      </c>
      <c r="K50" s="688">
        <v>2.4493347106159931</v>
      </c>
      <c r="L50" s="1024">
        <v>3.4807478822627225</v>
      </c>
      <c r="M50" s="1024">
        <v>3.8622628669947949</v>
      </c>
      <c r="N50" s="1024">
        <v>3.7585481860380789</v>
      </c>
    </row>
    <row r="51" spans="2:14" ht="14.4" thickBot="1" x14ac:dyDescent="0.35">
      <c r="B51" s="672"/>
      <c r="C51" s="703"/>
      <c r="D51" s="696"/>
      <c r="E51" s="696"/>
      <c r="F51" s="696"/>
      <c r="G51" s="696"/>
      <c r="H51" s="696"/>
      <c r="I51" s="696"/>
      <c r="J51" s="696"/>
      <c r="K51" s="696"/>
      <c r="L51" s="696"/>
      <c r="M51" s="696"/>
      <c r="N51" s="696"/>
    </row>
    <row r="52" spans="2:14" x14ac:dyDescent="0.3">
      <c r="B52" s="1407" t="s">
        <v>545</v>
      </c>
      <c r="C52" s="701" t="s">
        <v>538</v>
      </c>
      <c r="D52" s="681">
        <v>1.1015151033865811</v>
      </c>
      <c r="E52" s="681">
        <v>1.2340084993169218</v>
      </c>
      <c r="F52" s="681">
        <v>1.4002383381836434</v>
      </c>
      <c r="G52" s="681">
        <v>1.7579842923441797</v>
      </c>
      <c r="H52" s="681">
        <v>2.1261864756284194</v>
      </c>
      <c r="I52" s="681">
        <v>2.5202442801190736</v>
      </c>
      <c r="J52" s="681">
        <v>2.9363245509602027</v>
      </c>
      <c r="K52" s="681">
        <v>3.2531346682373643</v>
      </c>
      <c r="L52" s="1023">
        <v>3.1161662433386743</v>
      </c>
      <c r="M52" s="1023">
        <v>3.9490391805808316</v>
      </c>
      <c r="N52" s="1023">
        <v>3.9017196120476885</v>
      </c>
    </row>
    <row r="53" spans="2:14" ht="14.4" thickBot="1" x14ac:dyDescent="0.35">
      <c r="B53" s="1408"/>
      <c r="C53" s="702" t="s">
        <v>641</v>
      </c>
      <c r="D53" s="688">
        <v>0.62063933382009573</v>
      </c>
      <c r="E53" s="688">
        <v>0.63787075176640573</v>
      </c>
      <c r="F53" s="688">
        <v>0.67803849261240368</v>
      </c>
      <c r="G53" s="688">
        <v>0.82239945055850883</v>
      </c>
      <c r="H53" s="688">
        <v>0.90798975407203941</v>
      </c>
      <c r="I53" s="688">
        <v>1.2890983638680364</v>
      </c>
      <c r="J53" s="688">
        <v>1.7480938445249823</v>
      </c>
      <c r="K53" s="688">
        <v>2.0893675855103253</v>
      </c>
      <c r="L53" s="1024">
        <v>1.950324213350324</v>
      </c>
      <c r="M53" s="1024">
        <v>2.364171242011277</v>
      </c>
      <c r="N53" s="1024">
        <v>2.2992450285188828</v>
      </c>
    </row>
    <row r="54" spans="2:14" ht="14.4" thickBot="1" x14ac:dyDescent="0.35">
      <c r="B54" s="672"/>
      <c r="C54" s="704"/>
      <c r="D54" s="691"/>
      <c r="E54" s="691"/>
      <c r="F54" s="691"/>
      <c r="G54" s="691"/>
      <c r="H54" s="691"/>
      <c r="I54" s="691"/>
      <c r="J54" s="691"/>
      <c r="K54" s="691"/>
      <c r="L54" s="691"/>
      <c r="M54" s="691"/>
      <c r="N54" s="691"/>
    </row>
    <row r="55" spans="2:14" ht="12.75" customHeight="1" x14ac:dyDescent="0.3">
      <c r="B55" s="1407" t="s">
        <v>546</v>
      </c>
      <c r="C55" s="693" t="s">
        <v>535</v>
      </c>
      <c r="D55" s="681">
        <v>6.587905225584495E-2</v>
      </c>
      <c r="E55" s="681">
        <v>7.5301344753651273E-2</v>
      </c>
      <c r="F55" s="681">
        <v>4.8901738684901254E-2</v>
      </c>
      <c r="G55" s="681">
        <v>6.0835300936916192E-2</v>
      </c>
      <c r="H55" s="681">
        <v>7.8571948856032345E-2</v>
      </c>
      <c r="I55" s="681">
        <v>8.9487749451253665E-2</v>
      </c>
      <c r="J55" s="681">
        <v>0.11946285037561501</v>
      </c>
      <c r="K55" s="681">
        <v>0.15191463470844724</v>
      </c>
      <c r="L55" s="1023">
        <v>0.18209345128781904</v>
      </c>
      <c r="M55" s="1023">
        <v>9.8252235893153017E-2</v>
      </c>
      <c r="N55" s="1023">
        <v>7.9489445219883534E-2</v>
      </c>
    </row>
    <row r="56" spans="2:14" ht="14.4" thickBot="1" x14ac:dyDescent="0.35">
      <c r="B56" s="1408"/>
      <c r="C56" s="694" t="s">
        <v>537</v>
      </c>
      <c r="D56" s="688">
        <v>0.3264828345335794</v>
      </c>
      <c r="E56" s="688">
        <v>0.30757858375744829</v>
      </c>
      <c r="F56" s="688">
        <v>0.30757908632450193</v>
      </c>
      <c r="G56" s="688">
        <v>0.38768470627043494</v>
      </c>
      <c r="H56" s="688">
        <v>0.38900044695345676</v>
      </c>
      <c r="I56" s="688">
        <v>0.43827667414415811</v>
      </c>
      <c r="J56" s="688">
        <v>0.6576854405581456</v>
      </c>
      <c r="K56" s="688">
        <v>0.74374892704767914</v>
      </c>
      <c r="L56" s="1024">
        <v>0.85085657541843451</v>
      </c>
      <c r="M56" s="1024">
        <v>0.54471446678332491</v>
      </c>
      <c r="N56" s="1024">
        <v>0.65059425837373586</v>
      </c>
    </row>
    <row r="57" spans="2:14" x14ac:dyDescent="0.3">
      <c r="K57" s="699"/>
      <c r="L57" s="672"/>
    </row>
    <row r="58" spans="2:14" x14ac:dyDescent="0.3">
      <c r="B58" s="5" t="s">
        <v>921</v>
      </c>
      <c r="K58" s="17"/>
      <c r="L58" s="672"/>
      <c r="M58" s="672"/>
      <c r="N58" s="672"/>
    </row>
    <row r="59" spans="2:14" ht="3" customHeight="1" x14ac:dyDescent="0.3">
      <c r="K59" s="17"/>
      <c r="L59" s="672"/>
      <c r="M59" s="672"/>
      <c r="N59" s="672"/>
    </row>
    <row r="60" spans="2:14" x14ac:dyDescent="0.3">
      <c r="B60" s="5" t="s">
        <v>554</v>
      </c>
      <c r="N60" s="672"/>
    </row>
    <row r="61" spans="2:14" ht="12.75" customHeight="1" x14ac:dyDescent="0.3">
      <c r="B61" s="1237" t="s">
        <v>707</v>
      </c>
      <c r="C61" s="1237"/>
      <c r="D61" s="1237"/>
      <c r="E61" s="1237"/>
      <c r="F61" s="1237"/>
      <c r="G61" s="1237"/>
      <c r="H61" s="1237"/>
      <c r="I61" s="1237"/>
      <c r="J61" s="1237"/>
      <c r="K61" s="1237"/>
      <c r="L61" s="1237"/>
      <c r="M61" s="1237"/>
      <c r="N61" s="672"/>
    </row>
    <row r="62" spans="2:14" x14ac:dyDescent="0.3">
      <c r="B62" s="5" t="s">
        <v>555</v>
      </c>
    </row>
    <row r="63" spans="2:14" x14ac:dyDescent="0.3">
      <c r="B63" s="1" t="s">
        <v>643</v>
      </c>
      <c r="H63" s="88"/>
      <c r="I63" s="88"/>
      <c r="J63" s="88"/>
      <c r="K63" s="88"/>
      <c r="L63" s="88"/>
      <c r="M63" s="88"/>
      <c r="N63" s="88"/>
    </row>
    <row r="64" spans="2:14" x14ac:dyDescent="0.3">
      <c r="H64" s="88"/>
      <c r="I64" s="88"/>
      <c r="J64" s="88"/>
      <c r="K64" s="88"/>
      <c r="L64" s="88"/>
      <c r="M64" s="88"/>
      <c r="N64" s="88"/>
    </row>
    <row r="65" spans="9:14" x14ac:dyDescent="0.3">
      <c r="I65" s="88"/>
      <c r="J65" s="88"/>
      <c r="K65" s="88"/>
      <c r="L65" s="88"/>
      <c r="M65" s="88"/>
      <c r="N65" s="88"/>
    </row>
    <row r="66" spans="9:14" x14ac:dyDescent="0.3">
      <c r="I66" s="88"/>
      <c r="J66" s="88"/>
      <c r="K66" s="88"/>
      <c r="L66" s="88"/>
      <c r="M66" s="88"/>
      <c r="N66" s="88"/>
    </row>
  </sheetData>
  <mergeCells count="12">
    <mergeCell ref="B61:M61"/>
    <mergeCell ref="B29:B30"/>
    <mergeCell ref="B6:N6"/>
    <mergeCell ref="B9:B13"/>
    <mergeCell ref="B14:B19"/>
    <mergeCell ref="B23:B24"/>
    <mergeCell ref="B26:B27"/>
    <mergeCell ref="B35:B39"/>
    <mergeCell ref="B40:B45"/>
    <mergeCell ref="B49:B50"/>
    <mergeCell ref="B52:B53"/>
    <mergeCell ref="B55:B56"/>
  </mergeCells>
  <hyperlinks>
    <hyperlink ref="A1" location="INDICE!A1" display="Indice"/>
  </hyperlinks>
  <printOptions horizontalCentered="1"/>
  <pageMargins left="0.15748031496062992" right="0.15748031496062992" top="0.19685039370078741" bottom="0.11811023622047245" header="0.15748031496062992" footer="0"/>
  <pageSetup paperSize="9" scale="59" orientation="landscape" horizontalDpi="4294967294" verticalDpi="4294967294" r:id="rId1"/>
  <headerFooter scaleWithDoc="0">
    <oddFooter>&amp;R&amp;A</oddFooter>
  </headerFooter>
  <ignoredErrors>
    <ignoredError sqref="F12:H3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214"/>
  <sheetViews>
    <sheetView showGridLines="0" zoomScale="85" zoomScaleNormal="85" zoomScaleSheetLayoutView="85" workbookViewId="0"/>
  </sheetViews>
  <sheetFormatPr baseColWidth="10" defaultColWidth="11.44140625" defaultRowHeight="13.8" x14ac:dyDescent="0.3"/>
  <cols>
    <col min="1" max="1" width="6.88671875" style="5" customWidth="1"/>
    <col min="2" max="2" width="62.109375" style="15" customWidth="1"/>
    <col min="3" max="3" width="23.109375" style="15" customWidth="1"/>
    <col min="4" max="4" width="17.44140625" style="115" bestFit="1" customWidth="1"/>
    <col min="5" max="5" width="11.44140625" style="115"/>
    <col min="6" max="16384" width="11.44140625" style="15"/>
  </cols>
  <sheetData>
    <row r="1" spans="1:5" ht="14.4" x14ac:dyDescent="0.3">
      <c r="A1" s="666" t="s">
        <v>216</v>
      </c>
      <c r="B1" s="42"/>
      <c r="C1" s="5"/>
      <c r="D1" s="15"/>
      <c r="E1" s="15"/>
    </row>
    <row r="2" spans="1:5" ht="15" customHeight="1" x14ac:dyDescent="0.3">
      <c r="A2" s="666"/>
      <c r="B2" s="351" t="s">
        <v>703</v>
      </c>
      <c r="C2" s="7"/>
      <c r="D2" s="15"/>
      <c r="E2" s="15"/>
    </row>
    <row r="3" spans="1:5" ht="15" customHeight="1" x14ac:dyDescent="0.3">
      <c r="A3" s="42"/>
      <c r="B3" s="351" t="s">
        <v>299</v>
      </c>
      <c r="C3" s="5"/>
      <c r="D3" s="15"/>
      <c r="E3" s="15"/>
    </row>
    <row r="4" spans="1:5" s="385" customFormat="1" ht="12" x14ac:dyDescent="0.25">
      <c r="A4" s="35"/>
      <c r="B4" s="347"/>
      <c r="C4" s="384"/>
    </row>
    <row r="5" spans="1:5" s="385" customFormat="1" ht="12" x14ac:dyDescent="0.25">
      <c r="A5" s="35"/>
      <c r="B5" s="35"/>
      <c r="C5" s="35"/>
    </row>
    <row r="6" spans="1:5" ht="17.399999999999999" x14ac:dyDescent="0.3">
      <c r="B6" s="1235" t="s">
        <v>651</v>
      </c>
      <c r="C6" s="1235"/>
      <c r="D6" s="15"/>
      <c r="E6" s="15"/>
    </row>
    <row r="7" spans="1:5" ht="15.6" x14ac:dyDescent="0.3">
      <c r="B7" s="1236" t="s">
        <v>621</v>
      </c>
      <c r="C7" s="1236"/>
      <c r="D7" s="15"/>
      <c r="E7" s="15"/>
    </row>
    <row r="8" spans="1:5" s="385" customFormat="1" ht="12" x14ac:dyDescent="0.25">
      <c r="A8" s="35"/>
      <c r="B8" s="35"/>
      <c r="C8" s="35"/>
    </row>
    <row r="9" spans="1:5" s="385" customFormat="1" ht="12" x14ac:dyDescent="0.25">
      <c r="A9" s="35"/>
      <c r="B9" s="384"/>
      <c r="C9" s="384"/>
    </row>
    <row r="10" spans="1:5" ht="14.4" thickBot="1" x14ac:dyDescent="0.35">
      <c r="B10" s="863" t="s">
        <v>866</v>
      </c>
      <c r="C10" s="5"/>
      <c r="D10" s="15"/>
      <c r="E10" s="15"/>
    </row>
    <row r="11" spans="1:5" ht="15.6" thickTop="1" thickBot="1" x14ac:dyDescent="0.35">
      <c r="B11" s="236"/>
      <c r="C11" s="375" t="s">
        <v>269</v>
      </c>
      <c r="D11" s="15"/>
      <c r="E11" s="15"/>
    </row>
    <row r="12" spans="1:5" ht="14.4" thickTop="1" x14ac:dyDescent="0.3">
      <c r="B12" s="57"/>
      <c r="C12" s="920"/>
      <c r="D12" s="15"/>
      <c r="E12" s="15"/>
    </row>
    <row r="13" spans="1:5" ht="15.6" x14ac:dyDescent="0.3">
      <c r="B13" s="361" t="s">
        <v>632</v>
      </c>
      <c r="C13" s="935">
        <f>+C16+C46</f>
        <v>335556129.84555626</v>
      </c>
      <c r="D13" s="917"/>
      <c r="E13" s="917"/>
    </row>
    <row r="14" spans="1:5" ht="14.4" thickBot="1" x14ac:dyDescent="0.35">
      <c r="B14" s="13"/>
      <c r="C14" s="919"/>
      <c r="D14" s="15"/>
      <c r="E14" s="366"/>
    </row>
    <row r="15" spans="1:5" ht="14.4" thickTop="1" x14ac:dyDescent="0.3">
      <c r="B15" s="139"/>
      <c r="C15" s="237"/>
      <c r="D15" s="15"/>
      <c r="E15" s="366"/>
    </row>
    <row r="16" spans="1:5" ht="15.6" x14ac:dyDescent="0.3">
      <c r="A16" s="15"/>
      <c r="B16" s="361" t="s">
        <v>340</v>
      </c>
      <c r="C16" s="934">
        <f>+C18+C29+C35+C40</f>
        <v>324709412.58368319</v>
      </c>
      <c r="D16" s="917"/>
      <c r="E16" s="15"/>
    </row>
    <row r="17" spans="1:5" x14ac:dyDescent="0.3">
      <c r="A17" s="15"/>
      <c r="B17" s="139"/>
      <c r="C17" s="918"/>
      <c r="D17" s="917"/>
      <c r="E17" s="15"/>
    </row>
    <row r="18" spans="1:5" ht="14.4" x14ac:dyDescent="0.3">
      <c r="A18" s="15"/>
      <c r="B18" s="440" t="s">
        <v>87</v>
      </c>
      <c r="C18" s="442">
        <f>SUM(C20:C27)</f>
        <v>299429803.35142773</v>
      </c>
      <c r="D18" s="917"/>
      <c r="E18" s="15"/>
    </row>
    <row r="19" spans="1:5" x14ac:dyDescent="0.3">
      <c r="A19" s="15"/>
      <c r="B19" s="139"/>
      <c r="C19" s="923"/>
      <c r="D19" s="917"/>
      <c r="E19" s="15"/>
    </row>
    <row r="20" spans="1:5" x14ac:dyDescent="0.3">
      <c r="A20" s="15"/>
      <c r="B20" s="260" t="s">
        <v>88</v>
      </c>
      <c r="C20" s="360">
        <v>215900991.45836648</v>
      </c>
      <c r="D20" s="917"/>
      <c r="E20" s="15"/>
    </row>
    <row r="21" spans="1:5" x14ac:dyDescent="0.3">
      <c r="A21" s="15"/>
      <c r="B21" s="260" t="s">
        <v>503</v>
      </c>
      <c r="C21" s="360">
        <v>619031.92033093935</v>
      </c>
      <c r="D21" s="917"/>
      <c r="E21" s="15"/>
    </row>
    <row r="22" spans="1:5" x14ac:dyDescent="0.3">
      <c r="A22" s="15"/>
      <c r="B22" s="260" t="s">
        <v>89</v>
      </c>
      <c r="C22" s="360">
        <v>68558830.160716355</v>
      </c>
      <c r="D22" s="917"/>
      <c r="E22" s="15"/>
    </row>
    <row r="23" spans="1:5" x14ac:dyDescent="0.3">
      <c r="A23" s="15"/>
      <c r="B23" s="260" t="s">
        <v>90</v>
      </c>
      <c r="C23" s="360">
        <v>5155763.3094099341</v>
      </c>
      <c r="D23" s="917"/>
      <c r="E23" s="15"/>
    </row>
    <row r="24" spans="1:5" x14ac:dyDescent="0.3">
      <c r="A24" s="15"/>
      <c r="B24" s="260" t="s">
        <v>91</v>
      </c>
      <c r="C24" s="360">
        <v>1775296.9935135175</v>
      </c>
      <c r="D24" s="917"/>
      <c r="E24" s="15"/>
    </row>
    <row r="25" spans="1:5" x14ac:dyDescent="0.3">
      <c r="A25" s="15"/>
      <c r="B25" s="260" t="s">
        <v>92</v>
      </c>
      <c r="C25" s="360">
        <v>6047181.6056965813</v>
      </c>
      <c r="D25" s="917"/>
      <c r="E25" s="15"/>
    </row>
    <row r="26" spans="1:5" x14ac:dyDescent="0.3">
      <c r="A26" s="15"/>
      <c r="B26" s="260" t="s">
        <v>93</v>
      </c>
      <c r="C26" s="360">
        <v>1059462.240679998</v>
      </c>
      <c r="D26" s="917"/>
      <c r="E26" s="15"/>
    </row>
    <row r="27" spans="1:5" x14ac:dyDescent="0.3">
      <c r="A27" s="15"/>
      <c r="B27" s="260" t="s">
        <v>83</v>
      </c>
      <c r="C27" s="360">
        <v>313245.66271396342</v>
      </c>
      <c r="D27" s="917"/>
      <c r="E27" s="15"/>
    </row>
    <row r="28" spans="1:5" x14ac:dyDescent="0.3">
      <c r="A28" s="15"/>
      <c r="B28" s="139"/>
      <c r="C28" s="922"/>
      <c r="D28" s="917"/>
      <c r="E28" s="15"/>
    </row>
    <row r="29" spans="1:5" ht="14.4" x14ac:dyDescent="0.3">
      <c r="A29" s="15"/>
      <c r="B29" s="440" t="s">
        <v>502</v>
      </c>
      <c r="C29" s="441">
        <f>SUM(C31:C33)</f>
        <v>22713044.596568581</v>
      </c>
      <c r="D29" s="917"/>
      <c r="E29" s="15"/>
    </row>
    <row r="30" spans="1:5" x14ac:dyDescent="0.3">
      <c r="A30" s="15"/>
      <c r="B30" s="238"/>
      <c r="C30" s="923"/>
      <c r="D30" s="917"/>
      <c r="E30" s="15"/>
    </row>
    <row r="31" spans="1:5" x14ac:dyDescent="0.3">
      <c r="A31" s="15"/>
      <c r="B31" s="260" t="s">
        <v>92</v>
      </c>
      <c r="C31" s="360">
        <v>9123226.6130347345</v>
      </c>
      <c r="D31" s="917"/>
      <c r="E31" s="15"/>
    </row>
    <row r="32" spans="1:5" x14ac:dyDescent="0.3">
      <c r="B32" s="260" t="s">
        <v>93</v>
      </c>
      <c r="C32" s="360">
        <v>10681786.320006285</v>
      </c>
      <c r="D32" s="917"/>
    </row>
    <row r="33" spans="1:5" x14ac:dyDescent="0.3">
      <c r="B33" s="260" t="s">
        <v>88</v>
      </c>
      <c r="C33" s="360">
        <v>2908031.6635275595</v>
      </c>
      <c r="D33" s="917"/>
    </row>
    <row r="34" spans="1:5" x14ac:dyDescent="0.3">
      <c r="B34" s="139"/>
      <c r="C34" s="928"/>
      <c r="D34" s="917"/>
    </row>
    <row r="35" spans="1:5" ht="14.4" x14ac:dyDescent="0.3">
      <c r="A35" s="15"/>
      <c r="B35" s="440" t="s">
        <v>719</v>
      </c>
      <c r="C35" s="441">
        <f>+C37+C38</f>
        <v>105311.79368968718</v>
      </c>
      <c r="D35" s="917"/>
      <c r="E35" s="15"/>
    </row>
    <row r="36" spans="1:5" x14ac:dyDescent="0.3">
      <c r="A36" s="15"/>
      <c r="B36" s="238"/>
      <c r="C36" s="923"/>
      <c r="D36" s="917"/>
      <c r="E36" s="15"/>
    </row>
    <row r="37" spans="1:5" x14ac:dyDescent="0.3">
      <c r="A37" s="15"/>
      <c r="B37" s="260" t="s">
        <v>374</v>
      </c>
      <c r="C37" s="443">
        <v>96714.591179466021</v>
      </c>
      <c r="D37" s="917"/>
      <c r="E37" s="15"/>
    </row>
    <row r="38" spans="1:5" x14ac:dyDescent="0.3">
      <c r="A38" s="15"/>
      <c r="B38" s="260" t="s">
        <v>720</v>
      </c>
      <c r="C38" s="357">
        <v>8597.2025102211628</v>
      </c>
      <c r="D38" s="917"/>
      <c r="E38" s="15"/>
    </row>
    <row r="39" spans="1:5" x14ac:dyDescent="0.3">
      <c r="A39" s="15"/>
      <c r="B39" s="155"/>
      <c r="C39" s="922"/>
      <c r="D39" s="917"/>
      <c r="E39" s="15"/>
    </row>
    <row r="40" spans="1:5" ht="14.4" x14ac:dyDescent="0.3">
      <c r="A40" s="15"/>
      <c r="B40" s="440" t="s">
        <v>721</v>
      </c>
      <c r="C40" s="441">
        <f>+C42+C43+C44</f>
        <v>2461252.8419972099</v>
      </c>
      <c r="D40" s="917"/>
      <c r="E40" s="15"/>
    </row>
    <row r="41" spans="1:5" x14ac:dyDescent="0.3">
      <c r="A41" s="15"/>
      <c r="B41" s="238"/>
      <c r="C41" s="923"/>
      <c r="D41" s="917"/>
      <c r="E41" s="15"/>
    </row>
    <row r="42" spans="1:5" x14ac:dyDescent="0.3">
      <c r="A42" s="15"/>
      <c r="B42" s="260" t="s">
        <v>374</v>
      </c>
      <c r="C42" s="360">
        <v>1065022.4987264506</v>
      </c>
      <c r="D42" s="917"/>
      <c r="E42" s="15"/>
    </row>
    <row r="43" spans="1:5" x14ac:dyDescent="0.3">
      <c r="A43" s="15"/>
      <c r="B43" s="260" t="s">
        <v>506</v>
      </c>
      <c r="C43" s="360">
        <v>871283.44945199334</v>
      </c>
      <c r="D43" s="917"/>
      <c r="E43" s="15"/>
    </row>
    <row r="44" spans="1:5" x14ac:dyDescent="0.3">
      <c r="A44" s="15"/>
      <c r="B44" s="260" t="s">
        <v>722</v>
      </c>
      <c r="C44" s="360">
        <v>524946.89381876565</v>
      </c>
      <c r="D44" s="917"/>
      <c r="E44" s="15"/>
    </row>
    <row r="45" spans="1:5" x14ac:dyDescent="0.3">
      <c r="A45" s="15"/>
      <c r="B45" s="155"/>
      <c r="C45" s="922"/>
      <c r="D45" s="917"/>
      <c r="E45" s="15"/>
    </row>
    <row r="46" spans="1:5" ht="15.6" x14ac:dyDescent="0.3">
      <c r="A46" s="15"/>
      <c r="B46" s="295" t="s">
        <v>341</v>
      </c>
      <c r="C46" s="439">
        <f>SUM(C48:C51)</f>
        <v>10846717.26187307</v>
      </c>
      <c r="D46" s="917"/>
      <c r="E46" s="15"/>
    </row>
    <row r="47" spans="1:5" ht="15.6" x14ac:dyDescent="0.3">
      <c r="A47" s="15"/>
      <c r="B47" s="239"/>
      <c r="C47" s="240"/>
      <c r="D47" s="917"/>
      <c r="E47" s="15"/>
    </row>
    <row r="48" spans="1:5" x14ac:dyDescent="0.3">
      <c r="A48" s="15"/>
      <c r="B48" s="260" t="s">
        <v>344</v>
      </c>
      <c r="C48" s="360">
        <v>1859913.5748988709</v>
      </c>
      <c r="D48" s="917"/>
      <c r="E48" s="15"/>
    </row>
    <row r="49" spans="1:5" x14ac:dyDescent="0.3">
      <c r="A49" s="15"/>
      <c r="B49" s="260" t="s">
        <v>504</v>
      </c>
      <c r="C49" s="360">
        <v>1906334.3619741988</v>
      </c>
      <c r="D49" s="917"/>
      <c r="E49" s="15"/>
    </row>
    <row r="50" spans="1:5" x14ac:dyDescent="0.3">
      <c r="A50" s="15"/>
      <c r="B50" s="260" t="s">
        <v>596</v>
      </c>
      <c r="C50" s="360">
        <v>7080469.3250000002</v>
      </c>
      <c r="D50" s="917"/>
      <c r="E50" s="15"/>
    </row>
    <row r="51" spans="1:5" ht="14.4" thickBot="1" x14ac:dyDescent="0.35">
      <c r="A51" s="15"/>
      <c r="B51" s="241"/>
      <c r="C51" s="242"/>
      <c r="D51" s="707"/>
    </row>
    <row r="52" spans="1:5" ht="14.4" thickTop="1" x14ac:dyDescent="0.3">
      <c r="A52" s="15"/>
      <c r="B52" s="243"/>
      <c r="C52" s="244"/>
      <c r="D52" s="15"/>
    </row>
    <row r="53" spans="1:5" x14ac:dyDescent="0.3">
      <c r="A53" s="15"/>
      <c r="B53" s="245" t="s">
        <v>593</v>
      </c>
      <c r="C53" s="246"/>
      <c r="D53" s="15"/>
    </row>
    <row r="54" spans="1:5" x14ac:dyDescent="0.3">
      <c r="A54" s="15"/>
      <c r="B54" s="1234" t="s">
        <v>723</v>
      </c>
      <c r="C54" s="1234"/>
      <c r="D54" s="1234"/>
    </row>
    <row r="55" spans="1:5" x14ac:dyDescent="0.3">
      <c r="A55" s="15"/>
      <c r="B55" s="1088" t="s">
        <v>724</v>
      </c>
      <c r="C55" s="1088"/>
      <c r="D55" s="15"/>
    </row>
    <row r="56" spans="1:5" ht="28.5" customHeight="1" x14ac:dyDescent="0.3">
      <c r="A56" s="15"/>
      <c r="B56" s="1238" t="s">
        <v>717</v>
      </c>
      <c r="C56" s="1238"/>
      <c r="D56" s="15"/>
    </row>
    <row r="57" spans="1:5" s="5" customFormat="1" ht="31.5" customHeight="1" x14ac:dyDescent="0.3">
      <c r="B57" s="1239" t="s">
        <v>718</v>
      </c>
      <c r="C57" s="1239"/>
      <c r="D57" s="15"/>
      <c r="E57" s="115"/>
    </row>
    <row r="58" spans="1:5" s="5" customFormat="1" ht="12.75" customHeight="1" x14ac:dyDescent="0.3">
      <c r="B58" s="247"/>
      <c r="C58" s="247"/>
      <c r="D58" s="15"/>
      <c r="E58" s="115"/>
    </row>
    <row r="59" spans="1:5" s="5" customFormat="1" x14ac:dyDescent="0.3">
      <c r="B59" s="1237"/>
      <c r="C59" s="1237"/>
      <c r="D59" s="15"/>
      <c r="E59" s="115"/>
    </row>
    <row r="60" spans="1:5" s="5" customFormat="1" x14ac:dyDescent="0.3">
      <c r="B60" s="1237"/>
      <c r="C60" s="1237"/>
      <c r="D60" s="15"/>
      <c r="E60" s="115"/>
    </row>
    <row r="61" spans="1:5" s="5" customFormat="1" x14ac:dyDescent="0.3">
      <c r="D61" s="15"/>
      <c r="E61" s="115"/>
    </row>
    <row r="62" spans="1:5" s="5" customFormat="1" x14ac:dyDescent="0.3">
      <c r="C62" s="150"/>
      <c r="D62" s="15"/>
      <c r="E62" s="115"/>
    </row>
    <row r="63" spans="1:5" s="5" customFormat="1" x14ac:dyDescent="0.3">
      <c r="C63" s="150"/>
      <c r="D63" s="15"/>
      <c r="E63" s="115"/>
    </row>
    <row r="64" spans="1:5" s="5" customFormat="1" x14ac:dyDescent="0.3">
      <c r="D64" s="15"/>
      <c r="E64" s="115"/>
    </row>
    <row r="65" spans="4:5" s="5" customFormat="1" x14ac:dyDescent="0.3">
      <c r="D65" s="15"/>
      <c r="E65" s="115"/>
    </row>
    <row r="66" spans="4:5" s="5" customFormat="1" x14ac:dyDescent="0.3">
      <c r="D66" s="15"/>
      <c r="E66" s="115"/>
    </row>
    <row r="67" spans="4:5" s="5" customFormat="1" x14ac:dyDescent="0.3">
      <c r="D67" s="15"/>
      <c r="E67" s="115"/>
    </row>
    <row r="68" spans="4:5" s="5" customFormat="1" x14ac:dyDescent="0.3">
      <c r="D68" s="15"/>
      <c r="E68" s="115"/>
    </row>
    <row r="69" spans="4:5" s="5" customFormat="1" x14ac:dyDescent="0.3">
      <c r="D69" s="15"/>
      <c r="E69" s="115"/>
    </row>
    <row r="70" spans="4:5" s="5" customFormat="1" x14ac:dyDescent="0.3">
      <c r="D70" s="15"/>
      <c r="E70" s="115"/>
    </row>
    <row r="71" spans="4:5" s="5" customFormat="1" x14ac:dyDescent="0.3">
      <c r="D71" s="15"/>
      <c r="E71" s="115"/>
    </row>
    <row r="72" spans="4:5" s="5" customFormat="1" x14ac:dyDescent="0.3">
      <c r="D72" s="15"/>
      <c r="E72" s="115"/>
    </row>
    <row r="73" spans="4:5" s="5" customFormat="1" x14ac:dyDescent="0.3">
      <c r="D73" s="15"/>
      <c r="E73" s="115"/>
    </row>
    <row r="74" spans="4:5" s="5" customFormat="1" x14ac:dyDescent="0.3">
      <c r="D74" s="15"/>
      <c r="E74" s="115"/>
    </row>
    <row r="75" spans="4:5" s="5" customFormat="1" x14ac:dyDescent="0.3">
      <c r="D75" s="15"/>
      <c r="E75" s="115"/>
    </row>
    <row r="76" spans="4:5" s="5" customFormat="1" x14ac:dyDescent="0.3">
      <c r="D76" s="15"/>
      <c r="E76" s="115"/>
    </row>
    <row r="77" spans="4:5" s="5" customFormat="1" x14ac:dyDescent="0.3">
      <c r="D77" s="15"/>
      <c r="E77" s="115"/>
    </row>
    <row r="78" spans="4:5" s="5" customFormat="1" x14ac:dyDescent="0.3">
      <c r="D78" s="15"/>
      <c r="E78" s="115"/>
    </row>
    <row r="79" spans="4:5" s="5" customFormat="1" x14ac:dyDescent="0.3">
      <c r="D79" s="115"/>
      <c r="E79" s="115"/>
    </row>
    <row r="80" spans="4:5" s="5" customFormat="1" x14ac:dyDescent="0.3">
      <c r="D80" s="115"/>
      <c r="E80" s="115"/>
    </row>
    <row r="81" spans="4:5" s="5" customFormat="1" x14ac:dyDescent="0.3">
      <c r="D81" s="115"/>
      <c r="E81" s="115"/>
    </row>
    <row r="82" spans="4:5" s="5" customFormat="1" x14ac:dyDescent="0.3">
      <c r="D82" s="115"/>
      <c r="E82" s="115"/>
    </row>
    <row r="83" spans="4:5" s="5" customFormat="1" x14ac:dyDescent="0.3">
      <c r="D83" s="115"/>
      <c r="E83" s="115"/>
    </row>
    <row r="84" spans="4:5" s="5" customFormat="1" x14ac:dyDescent="0.3">
      <c r="D84" s="115"/>
      <c r="E84" s="115"/>
    </row>
    <row r="85" spans="4:5" s="5" customFormat="1" x14ac:dyDescent="0.3">
      <c r="D85" s="115"/>
      <c r="E85" s="115"/>
    </row>
    <row r="86" spans="4:5" s="5" customFormat="1" x14ac:dyDescent="0.3">
      <c r="D86" s="115"/>
      <c r="E86" s="115"/>
    </row>
    <row r="87" spans="4:5" s="5" customFormat="1" x14ac:dyDescent="0.3">
      <c r="D87" s="115"/>
      <c r="E87" s="115"/>
    </row>
    <row r="88" spans="4:5" s="5" customFormat="1" x14ac:dyDescent="0.3">
      <c r="D88" s="115"/>
      <c r="E88" s="115"/>
    </row>
    <row r="89" spans="4:5" s="5" customFormat="1" x14ac:dyDescent="0.3">
      <c r="D89" s="115"/>
      <c r="E89" s="115"/>
    </row>
    <row r="90" spans="4:5" s="5" customFormat="1" x14ac:dyDescent="0.3">
      <c r="D90" s="115"/>
      <c r="E90" s="115"/>
    </row>
    <row r="91" spans="4:5" s="5" customFormat="1" x14ac:dyDescent="0.3">
      <c r="D91" s="115"/>
      <c r="E91" s="115"/>
    </row>
    <row r="92" spans="4:5" s="5" customFormat="1" x14ac:dyDescent="0.3">
      <c r="D92" s="115"/>
      <c r="E92" s="115"/>
    </row>
    <row r="93" spans="4:5" s="5" customFormat="1" x14ac:dyDescent="0.3">
      <c r="D93" s="115"/>
      <c r="E93" s="115"/>
    </row>
    <row r="94" spans="4:5" s="5" customFormat="1" x14ac:dyDescent="0.3">
      <c r="D94" s="115"/>
      <c r="E94" s="115"/>
    </row>
    <row r="95" spans="4:5" s="5" customFormat="1" x14ac:dyDescent="0.3">
      <c r="D95" s="115"/>
      <c r="E95" s="115"/>
    </row>
    <row r="96" spans="4:5" s="5" customFormat="1" x14ac:dyDescent="0.3">
      <c r="D96" s="115"/>
      <c r="E96" s="115"/>
    </row>
    <row r="97" spans="4:5" s="5" customFormat="1" x14ac:dyDescent="0.3">
      <c r="D97" s="115"/>
      <c r="E97" s="115"/>
    </row>
    <row r="98" spans="4:5" s="5" customFormat="1" x14ac:dyDescent="0.3">
      <c r="D98" s="115"/>
      <c r="E98" s="115"/>
    </row>
    <row r="99" spans="4:5" s="5" customFormat="1" x14ac:dyDescent="0.3">
      <c r="D99" s="115"/>
      <c r="E99" s="115"/>
    </row>
    <row r="100" spans="4:5" s="5" customFormat="1" x14ac:dyDescent="0.3">
      <c r="D100" s="115"/>
      <c r="E100" s="115"/>
    </row>
    <row r="101" spans="4:5" s="5" customFormat="1" x14ac:dyDescent="0.3">
      <c r="D101" s="115"/>
      <c r="E101" s="115"/>
    </row>
    <row r="102" spans="4:5" s="5" customFormat="1" x14ac:dyDescent="0.3">
      <c r="D102" s="115"/>
      <c r="E102" s="115"/>
    </row>
    <row r="103" spans="4:5" s="5" customFormat="1" x14ac:dyDescent="0.3">
      <c r="D103" s="115"/>
      <c r="E103" s="115"/>
    </row>
    <row r="104" spans="4:5" s="5" customFormat="1" x14ac:dyDescent="0.3">
      <c r="D104" s="115"/>
      <c r="E104" s="115"/>
    </row>
    <row r="105" spans="4:5" s="5" customFormat="1" x14ac:dyDescent="0.3">
      <c r="D105" s="115"/>
      <c r="E105" s="115"/>
    </row>
    <row r="106" spans="4:5" s="5" customFormat="1" x14ac:dyDescent="0.3">
      <c r="D106" s="115"/>
      <c r="E106" s="115"/>
    </row>
    <row r="107" spans="4:5" s="5" customFormat="1" x14ac:dyDescent="0.3">
      <c r="D107" s="115"/>
      <c r="E107" s="115"/>
    </row>
    <row r="108" spans="4:5" s="5" customFormat="1" x14ac:dyDescent="0.3">
      <c r="D108" s="115"/>
      <c r="E108" s="115"/>
    </row>
    <row r="109" spans="4:5" s="5" customFormat="1" x14ac:dyDescent="0.3">
      <c r="D109" s="115"/>
      <c r="E109" s="115"/>
    </row>
    <row r="110" spans="4:5" s="5" customFormat="1" x14ac:dyDescent="0.3">
      <c r="D110" s="115"/>
      <c r="E110" s="115"/>
    </row>
    <row r="111" spans="4:5" s="5" customFormat="1" x14ac:dyDescent="0.3">
      <c r="D111" s="115"/>
      <c r="E111" s="115"/>
    </row>
    <row r="112" spans="4:5" s="5" customFormat="1" x14ac:dyDescent="0.3">
      <c r="D112" s="115"/>
      <c r="E112" s="115"/>
    </row>
    <row r="113" spans="4:5" s="5" customFormat="1" x14ac:dyDescent="0.3">
      <c r="D113" s="115"/>
      <c r="E113" s="115"/>
    </row>
    <row r="114" spans="4:5" s="5" customFormat="1" x14ac:dyDescent="0.3">
      <c r="D114" s="115"/>
      <c r="E114" s="115"/>
    </row>
    <row r="115" spans="4:5" s="5" customFormat="1" x14ac:dyDescent="0.3">
      <c r="D115" s="115"/>
      <c r="E115" s="115"/>
    </row>
    <row r="116" spans="4:5" s="5" customFormat="1" x14ac:dyDescent="0.3">
      <c r="D116" s="115"/>
      <c r="E116" s="115"/>
    </row>
    <row r="117" spans="4:5" s="5" customFormat="1" x14ac:dyDescent="0.3">
      <c r="D117" s="115"/>
      <c r="E117" s="115"/>
    </row>
    <row r="118" spans="4:5" s="5" customFormat="1" x14ac:dyDescent="0.3">
      <c r="D118" s="115"/>
      <c r="E118" s="115"/>
    </row>
    <row r="119" spans="4:5" s="5" customFormat="1" x14ac:dyDescent="0.3">
      <c r="D119" s="115"/>
      <c r="E119" s="115"/>
    </row>
    <row r="120" spans="4:5" s="5" customFormat="1" x14ac:dyDescent="0.3">
      <c r="D120" s="115"/>
      <c r="E120" s="115"/>
    </row>
    <row r="121" spans="4:5" s="5" customFormat="1" x14ac:dyDescent="0.3">
      <c r="D121" s="115"/>
      <c r="E121" s="115"/>
    </row>
    <row r="122" spans="4:5" s="5" customFormat="1" x14ac:dyDescent="0.3">
      <c r="D122" s="115"/>
      <c r="E122" s="115"/>
    </row>
    <row r="123" spans="4:5" s="5" customFormat="1" x14ac:dyDescent="0.3">
      <c r="D123" s="115"/>
      <c r="E123" s="115"/>
    </row>
    <row r="124" spans="4:5" s="5" customFormat="1" x14ac:dyDescent="0.3">
      <c r="D124" s="115"/>
      <c r="E124" s="115"/>
    </row>
    <row r="125" spans="4:5" s="5" customFormat="1" x14ac:dyDescent="0.3">
      <c r="D125" s="115"/>
      <c r="E125" s="115"/>
    </row>
    <row r="126" spans="4:5" s="5" customFormat="1" x14ac:dyDescent="0.3">
      <c r="D126" s="115"/>
      <c r="E126" s="115"/>
    </row>
    <row r="127" spans="4:5" s="5" customFormat="1" x14ac:dyDescent="0.3">
      <c r="D127" s="115"/>
      <c r="E127" s="115"/>
    </row>
    <row r="128" spans="4:5" s="5" customFormat="1" x14ac:dyDescent="0.3">
      <c r="D128" s="115"/>
      <c r="E128" s="115"/>
    </row>
    <row r="129" spans="4:5" s="5" customFormat="1" x14ac:dyDescent="0.3">
      <c r="D129" s="115"/>
      <c r="E129" s="115"/>
    </row>
    <row r="130" spans="4:5" s="5" customFormat="1" x14ac:dyDescent="0.3">
      <c r="D130" s="115"/>
      <c r="E130" s="115"/>
    </row>
    <row r="131" spans="4:5" s="5" customFormat="1" x14ac:dyDescent="0.3">
      <c r="D131" s="115"/>
      <c r="E131" s="115"/>
    </row>
    <row r="132" spans="4:5" s="5" customFormat="1" x14ac:dyDescent="0.3">
      <c r="D132" s="115"/>
      <c r="E132" s="115"/>
    </row>
    <row r="133" spans="4:5" s="5" customFormat="1" x14ac:dyDescent="0.3">
      <c r="D133" s="115"/>
      <c r="E133" s="115"/>
    </row>
    <row r="134" spans="4:5" s="5" customFormat="1" x14ac:dyDescent="0.3">
      <c r="D134" s="115"/>
      <c r="E134" s="115"/>
    </row>
    <row r="135" spans="4:5" s="5" customFormat="1" x14ac:dyDescent="0.3">
      <c r="D135" s="115"/>
      <c r="E135" s="115"/>
    </row>
    <row r="136" spans="4:5" s="5" customFormat="1" x14ac:dyDescent="0.3">
      <c r="D136" s="115"/>
      <c r="E136" s="115"/>
    </row>
    <row r="137" spans="4:5" s="5" customFormat="1" x14ac:dyDescent="0.3">
      <c r="D137" s="115"/>
      <c r="E137" s="115"/>
    </row>
    <row r="138" spans="4:5" s="5" customFormat="1" x14ac:dyDescent="0.3">
      <c r="D138" s="115"/>
      <c r="E138" s="115"/>
    </row>
    <row r="139" spans="4:5" s="5" customFormat="1" x14ac:dyDescent="0.3">
      <c r="D139" s="115"/>
      <c r="E139" s="115"/>
    </row>
    <row r="140" spans="4:5" s="5" customFormat="1" x14ac:dyDescent="0.3">
      <c r="D140" s="115"/>
      <c r="E140" s="115"/>
    </row>
    <row r="141" spans="4:5" s="5" customFormat="1" x14ac:dyDescent="0.3">
      <c r="D141" s="115"/>
      <c r="E141" s="115"/>
    </row>
    <row r="142" spans="4:5" s="5" customFormat="1" x14ac:dyDescent="0.3">
      <c r="D142" s="115"/>
      <c r="E142" s="115"/>
    </row>
    <row r="143" spans="4:5" s="5" customFormat="1" x14ac:dyDescent="0.3">
      <c r="D143" s="115"/>
      <c r="E143" s="115"/>
    </row>
    <row r="144" spans="4:5" s="5" customFormat="1" x14ac:dyDescent="0.3">
      <c r="D144" s="115"/>
      <c r="E144" s="115"/>
    </row>
    <row r="145" spans="4:5" s="5" customFormat="1" x14ac:dyDescent="0.3">
      <c r="D145" s="115"/>
      <c r="E145" s="115"/>
    </row>
    <row r="146" spans="4:5" s="5" customFormat="1" x14ac:dyDescent="0.3">
      <c r="D146" s="115"/>
      <c r="E146" s="115"/>
    </row>
    <row r="147" spans="4:5" s="5" customFormat="1" x14ac:dyDescent="0.3">
      <c r="D147" s="115"/>
      <c r="E147" s="115"/>
    </row>
    <row r="148" spans="4:5" s="5" customFormat="1" x14ac:dyDescent="0.3">
      <c r="D148" s="115"/>
      <c r="E148" s="115"/>
    </row>
    <row r="149" spans="4:5" s="5" customFormat="1" x14ac:dyDescent="0.3">
      <c r="D149" s="115"/>
      <c r="E149" s="115"/>
    </row>
    <row r="150" spans="4:5" s="5" customFormat="1" x14ac:dyDescent="0.3">
      <c r="D150" s="115"/>
      <c r="E150" s="115"/>
    </row>
    <row r="151" spans="4:5" s="5" customFormat="1" x14ac:dyDescent="0.3">
      <c r="D151" s="115"/>
      <c r="E151" s="115"/>
    </row>
    <row r="152" spans="4:5" s="5" customFormat="1" x14ac:dyDescent="0.3">
      <c r="D152" s="115"/>
      <c r="E152" s="115"/>
    </row>
    <row r="153" spans="4:5" s="5" customFormat="1" x14ac:dyDescent="0.3">
      <c r="D153" s="115"/>
      <c r="E153" s="115"/>
    </row>
    <row r="154" spans="4:5" s="5" customFormat="1" x14ac:dyDescent="0.3">
      <c r="D154" s="115"/>
      <c r="E154" s="115"/>
    </row>
    <row r="155" spans="4:5" s="5" customFormat="1" x14ac:dyDescent="0.3">
      <c r="D155" s="115"/>
      <c r="E155" s="115"/>
    </row>
    <row r="156" spans="4:5" s="5" customFormat="1" x14ac:dyDescent="0.3">
      <c r="D156" s="115"/>
      <c r="E156" s="115"/>
    </row>
    <row r="157" spans="4:5" s="5" customFormat="1" x14ac:dyDescent="0.3">
      <c r="D157" s="115"/>
      <c r="E157" s="115"/>
    </row>
    <row r="158" spans="4:5" s="5" customFormat="1" x14ac:dyDescent="0.3">
      <c r="D158" s="115"/>
      <c r="E158" s="115"/>
    </row>
    <row r="159" spans="4:5" s="5" customFormat="1" x14ac:dyDescent="0.3">
      <c r="D159" s="115"/>
      <c r="E159" s="115"/>
    </row>
    <row r="160" spans="4:5" s="5" customFormat="1" x14ac:dyDescent="0.3">
      <c r="D160" s="115"/>
      <c r="E160" s="115"/>
    </row>
    <row r="161" spans="4:5" s="5" customFormat="1" x14ac:dyDescent="0.3">
      <c r="D161" s="115"/>
      <c r="E161" s="115"/>
    </row>
    <row r="162" spans="4:5" s="5" customFormat="1" x14ac:dyDescent="0.3">
      <c r="D162" s="115"/>
      <c r="E162" s="115"/>
    </row>
    <row r="163" spans="4:5" s="5" customFormat="1" x14ac:dyDescent="0.3">
      <c r="D163" s="115"/>
      <c r="E163" s="115"/>
    </row>
    <row r="164" spans="4:5" s="5" customFormat="1" x14ac:dyDescent="0.3">
      <c r="D164" s="115"/>
      <c r="E164" s="115"/>
    </row>
    <row r="165" spans="4:5" s="5" customFormat="1" x14ac:dyDescent="0.3">
      <c r="D165" s="115"/>
      <c r="E165" s="115"/>
    </row>
    <row r="166" spans="4:5" s="5" customFormat="1" x14ac:dyDescent="0.3">
      <c r="D166" s="115"/>
      <c r="E166" s="115"/>
    </row>
    <row r="167" spans="4:5" s="5" customFormat="1" x14ac:dyDescent="0.3">
      <c r="D167" s="115"/>
      <c r="E167" s="115"/>
    </row>
    <row r="168" spans="4:5" s="5" customFormat="1" x14ac:dyDescent="0.3">
      <c r="D168" s="115"/>
      <c r="E168" s="115"/>
    </row>
    <row r="169" spans="4:5" s="5" customFormat="1" x14ac:dyDescent="0.3">
      <c r="D169" s="115"/>
      <c r="E169" s="115"/>
    </row>
    <row r="170" spans="4:5" s="5" customFormat="1" x14ac:dyDescent="0.3">
      <c r="D170" s="115"/>
      <c r="E170" s="115"/>
    </row>
    <row r="171" spans="4:5" s="5" customFormat="1" x14ac:dyDescent="0.3">
      <c r="D171" s="115"/>
      <c r="E171" s="115"/>
    </row>
    <row r="172" spans="4:5" s="5" customFormat="1" x14ac:dyDescent="0.3">
      <c r="D172" s="115"/>
      <c r="E172" s="115"/>
    </row>
    <row r="173" spans="4:5" s="5" customFormat="1" x14ac:dyDescent="0.3">
      <c r="D173" s="115"/>
      <c r="E173" s="115"/>
    </row>
    <row r="174" spans="4:5" s="5" customFormat="1" x14ac:dyDescent="0.3">
      <c r="D174" s="115"/>
      <c r="E174" s="115"/>
    </row>
    <row r="175" spans="4:5" s="5" customFormat="1" x14ac:dyDescent="0.3">
      <c r="D175" s="115"/>
      <c r="E175" s="115"/>
    </row>
    <row r="176" spans="4:5" s="5" customFormat="1" x14ac:dyDescent="0.3">
      <c r="D176" s="115"/>
      <c r="E176" s="115"/>
    </row>
    <row r="177" spans="4:5" s="5" customFormat="1" x14ac:dyDescent="0.3">
      <c r="D177" s="115"/>
      <c r="E177" s="115"/>
    </row>
    <row r="178" spans="4:5" s="5" customFormat="1" x14ac:dyDescent="0.3">
      <c r="D178" s="115"/>
      <c r="E178" s="115"/>
    </row>
    <row r="179" spans="4:5" s="5" customFormat="1" x14ac:dyDescent="0.3">
      <c r="D179" s="115"/>
      <c r="E179" s="115"/>
    </row>
    <row r="180" spans="4:5" s="5" customFormat="1" x14ac:dyDescent="0.3">
      <c r="D180" s="115"/>
      <c r="E180" s="115"/>
    </row>
    <row r="181" spans="4:5" s="5" customFormat="1" x14ac:dyDescent="0.3">
      <c r="D181" s="115"/>
      <c r="E181" s="115"/>
    </row>
    <row r="182" spans="4:5" s="5" customFormat="1" x14ac:dyDescent="0.3">
      <c r="D182" s="115"/>
      <c r="E182" s="115"/>
    </row>
    <row r="183" spans="4:5" s="5" customFormat="1" x14ac:dyDescent="0.3">
      <c r="D183" s="115"/>
      <c r="E183" s="115"/>
    </row>
    <row r="184" spans="4:5" s="5" customFormat="1" x14ac:dyDescent="0.3">
      <c r="D184" s="115"/>
      <c r="E184" s="115"/>
    </row>
    <row r="185" spans="4:5" s="5" customFormat="1" x14ac:dyDescent="0.3">
      <c r="D185" s="115"/>
      <c r="E185" s="115"/>
    </row>
    <row r="186" spans="4:5" s="5" customFormat="1" x14ac:dyDescent="0.3">
      <c r="D186" s="115"/>
      <c r="E186" s="115"/>
    </row>
    <row r="187" spans="4:5" s="5" customFormat="1" x14ac:dyDescent="0.3">
      <c r="D187" s="115"/>
      <c r="E187" s="115"/>
    </row>
    <row r="188" spans="4:5" s="5" customFormat="1" x14ac:dyDescent="0.3">
      <c r="D188" s="115"/>
      <c r="E188" s="115"/>
    </row>
    <row r="189" spans="4:5" s="5" customFormat="1" x14ac:dyDescent="0.3">
      <c r="D189" s="115"/>
      <c r="E189" s="115"/>
    </row>
    <row r="190" spans="4:5" s="5" customFormat="1" x14ac:dyDescent="0.3">
      <c r="D190" s="115"/>
      <c r="E190" s="115"/>
    </row>
    <row r="191" spans="4:5" s="5" customFormat="1" x14ac:dyDescent="0.3">
      <c r="D191" s="115"/>
      <c r="E191" s="115"/>
    </row>
    <row r="192" spans="4:5" s="5" customFormat="1" x14ac:dyDescent="0.3">
      <c r="D192" s="115"/>
      <c r="E192" s="115"/>
    </row>
    <row r="193" spans="4:5" s="5" customFormat="1" x14ac:dyDescent="0.3">
      <c r="D193" s="115"/>
      <c r="E193" s="115"/>
    </row>
    <row r="194" spans="4:5" s="5" customFormat="1" x14ac:dyDescent="0.3">
      <c r="D194" s="115"/>
      <c r="E194" s="115"/>
    </row>
    <row r="195" spans="4:5" s="5" customFormat="1" x14ac:dyDescent="0.3">
      <c r="D195" s="115"/>
      <c r="E195" s="115"/>
    </row>
    <row r="196" spans="4:5" s="5" customFormat="1" x14ac:dyDescent="0.3">
      <c r="D196" s="115"/>
      <c r="E196" s="115"/>
    </row>
    <row r="197" spans="4:5" s="5" customFormat="1" x14ac:dyDescent="0.3">
      <c r="D197" s="115"/>
      <c r="E197" s="115"/>
    </row>
    <row r="198" spans="4:5" s="5" customFormat="1" x14ac:dyDescent="0.3">
      <c r="D198" s="115"/>
      <c r="E198" s="115"/>
    </row>
    <row r="199" spans="4:5" s="5" customFormat="1" x14ac:dyDescent="0.3">
      <c r="D199" s="115"/>
      <c r="E199" s="115"/>
    </row>
    <row r="200" spans="4:5" s="5" customFormat="1" x14ac:dyDescent="0.3">
      <c r="D200" s="115"/>
      <c r="E200" s="115"/>
    </row>
    <row r="201" spans="4:5" s="5" customFormat="1" x14ac:dyDescent="0.3">
      <c r="D201" s="115"/>
      <c r="E201" s="115"/>
    </row>
    <row r="202" spans="4:5" s="5" customFormat="1" x14ac:dyDescent="0.3">
      <c r="D202" s="115"/>
      <c r="E202" s="115"/>
    </row>
    <row r="203" spans="4:5" s="5" customFormat="1" x14ac:dyDescent="0.3">
      <c r="D203" s="115"/>
      <c r="E203" s="115"/>
    </row>
    <row r="204" spans="4:5" s="5" customFormat="1" x14ac:dyDescent="0.3">
      <c r="D204" s="115"/>
      <c r="E204" s="115"/>
    </row>
    <row r="205" spans="4:5" s="5" customFormat="1" x14ac:dyDescent="0.3">
      <c r="D205" s="115"/>
      <c r="E205" s="115"/>
    </row>
    <row r="206" spans="4:5" s="5" customFormat="1" x14ac:dyDescent="0.3">
      <c r="D206" s="115"/>
      <c r="E206" s="115"/>
    </row>
    <row r="207" spans="4:5" s="5" customFormat="1" x14ac:dyDescent="0.3">
      <c r="D207" s="115"/>
      <c r="E207" s="115"/>
    </row>
    <row r="208" spans="4:5" s="5" customFormat="1" x14ac:dyDescent="0.3">
      <c r="D208" s="115"/>
      <c r="E208" s="115"/>
    </row>
    <row r="209" spans="2:5" s="5" customFormat="1" x14ac:dyDescent="0.3">
      <c r="D209" s="115"/>
      <c r="E209" s="115"/>
    </row>
    <row r="210" spans="2:5" s="5" customFormat="1" x14ac:dyDescent="0.3">
      <c r="D210" s="115"/>
      <c r="E210" s="115"/>
    </row>
    <row r="211" spans="2:5" s="5" customFormat="1" x14ac:dyDescent="0.3">
      <c r="D211" s="115"/>
      <c r="E211" s="115"/>
    </row>
    <row r="212" spans="2:5" s="5" customFormat="1" x14ac:dyDescent="0.3">
      <c r="B212" s="15"/>
      <c r="C212" s="15"/>
      <c r="D212" s="115"/>
      <c r="E212" s="115"/>
    </row>
    <row r="213" spans="2:5" s="5" customFormat="1" x14ac:dyDescent="0.3">
      <c r="B213" s="15"/>
      <c r="C213" s="15"/>
      <c r="D213" s="115"/>
      <c r="E213" s="115"/>
    </row>
    <row r="214" spans="2:5" s="5" customFormat="1" x14ac:dyDescent="0.3">
      <c r="B214" s="15"/>
      <c r="C214" s="15"/>
      <c r="D214" s="115"/>
      <c r="E214" s="115"/>
    </row>
  </sheetData>
  <mergeCells count="7">
    <mergeCell ref="B60:C60"/>
    <mergeCell ref="B6:C6"/>
    <mergeCell ref="B7:C7"/>
    <mergeCell ref="B54:D54"/>
    <mergeCell ref="B56:C56"/>
    <mergeCell ref="B57:C57"/>
    <mergeCell ref="B59:C59"/>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4" verticalDpi="4294967294" r:id="rId1"/>
  <headerFooter scaleWithDoc="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G107"/>
  <sheetViews>
    <sheetView showGridLines="0" zoomScale="85" zoomScaleNormal="85" zoomScaleSheetLayoutView="85" workbookViewId="0"/>
  </sheetViews>
  <sheetFormatPr baseColWidth="10" defaultColWidth="11.44140625" defaultRowHeight="15" customHeight="1" x14ac:dyDescent="0.3"/>
  <cols>
    <col min="1" max="1" width="6.88671875" style="15" customWidth="1"/>
    <col min="2" max="2" width="63.88671875" style="15" bestFit="1" customWidth="1"/>
    <col min="3" max="3" width="17.88671875" style="15" customWidth="1"/>
    <col min="4" max="4" width="15.6640625" style="15" customWidth="1"/>
    <col min="5" max="5" width="23.44140625" style="917" bestFit="1" customWidth="1"/>
    <col min="6" max="6" width="16.6640625" style="15" bestFit="1" customWidth="1"/>
    <col min="7" max="7" width="14.6640625" style="15" bestFit="1" customWidth="1"/>
    <col min="8" max="16384" width="11.44140625" style="15"/>
  </cols>
  <sheetData>
    <row r="1" spans="1:7" ht="14.4" x14ac:dyDescent="0.3">
      <c r="A1" s="666" t="s">
        <v>216</v>
      </c>
      <c r="B1" s="399"/>
    </row>
    <row r="2" spans="1:7" ht="15" customHeight="1" x14ac:dyDescent="0.3">
      <c r="A2" s="666"/>
      <c r="B2" s="351" t="s">
        <v>703</v>
      </c>
      <c r="C2" s="7"/>
      <c r="D2" s="214"/>
    </row>
    <row r="3" spans="1:7" ht="15" customHeight="1" x14ac:dyDescent="0.3">
      <c r="A3" s="666"/>
      <c r="B3" s="351" t="s">
        <v>299</v>
      </c>
      <c r="C3" s="5"/>
      <c r="D3" s="214"/>
    </row>
    <row r="4" spans="1:7" s="385" customFormat="1" ht="13.8" x14ac:dyDescent="0.3">
      <c r="B4" s="347"/>
      <c r="C4" s="35"/>
      <c r="D4" s="386"/>
      <c r="E4" s="392"/>
      <c r="F4" s="15"/>
      <c r="G4" s="15"/>
    </row>
    <row r="5" spans="1:7" s="385" customFormat="1" ht="13.8" x14ac:dyDescent="0.3">
      <c r="B5" s="387"/>
      <c r="C5" s="388"/>
      <c r="D5" s="386"/>
      <c r="E5" s="392"/>
      <c r="F5" s="15"/>
      <c r="G5" s="15"/>
    </row>
    <row r="6" spans="1:7" ht="15" customHeight="1" x14ac:dyDescent="0.3">
      <c r="B6" s="1235" t="s">
        <v>651</v>
      </c>
      <c r="C6" s="1235"/>
      <c r="D6" s="1235"/>
    </row>
    <row r="7" spans="1:7" ht="15" customHeight="1" x14ac:dyDescent="0.3">
      <c r="B7" s="1236" t="s">
        <v>366</v>
      </c>
      <c r="C7" s="1236"/>
      <c r="D7" s="1236"/>
    </row>
    <row r="8" spans="1:7" s="385" customFormat="1" ht="13.8" x14ac:dyDescent="0.3">
      <c r="B8" s="35"/>
      <c r="C8" s="389"/>
      <c r="D8" s="386"/>
      <c r="E8" s="392"/>
      <c r="F8" s="15"/>
      <c r="G8" s="15"/>
    </row>
    <row r="9" spans="1:7" s="385" customFormat="1" ht="13.8" x14ac:dyDescent="0.3">
      <c r="B9" s="384"/>
      <c r="C9" s="384"/>
      <c r="D9" s="386"/>
      <c r="E9" s="392"/>
      <c r="F9" s="15"/>
      <c r="G9" s="15"/>
    </row>
    <row r="10" spans="1:7" ht="15" customHeight="1" thickBot="1" x14ac:dyDescent="0.35">
      <c r="B10" s="863" t="s">
        <v>866</v>
      </c>
      <c r="C10" s="389"/>
      <c r="D10" s="214"/>
    </row>
    <row r="11" spans="1:7" ht="15" customHeight="1" thickTop="1" x14ac:dyDescent="0.3">
      <c r="B11" s="215"/>
      <c r="C11" s="767" t="s">
        <v>268</v>
      </c>
      <c r="D11" s="1241" t="s">
        <v>283</v>
      </c>
    </row>
    <row r="12" spans="1:7" ht="15" customHeight="1" thickBot="1" x14ac:dyDescent="0.35">
      <c r="B12" s="216"/>
      <c r="C12" s="768" t="s">
        <v>269</v>
      </c>
      <c r="D12" s="1242"/>
    </row>
    <row r="13" spans="1:7" ht="15" customHeight="1" thickTop="1" x14ac:dyDescent="0.3">
      <c r="B13" s="57"/>
      <c r="C13" s="920"/>
      <c r="D13" s="217"/>
    </row>
    <row r="14" spans="1:7" s="372" customFormat="1" ht="15" customHeight="1" x14ac:dyDescent="0.35">
      <c r="B14" s="370" t="s">
        <v>618</v>
      </c>
      <c r="C14" s="574">
        <f>+C17+C64</f>
        <v>348765843.92135662</v>
      </c>
      <c r="D14" s="373"/>
      <c r="E14" s="880"/>
      <c r="F14" s="15"/>
      <c r="G14" s="15"/>
    </row>
    <row r="15" spans="1:7" ht="15" customHeight="1" thickBot="1" x14ac:dyDescent="0.35">
      <c r="B15" s="139"/>
      <c r="C15" s="922"/>
      <c r="D15" s="218"/>
    </row>
    <row r="16" spans="1:7" ht="15" customHeight="1" thickTop="1" x14ac:dyDescent="0.3">
      <c r="B16" s="57"/>
      <c r="C16" s="920"/>
      <c r="D16" s="217"/>
    </row>
    <row r="17" spans="2:7" ht="15" customHeight="1" x14ac:dyDescent="0.3">
      <c r="B17" s="361" t="s">
        <v>631</v>
      </c>
      <c r="C17" s="934">
        <f>+C19+C21+C23</f>
        <v>335556129.84585798</v>
      </c>
      <c r="D17" s="444">
        <f>+D19+D21+D23</f>
        <v>1.0000000000000002</v>
      </c>
      <c r="F17" s="707"/>
    </row>
    <row r="18" spans="2:7" ht="15" customHeight="1" x14ac:dyDescent="0.35">
      <c r="B18" s="219"/>
      <c r="C18" s="220"/>
      <c r="D18" s="221"/>
    </row>
    <row r="19" spans="2:7" s="374" customFormat="1" ht="15" customHeight="1" x14ac:dyDescent="0.3">
      <c r="B19" s="445" t="s">
        <v>507</v>
      </c>
      <c r="C19" s="769">
        <f>+C28+C48</f>
        <v>332989565.20986938</v>
      </c>
      <c r="D19" s="446">
        <f>+C19/$C$17</f>
        <v>0.99235131053285308</v>
      </c>
      <c r="E19" s="917"/>
      <c r="F19" s="15"/>
      <c r="G19" s="15"/>
    </row>
    <row r="20" spans="2:7" ht="15" customHeight="1" x14ac:dyDescent="0.35">
      <c r="B20" s="219"/>
      <c r="C20" s="220"/>
      <c r="D20" s="221"/>
    </row>
    <row r="21" spans="2:7" s="374" customFormat="1" ht="15" customHeight="1" x14ac:dyDescent="0.3">
      <c r="B21" s="445" t="s">
        <v>736</v>
      </c>
      <c r="C21" s="769">
        <f>+C36+C54</f>
        <v>105311.79368968718</v>
      </c>
      <c r="D21" s="446">
        <f>+C21/$C$17</f>
        <v>3.1384255664786549E-4</v>
      </c>
      <c r="E21" s="917"/>
      <c r="F21" s="15"/>
      <c r="G21" s="15"/>
    </row>
    <row r="22" spans="2:7" ht="15" customHeight="1" x14ac:dyDescent="0.35">
      <c r="B22" s="143"/>
      <c r="C22" s="222"/>
      <c r="D22" s="223"/>
    </row>
    <row r="23" spans="2:7" s="374" customFormat="1" ht="15" customHeight="1" x14ac:dyDescent="0.3">
      <c r="B23" s="445" t="s">
        <v>737</v>
      </c>
      <c r="C23" s="222">
        <f>+C41+C58</f>
        <v>2461252.8422989487</v>
      </c>
      <c r="D23" s="446">
        <f>+C23/$C$17</f>
        <v>7.3348469104991673E-3</v>
      </c>
      <c r="E23" s="917"/>
      <c r="F23" s="15"/>
      <c r="G23" s="15"/>
    </row>
    <row r="24" spans="2:7" ht="15" customHeight="1" thickBot="1" x14ac:dyDescent="0.35">
      <c r="B24" s="13"/>
      <c r="C24" s="919"/>
      <c r="D24" s="224"/>
    </row>
    <row r="25" spans="2:7" ht="15" customHeight="1" thickTop="1" x14ac:dyDescent="0.3">
      <c r="B25" s="57"/>
      <c r="C25" s="920"/>
      <c r="D25" s="217"/>
    </row>
    <row r="26" spans="2:7" ht="15" customHeight="1" x14ac:dyDescent="0.3">
      <c r="B26" s="361" t="s">
        <v>367</v>
      </c>
      <c r="C26" s="934">
        <f>+C28+C36+C41</f>
        <v>188098136.61552817</v>
      </c>
      <c r="D26" s="444">
        <f>+D28+D36+D41</f>
        <v>0.56055640140424035</v>
      </c>
    </row>
    <row r="27" spans="2:7" ht="15" customHeight="1" x14ac:dyDescent="0.35">
      <c r="B27" s="225"/>
      <c r="C27" s="220"/>
      <c r="D27" s="221"/>
    </row>
    <row r="28" spans="2:7" ht="15" customHeight="1" x14ac:dyDescent="0.3">
      <c r="B28" s="445" t="s">
        <v>507</v>
      </c>
      <c r="C28" s="447">
        <f>SUM(C29:C34)</f>
        <v>187985075.33821648</v>
      </c>
      <c r="D28" s="446">
        <f>+C28/$C$17</f>
        <v>0.56021946439950254</v>
      </c>
    </row>
    <row r="29" spans="2:7" ht="15" customHeight="1" x14ac:dyDescent="0.3">
      <c r="B29" s="448" t="s">
        <v>345</v>
      </c>
      <c r="C29" s="449">
        <v>168554845.36959705</v>
      </c>
      <c r="D29" s="450">
        <f t="shared" ref="D29:D34" si="0">+C29/$C$17</f>
        <v>0.50231490465402873</v>
      </c>
      <c r="F29" s="392"/>
      <c r="G29" s="385"/>
    </row>
    <row r="30" spans="2:7" ht="15" customHeight="1" x14ac:dyDescent="0.3">
      <c r="B30" s="448" t="s">
        <v>257</v>
      </c>
      <c r="C30" s="449">
        <v>619031.92033093935</v>
      </c>
      <c r="D30" s="450">
        <f t="shared" si="0"/>
        <v>1.8447939562758089E-3</v>
      </c>
    </row>
    <row r="31" spans="2:7" ht="15" customHeight="1" x14ac:dyDescent="0.3">
      <c r="B31" s="448" t="s">
        <v>273</v>
      </c>
      <c r="C31" s="451">
        <v>15170408.218731316</v>
      </c>
      <c r="D31" s="450">
        <f t="shared" si="0"/>
        <v>4.5209748442682413E-2</v>
      </c>
      <c r="F31" s="385"/>
      <c r="G31" s="385"/>
    </row>
    <row r="32" spans="2:7" ht="15.75" customHeight="1" x14ac:dyDescent="0.3">
      <c r="B32" s="448" t="s">
        <v>346</v>
      </c>
      <c r="C32" s="451">
        <v>1859913.5748988714</v>
      </c>
      <c r="D32" s="450">
        <f t="shared" si="0"/>
        <v>5.5427793131159501E-3</v>
      </c>
    </row>
    <row r="33" spans="2:6" ht="15" customHeight="1" x14ac:dyDescent="0.3">
      <c r="B33" s="448" t="s">
        <v>266</v>
      </c>
      <c r="C33" s="452">
        <v>1467630.5919443388</v>
      </c>
      <c r="D33" s="450">
        <f t="shared" si="0"/>
        <v>4.3737260666896881E-3</v>
      </c>
    </row>
    <row r="34" spans="2:6" ht="15" customHeight="1" x14ac:dyDescent="0.3">
      <c r="B34" s="448" t="s">
        <v>365</v>
      </c>
      <c r="C34" s="452">
        <v>313245.66271396342</v>
      </c>
      <c r="D34" s="450">
        <f t="shared" si="0"/>
        <v>9.33511966709882E-4</v>
      </c>
      <c r="F34" s="841"/>
    </row>
    <row r="35" spans="2:6" ht="15" customHeight="1" x14ac:dyDescent="0.35">
      <c r="B35" s="65"/>
      <c r="C35" s="227"/>
      <c r="D35" s="712"/>
    </row>
    <row r="36" spans="2:6" ht="15" customHeight="1" x14ac:dyDescent="0.3">
      <c r="B36" s="445" t="s">
        <v>736</v>
      </c>
      <c r="C36" s="453">
        <f>+SUM(C37:C39)</f>
        <v>62026.802789674271</v>
      </c>
      <c r="D36" s="446">
        <f>+C36/$C$17</f>
        <v>1.8484777142401505E-4</v>
      </c>
    </row>
    <row r="37" spans="2:6" ht="15" customHeight="1" x14ac:dyDescent="0.3">
      <c r="B37" s="448" t="s">
        <v>266</v>
      </c>
      <c r="C37" s="451">
        <v>192.94851475784094</v>
      </c>
      <c r="D37" s="450">
        <f>+C37/$C$17</f>
        <v>5.7501114596378954E-7</v>
      </c>
    </row>
    <row r="38" spans="2:6" ht="15" customHeight="1" x14ac:dyDescent="0.3">
      <c r="B38" s="448" t="s">
        <v>346</v>
      </c>
      <c r="C38" s="451">
        <v>60464.159700000004</v>
      </c>
      <c r="D38" s="450">
        <f>+C38/$C$17</f>
        <v>1.8019089601425251E-4</v>
      </c>
    </row>
    <row r="39" spans="2:6" ht="15" customHeight="1" x14ac:dyDescent="0.3">
      <c r="B39" s="448" t="s">
        <v>348</v>
      </c>
      <c r="C39" s="451">
        <v>1369.6945749164292</v>
      </c>
      <c r="D39" s="450">
        <f>+C39/$C$17</f>
        <v>4.0818642637987753E-6</v>
      </c>
    </row>
    <row r="40" spans="2:6" ht="15" customHeight="1" x14ac:dyDescent="0.35">
      <c r="B40" s="65"/>
      <c r="C40" s="227"/>
      <c r="D40" s="226"/>
    </row>
    <row r="41" spans="2:6" ht="15" customHeight="1" x14ac:dyDescent="0.3">
      <c r="B41" s="445" t="s">
        <v>737</v>
      </c>
      <c r="C41" s="453">
        <f>SUM(C42:C44)</f>
        <v>51034.474521993907</v>
      </c>
      <c r="D41" s="446">
        <f>+C41/$C$17</f>
        <v>1.520892333137745E-4</v>
      </c>
    </row>
    <row r="42" spans="2:6" s="229" customFormat="1" ht="15" customHeight="1" x14ac:dyDescent="0.3">
      <c r="B42" s="448" t="s">
        <v>393</v>
      </c>
      <c r="C42" s="452">
        <v>42292.563102049819</v>
      </c>
      <c r="D42" s="720">
        <f>+C42/$C$17</f>
        <v>1.2603722400028112E-4</v>
      </c>
      <c r="E42" s="917"/>
    </row>
    <row r="43" spans="2:6" s="229" customFormat="1" ht="15" customHeight="1" x14ac:dyDescent="0.3">
      <c r="B43" s="448" t="s">
        <v>394</v>
      </c>
      <c r="C43" s="452">
        <v>2317.4970342774218</v>
      </c>
      <c r="D43" s="720">
        <f>+C43/$C$17</f>
        <v>6.9064362952987745E-6</v>
      </c>
      <c r="E43" s="917"/>
    </row>
    <row r="44" spans="2:6" s="229" customFormat="1" ht="15" customHeight="1" x14ac:dyDescent="0.3">
      <c r="B44" s="448" t="s">
        <v>738</v>
      </c>
      <c r="C44" s="452">
        <v>6424.414385666666</v>
      </c>
      <c r="D44" s="720">
        <f>+C44/$C$17</f>
        <v>1.9145573018194611E-5</v>
      </c>
      <c r="E44" s="917"/>
    </row>
    <row r="45" spans="2:6" ht="15" customHeight="1" x14ac:dyDescent="0.35">
      <c r="B45" s="65"/>
      <c r="C45" s="227"/>
      <c r="D45" s="226"/>
    </row>
    <row r="46" spans="2:6" ht="15" customHeight="1" x14ac:dyDescent="0.3">
      <c r="B46" s="361" t="s">
        <v>512</v>
      </c>
      <c r="C46" s="934">
        <f>+C48+C54+C58</f>
        <v>147457993.2303299</v>
      </c>
      <c r="D46" s="444">
        <f>+D48+D54+D58</f>
        <v>0.43944359859575988</v>
      </c>
    </row>
    <row r="47" spans="2:6" ht="15" customHeight="1" x14ac:dyDescent="0.35">
      <c r="B47" s="225"/>
      <c r="C47" s="230"/>
      <c r="D47" s="221"/>
    </row>
    <row r="48" spans="2:6" ht="15" customHeight="1" x14ac:dyDescent="0.3">
      <c r="B48" s="445" t="s">
        <v>507</v>
      </c>
      <c r="C48" s="453">
        <f>SUM(C49:C52)</f>
        <v>145004489.87165293</v>
      </c>
      <c r="D48" s="454">
        <f t="shared" ref="D48:D52" si="1">+C48/$C$17</f>
        <v>0.43213184613335065</v>
      </c>
      <c r="E48" s="713"/>
    </row>
    <row r="49" spans="1:6" ht="15" customHeight="1" x14ac:dyDescent="0.3">
      <c r="B49" s="448" t="s">
        <v>345</v>
      </c>
      <c r="C49" s="451">
        <v>69075895.637983263</v>
      </c>
      <c r="D49" s="450">
        <f t="shared" si="1"/>
        <v>0.20585496581366033</v>
      </c>
      <c r="F49" s="392"/>
    </row>
    <row r="50" spans="1:6" ht="15" customHeight="1" x14ac:dyDescent="0.3">
      <c r="B50" s="448" t="s">
        <v>265</v>
      </c>
      <c r="C50" s="451">
        <v>70261710.270418361</v>
      </c>
      <c r="D50" s="450">
        <f t="shared" si="1"/>
        <v>0.20938884443176162</v>
      </c>
      <c r="F50" s="841"/>
    </row>
    <row r="51" spans="1:6" ht="15" customHeight="1" x14ac:dyDescent="0.3">
      <c r="B51" s="448" t="s">
        <v>264</v>
      </c>
      <c r="C51" s="451">
        <v>5238720.5563039705</v>
      </c>
      <c r="D51" s="450">
        <f t="shared" si="1"/>
        <v>1.5612054408633346E-2</v>
      </c>
    </row>
    <row r="52" spans="1:6" ht="15" customHeight="1" x14ac:dyDescent="0.3">
      <c r="B52" s="448" t="s">
        <v>266</v>
      </c>
      <c r="C52" s="451">
        <v>428163.40694734087</v>
      </c>
      <c r="D52" s="450">
        <f t="shared" si="1"/>
        <v>1.2759814792953515E-3</v>
      </c>
    </row>
    <row r="53" spans="1:6" ht="15" customHeight="1" x14ac:dyDescent="0.35">
      <c r="B53" s="143"/>
      <c r="C53" s="228"/>
      <c r="D53" s="223"/>
    </row>
    <row r="54" spans="1:6" ht="15" customHeight="1" x14ac:dyDescent="0.3">
      <c r="B54" s="445" t="s">
        <v>736</v>
      </c>
      <c r="C54" s="453">
        <f>SUM(C55:C56)</f>
        <v>43284.990900012905</v>
      </c>
      <c r="D54" s="446">
        <f>+C54/$C$17</f>
        <v>1.2899478522385038E-4</v>
      </c>
    </row>
    <row r="55" spans="1:6" ht="15" customHeight="1" x14ac:dyDescent="0.3">
      <c r="B55" s="448" t="s">
        <v>266</v>
      </c>
      <c r="C55" s="451">
        <v>34600.158650012905</v>
      </c>
      <c r="D55" s="450">
        <f>+C55/$C$17</f>
        <v>1.0311287910582034E-4</v>
      </c>
    </row>
    <row r="56" spans="1:6" ht="15" customHeight="1" x14ac:dyDescent="0.3">
      <c r="B56" s="448" t="s">
        <v>348</v>
      </c>
      <c r="C56" s="451">
        <v>8684.8322499999977</v>
      </c>
      <c r="D56" s="450">
        <f>+C56/$C$17</f>
        <v>2.588190611803005E-5</v>
      </c>
    </row>
    <row r="57" spans="1:6" ht="15" customHeight="1" x14ac:dyDescent="0.35">
      <c r="B57" s="65"/>
      <c r="C57" s="227"/>
      <c r="D57" s="226"/>
    </row>
    <row r="58" spans="1:6" ht="15" customHeight="1" x14ac:dyDescent="0.3">
      <c r="B58" s="445" t="s">
        <v>737</v>
      </c>
      <c r="C58" s="447">
        <f>SUM(C59:C61)</f>
        <v>2410218.3677769545</v>
      </c>
      <c r="D58" s="446">
        <f>+C58/$C$17</f>
        <v>7.1827576771853916E-3</v>
      </c>
    </row>
    <row r="59" spans="1:6" ht="15" customHeight="1" x14ac:dyDescent="0.3">
      <c r="B59" s="448" t="s">
        <v>393</v>
      </c>
      <c r="C59" s="452">
        <v>1022729.9359261398</v>
      </c>
      <c r="D59" s="450">
        <f>+C59/$C$17</f>
        <v>3.0478654536751988E-3</v>
      </c>
    </row>
    <row r="60" spans="1:6" ht="15" customHeight="1" x14ac:dyDescent="0.3">
      <c r="B60" s="448" t="s">
        <v>394</v>
      </c>
      <c r="C60" s="452">
        <v>868965.95241771603</v>
      </c>
      <c r="D60" s="450">
        <f>+C60/$C$17</f>
        <v>2.5896292009831164E-3</v>
      </c>
    </row>
    <row r="61" spans="1:6" ht="15" customHeight="1" x14ac:dyDescent="0.3">
      <c r="B61" s="448" t="s">
        <v>738</v>
      </c>
      <c r="C61" s="452">
        <v>518522.47943309898</v>
      </c>
      <c r="D61" s="450">
        <f>+C61/$C$17</f>
        <v>1.5452630225270775E-3</v>
      </c>
    </row>
    <row r="62" spans="1:6" ht="15" customHeight="1" thickBot="1" x14ac:dyDescent="0.35">
      <c r="B62" s="13"/>
      <c r="C62" s="929"/>
      <c r="D62" s="224"/>
    </row>
    <row r="63" spans="1:6" ht="15" customHeight="1" thickTop="1" thickBot="1" x14ac:dyDescent="0.35">
      <c r="A63" s="132"/>
      <c r="B63" s="57"/>
      <c r="C63" s="231"/>
      <c r="D63" s="232"/>
    </row>
    <row r="64" spans="1:6" s="917" customFormat="1" ht="15" customHeight="1" thickTop="1" x14ac:dyDescent="0.3">
      <c r="A64" s="15"/>
      <c r="B64" s="455" t="s">
        <v>739</v>
      </c>
      <c r="C64" s="456">
        <f>+C66+C71</f>
        <v>13209714.075498618</v>
      </c>
      <c r="D64" s="457">
        <f>+D66+D71</f>
        <v>1</v>
      </c>
    </row>
    <row r="65" spans="1:4" s="917" customFormat="1" ht="15" customHeight="1" x14ac:dyDescent="0.3">
      <c r="A65" s="15"/>
      <c r="B65" s="233"/>
      <c r="C65" s="51"/>
      <c r="D65" s="234"/>
    </row>
    <row r="66" spans="1:4" s="917" customFormat="1" ht="15" customHeight="1" x14ac:dyDescent="0.3">
      <c r="A66" s="15"/>
      <c r="B66" s="458" t="s">
        <v>367</v>
      </c>
      <c r="C66" s="934">
        <f>+C68+C69</f>
        <v>1031785.5386677508</v>
      </c>
      <c r="D66" s="459">
        <f>SUM(D68:D69)</f>
        <v>7.8108090210787143E-2</v>
      </c>
    </row>
    <row r="67" spans="1:4" s="917" customFormat="1" ht="15" customHeight="1" x14ac:dyDescent="0.3">
      <c r="A67" s="15"/>
      <c r="B67" s="233"/>
      <c r="C67" s="452"/>
      <c r="D67" s="234"/>
    </row>
    <row r="68" spans="1:4" s="917" customFormat="1" ht="15" customHeight="1" x14ac:dyDescent="0.3">
      <c r="A68" s="15"/>
      <c r="B68" s="448" t="s">
        <v>679</v>
      </c>
      <c r="C68" s="452">
        <v>929780.55230617255</v>
      </c>
      <c r="D68" s="450">
        <f>+C68/$C$64</f>
        <v>7.0386122439298648E-2</v>
      </c>
    </row>
    <row r="69" spans="1:4" s="917" customFormat="1" ht="15" customHeight="1" x14ac:dyDescent="0.3">
      <c r="A69" s="15"/>
      <c r="B69" s="448" t="s">
        <v>680</v>
      </c>
      <c r="C69" s="452">
        <v>102004.98636157824</v>
      </c>
      <c r="D69" s="450">
        <f>+C69/$C$64</f>
        <v>7.7219677714884926E-3</v>
      </c>
    </row>
    <row r="70" spans="1:4" s="917" customFormat="1" ht="15" customHeight="1" x14ac:dyDescent="0.3">
      <c r="A70" s="15"/>
      <c r="B70" s="233"/>
      <c r="C70" s="452"/>
      <c r="D70" s="234"/>
    </row>
    <row r="71" spans="1:4" s="917" customFormat="1" ht="15" customHeight="1" x14ac:dyDescent="0.3">
      <c r="A71" s="15"/>
      <c r="B71" s="361" t="s">
        <v>512</v>
      </c>
      <c r="C71" s="934">
        <f>+C73+C74+C75</f>
        <v>12177928.536830867</v>
      </c>
      <c r="D71" s="459">
        <f>SUM(D73:D75)</f>
        <v>0.92189190978921287</v>
      </c>
    </row>
    <row r="72" spans="1:4" s="917" customFormat="1" ht="15" customHeight="1" x14ac:dyDescent="0.3">
      <c r="A72" s="15"/>
      <c r="B72" s="235"/>
      <c r="C72" s="51"/>
      <c r="D72" s="234"/>
    </row>
    <row r="73" spans="1:4" s="917" customFormat="1" ht="15" customHeight="1" x14ac:dyDescent="0.3">
      <c r="A73" s="15"/>
      <c r="B73" s="448" t="s">
        <v>681</v>
      </c>
      <c r="C73" s="452">
        <v>5151027.2004566593</v>
      </c>
      <c r="D73" s="450">
        <f>+C73/$C$64</f>
        <v>0.38994236900333717</v>
      </c>
    </row>
    <row r="74" spans="1:4" s="917" customFormat="1" ht="15" customHeight="1" x14ac:dyDescent="0.3">
      <c r="A74" s="15"/>
      <c r="B74" s="448" t="s">
        <v>735</v>
      </c>
      <c r="C74" s="452">
        <v>6889496.11289295</v>
      </c>
      <c r="D74" s="450">
        <f>+C74/$C$64</f>
        <v>0.52154770902056002</v>
      </c>
    </row>
    <row r="75" spans="1:4" s="917" customFormat="1" ht="15" customHeight="1" x14ac:dyDescent="0.3">
      <c r="A75" s="15"/>
      <c r="B75" s="448" t="s">
        <v>682</v>
      </c>
      <c r="C75" s="452">
        <v>137405.22348125832</v>
      </c>
      <c r="D75" s="450">
        <f>+C75/$C$64</f>
        <v>1.0401831765315615E-2</v>
      </c>
    </row>
    <row r="76" spans="1:4" s="917" customFormat="1" ht="15" customHeight="1" thickBot="1" x14ac:dyDescent="0.35">
      <c r="A76" s="15"/>
      <c r="B76" s="919"/>
      <c r="C76" s="929"/>
      <c r="D76" s="224"/>
    </row>
    <row r="77" spans="1:4" s="917" customFormat="1" ht="14.4" thickTop="1" x14ac:dyDescent="0.3">
      <c r="A77" s="15"/>
      <c r="B77" s="378"/>
      <c r="C77" s="378"/>
      <c r="D77" s="378"/>
    </row>
    <row r="78" spans="1:4" s="917" customFormat="1" ht="13.8" x14ac:dyDescent="0.3">
      <c r="A78" s="15"/>
      <c r="B78" s="1234" t="s">
        <v>740</v>
      </c>
      <c r="C78" s="1234"/>
      <c r="D78" s="1234"/>
    </row>
    <row r="79" spans="1:4" s="917" customFormat="1" ht="29.25" customHeight="1" x14ac:dyDescent="0.3">
      <c r="A79" s="15"/>
      <c r="B79" s="1240" t="s">
        <v>741</v>
      </c>
      <c r="C79" s="1240"/>
      <c r="D79" s="1240"/>
    </row>
    <row r="80" spans="1:4" s="917" customFormat="1" ht="12.75" customHeight="1" x14ac:dyDescent="0.3">
      <c r="A80" s="15"/>
      <c r="B80" s="1240" t="s">
        <v>742</v>
      </c>
      <c r="C80" s="1240"/>
      <c r="D80" s="1240"/>
    </row>
    <row r="81" spans="1:4" s="917" customFormat="1" ht="15" customHeight="1" x14ac:dyDescent="0.3">
      <c r="A81" s="15"/>
      <c r="B81" s="1240" t="s">
        <v>743</v>
      </c>
      <c r="C81" s="1240"/>
      <c r="D81" s="1240"/>
    </row>
    <row r="82" spans="1:4" s="917" customFormat="1" ht="15" customHeight="1" x14ac:dyDescent="0.3">
      <c r="A82" s="15"/>
      <c r="B82" s="1240"/>
      <c r="C82" s="1240"/>
      <c r="D82" s="1240"/>
    </row>
    <row r="83" spans="1:4" s="917" customFormat="1" ht="15" customHeight="1" x14ac:dyDescent="0.3">
      <c r="A83" s="15"/>
      <c r="B83" s="15"/>
      <c r="C83" s="15"/>
      <c r="D83" s="15"/>
    </row>
    <row r="84" spans="1:4" s="917" customFormat="1" ht="15" customHeight="1" x14ac:dyDescent="0.3">
      <c r="A84" s="15"/>
      <c r="B84" s="15"/>
      <c r="C84" s="15"/>
      <c r="D84" s="15"/>
    </row>
    <row r="85" spans="1:4" s="917" customFormat="1" ht="15" customHeight="1" x14ac:dyDescent="0.3">
      <c r="A85" s="15"/>
      <c r="B85" s="15"/>
      <c r="C85" s="15"/>
      <c r="D85" s="15"/>
    </row>
    <row r="86" spans="1:4" s="917" customFormat="1" ht="15" customHeight="1" x14ac:dyDescent="0.3">
      <c r="A86" s="15"/>
      <c r="B86" s="15"/>
      <c r="C86" s="15"/>
      <c r="D86" s="15"/>
    </row>
    <row r="87" spans="1:4" s="917" customFormat="1" ht="15" customHeight="1" x14ac:dyDescent="0.3">
      <c r="A87" s="15"/>
      <c r="B87" s="15"/>
      <c r="C87" s="15"/>
      <c r="D87" s="15"/>
    </row>
    <row r="88" spans="1:4" s="917" customFormat="1" ht="15" customHeight="1" x14ac:dyDescent="0.3">
      <c r="A88" s="15"/>
      <c r="B88" s="15"/>
      <c r="C88" s="15"/>
      <c r="D88" s="15"/>
    </row>
    <row r="89" spans="1:4" s="917" customFormat="1" ht="15" customHeight="1" x14ac:dyDescent="0.3">
      <c r="A89" s="15"/>
      <c r="B89" s="15"/>
      <c r="C89" s="15"/>
      <c r="D89" s="15"/>
    </row>
    <row r="90" spans="1:4" s="917" customFormat="1" ht="15" customHeight="1" x14ac:dyDescent="0.3">
      <c r="A90" s="15"/>
      <c r="B90" s="15"/>
      <c r="C90" s="15"/>
      <c r="D90" s="15"/>
    </row>
    <row r="91" spans="1:4" s="917" customFormat="1" ht="15" customHeight="1" x14ac:dyDescent="0.3">
      <c r="A91" s="15"/>
      <c r="B91" s="15"/>
      <c r="C91" s="15"/>
      <c r="D91" s="15"/>
    </row>
    <row r="92" spans="1:4" s="917" customFormat="1" ht="15" customHeight="1" x14ac:dyDescent="0.3">
      <c r="A92" s="15"/>
      <c r="B92" s="15"/>
      <c r="C92" s="15"/>
      <c r="D92" s="15"/>
    </row>
    <row r="93" spans="1:4" s="917" customFormat="1" ht="15" customHeight="1" x14ac:dyDescent="0.3">
      <c r="A93" s="15"/>
      <c r="B93" s="15"/>
      <c r="C93" s="15"/>
      <c r="D93" s="15"/>
    </row>
    <row r="94" spans="1:4" s="917" customFormat="1" ht="15" customHeight="1" x14ac:dyDescent="0.3">
      <c r="A94" s="15"/>
      <c r="B94" s="15"/>
      <c r="C94" s="15"/>
      <c r="D94" s="15"/>
    </row>
    <row r="95" spans="1:4" s="917" customFormat="1" ht="15" customHeight="1" x14ac:dyDescent="0.3">
      <c r="A95" s="15"/>
      <c r="B95" s="15"/>
      <c r="C95" s="15"/>
      <c r="D95" s="15"/>
    </row>
    <row r="96" spans="1:4" s="917" customFormat="1" ht="15" customHeight="1" x14ac:dyDescent="0.3">
      <c r="A96" s="15"/>
      <c r="B96" s="15"/>
      <c r="C96" s="15"/>
      <c r="D96" s="15"/>
    </row>
    <row r="97" spans="1:4" s="917" customFormat="1" ht="15" customHeight="1" x14ac:dyDescent="0.3">
      <c r="A97" s="15"/>
      <c r="B97" s="15"/>
      <c r="C97" s="15"/>
      <c r="D97" s="15"/>
    </row>
    <row r="98" spans="1:4" s="917" customFormat="1" ht="15" customHeight="1" x14ac:dyDescent="0.3">
      <c r="A98" s="15"/>
      <c r="B98" s="15"/>
      <c r="C98" s="15"/>
      <c r="D98" s="15"/>
    </row>
    <row r="99" spans="1:4" s="917" customFormat="1" ht="15" customHeight="1" x14ac:dyDescent="0.3">
      <c r="A99" s="15"/>
      <c r="B99" s="15"/>
      <c r="C99" s="15"/>
      <c r="D99" s="15"/>
    </row>
    <row r="100" spans="1:4" s="917" customFormat="1" ht="15" customHeight="1" x14ac:dyDescent="0.3">
      <c r="A100" s="15"/>
      <c r="B100" s="15"/>
      <c r="C100" s="15"/>
      <c r="D100" s="15"/>
    </row>
    <row r="101" spans="1:4" s="917" customFormat="1" ht="15" customHeight="1" x14ac:dyDescent="0.3">
      <c r="A101" s="15"/>
      <c r="B101" s="15"/>
      <c r="C101" s="15"/>
      <c r="D101" s="15"/>
    </row>
    <row r="102" spans="1:4" s="917" customFormat="1" ht="15" customHeight="1" x14ac:dyDescent="0.3">
      <c r="A102" s="15"/>
      <c r="B102" s="15"/>
      <c r="C102" s="15"/>
      <c r="D102" s="15"/>
    </row>
    <row r="103" spans="1:4" s="917" customFormat="1" ht="15" customHeight="1" x14ac:dyDescent="0.3">
      <c r="A103" s="15"/>
      <c r="B103" s="15"/>
      <c r="C103" s="15"/>
      <c r="D103" s="15"/>
    </row>
    <row r="104" spans="1:4" s="917" customFormat="1" ht="15" customHeight="1" x14ac:dyDescent="0.3">
      <c r="A104" s="15"/>
      <c r="B104" s="15"/>
      <c r="C104" s="15"/>
      <c r="D104" s="15"/>
    </row>
    <row r="105" spans="1:4" s="917" customFormat="1" ht="15" customHeight="1" x14ac:dyDescent="0.3">
      <c r="A105" s="15"/>
      <c r="B105" s="15"/>
      <c r="C105" s="15"/>
      <c r="D105" s="15"/>
    </row>
    <row r="106" spans="1:4" s="917" customFormat="1" ht="15" customHeight="1" x14ac:dyDescent="0.3">
      <c r="A106" s="15"/>
      <c r="B106" s="15"/>
      <c r="C106" s="15"/>
      <c r="D106" s="15"/>
    </row>
    <row r="107" spans="1:4" s="917" customFormat="1" ht="15" customHeight="1" x14ac:dyDescent="0.3">
      <c r="A107" s="15"/>
      <c r="B107" s="15"/>
      <c r="C107" s="15"/>
      <c r="D107" s="15"/>
    </row>
  </sheetData>
  <mergeCells count="7">
    <mergeCell ref="B81:D82"/>
    <mergeCell ref="B6:D6"/>
    <mergeCell ref="B7:D7"/>
    <mergeCell ref="D11:D12"/>
    <mergeCell ref="B78:D78"/>
    <mergeCell ref="B79:D79"/>
    <mergeCell ref="B80:D80"/>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8" orientation="portrait" verticalDpi="300" r:id="rId1"/>
  <headerFooter scaleWithDoc="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59"/>
  <sheetViews>
    <sheetView showGridLines="0" showRuler="0" zoomScale="85" zoomScaleNormal="85" zoomScaleSheetLayoutView="85" workbookViewId="0"/>
  </sheetViews>
  <sheetFormatPr baseColWidth="10" defaultColWidth="11.44140625" defaultRowHeight="13.8" x14ac:dyDescent="0.3"/>
  <cols>
    <col min="1" max="1" width="6.88671875" style="29" customWidth="1"/>
    <col min="2" max="2" width="47.88671875" style="29" customWidth="1"/>
    <col min="3" max="3" width="20.6640625" style="29" customWidth="1"/>
    <col min="4" max="4" width="12.6640625" style="29" customWidth="1"/>
    <col min="5" max="5" width="20.33203125" style="917" customWidth="1"/>
    <col min="6" max="6" width="12.6640625" style="29" customWidth="1"/>
    <col min="7" max="7" width="20.6640625" style="29" customWidth="1"/>
    <col min="8" max="8" width="13" style="29" customWidth="1"/>
    <col min="9" max="16384" width="11.44140625" style="29"/>
  </cols>
  <sheetData>
    <row r="1" spans="1:8" ht="14.4" x14ac:dyDescent="0.3">
      <c r="A1" s="666" t="s">
        <v>216</v>
      </c>
      <c r="B1" s="377"/>
    </row>
    <row r="2" spans="1:8" ht="15" customHeight="1" x14ac:dyDescent="0.3">
      <c r="A2" s="377"/>
      <c r="B2" s="351" t="s">
        <v>703</v>
      </c>
      <c r="C2" s="24"/>
      <c r="D2" s="197"/>
    </row>
    <row r="3" spans="1:8" ht="15" customHeight="1" x14ac:dyDescent="0.3">
      <c r="A3" s="377"/>
      <c r="B3" s="351" t="s">
        <v>299</v>
      </c>
      <c r="C3" s="24"/>
      <c r="D3" s="24"/>
    </row>
    <row r="4" spans="1:8" s="390" customFormat="1" ht="12" x14ac:dyDescent="0.25">
      <c r="B4" s="391"/>
      <c r="C4" s="24"/>
      <c r="D4" s="24"/>
      <c r="E4" s="392"/>
    </row>
    <row r="5" spans="1:8" s="390" customFormat="1" ht="12" x14ac:dyDescent="0.25">
      <c r="B5" s="24"/>
      <c r="C5" s="24"/>
      <c r="D5" s="24"/>
      <c r="E5" s="392"/>
    </row>
    <row r="6" spans="1:8" ht="16.5" customHeight="1" x14ac:dyDescent="0.3">
      <c r="B6" s="1244" t="s">
        <v>651</v>
      </c>
      <c r="C6" s="1244"/>
      <c r="D6" s="1244"/>
      <c r="E6" s="1244"/>
      <c r="F6" s="1244"/>
      <c r="G6" s="1244"/>
      <c r="H6" s="1244"/>
    </row>
    <row r="7" spans="1:8" ht="16.5" customHeight="1" x14ac:dyDescent="0.3">
      <c r="B7" s="1245" t="s">
        <v>622</v>
      </c>
      <c r="C7" s="1245"/>
      <c r="D7" s="1245"/>
      <c r="E7" s="1245"/>
      <c r="F7" s="1245"/>
      <c r="G7" s="1245"/>
      <c r="H7" s="1245"/>
    </row>
    <row r="8" spans="1:8" s="390" customFormat="1" ht="12" x14ac:dyDescent="0.25">
      <c r="B8" s="393"/>
      <c r="C8" s="393"/>
      <c r="D8" s="393"/>
      <c r="E8" s="392"/>
    </row>
    <row r="9" spans="1:8" s="390" customFormat="1" ht="12.6" thickBot="1" x14ac:dyDescent="0.3">
      <c r="B9" s="393"/>
      <c r="C9" s="393"/>
      <c r="D9" s="393"/>
      <c r="E9" s="392"/>
    </row>
    <row r="10" spans="1:8" ht="15.6" thickTop="1" thickBot="1" x14ac:dyDescent="0.35">
      <c r="B10" s="7"/>
      <c r="C10" s="1246" t="s">
        <v>870</v>
      </c>
      <c r="D10" s="1247"/>
      <c r="E10" s="1247"/>
      <c r="F10" s="1247"/>
      <c r="G10" s="1247"/>
      <c r="H10" s="1248"/>
    </row>
    <row r="11" spans="1:8" ht="15" thickTop="1" x14ac:dyDescent="0.3">
      <c r="B11" s="297"/>
      <c r="C11" s="1249" t="s">
        <v>638</v>
      </c>
      <c r="D11" s="1250"/>
      <c r="E11" s="1249" t="s">
        <v>637</v>
      </c>
      <c r="F11" s="1250"/>
      <c r="G11" s="1253" t="s">
        <v>619</v>
      </c>
      <c r="H11" s="1254"/>
    </row>
    <row r="12" spans="1:8" ht="36.75" customHeight="1" x14ac:dyDescent="0.3">
      <c r="B12" s="298"/>
      <c r="C12" s="1251"/>
      <c r="D12" s="1252"/>
      <c r="E12" s="1251"/>
      <c r="F12" s="1252"/>
      <c r="G12" s="1255"/>
      <c r="H12" s="1256"/>
    </row>
    <row r="13" spans="1:8" ht="14.4" x14ac:dyDescent="0.3">
      <c r="B13" s="299"/>
      <c r="C13" s="296" t="s">
        <v>269</v>
      </c>
      <c r="D13" s="1005" t="s">
        <v>283</v>
      </c>
      <c r="E13" s="296" t="s">
        <v>269</v>
      </c>
      <c r="F13" s="1005" t="s">
        <v>283</v>
      </c>
      <c r="G13" s="296" t="s">
        <v>269</v>
      </c>
      <c r="H13" s="1005" t="s">
        <v>283</v>
      </c>
    </row>
    <row r="14" spans="1:8" ht="14.4" x14ac:dyDescent="0.3">
      <c r="B14" s="198"/>
      <c r="C14" s="199"/>
      <c r="D14" s="1006"/>
      <c r="E14" s="199"/>
      <c r="F14" s="1006"/>
      <c r="G14" s="199"/>
      <c r="H14" s="1006"/>
    </row>
    <row r="15" spans="1:8" s="376" customFormat="1" ht="15.6" x14ac:dyDescent="0.3">
      <c r="B15" s="934" t="s">
        <v>275</v>
      </c>
      <c r="C15" s="1007">
        <f t="shared" ref="C15:H15" si="0">+C17+C28</f>
        <v>333094877.00355905</v>
      </c>
      <c r="D15" s="1008">
        <f>+D17+D28</f>
        <v>0.99266515309056258</v>
      </c>
      <c r="E15" s="1007">
        <f t="shared" si="0"/>
        <v>2461252.841940036</v>
      </c>
      <c r="F15" s="1008">
        <f t="shared" si="0"/>
        <v>7.3348469094374081E-3</v>
      </c>
      <c r="G15" s="1007">
        <f t="shared" si="0"/>
        <v>335556129.8454991</v>
      </c>
      <c r="H15" s="1008">
        <f t="shared" si="0"/>
        <v>1</v>
      </c>
    </row>
    <row r="16" spans="1:8" ht="14.4" x14ac:dyDescent="0.3">
      <c r="B16" s="198" t="s">
        <v>284</v>
      </c>
      <c r="C16" s="199"/>
      <c r="D16" s="1006"/>
      <c r="E16" s="200"/>
      <c r="F16" s="1009"/>
      <c r="G16" s="199"/>
      <c r="H16" s="1006"/>
    </row>
    <row r="17" spans="2:8" s="377" customFormat="1" ht="14.4" x14ac:dyDescent="0.3">
      <c r="B17" s="461" t="s">
        <v>397</v>
      </c>
      <c r="C17" s="462">
        <f t="shared" ref="C17:H17" si="1">+C19+C24</f>
        <v>80565083.539262503</v>
      </c>
      <c r="D17" s="1010">
        <f t="shared" si="1"/>
        <v>0.24009420890733627</v>
      </c>
      <c r="E17" s="463">
        <f t="shared" si="1"/>
        <v>50164.362494720219</v>
      </c>
      <c r="F17" s="1011">
        <f t="shared" si="1"/>
        <v>1.494961886639279E-4</v>
      </c>
      <c r="G17" s="462">
        <f t="shared" si="1"/>
        <v>80615247.90175724</v>
      </c>
      <c r="H17" s="1010">
        <f t="shared" si="1"/>
        <v>0.24024370509600018</v>
      </c>
    </row>
    <row r="18" spans="2:8" ht="14.4" x14ac:dyDescent="0.3">
      <c r="B18" s="201"/>
      <c r="C18" s="202"/>
      <c r="D18" s="1012"/>
      <c r="E18" s="203"/>
      <c r="F18" s="1013"/>
      <c r="G18" s="202"/>
      <c r="H18" s="1012"/>
    </row>
    <row r="19" spans="2:8" s="377" customFormat="1" ht="14.4" x14ac:dyDescent="0.3">
      <c r="B19" s="461" t="s">
        <v>145</v>
      </c>
      <c r="C19" s="462">
        <f t="shared" ref="C19:H19" si="2">SUM(C20:C22)</f>
        <v>35861068.459153265</v>
      </c>
      <c r="D19" s="1010">
        <f t="shared" si="2"/>
        <v>0.10687055091398528</v>
      </c>
      <c r="E19" s="463">
        <f t="shared" si="2"/>
        <v>343.92170016850565</v>
      </c>
      <c r="F19" s="1011">
        <f t="shared" si="2"/>
        <v>1.0249304649176231E-6</v>
      </c>
      <c r="G19" s="462">
        <f t="shared" si="2"/>
        <v>35861412.380853437</v>
      </c>
      <c r="H19" s="1010">
        <f t="shared" si="2"/>
        <v>0.1068715758444502</v>
      </c>
    </row>
    <row r="20" spans="2:8" ht="14.4" x14ac:dyDescent="0.3">
      <c r="B20" s="469" t="s">
        <v>146</v>
      </c>
      <c r="C20" s="467">
        <v>10596144.825366439</v>
      </c>
      <c r="D20" s="1015">
        <f>+C20/$G$15</f>
        <v>3.1577860998233731E-2</v>
      </c>
      <c r="E20" s="468">
        <v>9.8100090232103074</v>
      </c>
      <c r="F20" s="1017">
        <f>+E20/$G$15</f>
        <v>2.923507619344386E-8</v>
      </c>
      <c r="G20" s="467">
        <f>+C20+E20</f>
        <v>10596154.635375462</v>
      </c>
      <c r="H20" s="1015">
        <f>+F20+D20</f>
        <v>3.1577890233309924E-2</v>
      </c>
    </row>
    <row r="21" spans="2:8" ht="14.4" x14ac:dyDescent="0.3">
      <c r="B21" s="469" t="s">
        <v>147</v>
      </c>
      <c r="C21" s="467">
        <v>19516793.863000736</v>
      </c>
      <c r="D21" s="1015">
        <f>+C21/$G$15</f>
        <v>5.8162531174700632E-2</v>
      </c>
      <c r="E21" s="468">
        <v>0</v>
      </c>
      <c r="F21" s="1017">
        <f>+E21/$G$15</f>
        <v>0</v>
      </c>
      <c r="G21" s="467">
        <f>+C21+E21</f>
        <v>19516793.863000736</v>
      </c>
      <c r="H21" s="1015">
        <f>+F21+D21</f>
        <v>5.8162531174700632E-2</v>
      </c>
    </row>
    <row r="22" spans="2:8" ht="14.4" x14ac:dyDescent="0.3">
      <c r="B22" s="469" t="s">
        <v>149</v>
      </c>
      <c r="C22" s="467">
        <v>5748129.7707860954</v>
      </c>
      <c r="D22" s="1015">
        <f>+C22/$G$15</f>
        <v>1.7130158741050925E-2</v>
      </c>
      <c r="E22" s="468">
        <v>334.11169114529537</v>
      </c>
      <c r="F22" s="1017">
        <f>+E22/$G$15</f>
        <v>9.9569538872417913E-7</v>
      </c>
      <c r="G22" s="467">
        <f>+C22+E22</f>
        <v>5748463.8824772406</v>
      </c>
      <c r="H22" s="1015">
        <f>+F22+D22</f>
        <v>1.7131154436439647E-2</v>
      </c>
    </row>
    <row r="23" spans="2:8" ht="14.4" x14ac:dyDescent="0.3">
      <c r="B23" s="204"/>
      <c r="C23" s="202"/>
      <c r="D23" s="1012"/>
      <c r="E23" s="203"/>
      <c r="F23" s="1013"/>
      <c r="G23" s="202"/>
      <c r="H23" s="1012"/>
    </row>
    <row r="24" spans="2:8" s="377" customFormat="1" ht="14.4" x14ac:dyDescent="0.3">
      <c r="B24" s="461" t="s">
        <v>148</v>
      </c>
      <c r="C24" s="462">
        <f t="shared" ref="C24:H24" si="3">SUM(C25:C26)</f>
        <v>44704015.080109246</v>
      </c>
      <c r="D24" s="1010">
        <f t="shared" si="3"/>
        <v>0.13322365799335098</v>
      </c>
      <c r="E24" s="463">
        <f t="shared" si="3"/>
        <v>49820.440794551716</v>
      </c>
      <c r="F24" s="1011">
        <f t="shared" si="3"/>
        <v>1.4847125819901028E-4</v>
      </c>
      <c r="G24" s="462">
        <f t="shared" si="3"/>
        <v>44753835.520903796</v>
      </c>
      <c r="H24" s="1010">
        <f t="shared" si="3"/>
        <v>0.13337212925154998</v>
      </c>
    </row>
    <row r="25" spans="2:8" ht="14.4" x14ac:dyDescent="0.3">
      <c r="B25" s="469" t="s">
        <v>146</v>
      </c>
      <c r="C25" s="467">
        <v>41226788.312225476</v>
      </c>
      <c r="D25" s="1015">
        <f>+C25/$G$15</f>
        <v>0.1228610794003603</v>
      </c>
      <c r="E25" s="468">
        <v>41853.933523870335</v>
      </c>
      <c r="F25" s="1017">
        <f>+E25/$G$15</f>
        <v>1.2473005199798091E-4</v>
      </c>
      <c r="G25" s="467">
        <f>+C25+E25</f>
        <v>41268642.245749347</v>
      </c>
      <c r="H25" s="1015">
        <f>+F25+D25</f>
        <v>0.12298580945235828</v>
      </c>
    </row>
    <row r="26" spans="2:8" ht="14.4" x14ac:dyDescent="0.3">
      <c r="B26" s="469" t="s">
        <v>398</v>
      </c>
      <c r="C26" s="467">
        <v>3477226.7678837692</v>
      </c>
      <c r="D26" s="1015">
        <f>+C26/$G$15</f>
        <v>1.0362578592990678E-2</v>
      </c>
      <c r="E26" s="468">
        <v>7966.5072706813771</v>
      </c>
      <c r="F26" s="1017">
        <f>+E26/$G$15</f>
        <v>2.3741206201029364E-5</v>
      </c>
      <c r="G26" s="467">
        <f>+C26+E26</f>
        <v>3485193.2751544504</v>
      </c>
      <c r="H26" s="1015">
        <f>+F26+D26</f>
        <v>1.0386319799191707E-2</v>
      </c>
    </row>
    <row r="27" spans="2:8" ht="14.4" x14ac:dyDescent="0.3">
      <c r="B27" s="204"/>
      <c r="C27" s="199"/>
      <c r="D27" s="1006"/>
      <c r="E27" s="200"/>
      <c r="F27" s="1009"/>
      <c r="G27" s="199"/>
      <c r="H27" s="1006"/>
    </row>
    <row r="28" spans="2:8" s="377" customFormat="1" ht="14.4" x14ac:dyDescent="0.3">
      <c r="B28" s="461" t="s">
        <v>162</v>
      </c>
      <c r="C28" s="462">
        <f t="shared" ref="C28:H28" si="4">+C30+C37+C47+C50+C44</f>
        <v>252529793.46429655</v>
      </c>
      <c r="D28" s="1010">
        <f t="shared" si="4"/>
        <v>0.75257094418322634</v>
      </c>
      <c r="E28" s="463">
        <f t="shared" si="4"/>
        <v>2411088.4794453159</v>
      </c>
      <c r="F28" s="1011">
        <f t="shared" si="4"/>
        <v>7.18535072077348E-3</v>
      </c>
      <c r="G28" s="462">
        <f t="shared" si="4"/>
        <v>254940881.94374186</v>
      </c>
      <c r="H28" s="1010">
        <f t="shared" si="4"/>
        <v>0.75975629490399976</v>
      </c>
    </row>
    <row r="29" spans="2:8" ht="14.4" x14ac:dyDescent="0.3">
      <c r="B29" s="201"/>
      <c r="C29" s="202"/>
      <c r="D29" s="1012"/>
      <c r="E29" s="203"/>
      <c r="F29" s="1013"/>
      <c r="G29" s="202"/>
      <c r="H29" s="1012"/>
    </row>
    <row r="30" spans="2:8" s="377" customFormat="1" ht="14.4" x14ac:dyDescent="0.3">
      <c r="B30" s="461" t="s">
        <v>225</v>
      </c>
      <c r="C30" s="462">
        <f t="shared" ref="C30:H30" si="5">SUM(C31:C33)</f>
        <v>199152024.73482198</v>
      </c>
      <c r="D30" s="1010">
        <f t="shared" si="5"/>
        <v>0.59349839571256835</v>
      </c>
      <c r="E30" s="463">
        <f t="shared" si="5"/>
        <v>1467153.28535</v>
      </c>
      <c r="F30" s="1011">
        <f t="shared" si="5"/>
        <v>4.3723036322582598E-3</v>
      </c>
      <c r="G30" s="462">
        <f t="shared" si="5"/>
        <v>200619178.020172</v>
      </c>
      <c r="H30" s="1010">
        <f t="shared" si="5"/>
        <v>0.59787069934482662</v>
      </c>
    </row>
    <row r="31" spans="2:8" ht="14.4" x14ac:dyDescent="0.3">
      <c r="B31" s="469" t="s">
        <v>146</v>
      </c>
      <c r="C31" s="467">
        <v>114636820.028192</v>
      </c>
      <c r="D31" s="1015">
        <f>+C31/$G$15</f>
        <v>0.34163232267869609</v>
      </c>
      <c r="E31" s="468">
        <v>1379221.8698199999</v>
      </c>
      <c r="F31" s="1017">
        <f>+E31/$G$15</f>
        <v>4.1102568159164261E-3</v>
      </c>
      <c r="G31" s="467">
        <f>+C31+E31</f>
        <v>116016041.898012</v>
      </c>
      <c r="H31" s="1015">
        <f>+F31+D31</f>
        <v>0.34574257949461251</v>
      </c>
    </row>
    <row r="32" spans="2:8" ht="14.4" x14ac:dyDescent="0.3">
      <c r="B32" s="469" t="s">
        <v>147</v>
      </c>
      <c r="C32" s="1014">
        <v>10385074.655660002</v>
      </c>
      <c r="D32" s="1015">
        <f>+C32/$G$15</f>
        <v>3.0948845012730437E-2</v>
      </c>
      <c r="E32" s="468">
        <v>63</v>
      </c>
      <c r="F32" s="1017">
        <f>+E32/$G$15</f>
        <v>1.8774802304761124E-7</v>
      </c>
      <c r="G32" s="467">
        <f>+C32+E32</f>
        <v>10385137.655660002</v>
      </c>
      <c r="H32" s="1015">
        <f>+F32+D32</f>
        <v>3.0949032760753486E-2</v>
      </c>
    </row>
    <row r="33" spans="2:8" ht="14.4" x14ac:dyDescent="0.3">
      <c r="B33" s="469" t="s">
        <v>149</v>
      </c>
      <c r="C33" s="467">
        <f>+C34+C35</f>
        <v>74130130.050969988</v>
      </c>
      <c r="D33" s="1015">
        <f>+D34+D35</f>
        <v>0.22091722802114178</v>
      </c>
      <c r="E33" s="467">
        <f>+E34+E35</f>
        <v>87868.415530000013</v>
      </c>
      <c r="F33" s="1017">
        <f>+F34+F35</f>
        <v>2.618590683187861E-4</v>
      </c>
      <c r="G33" s="467">
        <f>+C33+E33</f>
        <v>74217998.466499984</v>
      </c>
      <c r="H33" s="1015">
        <f>+H34+H35</f>
        <v>0.22117908708946057</v>
      </c>
    </row>
    <row r="34" spans="2:8" ht="14.4" x14ac:dyDescent="0.3">
      <c r="B34" s="577" t="s">
        <v>353</v>
      </c>
      <c r="C34" s="1018">
        <v>20661762.086729996</v>
      </c>
      <c r="D34" s="1019">
        <f>+C34/$G$15</f>
        <v>6.157468229307371E-2</v>
      </c>
      <c r="E34" s="578">
        <v>80677.426090000008</v>
      </c>
      <c r="F34" s="576">
        <f>+E34/$G$15</f>
        <v>2.4042900401535357E-4</v>
      </c>
      <c r="G34" s="467">
        <f>+C34+E34</f>
        <v>20742439.512819994</v>
      </c>
      <c r="H34" s="1019">
        <f>+F34+D34</f>
        <v>6.1815111297089061E-2</v>
      </c>
    </row>
    <row r="35" spans="2:8" ht="14.4" x14ac:dyDescent="0.3">
      <c r="B35" s="577" t="s">
        <v>150</v>
      </c>
      <c r="C35" s="1018">
        <v>53468367.964239992</v>
      </c>
      <c r="D35" s="1019">
        <f>+C35/$G$15</f>
        <v>0.15934254572806808</v>
      </c>
      <c r="E35" s="578">
        <v>7190.9894400000003</v>
      </c>
      <c r="F35" s="576">
        <f>+E35/$G$15</f>
        <v>2.1430064303432526E-5</v>
      </c>
      <c r="G35" s="467">
        <f>+C35+E35</f>
        <v>53475558.953679994</v>
      </c>
      <c r="H35" s="1019">
        <f>+F35+D35</f>
        <v>0.15936397579237152</v>
      </c>
    </row>
    <row r="36" spans="2:8" ht="14.4" x14ac:dyDescent="0.3">
      <c r="B36" s="205"/>
      <c r="C36" s="199"/>
      <c r="D36" s="1006"/>
      <c r="E36" s="200"/>
      <c r="F36" s="1009"/>
      <c r="G36" s="199"/>
      <c r="H36" s="1006"/>
    </row>
    <row r="37" spans="2:8" s="377" customFormat="1" ht="14.4" x14ac:dyDescent="0.3">
      <c r="B37" s="461" t="s">
        <v>226</v>
      </c>
      <c r="C37" s="462">
        <f t="shared" ref="C37:H37" si="6">SUM(C38:C40)</f>
        <v>7134757.4554825844</v>
      </c>
      <c r="D37" s="1010">
        <f t="shared" si="6"/>
        <v>2.1262485828429534E-2</v>
      </c>
      <c r="E37" s="463">
        <f t="shared" si="6"/>
        <v>895575.07889175566</v>
      </c>
      <c r="F37" s="1011">
        <f t="shared" si="6"/>
        <v>2.6689277865497717E-3</v>
      </c>
      <c r="G37" s="462">
        <f t="shared" si="6"/>
        <v>8030332.5343743395</v>
      </c>
      <c r="H37" s="1010">
        <f t="shared" si="6"/>
        <v>2.3931413614979302E-2</v>
      </c>
    </row>
    <row r="38" spans="2:8" ht="14.4" x14ac:dyDescent="0.3">
      <c r="B38" s="469" t="s">
        <v>146</v>
      </c>
      <c r="C38" s="467">
        <v>6770329.3535123719</v>
      </c>
      <c r="D38" s="1015">
        <f>+C38/$G$15</f>
        <v>2.0176443674653332E-2</v>
      </c>
      <c r="E38" s="468">
        <v>879808.48225753498</v>
      </c>
      <c r="F38" s="1017">
        <f>+E38/$G$15</f>
        <v>2.6219413207043104E-3</v>
      </c>
      <c r="G38" s="467">
        <f>+C38+E38</f>
        <v>7650137.8357699066</v>
      </c>
      <c r="H38" s="1015">
        <f>+F38+D38</f>
        <v>2.2798384995357641E-2</v>
      </c>
    </row>
    <row r="39" spans="2:8" ht="14.4" x14ac:dyDescent="0.3">
      <c r="B39" s="990" t="s">
        <v>147</v>
      </c>
      <c r="C39" s="1014">
        <v>17591.180954614752</v>
      </c>
      <c r="D39" s="1015">
        <f>+C39/$G$15</f>
        <v>5.2423959480979534E-5</v>
      </c>
      <c r="E39" s="1016">
        <v>0</v>
      </c>
      <c r="F39" s="1017">
        <f>+E39/$G$15</f>
        <v>0</v>
      </c>
      <c r="G39" s="1014">
        <f>+C39+E39</f>
        <v>17591.180954614752</v>
      </c>
      <c r="H39" s="1015">
        <f>+F39+D39</f>
        <v>5.2423959480979534E-5</v>
      </c>
    </row>
    <row r="40" spans="2:8" ht="14.4" x14ac:dyDescent="0.3">
      <c r="B40" s="469" t="s">
        <v>149</v>
      </c>
      <c r="C40" s="468">
        <f>+C41+C42</f>
        <v>346836.92101559747</v>
      </c>
      <c r="D40" s="1017">
        <f>+D41+D42</f>
        <v>1.033618194295221E-3</v>
      </c>
      <c r="E40" s="468">
        <f>+E41+E42</f>
        <v>15766.59663422071</v>
      </c>
      <c r="F40" s="1017">
        <f>+F41+F42</f>
        <v>4.6986465845461267E-5</v>
      </c>
      <c r="G40" s="467">
        <f>+C40+E40</f>
        <v>362603.51764981821</v>
      </c>
      <c r="H40" s="1015">
        <f>+H41+H42</f>
        <v>1.0806046601406823E-3</v>
      </c>
    </row>
    <row r="41" spans="2:8" x14ac:dyDescent="0.3">
      <c r="B41" s="577" t="s">
        <v>353</v>
      </c>
      <c r="C41" s="575">
        <v>346836.92101559747</v>
      </c>
      <c r="D41" s="1019">
        <f>+C41/$G$15</f>
        <v>1.033618194295221E-3</v>
      </c>
      <c r="E41" s="578">
        <v>15766.59663422071</v>
      </c>
      <c r="F41" s="576">
        <f>+E41/$G$15</f>
        <v>4.6986465845461267E-5</v>
      </c>
      <c r="G41" s="575">
        <f>+C41+E41</f>
        <v>362603.51764981821</v>
      </c>
      <c r="H41" s="1019">
        <f>+F41+D41</f>
        <v>1.0806046601406823E-3</v>
      </c>
    </row>
    <row r="42" spans="2:8" x14ac:dyDescent="0.3">
      <c r="B42" s="577" t="s">
        <v>150</v>
      </c>
      <c r="C42" s="575">
        <v>0</v>
      </c>
      <c r="D42" s="731">
        <f>+C42/$G$15</f>
        <v>0</v>
      </c>
      <c r="E42" s="578">
        <v>0</v>
      </c>
      <c r="F42" s="576">
        <f>+E42/$G$15</f>
        <v>0</v>
      </c>
      <c r="G42" s="575">
        <f>+C42+E42</f>
        <v>0</v>
      </c>
      <c r="H42" s="1019">
        <f>+F42+D42</f>
        <v>0</v>
      </c>
    </row>
    <row r="43" spans="2:8" ht="14.4" x14ac:dyDescent="0.3">
      <c r="B43" s="204"/>
      <c r="C43" s="199"/>
      <c r="D43" s="1006"/>
      <c r="E43" s="200"/>
      <c r="F43" s="1009"/>
      <c r="G43" s="199"/>
      <c r="H43" s="1006"/>
    </row>
    <row r="44" spans="2:8" ht="14.4" x14ac:dyDescent="0.3">
      <c r="B44" s="461" t="s">
        <v>620</v>
      </c>
      <c r="C44" s="462">
        <f>+C45</f>
        <v>45239634.839852609</v>
      </c>
      <c r="D44" s="1010">
        <f>+SUM(D45:D46)</f>
        <v>0.13481987308854229</v>
      </c>
      <c r="E44" s="463">
        <f>+SUM(E45:E46)</f>
        <v>0</v>
      </c>
      <c r="F44" s="1011">
        <f>+SUM(F45:F46)</f>
        <v>0</v>
      </c>
      <c r="G44" s="462">
        <f>+SUM(G45:G46)</f>
        <v>45239634.839852609</v>
      </c>
      <c r="H44" s="1010">
        <f>+SUM(H45:H46)</f>
        <v>0.13481987308854229</v>
      </c>
    </row>
    <row r="45" spans="2:8" ht="14.4" x14ac:dyDescent="0.3">
      <c r="B45" s="469" t="s">
        <v>608</v>
      </c>
      <c r="C45" s="465">
        <v>45239634.839852609</v>
      </c>
      <c r="D45" s="730">
        <f>+C45/$G$15</f>
        <v>0.13481987308854229</v>
      </c>
      <c r="E45" s="466">
        <v>0</v>
      </c>
      <c r="F45" s="1009">
        <f>+E45/$G$15</f>
        <v>0</v>
      </c>
      <c r="G45" s="465">
        <f>+C45+E45</f>
        <v>45239634.839852609</v>
      </c>
      <c r="H45" s="1006">
        <f>+F45+D45</f>
        <v>0.13481987308854229</v>
      </c>
    </row>
    <row r="46" spans="2:8" ht="14.4" x14ac:dyDescent="0.3">
      <c r="B46" s="881"/>
      <c r="C46" s="199"/>
      <c r="D46" s="1006"/>
      <c r="E46" s="200"/>
      <c r="F46" s="1009"/>
      <c r="G46" s="199"/>
      <c r="H46" s="1006"/>
    </row>
    <row r="47" spans="2:8" s="377" customFormat="1" ht="14.4" x14ac:dyDescent="0.3">
      <c r="B47" s="461" t="s">
        <v>227</v>
      </c>
      <c r="C47" s="462">
        <f t="shared" ref="C47:H47" si="7">+SUM(C48:C48)</f>
        <v>775012.86800849135</v>
      </c>
      <c r="D47" s="1010">
        <f t="shared" si="7"/>
        <v>2.3096370445246594E-3</v>
      </c>
      <c r="E47" s="463">
        <f t="shared" si="7"/>
        <v>28950.171070460703</v>
      </c>
      <c r="F47" s="1011">
        <f t="shared" si="7"/>
        <v>8.6275196593161031E-5</v>
      </c>
      <c r="G47" s="462">
        <f t="shared" si="7"/>
        <v>803963.03907895205</v>
      </c>
      <c r="H47" s="1010">
        <f t="shared" si="7"/>
        <v>2.3959122411178202E-3</v>
      </c>
    </row>
    <row r="48" spans="2:8" ht="14.4" x14ac:dyDescent="0.3">
      <c r="B48" s="469" t="s">
        <v>146</v>
      </c>
      <c r="C48" s="467">
        <v>775012.86800849135</v>
      </c>
      <c r="D48" s="1015">
        <f>+C48/$G$15</f>
        <v>2.3096370445246594E-3</v>
      </c>
      <c r="E48" s="468">
        <v>28950.171070460703</v>
      </c>
      <c r="F48" s="1017">
        <f>+E48/$G$15</f>
        <v>8.6275196593161031E-5</v>
      </c>
      <c r="G48" s="467">
        <f>+C48+E48</f>
        <v>803963.03907895205</v>
      </c>
      <c r="H48" s="1015">
        <f>+F48+D48</f>
        <v>2.3959122411178202E-3</v>
      </c>
    </row>
    <row r="49" spans="2:8" ht="14.4" x14ac:dyDescent="0.3">
      <c r="B49" s="204"/>
      <c r="C49" s="199"/>
      <c r="D49" s="1006"/>
      <c r="E49" s="200"/>
      <c r="F49" s="1009"/>
      <c r="G49" s="199"/>
      <c r="H49" s="1006"/>
    </row>
    <row r="50" spans="2:8" s="377" customFormat="1" ht="14.4" x14ac:dyDescent="0.3">
      <c r="B50" s="461" t="s">
        <v>399</v>
      </c>
      <c r="C50" s="462">
        <f t="shared" ref="C50:H50" si="8">SUM(C51:C52)</f>
        <v>228363.56613089395</v>
      </c>
      <c r="D50" s="1010">
        <f t="shared" si="8"/>
        <v>6.8055250916155196E-4</v>
      </c>
      <c r="E50" s="462">
        <f t="shared" si="8"/>
        <v>19409.944133099831</v>
      </c>
      <c r="F50" s="1010">
        <f t="shared" si="8"/>
        <v>5.7844105372286889E-5</v>
      </c>
      <c r="G50" s="462">
        <f t="shared" si="8"/>
        <v>247773.51026399378</v>
      </c>
      <c r="H50" s="1010">
        <f t="shared" si="8"/>
        <v>7.3839661453383885E-4</v>
      </c>
    </row>
    <row r="51" spans="2:8" ht="14.4" x14ac:dyDescent="0.3">
      <c r="B51" s="464" t="s">
        <v>146</v>
      </c>
      <c r="C51" s="465">
        <v>227412.66568701639</v>
      </c>
      <c r="D51" s="1006">
        <f>+C51/$G$15</f>
        <v>6.7771870474166141E-4</v>
      </c>
      <c r="E51" s="1148">
        <v>19409.944133099831</v>
      </c>
      <c r="F51" s="1009">
        <f>+E51/$G$15</f>
        <v>5.7844105372286889E-5</v>
      </c>
      <c r="G51" s="465">
        <f>+C51+E51</f>
        <v>246822.60982011622</v>
      </c>
      <c r="H51" s="1006">
        <f>+F51+D51</f>
        <v>7.355628101139483E-4</v>
      </c>
    </row>
    <row r="52" spans="2:8" ht="14.4" x14ac:dyDescent="0.3">
      <c r="B52" s="1147" t="s">
        <v>827</v>
      </c>
      <c r="C52" s="465">
        <v>950.90044387755097</v>
      </c>
      <c r="D52" s="1006">
        <f>+C52/$G$15</f>
        <v>2.833804419890575E-6</v>
      </c>
      <c r="E52" s="1148">
        <v>0</v>
      </c>
      <c r="F52" s="1009"/>
      <c r="G52" s="465">
        <f>+C52+E52</f>
        <v>950.90044387755097</v>
      </c>
      <c r="H52" s="1006">
        <f>+F52+D52</f>
        <v>2.833804419890575E-6</v>
      </c>
    </row>
    <row r="53" spans="2:8" ht="15" thickBot="1" x14ac:dyDescent="0.35">
      <c r="B53" s="206"/>
      <c r="C53" s="207"/>
      <c r="D53" s="1020"/>
      <c r="E53" s="207"/>
      <c r="F53" s="1020"/>
      <c r="G53" s="207"/>
      <c r="H53" s="1020"/>
    </row>
    <row r="54" spans="2:8" ht="12.75" customHeight="1" thickTop="1" x14ac:dyDescent="0.3">
      <c r="B54" s="208" t="s">
        <v>284</v>
      </c>
      <c r="C54" s="209"/>
      <c r="D54" s="210"/>
      <c r="E54" s="5"/>
      <c r="F54" s="5"/>
      <c r="G54" s="54"/>
      <c r="H54" s="131"/>
    </row>
    <row r="55" spans="2:8" ht="12.75" customHeight="1" x14ac:dyDescent="0.3">
      <c r="B55" s="1243" t="s">
        <v>400</v>
      </c>
      <c r="C55" s="1243"/>
      <c r="D55" s="1243"/>
      <c r="E55" s="1243"/>
      <c r="F55" s="1243"/>
      <c r="G55" s="1243"/>
      <c r="H55" s="1243"/>
    </row>
    <row r="56" spans="2:8" x14ac:dyDescent="0.3">
      <c r="B56" s="1243" t="s">
        <v>609</v>
      </c>
      <c r="C56" s="1243"/>
      <c r="D56" s="1243"/>
      <c r="E56" s="1243"/>
      <c r="F56" s="1243"/>
      <c r="G56" s="1243"/>
      <c r="H56" s="1243"/>
    </row>
    <row r="57" spans="2:8" x14ac:dyDescent="0.3">
      <c r="B57" s="208"/>
      <c r="C57" s="209"/>
      <c r="D57" s="211"/>
    </row>
    <row r="58" spans="2:8" x14ac:dyDescent="0.3">
      <c r="B58" s="212"/>
      <c r="C58" s="882"/>
      <c r="D58" s="213"/>
      <c r="E58" s="213"/>
      <c r="F58" s="213"/>
      <c r="G58" s="213"/>
      <c r="H58" s="213"/>
    </row>
    <row r="59" spans="2:8" x14ac:dyDescent="0.3">
      <c r="C59" s="917"/>
      <c r="D59" s="917"/>
      <c r="F59" s="917"/>
      <c r="G59" s="917"/>
      <c r="H59" s="917"/>
    </row>
  </sheetData>
  <mergeCells count="8">
    <mergeCell ref="B55:H55"/>
    <mergeCell ref="B56:H56"/>
    <mergeCell ref="B6:H6"/>
    <mergeCell ref="B7:H7"/>
    <mergeCell ref="C10:H10"/>
    <mergeCell ref="C11:D12"/>
    <mergeCell ref="E11:F12"/>
    <mergeCell ref="G11:H12"/>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3" r:id="rId1"/>
  <headerFooter scaleWithDoc="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D62"/>
  <sheetViews>
    <sheetView showGridLines="0" showRuler="0" zoomScale="85" zoomScaleNormal="85" zoomScaleSheetLayoutView="85" workbookViewId="0"/>
  </sheetViews>
  <sheetFormatPr baseColWidth="10" defaultColWidth="11.44140625" defaultRowHeight="13.8" x14ac:dyDescent="0.3"/>
  <cols>
    <col min="1" max="1" width="9.33203125" style="15" customWidth="1"/>
    <col min="2" max="2" width="58.5546875" style="15" customWidth="1"/>
    <col min="3" max="3" width="15" style="15" customWidth="1"/>
    <col min="4" max="16384" width="11.44140625" style="15"/>
  </cols>
  <sheetData>
    <row r="1" spans="1:4" ht="14.4" x14ac:dyDescent="0.3">
      <c r="A1" s="666" t="s">
        <v>216</v>
      </c>
      <c r="B1" s="399"/>
    </row>
    <row r="2" spans="1:4" ht="15" customHeight="1" x14ac:dyDescent="0.3">
      <c r="A2" s="399"/>
      <c r="B2" s="351" t="s">
        <v>703</v>
      </c>
      <c r="C2" s="191"/>
    </row>
    <row r="3" spans="1:4" ht="15" customHeight="1" x14ac:dyDescent="0.3">
      <c r="A3" s="399"/>
      <c r="B3" s="351" t="s">
        <v>299</v>
      </c>
      <c r="C3" s="21"/>
    </row>
    <row r="4" spans="1:4" x14ac:dyDescent="0.3">
      <c r="B4" s="192"/>
      <c r="C4" s="192"/>
    </row>
    <row r="5" spans="1:4" ht="14.4" x14ac:dyDescent="0.3">
      <c r="B5" s="193"/>
      <c r="C5" s="193"/>
    </row>
    <row r="6" spans="1:4" ht="17.399999999999999" x14ac:dyDescent="0.3">
      <c r="B6" s="1257" t="s">
        <v>402</v>
      </c>
      <c r="C6" s="1257"/>
    </row>
    <row r="7" spans="1:4" ht="14.4" x14ac:dyDescent="0.3">
      <c r="B7" s="1258" t="s">
        <v>240</v>
      </c>
      <c r="C7" s="1258"/>
    </row>
    <row r="8" spans="1:4" x14ac:dyDescent="0.3">
      <c r="B8" s="5"/>
      <c r="C8" s="5"/>
    </row>
    <row r="9" spans="1:4" x14ac:dyDescent="0.3">
      <c r="B9" s="150"/>
      <c r="C9" s="150"/>
    </row>
    <row r="10" spans="1:4" ht="14.4" thickBot="1" x14ac:dyDescent="0.35">
      <c r="B10" s="14" t="s">
        <v>860</v>
      </c>
      <c r="C10" s="194"/>
    </row>
    <row r="11" spans="1:4" ht="16.8" thickTop="1" thickBot="1" x14ac:dyDescent="0.35">
      <c r="B11" s="361" t="s">
        <v>72</v>
      </c>
      <c r="C11" s="628">
        <v>2.3074508902429153E-2</v>
      </c>
      <c r="D11" s="917"/>
    </row>
    <row r="12" spans="1:4" ht="14.4" thickTop="1" x14ac:dyDescent="0.3">
      <c r="B12" s="57"/>
      <c r="C12" s="195"/>
      <c r="D12" s="917"/>
    </row>
    <row r="13" spans="1:4" ht="14.4" x14ac:dyDescent="0.3">
      <c r="B13" s="460" t="s">
        <v>244</v>
      </c>
      <c r="C13" s="630">
        <v>0.13245139168868517</v>
      </c>
      <c r="D13" s="917"/>
    </row>
    <row r="14" spans="1:4" x14ac:dyDescent="0.3">
      <c r="B14" s="141"/>
      <c r="C14" s="883"/>
      <c r="D14" s="917"/>
    </row>
    <row r="15" spans="1:4" x14ac:dyDescent="0.3">
      <c r="B15" s="260" t="s">
        <v>246</v>
      </c>
      <c r="C15" s="629">
        <v>0.21617826578180901</v>
      </c>
      <c r="D15" s="917"/>
    </row>
    <row r="16" spans="1:4" x14ac:dyDescent="0.3">
      <c r="B16" s="260" t="s">
        <v>41</v>
      </c>
      <c r="C16" s="629">
        <v>0.38059217849789384</v>
      </c>
      <c r="D16" s="917"/>
    </row>
    <row r="17" spans="2:4" x14ac:dyDescent="0.3">
      <c r="B17" s="260" t="s">
        <v>42</v>
      </c>
      <c r="C17" s="1071">
        <v>3.6500893441826117E-3</v>
      </c>
      <c r="D17" s="917"/>
    </row>
    <row r="18" spans="2:4" x14ac:dyDescent="0.3">
      <c r="B18" s="265" t="s">
        <v>523</v>
      </c>
      <c r="C18" s="1071">
        <v>0</v>
      </c>
      <c r="D18" s="917"/>
    </row>
    <row r="19" spans="2:4" x14ac:dyDescent="0.3">
      <c r="B19" s="139"/>
      <c r="C19" s="1072"/>
      <c r="D19" s="917"/>
    </row>
    <row r="20" spans="2:4" ht="14.4" x14ac:dyDescent="0.3">
      <c r="B20" s="460" t="s">
        <v>245</v>
      </c>
      <c r="C20" s="1073">
        <v>2.2411954417981748E-2</v>
      </c>
      <c r="D20" s="917"/>
    </row>
    <row r="21" spans="2:4" x14ac:dyDescent="0.3">
      <c r="B21" s="141"/>
      <c r="C21" s="1074"/>
      <c r="D21" s="917"/>
    </row>
    <row r="22" spans="2:4" x14ac:dyDescent="0.3">
      <c r="B22" s="260" t="s">
        <v>246</v>
      </c>
      <c r="C22" s="1071">
        <v>2.3612059820158796E-2</v>
      </c>
      <c r="D22" s="917"/>
    </row>
    <row r="23" spans="2:4" x14ac:dyDescent="0.3">
      <c r="B23" s="260" t="s">
        <v>41</v>
      </c>
      <c r="C23" s="1071">
        <v>4.0169192345309657E-3</v>
      </c>
      <c r="D23" s="917"/>
    </row>
    <row r="24" spans="2:4" x14ac:dyDescent="0.3">
      <c r="B24" s="631" t="s">
        <v>247</v>
      </c>
      <c r="C24" s="1071">
        <v>0.05</v>
      </c>
      <c r="D24" s="917"/>
    </row>
    <row r="25" spans="2:4" x14ac:dyDescent="0.3">
      <c r="B25" s="260" t="s">
        <v>42</v>
      </c>
      <c r="C25" s="1071">
        <v>1.77E-2</v>
      </c>
      <c r="D25" s="917"/>
    </row>
    <row r="26" spans="2:4" x14ac:dyDescent="0.3">
      <c r="B26" s="139"/>
      <c r="C26" s="1072"/>
      <c r="D26" s="917"/>
    </row>
    <row r="27" spans="2:4" ht="14.4" x14ac:dyDescent="0.3">
      <c r="B27" s="460" t="s">
        <v>241</v>
      </c>
      <c r="C27" s="1073">
        <v>4.2243677425259137E-3</v>
      </c>
      <c r="D27" s="917"/>
    </row>
    <row r="28" spans="2:4" x14ac:dyDescent="0.3">
      <c r="B28" s="141"/>
      <c r="C28" s="1074"/>
      <c r="D28" s="917"/>
    </row>
    <row r="29" spans="2:4" x14ac:dyDescent="0.3">
      <c r="B29" s="260" t="s">
        <v>246</v>
      </c>
      <c r="C29" s="1071">
        <v>1.1502059787932499E-3</v>
      </c>
      <c r="D29" s="917"/>
    </row>
    <row r="30" spans="2:4" x14ac:dyDescent="0.3">
      <c r="B30" s="260" t="s">
        <v>41</v>
      </c>
      <c r="C30" s="1071">
        <v>7.004592270187654E-4</v>
      </c>
      <c r="D30" s="917"/>
    </row>
    <row r="31" spans="2:4" x14ac:dyDescent="0.3">
      <c r="B31" s="260" t="s">
        <v>560</v>
      </c>
      <c r="C31" s="1071">
        <v>0</v>
      </c>
      <c r="D31" s="917"/>
    </row>
    <row r="32" spans="2:4" x14ac:dyDescent="0.3">
      <c r="B32" s="260" t="s">
        <v>242</v>
      </c>
      <c r="C32" s="1071">
        <v>2.029318253933126E-2</v>
      </c>
      <c r="D32" s="917"/>
    </row>
    <row r="33" spans="2:4" x14ac:dyDescent="0.3">
      <c r="B33" s="260" t="s">
        <v>243</v>
      </c>
      <c r="C33" s="1071">
        <v>4.542713974099169E-2</v>
      </c>
      <c r="D33" s="917"/>
    </row>
    <row r="34" spans="2:4" x14ac:dyDescent="0.3">
      <c r="B34" s="260" t="s">
        <v>42</v>
      </c>
      <c r="C34" s="1071">
        <v>2.9734725324029399E-3</v>
      </c>
      <c r="D34" s="917"/>
    </row>
    <row r="35" spans="2:4" x14ac:dyDescent="0.3">
      <c r="B35" s="153"/>
      <c r="C35" s="1072"/>
      <c r="D35" s="917"/>
    </row>
    <row r="36" spans="2:4" ht="14.4" x14ac:dyDescent="0.3">
      <c r="B36" s="460" t="s">
        <v>248</v>
      </c>
      <c r="C36" s="884">
        <v>1.7619147866870369E-2</v>
      </c>
      <c r="D36" s="917"/>
    </row>
    <row r="37" spans="2:4" x14ac:dyDescent="0.3">
      <c r="B37" s="141"/>
      <c r="C37" s="883"/>
      <c r="D37" s="917"/>
    </row>
    <row r="38" spans="2:4" x14ac:dyDescent="0.3">
      <c r="B38" s="260" t="s">
        <v>246</v>
      </c>
      <c r="C38" s="629">
        <v>5.2123940259752935E-3</v>
      </c>
      <c r="D38" s="917"/>
    </row>
    <row r="39" spans="2:4" x14ac:dyDescent="0.3">
      <c r="B39" s="260" t="s">
        <v>243</v>
      </c>
      <c r="C39" s="629">
        <v>8.4842071573295014E-2</v>
      </c>
      <c r="D39" s="917"/>
    </row>
    <row r="40" spans="2:4" x14ac:dyDescent="0.3">
      <c r="B40" s="260" t="s">
        <v>242</v>
      </c>
      <c r="C40" s="629">
        <v>0.01</v>
      </c>
      <c r="D40" s="917"/>
    </row>
    <row r="41" spans="2:4" x14ac:dyDescent="0.3">
      <c r="B41" s="260" t="s">
        <v>42</v>
      </c>
      <c r="C41" s="629">
        <v>1.2537708154504159E-2</v>
      </c>
      <c r="D41" s="917"/>
    </row>
    <row r="42" spans="2:4" x14ac:dyDescent="0.3">
      <c r="B42" s="139"/>
      <c r="C42" s="627"/>
      <c r="D42" s="917"/>
    </row>
    <row r="43" spans="2:4" ht="14.4" x14ac:dyDescent="0.3">
      <c r="B43" s="632" t="s">
        <v>620</v>
      </c>
      <c r="C43" s="884">
        <v>3.04962102785632E-2</v>
      </c>
      <c r="D43" s="917"/>
    </row>
    <row r="44" spans="2:4" x14ac:dyDescent="0.3">
      <c r="B44" s="141"/>
      <c r="C44" s="883"/>
      <c r="D44" s="917"/>
    </row>
    <row r="45" spans="2:4" x14ac:dyDescent="0.3">
      <c r="B45" s="260" t="s">
        <v>242</v>
      </c>
      <c r="C45" s="629">
        <v>3.04962102785632E-2</v>
      </c>
      <c r="D45" s="917"/>
    </row>
    <row r="46" spans="2:4" x14ac:dyDescent="0.3">
      <c r="B46" s="139"/>
      <c r="C46" s="627"/>
      <c r="D46" s="917"/>
    </row>
    <row r="47" spans="2:4" ht="14.4" x14ac:dyDescent="0.3">
      <c r="B47" s="632" t="s">
        <v>249</v>
      </c>
      <c r="C47" s="884">
        <v>6.4511168248490375E-2</v>
      </c>
      <c r="D47" s="917"/>
    </row>
    <row r="48" spans="2:4" x14ac:dyDescent="0.3">
      <c r="B48" s="141"/>
      <c r="C48" s="883"/>
      <c r="D48" s="917"/>
    </row>
    <row r="49" spans="2:4" x14ac:dyDescent="0.3">
      <c r="B49" s="260" t="s">
        <v>246</v>
      </c>
      <c r="C49" s="629">
        <v>1.9568321020237218E-2</v>
      </c>
      <c r="D49" s="917"/>
    </row>
    <row r="50" spans="2:4" x14ac:dyDescent="0.3">
      <c r="B50" s="260" t="s">
        <v>243</v>
      </c>
      <c r="C50" s="629">
        <v>8.6219524884055751E-2</v>
      </c>
      <c r="D50" s="917"/>
    </row>
    <row r="51" spans="2:4" x14ac:dyDescent="0.3">
      <c r="B51" s="139"/>
      <c r="C51" s="627"/>
      <c r="D51" s="917"/>
    </row>
    <row r="52" spans="2:4" ht="14.4" x14ac:dyDescent="0.3">
      <c r="B52" s="460" t="s">
        <v>250</v>
      </c>
      <c r="C52" s="884">
        <v>7.0734940897682064E-2</v>
      </c>
      <c r="D52" s="917"/>
    </row>
    <row r="53" spans="2:4" x14ac:dyDescent="0.3">
      <c r="B53" s="141"/>
      <c r="C53" s="883"/>
      <c r="D53" s="917"/>
    </row>
    <row r="54" spans="2:4" x14ac:dyDescent="0.3">
      <c r="B54" s="260" t="s">
        <v>243</v>
      </c>
      <c r="C54" s="629">
        <v>7.1032163174947441E-2</v>
      </c>
      <c r="D54" s="917"/>
    </row>
    <row r="55" spans="2:4" ht="12.75" customHeight="1" x14ac:dyDescent="0.3">
      <c r="B55" s="260" t="s">
        <v>42</v>
      </c>
      <c r="C55" s="629">
        <v>1.0070426811645942E-2</v>
      </c>
      <c r="D55" s="917"/>
    </row>
    <row r="56" spans="2:4" ht="14.4" thickBot="1" x14ac:dyDescent="0.35">
      <c r="B56" s="13"/>
      <c r="C56" s="885"/>
      <c r="D56" s="917"/>
    </row>
    <row r="57" spans="2:4" ht="14.4" thickTop="1" x14ac:dyDescent="0.3">
      <c r="B57" s="5"/>
      <c r="C57" s="5"/>
    </row>
    <row r="58" spans="2:4" x14ac:dyDescent="0.3">
      <c r="B58" s="1259" t="s">
        <v>865</v>
      </c>
      <c r="C58" s="1259"/>
    </row>
    <row r="59" spans="2:4" ht="12.75" customHeight="1" x14ac:dyDescent="0.3">
      <c r="B59" s="1259"/>
      <c r="C59" s="1259"/>
    </row>
    <row r="60" spans="2:4" x14ac:dyDescent="0.3">
      <c r="B60" s="1259"/>
      <c r="C60" s="1259"/>
    </row>
    <row r="61" spans="2:4" x14ac:dyDescent="0.3">
      <c r="B61" s="196"/>
      <c r="C61" s="196"/>
    </row>
    <row r="62" spans="2:4" x14ac:dyDescent="0.3">
      <c r="B62" s="196"/>
      <c r="C62" s="196"/>
    </row>
  </sheetData>
  <mergeCells count="3">
    <mergeCell ref="B6:C6"/>
    <mergeCell ref="B7:C7"/>
    <mergeCell ref="B58:C60"/>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D38"/>
  <sheetViews>
    <sheetView showGridLines="0" zoomScale="85" zoomScaleNormal="85" zoomScaleSheetLayoutView="85" workbookViewId="0"/>
  </sheetViews>
  <sheetFormatPr baseColWidth="10" defaultColWidth="11.44140625" defaultRowHeight="13.8" x14ac:dyDescent="0.3"/>
  <cols>
    <col min="1" max="1" width="6.88671875" style="1" customWidth="1"/>
    <col min="2" max="2" width="51" style="180" customWidth="1"/>
    <col min="3" max="3" width="18.88671875" style="180" customWidth="1"/>
    <col min="4" max="16384" width="11.44140625" style="180"/>
  </cols>
  <sheetData>
    <row r="1" spans="1:4" ht="14.4" x14ac:dyDescent="0.3">
      <c r="A1" s="666" t="s">
        <v>216</v>
      </c>
      <c r="B1" s="172"/>
    </row>
    <row r="2" spans="1:4" ht="15" customHeight="1" x14ac:dyDescent="0.3">
      <c r="A2" s="172"/>
      <c r="B2" s="351" t="s">
        <v>703</v>
      </c>
      <c r="C2" s="35"/>
    </row>
    <row r="3" spans="1:4" ht="15" customHeight="1" x14ac:dyDescent="0.3">
      <c r="A3" s="172"/>
      <c r="B3" s="351" t="s">
        <v>299</v>
      </c>
      <c r="C3" s="35"/>
    </row>
    <row r="4" spans="1:4" ht="12" x14ac:dyDescent="0.25">
      <c r="A4" s="180"/>
      <c r="B4" s="35"/>
      <c r="C4" s="35"/>
    </row>
    <row r="5" spans="1:4" ht="12" x14ac:dyDescent="0.25">
      <c r="A5" s="180"/>
      <c r="B5" s="35"/>
      <c r="C5" s="35"/>
    </row>
    <row r="6" spans="1:4" ht="17.399999999999999" x14ac:dyDescent="0.3">
      <c r="B6" s="1235" t="s">
        <v>623</v>
      </c>
      <c r="C6" s="1235"/>
    </row>
    <row r="7" spans="1:4" ht="14.4" x14ac:dyDescent="0.3">
      <c r="B7" s="1258" t="s">
        <v>624</v>
      </c>
      <c r="C7" s="1258"/>
    </row>
    <row r="8" spans="1:4" ht="12" x14ac:dyDescent="0.25">
      <c r="A8" s="180"/>
      <c r="B8" s="379"/>
      <c r="C8" s="379"/>
    </row>
    <row r="9" spans="1:4" ht="12.6" thickBot="1" x14ac:dyDescent="0.3">
      <c r="A9" s="180"/>
      <c r="B9" s="35"/>
      <c r="C9" s="35"/>
    </row>
    <row r="10" spans="1:4" ht="15.6" thickTop="1" thickBot="1" x14ac:dyDescent="0.35">
      <c r="B10" s="421" t="s">
        <v>860</v>
      </c>
      <c r="C10" s="579" t="s">
        <v>46</v>
      </c>
    </row>
    <row r="11" spans="1:4" ht="12.6" thickTop="1" x14ac:dyDescent="0.25">
      <c r="A11" s="180"/>
      <c r="B11" s="705"/>
      <c r="C11" s="476"/>
    </row>
    <row r="12" spans="1:4" ht="17.399999999999999" x14ac:dyDescent="0.3">
      <c r="B12" s="477" t="s">
        <v>54</v>
      </c>
      <c r="C12" s="478">
        <v>6.7768991631357824</v>
      </c>
    </row>
    <row r="13" spans="1:4" ht="13.5" customHeight="1" x14ac:dyDescent="0.3">
      <c r="B13" s="181"/>
      <c r="C13" s="182"/>
    </row>
    <row r="14" spans="1:4" s="172" customFormat="1" ht="15.6" x14ac:dyDescent="0.3">
      <c r="B14" s="479" t="s">
        <v>351</v>
      </c>
      <c r="C14" s="475">
        <v>8.1731066358267874</v>
      </c>
      <c r="D14" s="180"/>
    </row>
    <row r="15" spans="1:4" ht="14.4" x14ac:dyDescent="0.3">
      <c r="B15" s="183"/>
      <c r="C15" s="184"/>
    </row>
    <row r="16" spans="1:4" s="172" customFormat="1" ht="15.6" x14ac:dyDescent="0.3">
      <c r="B16" s="479" t="s">
        <v>526</v>
      </c>
      <c r="C16" s="475">
        <v>9.915577590437481</v>
      </c>
      <c r="D16" s="180"/>
    </row>
    <row r="17" spans="1:4" ht="14.4" x14ac:dyDescent="0.3">
      <c r="B17" s="183"/>
      <c r="C17" s="184"/>
    </row>
    <row r="18" spans="1:4" s="172" customFormat="1" ht="15.6" x14ac:dyDescent="0.3">
      <c r="B18" s="479" t="s">
        <v>93</v>
      </c>
      <c r="C18" s="475">
        <v>0.92215683569180096</v>
      </c>
      <c r="D18" s="180"/>
    </row>
    <row r="19" spans="1:4" ht="13.5" customHeight="1" x14ac:dyDescent="0.3">
      <c r="B19" s="185"/>
      <c r="C19" s="186"/>
    </row>
    <row r="20" spans="1:4" s="172" customFormat="1" ht="15.6" x14ac:dyDescent="0.3">
      <c r="B20" s="479" t="s">
        <v>47</v>
      </c>
      <c r="C20" s="475">
        <v>4.6339169788501815</v>
      </c>
      <c r="D20" s="180"/>
    </row>
    <row r="21" spans="1:4" ht="13.5" customHeight="1" x14ac:dyDescent="0.3">
      <c r="A21" s="180"/>
      <c r="B21" s="918"/>
      <c r="C21" s="187"/>
    </row>
    <row r="22" spans="1:4" s="1" customFormat="1" ht="14.4" x14ac:dyDescent="0.3">
      <c r="B22" s="474" t="s">
        <v>55</v>
      </c>
      <c r="C22" s="473">
        <v>4.8153784955754517</v>
      </c>
      <c r="D22" s="180"/>
    </row>
    <row r="23" spans="1:4" x14ac:dyDescent="0.3">
      <c r="A23" s="180"/>
      <c r="B23" s="918"/>
      <c r="C23" s="187"/>
    </row>
    <row r="24" spans="1:4" s="1" customFormat="1" ht="14.4" x14ac:dyDescent="0.3">
      <c r="B24" s="474" t="s">
        <v>56</v>
      </c>
      <c r="C24" s="473">
        <v>3.5003045861760893</v>
      </c>
      <c r="D24" s="180"/>
    </row>
    <row r="25" spans="1:4" x14ac:dyDescent="0.3">
      <c r="A25" s="180"/>
      <c r="B25" s="918"/>
      <c r="C25" s="187"/>
    </row>
    <row r="26" spans="1:4" s="1" customFormat="1" ht="14.4" x14ac:dyDescent="0.3">
      <c r="B26" s="474" t="s">
        <v>57</v>
      </c>
      <c r="C26" s="473">
        <v>9.8849646779735281</v>
      </c>
      <c r="D26" s="180"/>
    </row>
    <row r="27" spans="1:4" x14ac:dyDescent="0.3">
      <c r="A27" s="180"/>
      <c r="B27" s="918"/>
      <c r="C27" s="187"/>
    </row>
    <row r="28" spans="1:4" s="1" customFormat="1" ht="14.4" x14ac:dyDescent="0.3">
      <c r="B28" s="474" t="s">
        <v>361</v>
      </c>
      <c r="C28" s="473">
        <v>13.65116773646041</v>
      </c>
      <c r="D28" s="180"/>
    </row>
    <row r="29" spans="1:4" x14ac:dyDescent="0.3">
      <c r="A29" s="180"/>
      <c r="B29" s="918"/>
      <c r="C29" s="187"/>
    </row>
    <row r="30" spans="1:4" s="1" customFormat="1" ht="14.4" x14ac:dyDescent="0.3">
      <c r="B30" s="474" t="s">
        <v>58</v>
      </c>
      <c r="C30" s="473">
        <v>1.6115729436554072</v>
      </c>
      <c r="D30" s="180"/>
    </row>
    <row r="31" spans="1:4" x14ac:dyDescent="0.3">
      <c r="A31" s="180"/>
      <c r="B31" s="188"/>
      <c r="C31" s="189"/>
    </row>
    <row r="32" spans="1:4" s="1" customFormat="1" ht="14.4" x14ac:dyDescent="0.3">
      <c r="B32" s="474" t="s">
        <v>686</v>
      </c>
      <c r="C32" s="473">
        <v>0.78612679294634402</v>
      </c>
      <c r="D32" s="180"/>
    </row>
    <row r="33" spans="1:4" x14ac:dyDescent="0.3">
      <c r="A33" s="180"/>
      <c r="B33" s="188"/>
      <c r="C33" s="187"/>
    </row>
    <row r="34" spans="1:4" s="172" customFormat="1" ht="15.6" x14ac:dyDescent="0.3">
      <c r="B34" s="479" t="s">
        <v>92</v>
      </c>
      <c r="C34" s="475">
        <v>1.0327045039234657</v>
      </c>
      <c r="D34" s="180"/>
    </row>
    <row r="35" spans="1:4" ht="14.4" thickBot="1" x14ac:dyDescent="0.35">
      <c r="A35" s="180"/>
      <c r="B35" s="919"/>
      <c r="C35" s="190"/>
    </row>
    <row r="36" spans="1:4" ht="12.6" thickTop="1" x14ac:dyDescent="0.25">
      <c r="A36" s="180"/>
      <c r="B36" s="35"/>
      <c r="C36" s="35"/>
    </row>
    <row r="37" spans="1:4" x14ac:dyDescent="0.3">
      <c r="A37" s="180"/>
      <c r="B37" s="1260" t="s">
        <v>625</v>
      </c>
      <c r="C37" s="1260"/>
    </row>
    <row r="38" spans="1:4" ht="14.4" x14ac:dyDescent="0.3">
      <c r="A38" s="180"/>
      <c r="B38" s="6"/>
      <c r="C38" s="35"/>
    </row>
  </sheetData>
  <mergeCells count="3">
    <mergeCell ref="B6:C6"/>
    <mergeCell ref="B7:C7"/>
    <mergeCell ref="B37:C37"/>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69"/>
  <sheetViews>
    <sheetView showGridLines="0" showRuler="0" zoomScale="85" zoomScaleNormal="85" zoomScaleSheetLayoutView="85" workbookViewId="0"/>
  </sheetViews>
  <sheetFormatPr baseColWidth="10" defaultColWidth="32.6640625" defaultRowHeight="14.4" x14ac:dyDescent="0.3"/>
  <cols>
    <col min="1" max="1" width="8.5546875" style="15" bestFit="1" customWidth="1"/>
    <col min="2" max="2" width="14.33203125" style="54" customWidth="1"/>
    <col min="3" max="3" width="43.109375" style="54" bestFit="1" customWidth="1"/>
    <col min="4" max="4" width="25" style="54" bestFit="1" customWidth="1"/>
    <col min="5" max="5" width="11.109375" style="400" bestFit="1" customWidth="1"/>
    <col min="6" max="6" width="20.6640625" style="54" customWidth="1"/>
    <col min="7" max="7" width="20.33203125" style="54" customWidth="1"/>
    <col min="8" max="8" width="19" style="54" customWidth="1"/>
    <col min="9" max="9" width="14.5546875" style="54" customWidth="1"/>
    <col min="10" max="16384" width="32.6640625" style="54"/>
  </cols>
  <sheetData>
    <row r="1" spans="1:8" x14ac:dyDescent="0.3">
      <c r="A1" s="666" t="s">
        <v>216</v>
      </c>
      <c r="B1" s="400"/>
    </row>
    <row r="2" spans="1:8" ht="15" customHeight="1" x14ac:dyDescent="0.3">
      <c r="A2" s="399"/>
      <c r="B2" s="351" t="s">
        <v>703</v>
      </c>
      <c r="C2" s="3"/>
      <c r="D2" s="3"/>
      <c r="E2" s="42"/>
      <c r="F2" s="5"/>
      <c r="G2" s="5"/>
      <c r="H2" s="178"/>
    </row>
    <row r="3" spans="1:8" ht="15" customHeight="1" x14ac:dyDescent="0.3">
      <c r="A3" s="399"/>
      <c r="B3" s="351" t="s">
        <v>299</v>
      </c>
      <c r="C3" s="3"/>
      <c r="D3" s="3"/>
      <c r="E3" s="42"/>
      <c r="F3" s="5"/>
      <c r="G3" s="5"/>
      <c r="H3" s="5"/>
    </row>
    <row r="4" spans="1:8" s="394" customFormat="1" x14ac:dyDescent="0.3">
      <c r="A4" s="385"/>
      <c r="B4" s="35"/>
      <c r="C4" s="35"/>
      <c r="D4" s="35"/>
      <c r="E4" s="3"/>
      <c r="F4" s="388"/>
      <c r="G4" s="388"/>
      <c r="H4" s="35"/>
    </row>
    <row r="5" spans="1:8" s="394" customFormat="1" x14ac:dyDescent="0.3">
      <c r="A5" s="385"/>
      <c r="B5" s="35"/>
      <c r="C5" s="35"/>
      <c r="D5" s="35"/>
      <c r="E5" s="3"/>
      <c r="F5" s="388"/>
      <c r="G5" s="388"/>
      <c r="H5" s="35"/>
    </row>
    <row r="6" spans="1:8" ht="17.399999999999999" x14ac:dyDescent="0.3">
      <c r="B6" s="1235" t="s">
        <v>302</v>
      </c>
      <c r="C6" s="1235"/>
      <c r="D6" s="1235"/>
      <c r="E6" s="1235"/>
      <c r="F6" s="1235"/>
      <c r="G6" s="1235"/>
      <c r="H6" s="1235"/>
    </row>
    <row r="7" spans="1:8" ht="17.399999999999999" x14ac:dyDescent="0.3">
      <c r="B7" s="1235" t="s">
        <v>288</v>
      </c>
      <c r="C7" s="1235"/>
      <c r="D7" s="1235"/>
      <c r="E7" s="1235"/>
      <c r="F7" s="1235"/>
      <c r="G7" s="1235"/>
      <c r="H7" s="1235"/>
    </row>
    <row r="8" spans="1:8" ht="13.5" customHeight="1" x14ac:dyDescent="0.3">
      <c r="B8" s="1264" t="s">
        <v>886</v>
      </c>
      <c r="C8" s="1264"/>
      <c r="D8" s="1264"/>
      <c r="E8" s="1264"/>
      <c r="F8" s="1264"/>
      <c r="G8" s="1264"/>
      <c r="H8" s="1264"/>
    </row>
    <row r="9" spans="1:8" s="394" customFormat="1" x14ac:dyDescent="0.3">
      <c r="A9" s="385"/>
      <c r="B9" s="35"/>
      <c r="C9" s="395"/>
      <c r="D9" s="395"/>
      <c r="E9" s="3"/>
      <c r="F9" s="395"/>
      <c r="G9" s="395"/>
      <c r="H9" s="396"/>
    </row>
    <row r="10" spans="1:8" s="394" customFormat="1" x14ac:dyDescent="0.3">
      <c r="A10" s="385"/>
      <c r="B10" s="35"/>
      <c r="C10" s="395"/>
      <c r="D10" s="395"/>
      <c r="E10" s="3"/>
      <c r="F10" s="395"/>
      <c r="G10" s="395"/>
      <c r="H10" s="396"/>
    </row>
    <row r="11" spans="1:8" ht="15" thickBot="1" x14ac:dyDescent="0.35">
      <c r="B11" s="5"/>
      <c r="C11" s="179"/>
      <c r="D11" s="179"/>
      <c r="E11" s="42"/>
      <c r="F11" s="179"/>
      <c r="G11" s="179"/>
      <c r="H11" s="178" t="s">
        <v>289</v>
      </c>
    </row>
    <row r="12" spans="1:8" ht="13.5" customHeight="1" thickTop="1" x14ac:dyDescent="0.3">
      <c r="B12" s="1265" t="s">
        <v>290</v>
      </c>
      <c r="C12" s="1268" t="s">
        <v>285</v>
      </c>
      <c r="D12" s="1268" t="s">
        <v>228</v>
      </c>
      <c r="E12" s="1271" t="s">
        <v>286</v>
      </c>
      <c r="F12" s="1274" t="s">
        <v>291</v>
      </c>
      <c r="G12" s="1274" t="s">
        <v>322</v>
      </c>
      <c r="H12" s="1274" t="s">
        <v>323</v>
      </c>
    </row>
    <row r="13" spans="1:8" ht="13.8" x14ac:dyDescent="0.3">
      <c r="B13" s="1266"/>
      <c r="C13" s="1269"/>
      <c r="D13" s="1269"/>
      <c r="E13" s="1272"/>
      <c r="F13" s="1275"/>
      <c r="G13" s="1275"/>
      <c r="H13" s="1275"/>
    </row>
    <row r="14" spans="1:8" ht="13.8" x14ac:dyDescent="0.3">
      <c r="B14" s="1266"/>
      <c r="C14" s="1269"/>
      <c r="D14" s="1269"/>
      <c r="E14" s="1272"/>
      <c r="F14" s="1275"/>
      <c r="G14" s="1275"/>
      <c r="H14" s="1275"/>
    </row>
    <row r="15" spans="1:8" ht="13.8" x14ac:dyDescent="0.3">
      <c r="B15" s="1266"/>
      <c r="C15" s="1269"/>
      <c r="D15" s="1269"/>
      <c r="E15" s="1272"/>
      <c r="F15" s="1275"/>
      <c r="G15" s="1275"/>
      <c r="H15" s="1275"/>
    </row>
    <row r="16" spans="1:8" ht="13.8" x14ac:dyDescent="0.3">
      <c r="B16" s="1267"/>
      <c r="C16" s="1270"/>
      <c r="D16" s="1270"/>
      <c r="E16" s="1273"/>
      <c r="F16" s="1276"/>
      <c r="G16" s="1276"/>
      <c r="H16" s="1276"/>
    </row>
    <row r="17" spans="1:8" x14ac:dyDescent="0.3">
      <c r="B17" s="1213"/>
      <c r="C17" s="888"/>
      <c r="D17" s="888"/>
      <c r="E17" s="774"/>
      <c r="F17" s="775"/>
      <c r="G17" s="775"/>
      <c r="H17" s="1214"/>
    </row>
    <row r="18" spans="1:8" x14ac:dyDescent="0.3">
      <c r="B18" s="1206"/>
      <c r="C18" s="889" t="s">
        <v>300</v>
      </c>
      <c r="D18" s="889"/>
      <c r="E18" s="777"/>
      <c r="F18" s="778">
        <f>+F20+F23+F41</f>
        <v>13334592.947352666</v>
      </c>
      <c r="G18" s="778">
        <f>+G20+G23+G41</f>
        <v>11732057.720472274</v>
      </c>
      <c r="H18" s="1191">
        <f>+H20+H23+H41</f>
        <v>12421878.512230091</v>
      </c>
    </row>
    <row r="19" spans="1:8" x14ac:dyDescent="0.3">
      <c r="B19" s="1206"/>
      <c r="C19" s="889"/>
      <c r="D19" s="889"/>
      <c r="E19" s="777"/>
      <c r="F19" s="779"/>
      <c r="G19" s="779"/>
      <c r="H19" s="1215"/>
    </row>
    <row r="20" spans="1:8" s="400" customFormat="1" x14ac:dyDescent="0.3">
      <c r="A20" s="399"/>
      <c r="B20" s="1206"/>
      <c r="C20" s="890" t="s">
        <v>369</v>
      </c>
      <c r="D20" s="890"/>
      <c r="E20" s="780"/>
      <c r="F20" s="781">
        <f>+F21</f>
        <v>175316.86229276514</v>
      </c>
      <c r="G20" s="781">
        <f>+G21</f>
        <v>96424.274261020837</v>
      </c>
      <c r="H20" s="1216">
        <f>+H21</f>
        <v>169194.90265224763</v>
      </c>
    </row>
    <row r="21" spans="1:8" x14ac:dyDescent="0.3">
      <c r="B21" s="1206">
        <v>40182</v>
      </c>
      <c r="C21" s="818" t="s">
        <v>753</v>
      </c>
      <c r="D21" s="891" t="s">
        <v>229</v>
      </c>
      <c r="E21" s="1092">
        <v>2022</v>
      </c>
      <c r="F21" s="1093">
        <v>175316.86229276514</v>
      </c>
      <c r="G21" s="1093">
        <v>96424.274261020837</v>
      </c>
      <c r="H21" s="1217">
        <v>169194.90265224763</v>
      </c>
    </row>
    <row r="22" spans="1:8" x14ac:dyDescent="0.3">
      <c r="B22" s="1206"/>
      <c r="C22" s="818"/>
      <c r="D22" s="891"/>
      <c r="E22" s="1092"/>
      <c r="F22" s="782"/>
      <c r="G22" s="779"/>
      <c r="H22" s="1215"/>
    </row>
    <row r="23" spans="1:8" s="398" customFormat="1" x14ac:dyDescent="0.3">
      <c r="A23" s="397"/>
      <c r="B23" s="1218"/>
      <c r="C23" s="890" t="s">
        <v>683</v>
      </c>
      <c r="D23" s="892"/>
      <c r="E23" s="1092"/>
      <c r="F23" s="783">
        <f>+SUM(F24:F39)</f>
        <v>13159276.085059902</v>
      </c>
      <c r="G23" s="783">
        <f>+SUM(G24:G39)</f>
        <v>11635633.446211254</v>
      </c>
      <c r="H23" s="1219">
        <f t="shared" ref="H23" si="0">+SUM(H24:H39)</f>
        <v>12252682.160523193</v>
      </c>
    </row>
    <row r="24" spans="1:8" x14ac:dyDescent="0.3">
      <c r="B24" s="1206">
        <v>43294</v>
      </c>
      <c r="C24" s="818" t="s">
        <v>754</v>
      </c>
      <c r="D24" s="820" t="s">
        <v>755</v>
      </c>
      <c r="E24" s="1092">
        <v>2021</v>
      </c>
      <c r="F24" s="1093">
        <v>2540.2600000000002</v>
      </c>
      <c r="G24" s="1093">
        <v>2540.2600000000002</v>
      </c>
      <c r="H24" s="1217">
        <v>2540.2600000000002</v>
      </c>
    </row>
    <row r="25" spans="1:8" x14ac:dyDescent="0.3">
      <c r="B25" s="1206">
        <v>43193</v>
      </c>
      <c r="C25" s="818" t="s">
        <v>598</v>
      </c>
      <c r="D25" s="821">
        <v>6.7276394391951197E-2</v>
      </c>
      <c r="E25" s="1092">
        <v>2028</v>
      </c>
      <c r="F25" s="1093">
        <v>509696.17485459585</v>
      </c>
      <c r="G25" s="1093">
        <v>410909.86361180519</v>
      </c>
      <c r="H25" s="1217">
        <v>410909.86361178459</v>
      </c>
    </row>
    <row r="26" spans="1:8" x14ac:dyDescent="0.3">
      <c r="B26" s="1206">
        <v>42828</v>
      </c>
      <c r="C26" s="818" t="s">
        <v>561</v>
      </c>
      <c r="D26" s="819" t="s">
        <v>498</v>
      </c>
      <c r="E26" s="1092">
        <v>2022</v>
      </c>
      <c r="F26" s="1093">
        <v>582977.03769092786</v>
      </c>
      <c r="G26" s="1093">
        <v>582977.03769092786</v>
      </c>
      <c r="H26" s="1217">
        <v>582977.03769092786</v>
      </c>
    </row>
    <row r="27" spans="1:8" x14ac:dyDescent="0.3">
      <c r="B27" s="1206">
        <v>32875</v>
      </c>
      <c r="C27" s="818" t="s">
        <v>756</v>
      </c>
      <c r="D27" s="893" t="s">
        <v>49</v>
      </c>
      <c r="E27" s="1092">
        <v>2089</v>
      </c>
      <c r="F27" s="1093">
        <v>9582.6894088166537</v>
      </c>
      <c r="G27" s="1093">
        <v>8432.7666797586553</v>
      </c>
      <c r="H27" s="1217">
        <v>8432.766680110888</v>
      </c>
    </row>
    <row r="28" spans="1:8" x14ac:dyDescent="0.3">
      <c r="B28" s="1206">
        <v>42660</v>
      </c>
      <c r="C28" s="818" t="s">
        <v>478</v>
      </c>
      <c r="D28" s="1220">
        <v>0.155</v>
      </c>
      <c r="E28" s="1092">
        <v>2026</v>
      </c>
      <c r="F28" s="1093">
        <v>1049841.9714083818</v>
      </c>
      <c r="G28" s="1093">
        <v>1049841.9714083818</v>
      </c>
      <c r="H28" s="1217">
        <v>1049841.9714083818</v>
      </c>
    </row>
    <row r="29" spans="1:8" x14ac:dyDescent="0.3">
      <c r="A29" s="54"/>
      <c r="B29" s="1206">
        <v>42660</v>
      </c>
      <c r="C29" s="818" t="s">
        <v>479</v>
      </c>
      <c r="D29" s="1220">
        <v>0.16</v>
      </c>
      <c r="E29" s="1092">
        <v>2023</v>
      </c>
      <c r="F29" s="1093">
        <v>697400.15280752303</v>
      </c>
      <c r="G29" s="1093">
        <v>697400.15280752303</v>
      </c>
      <c r="H29" s="1217">
        <v>697400.15280752303</v>
      </c>
    </row>
    <row r="30" spans="1:8" x14ac:dyDescent="0.3">
      <c r="A30" s="54"/>
      <c r="B30" s="1206">
        <v>43172</v>
      </c>
      <c r="C30" s="818" t="s">
        <v>558</v>
      </c>
      <c r="D30" s="894">
        <v>0.17249999999999999</v>
      </c>
      <c r="E30" s="1092">
        <v>2021</v>
      </c>
      <c r="F30" s="1093">
        <v>959968.75264445296</v>
      </c>
      <c r="G30" s="1093">
        <v>959968.75264445296</v>
      </c>
      <c r="H30" s="1217">
        <v>1577017.4674692615</v>
      </c>
    </row>
    <row r="31" spans="1:8" x14ac:dyDescent="0.3">
      <c r="A31" s="54"/>
      <c r="B31" s="1206">
        <v>42646</v>
      </c>
      <c r="C31" s="818" t="s">
        <v>480</v>
      </c>
      <c r="D31" s="896">
        <v>0.182</v>
      </c>
      <c r="E31" s="1092">
        <v>2021</v>
      </c>
      <c r="F31" s="1093">
        <v>679458.6072837963</v>
      </c>
      <c r="G31" s="1093">
        <v>679458.6072837963</v>
      </c>
      <c r="H31" s="1217">
        <v>679458.6072837963</v>
      </c>
    </row>
    <row r="32" spans="1:8" x14ac:dyDescent="0.3">
      <c r="A32" s="54"/>
      <c r="B32" s="1206">
        <v>43523</v>
      </c>
      <c r="C32" s="818" t="s">
        <v>789</v>
      </c>
      <c r="D32" s="895" t="s">
        <v>49</v>
      </c>
      <c r="E32" s="1092">
        <v>2021</v>
      </c>
      <c r="F32" s="1093">
        <v>1582247.6159999999</v>
      </c>
      <c r="G32" s="1093">
        <v>158541.21112320028</v>
      </c>
      <c r="H32" s="1217">
        <v>158541.21061000001</v>
      </c>
    </row>
    <row r="33" spans="1:8" x14ac:dyDescent="0.3">
      <c r="A33" s="54"/>
      <c r="B33" s="1206">
        <v>43866</v>
      </c>
      <c r="C33" s="818" t="s">
        <v>784</v>
      </c>
      <c r="D33" s="896" t="s">
        <v>710</v>
      </c>
      <c r="E33" s="1092">
        <v>2021</v>
      </c>
      <c r="F33" s="1093">
        <v>610415.08719899983</v>
      </c>
      <c r="G33" s="1093">
        <v>610415.08719899983</v>
      </c>
      <c r="H33" s="1217">
        <v>610415.08719899983</v>
      </c>
    </row>
    <row r="34" spans="1:8" x14ac:dyDescent="0.3">
      <c r="A34" s="54"/>
      <c r="B34" s="1206">
        <v>43866</v>
      </c>
      <c r="C34" s="818" t="s">
        <v>787</v>
      </c>
      <c r="D34" s="896" t="s">
        <v>903</v>
      </c>
      <c r="E34" s="1092">
        <v>2021</v>
      </c>
      <c r="F34" s="1093">
        <v>5.0460000000000003</v>
      </c>
      <c r="G34" s="1093">
        <v>5.0460000000000003</v>
      </c>
      <c r="H34" s="1217">
        <v>5.0460000000000003</v>
      </c>
    </row>
    <row r="35" spans="1:8" x14ac:dyDescent="0.3">
      <c r="A35" s="54"/>
      <c r="B35" s="1206">
        <v>44112</v>
      </c>
      <c r="C35" s="818" t="s">
        <v>904</v>
      </c>
      <c r="D35" s="896" t="s">
        <v>905</v>
      </c>
      <c r="E35" s="1092">
        <v>2021</v>
      </c>
      <c r="F35" s="1093">
        <v>1766417.7150000001</v>
      </c>
      <c r="G35" s="1093">
        <v>1766417.7150000001</v>
      </c>
      <c r="H35" s="1217">
        <v>1766417.7150000001</v>
      </c>
    </row>
    <row r="36" spans="1:8" x14ac:dyDescent="0.3">
      <c r="A36" s="54"/>
      <c r="B36" s="1206">
        <v>44133</v>
      </c>
      <c r="C36" s="818" t="s">
        <v>906</v>
      </c>
      <c r="D36" s="896" t="s">
        <v>905</v>
      </c>
      <c r="E36" s="1092">
        <v>2022</v>
      </c>
      <c r="F36" s="1093">
        <v>1659750.432</v>
      </c>
      <c r="G36" s="1093">
        <v>1659750.432</v>
      </c>
      <c r="H36" s="1217">
        <v>1659750.432</v>
      </c>
    </row>
    <row r="37" spans="1:8" x14ac:dyDescent="0.3">
      <c r="A37" s="54"/>
      <c r="B37" s="1206">
        <v>43866</v>
      </c>
      <c r="C37" s="818" t="s">
        <v>785</v>
      </c>
      <c r="D37" s="896">
        <v>0.34</v>
      </c>
      <c r="E37" s="1092">
        <v>2021</v>
      </c>
      <c r="F37" s="1093">
        <v>1282.4252541175192</v>
      </c>
      <c r="G37" s="1093">
        <v>1282.4252541175192</v>
      </c>
      <c r="H37" s="1217">
        <v>1282.4252541175192</v>
      </c>
    </row>
    <row r="38" spans="1:8" x14ac:dyDescent="0.3">
      <c r="A38" s="54"/>
      <c r="B38" s="1206">
        <v>43972</v>
      </c>
      <c r="C38" s="818" t="s">
        <v>786</v>
      </c>
      <c r="D38" s="820">
        <v>0.22</v>
      </c>
      <c r="E38" s="1092">
        <v>2022</v>
      </c>
      <c r="F38" s="1093">
        <v>2707192.0771864979</v>
      </c>
      <c r="G38" s="1093">
        <v>2707192.0771864979</v>
      </c>
      <c r="H38" s="1217">
        <v>2707192.0771864979</v>
      </c>
    </row>
    <row r="39" spans="1:8" x14ac:dyDescent="0.3">
      <c r="A39" s="54"/>
      <c r="B39" s="1206">
        <v>44232</v>
      </c>
      <c r="C39" s="818" t="s">
        <v>871</v>
      </c>
      <c r="D39" s="896" t="s">
        <v>872</v>
      </c>
      <c r="E39" s="1092">
        <v>2023</v>
      </c>
      <c r="F39" s="1093">
        <v>340500.0403217916</v>
      </c>
      <c r="G39" s="1093">
        <v>340500.0403217916</v>
      </c>
      <c r="H39" s="1217">
        <v>340500.0403217916</v>
      </c>
    </row>
    <row r="40" spans="1:8" x14ac:dyDescent="0.3">
      <c r="A40" s="54"/>
      <c r="B40" s="1206"/>
      <c r="C40" s="818"/>
      <c r="D40" s="896"/>
      <c r="E40" s="1092"/>
      <c r="F40" s="1093"/>
      <c r="G40" s="1093"/>
      <c r="H40" s="1217"/>
    </row>
    <row r="41" spans="1:8" s="400" customFormat="1" x14ac:dyDescent="0.3">
      <c r="B41" s="1206"/>
      <c r="C41" s="898" t="s">
        <v>292</v>
      </c>
      <c r="D41" s="899"/>
      <c r="E41" s="1092"/>
      <c r="F41" s="782"/>
      <c r="G41" s="1093"/>
      <c r="H41" s="1221">
        <v>1.449054650214709</v>
      </c>
    </row>
    <row r="42" spans="1:8" x14ac:dyDescent="0.3">
      <c r="A42" s="54"/>
      <c r="B42" s="1206"/>
      <c r="C42" s="897"/>
      <c r="D42" s="891"/>
      <c r="E42" s="1092"/>
      <c r="F42" s="782"/>
      <c r="G42" s="779"/>
      <c r="H42" s="1215"/>
    </row>
    <row r="43" spans="1:8" s="400" customFormat="1" x14ac:dyDescent="0.3">
      <c r="B43" s="1206"/>
      <c r="C43" s="889" t="s">
        <v>217</v>
      </c>
      <c r="D43" s="892"/>
      <c r="E43" s="1092"/>
      <c r="F43" s="778">
        <f>+SUM(F44:F58)</f>
        <v>6297876.9403425194</v>
      </c>
      <c r="G43" s="778">
        <f t="shared" ref="G43:H43" si="1">+SUM(G44:G58)</f>
        <v>6297874.9975425191</v>
      </c>
      <c r="H43" s="1191">
        <f t="shared" si="1"/>
        <v>6297874.9975425191</v>
      </c>
    </row>
    <row r="44" spans="1:8" x14ac:dyDescent="0.3">
      <c r="A44" s="54"/>
      <c r="B44" s="1206">
        <v>44095</v>
      </c>
      <c r="C44" s="818" t="s">
        <v>814</v>
      </c>
      <c r="D44" s="820" t="s">
        <v>49</v>
      </c>
      <c r="E44" s="1092">
        <v>2022</v>
      </c>
      <c r="F44" s="1093">
        <v>158305.79322999998</v>
      </c>
      <c r="G44" s="1093">
        <v>158305.79322999998</v>
      </c>
      <c r="H44" s="1217">
        <v>158305.79322999998</v>
      </c>
    </row>
    <row r="45" spans="1:8" x14ac:dyDescent="0.3">
      <c r="A45" s="54"/>
      <c r="B45" s="1206">
        <v>43608</v>
      </c>
      <c r="C45" s="818" t="s">
        <v>788</v>
      </c>
      <c r="D45" s="820" t="s">
        <v>907</v>
      </c>
      <c r="E45" s="1092">
        <v>2021</v>
      </c>
      <c r="F45" s="1093">
        <v>4.8570000000000002</v>
      </c>
      <c r="G45" s="1093">
        <v>2.9141999999999997</v>
      </c>
      <c r="H45" s="1217">
        <v>2.9141999999999997</v>
      </c>
    </row>
    <row r="46" spans="1:8" x14ac:dyDescent="0.3">
      <c r="A46" s="54"/>
      <c r="B46" s="1206">
        <v>44166</v>
      </c>
      <c r="C46" s="818" t="s">
        <v>829</v>
      </c>
      <c r="D46" s="820" t="s">
        <v>908</v>
      </c>
      <c r="E46" s="1092">
        <v>2021</v>
      </c>
      <c r="F46" s="1093">
        <v>631871.31184432248</v>
      </c>
      <c r="G46" s="1093">
        <v>631871.31184432248</v>
      </c>
      <c r="H46" s="1217">
        <v>631871.31184432248</v>
      </c>
    </row>
    <row r="47" spans="1:8" x14ac:dyDescent="0.3">
      <c r="A47" s="54"/>
      <c r="B47" s="1206">
        <v>44113</v>
      </c>
      <c r="C47" s="818" t="s">
        <v>830</v>
      </c>
      <c r="D47" s="820" t="s">
        <v>562</v>
      </c>
      <c r="E47" s="1092">
        <v>2021</v>
      </c>
      <c r="F47" s="1093">
        <v>244190.79849975539</v>
      </c>
      <c r="G47" s="1093">
        <v>244190.79849975539</v>
      </c>
      <c r="H47" s="1217">
        <v>244190.79849975539</v>
      </c>
    </row>
    <row r="48" spans="1:8" x14ac:dyDescent="0.3">
      <c r="A48" s="54"/>
      <c r="B48" s="1206">
        <v>44225</v>
      </c>
      <c r="C48" s="818" t="s">
        <v>875</v>
      </c>
      <c r="D48" s="820" t="s">
        <v>49</v>
      </c>
      <c r="E48" s="1092">
        <v>2021</v>
      </c>
      <c r="F48" s="1093">
        <v>516507.44600750122</v>
      </c>
      <c r="G48" s="1093">
        <v>516507.44600750122</v>
      </c>
      <c r="H48" s="1217">
        <v>516507.44600750122</v>
      </c>
    </row>
    <row r="49" spans="1:9" x14ac:dyDescent="0.3">
      <c r="A49" s="54"/>
      <c r="B49" s="1206">
        <v>44225</v>
      </c>
      <c r="C49" s="818" t="s">
        <v>876</v>
      </c>
      <c r="D49" s="820" t="s">
        <v>49</v>
      </c>
      <c r="E49" s="1092">
        <v>2021</v>
      </c>
      <c r="F49" s="1093">
        <v>569403.71759526012</v>
      </c>
      <c r="G49" s="1093">
        <v>569403.71759526012</v>
      </c>
      <c r="H49" s="1217">
        <v>569403.71759526012</v>
      </c>
    </row>
    <row r="50" spans="1:9" x14ac:dyDescent="0.3">
      <c r="A50" s="54"/>
      <c r="B50" s="1206">
        <v>44253</v>
      </c>
      <c r="C50" s="818" t="s">
        <v>877</v>
      </c>
      <c r="D50" s="820" t="s">
        <v>49</v>
      </c>
      <c r="E50" s="1092">
        <v>2021</v>
      </c>
      <c r="F50" s="1093">
        <v>382494.2869815731</v>
      </c>
      <c r="G50" s="1093">
        <v>382494.2869815731</v>
      </c>
      <c r="H50" s="1217">
        <v>382494.2869815731</v>
      </c>
    </row>
    <row r="51" spans="1:9" x14ac:dyDescent="0.3">
      <c r="A51" s="54"/>
      <c r="B51" s="1206">
        <v>44280</v>
      </c>
      <c r="C51" s="818" t="s">
        <v>878</v>
      </c>
      <c r="D51" s="820" t="s">
        <v>49</v>
      </c>
      <c r="E51" s="1092">
        <v>2021</v>
      </c>
      <c r="F51" s="1093">
        <v>94044.209751589937</v>
      </c>
      <c r="G51" s="1093">
        <v>94044.209751589937</v>
      </c>
      <c r="H51" s="1217">
        <v>94044.209751589937</v>
      </c>
    </row>
    <row r="52" spans="1:9" x14ac:dyDescent="0.3">
      <c r="A52" s="54"/>
      <c r="B52" s="1206">
        <v>44286</v>
      </c>
      <c r="C52" s="818" t="s">
        <v>879</v>
      </c>
      <c r="D52" s="820" t="s">
        <v>49</v>
      </c>
      <c r="E52" s="1092">
        <v>2021</v>
      </c>
      <c r="F52" s="1093">
        <v>533357.80116323312</v>
      </c>
      <c r="G52" s="1093">
        <v>533357.80116323312</v>
      </c>
      <c r="H52" s="1217">
        <v>533357.80116323312</v>
      </c>
      <c r="I52" s="1057"/>
    </row>
    <row r="53" spans="1:9" x14ac:dyDescent="0.3">
      <c r="A53" s="54"/>
      <c r="B53" s="1206">
        <v>44204</v>
      </c>
      <c r="C53" s="818" t="s">
        <v>880</v>
      </c>
      <c r="D53" s="820" t="s">
        <v>562</v>
      </c>
      <c r="E53" s="1092">
        <v>2021</v>
      </c>
      <c r="F53" s="1093">
        <v>222943.74534978528</v>
      </c>
      <c r="G53" s="1093">
        <v>222943.74534978528</v>
      </c>
      <c r="H53" s="1217">
        <v>222943.74534978528</v>
      </c>
      <c r="I53" s="1057"/>
    </row>
    <row r="54" spans="1:9" x14ac:dyDescent="0.3">
      <c r="A54" s="54"/>
      <c r="B54" s="1206">
        <v>44225</v>
      </c>
      <c r="C54" s="818" t="s">
        <v>881</v>
      </c>
      <c r="D54" s="820" t="s">
        <v>909</v>
      </c>
      <c r="E54" s="1092">
        <v>2021</v>
      </c>
      <c r="F54" s="1093">
        <v>684386.04000652279</v>
      </c>
      <c r="G54" s="1093">
        <v>684386.04000652279</v>
      </c>
      <c r="H54" s="1217">
        <v>684386.04000652279</v>
      </c>
    </row>
    <row r="55" spans="1:9" x14ac:dyDescent="0.3">
      <c r="A55" s="54"/>
      <c r="B55" s="1206">
        <v>44225</v>
      </c>
      <c r="C55" s="818" t="s">
        <v>882</v>
      </c>
      <c r="D55" s="820" t="s">
        <v>910</v>
      </c>
      <c r="E55" s="1092">
        <v>2021</v>
      </c>
      <c r="F55" s="1093">
        <v>1086860.3023645161</v>
      </c>
      <c r="G55" s="1093">
        <v>1086860.3023645161</v>
      </c>
      <c r="H55" s="1217">
        <v>1086860.3023645161</v>
      </c>
    </row>
    <row r="56" spans="1:9" x14ac:dyDescent="0.3">
      <c r="A56" s="54"/>
      <c r="B56" s="1206">
        <v>44253</v>
      </c>
      <c r="C56" s="818" t="s">
        <v>883</v>
      </c>
      <c r="D56" s="820" t="s">
        <v>910</v>
      </c>
      <c r="E56" s="1092">
        <v>2021</v>
      </c>
      <c r="F56" s="1093">
        <v>649995.83943034196</v>
      </c>
      <c r="G56" s="1093">
        <v>649995.83943034196</v>
      </c>
      <c r="H56" s="1217">
        <v>649995.83943034196</v>
      </c>
    </row>
    <row r="57" spans="1:9" x14ac:dyDescent="0.3">
      <c r="A57" s="54"/>
      <c r="B57" s="1206">
        <v>44280</v>
      </c>
      <c r="C57" s="818" t="s">
        <v>884</v>
      </c>
      <c r="D57" s="820" t="s">
        <v>911</v>
      </c>
      <c r="E57" s="1092">
        <v>2021</v>
      </c>
      <c r="F57" s="1093">
        <v>123165.00429417839</v>
      </c>
      <c r="G57" s="1093">
        <v>123165.00429417839</v>
      </c>
      <c r="H57" s="1217">
        <v>123165.00429417839</v>
      </c>
    </row>
    <row r="58" spans="1:9" x14ac:dyDescent="0.3">
      <c r="A58" s="54"/>
      <c r="B58" s="1206">
        <v>44286</v>
      </c>
      <c r="C58" s="818" t="s">
        <v>885</v>
      </c>
      <c r="D58" s="820" t="s">
        <v>912</v>
      </c>
      <c r="E58" s="1092">
        <v>2021</v>
      </c>
      <c r="F58" s="1093">
        <v>400345.78682393866</v>
      </c>
      <c r="G58" s="1093">
        <v>400345.78682393866</v>
      </c>
      <c r="H58" s="1217">
        <v>400345.78682393866</v>
      </c>
    </row>
    <row r="59" spans="1:9" x14ac:dyDescent="0.3">
      <c r="A59" s="54"/>
      <c r="B59" s="1206"/>
      <c r="C59" s="818"/>
      <c r="D59" s="820"/>
      <c r="E59" s="1092"/>
      <c r="F59" s="1093"/>
      <c r="G59" s="1093"/>
      <c r="H59" s="1217"/>
    </row>
    <row r="60" spans="1:9" ht="16.2" thickBot="1" x14ac:dyDescent="0.35">
      <c r="B60" s="1261" t="s">
        <v>275</v>
      </c>
      <c r="C60" s="1262"/>
      <c r="D60" s="1262"/>
      <c r="E60" s="1263"/>
      <c r="F60" s="1222">
        <f>+F43+F18</f>
        <v>19632469.887695186</v>
      </c>
      <c r="G60" s="1222">
        <f t="shared" ref="G60:H60" si="2">+G43+G18</f>
        <v>18029932.718014792</v>
      </c>
      <c r="H60" s="1223">
        <f t="shared" si="2"/>
        <v>18719753.50977261</v>
      </c>
    </row>
    <row r="61" spans="1:9" ht="15" thickTop="1" x14ac:dyDescent="0.3">
      <c r="A61" s="54"/>
      <c r="B61" s="900"/>
      <c r="C61" s="1"/>
      <c r="D61" s="1"/>
      <c r="E61" s="172"/>
      <c r="F61" s="785"/>
      <c r="G61" s="785"/>
      <c r="H61" s="785"/>
    </row>
    <row r="62" spans="1:9" x14ac:dyDescent="0.3">
      <c r="A62" s="54"/>
      <c r="B62" s="786" t="s">
        <v>873</v>
      </c>
      <c r="C62" s="1"/>
      <c r="D62" s="1"/>
      <c r="E62" s="172"/>
      <c r="F62" s="787"/>
      <c r="G62" s="787"/>
      <c r="H62" s="1143"/>
    </row>
    <row r="63" spans="1:9" x14ac:dyDescent="0.3">
      <c r="A63" s="54"/>
      <c r="B63" s="786" t="s">
        <v>874</v>
      </c>
      <c r="C63" s="1"/>
      <c r="D63" s="1"/>
      <c r="E63" s="172"/>
      <c r="F63" s="1"/>
      <c r="G63" s="708"/>
      <c r="H63" s="1144"/>
    </row>
    <row r="64" spans="1:9" x14ac:dyDescent="0.3">
      <c r="B64" s="786" t="s">
        <v>668</v>
      </c>
      <c r="C64" s="172"/>
      <c r="D64" s="172"/>
      <c r="E64" s="172"/>
      <c r="F64" s="944"/>
      <c r="G64" s="944"/>
      <c r="H64" s="1145"/>
    </row>
    <row r="65" spans="6:8" x14ac:dyDescent="0.3">
      <c r="F65" s="917"/>
      <c r="G65" s="917"/>
      <c r="H65" s="917"/>
    </row>
    <row r="66" spans="6:8" x14ac:dyDescent="0.3">
      <c r="F66" s="917"/>
      <c r="G66" s="917"/>
      <c r="H66" s="917"/>
    </row>
    <row r="67" spans="6:8" x14ac:dyDescent="0.3">
      <c r="F67" s="917"/>
      <c r="G67" s="917"/>
      <c r="H67" s="917"/>
    </row>
    <row r="68" spans="6:8" x14ac:dyDescent="0.3">
      <c r="F68" s="917"/>
      <c r="G68" s="917"/>
      <c r="H68" s="917"/>
    </row>
    <row r="69" spans="6:8" x14ac:dyDescent="0.3">
      <c r="F69" s="917"/>
      <c r="G69" s="917"/>
      <c r="H69" s="917"/>
    </row>
  </sheetData>
  <mergeCells count="11">
    <mergeCell ref="B60:E60"/>
    <mergeCell ref="B6:H6"/>
    <mergeCell ref="B7:H7"/>
    <mergeCell ref="B8:H8"/>
    <mergeCell ref="B12:B16"/>
    <mergeCell ref="C12:C16"/>
    <mergeCell ref="D12:D16"/>
    <mergeCell ref="E12:E16"/>
    <mergeCell ref="F12:F16"/>
    <mergeCell ref="G12:G16"/>
    <mergeCell ref="H12:H1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2" orientation="portrait" horizontalDpi="4294967294" verticalDpi="4294967294" r:id="rId1"/>
  <headerFooter scaleWithDoc="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77"/>
  <sheetViews>
    <sheetView showGridLines="0" showRuler="0" zoomScale="85" zoomScaleNormal="85" zoomScaleSheetLayoutView="85" workbookViewId="0"/>
  </sheetViews>
  <sheetFormatPr baseColWidth="10" defaultColWidth="11.44140625" defaultRowHeight="13.8" x14ac:dyDescent="0.3"/>
  <cols>
    <col min="1" max="1" width="6.88671875" style="1" customWidth="1"/>
    <col min="2" max="2" width="10.5546875" style="1" customWidth="1"/>
    <col min="3" max="3" width="66.109375" style="1" customWidth="1"/>
    <col min="4" max="4" width="27" style="1" bestFit="1" customWidth="1"/>
    <col min="5" max="5" width="13.44140625" style="1" customWidth="1"/>
    <col min="6" max="6" width="19.88671875" style="1" customWidth="1"/>
    <col min="7" max="7" width="20.5546875" style="1" customWidth="1"/>
    <col min="8" max="8" width="21.33203125" style="1" customWidth="1"/>
    <col min="9" max="9" width="18.6640625" style="1" bestFit="1" customWidth="1"/>
    <col min="10" max="11" width="18.88671875" style="1" bestFit="1" customWidth="1"/>
    <col min="12" max="16384" width="11.44140625" style="1"/>
  </cols>
  <sheetData>
    <row r="1" spans="1:14" ht="14.4" x14ac:dyDescent="0.3">
      <c r="A1" s="666" t="s">
        <v>216</v>
      </c>
      <c r="B1" s="172"/>
    </row>
    <row r="2" spans="1:14" ht="15" customHeight="1" x14ac:dyDescent="0.3">
      <c r="A2" s="666"/>
      <c r="B2" s="351" t="s">
        <v>703</v>
      </c>
      <c r="C2" s="3"/>
      <c r="D2" s="3"/>
      <c r="E2" s="4"/>
      <c r="F2" s="4"/>
      <c r="G2" s="4"/>
      <c r="H2" s="5"/>
    </row>
    <row r="3" spans="1:14" ht="15" customHeight="1" x14ac:dyDescent="0.3">
      <c r="A3" s="172"/>
      <c r="B3" s="351" t="s">
        <v>299</v>
      </c>
      <c r="C3" s="3"/>
      <c r="D3" s="3"/>
      <c r="E3" s="4"/>
      <c r="F3" s="4"/>
      <c r="G3" s="4"/>
      <c r="H3" s="5"/>
    </row>
    <row r="4" spans="1:14" s="180" customFormat="1" x14ac:dyDescent="0.3">
      <c r="B4" s="35"/>
      <c r="C4" s="35"/>
      <c r="D4" s="35"/>
      <c r="E4" s="401"/>
      <c r="F4" s="402"/>
      <c r="G4" s="402"/>
      <c r="H4" s="35"/>
      <c r="I4" s="1"/>
      <c r="J4" s="17"/>
      <c r="K4" s="1"/>
      <c r="L4" s="1"/>
      <c r="M4" s="1"/>
      <c r="N4" s="1"/>
    </row>
    <row r="5" spans="1:14" s="180" customFormat="1" x14ac:dyDescent="0.3">
      <c r="B5" s="35"/>
      <c r="C5" s="35"/>
      <c r="D5" s="35"/>
      <c r="E5" s="401"/>
      <c r="F5" s="402"/>
      <c r="G5" s="402"/>
      <c r="H5" s="35"/>
      <c r="I5" s="1"/>
      <c r="J5" s="17"/>
      <c r="K5" s="1"/>
      <c r="L5" s="1"/>
      <c r="M5" s="1"/>
      <c r="N5" s="1"/>
    </row>
    <row r="6" spans="1:14" ht="17.399999999999999" x14ac:dyDescent="0.3">
      <c r="B6" s="1235" t="s">
        <v>349</v>
      </c>
      <c r="C6" s="1235"/>
      <c r="D6" s="1235"/>
      <c r="E6" s="1235"/>
      <c r="F6" s="1235"/>
      <c r="G6" s="1235"/>
      <c r="H6" s="1235"/>
      <c r="J6" s="17"/>
    </row>
    <row r="7" spans="1:14" ht="17.399999999999999" x14ac:dyDescent="0.3">
      <c r="B7" s="1279" t="s">
        <v>224</v>
      </c>
      <c r="C7" s="1279"/>
      <c r="D7" s="1279"/>
      <c r="E7" s="1279"/>
      <c r="F7" s="1279"/>
      <c r="G7" s="1279"/>
      <c r="H7" s="1279"/>
      <c r="J7" s="17"/>
    </row>
    <row r="8" spans="1:14" ht="14.4" x14ac:dyDescent="0.3">
      <c r="B8" s="1264" t="s">
        <v>886</v>
      </c>
      <c r="C8" s="1264"/>
      <c r="D8" s="1264"/>
      <c r="E8" s="1264"/>
      <c r="F8" s="1264"/>
      <c r="G8" s="1264"/>
      <c r="H8" s="1264"/>
      <c r="J8" s="1094"/>
    </row>
    <row r="9" spans="1:14" s="180" customFormat="1" ht="14.4" x14ac:dyDescent="0.3">
      <c r="B9" s="403"/>
      <c r="C9" s="403"/>
      <c r="D9" s="403"/>
      <c r="E9" s="403"/>
      <c r="F9" s="403"/>
      <c r="G9" s="403"/>
      <c r="H9" s="403"/>
      <c r="I9" s="1"/>
      <c r="J9" s="1094"/>
      <c r="K9" s="1"/>
      <c r="L9" s="1"/>
      <c r="M9" s="1"/>
      <c r="N9" s="1"/>
    </row>
    <row r="10" spans="1:14" s="180" customFormat="1" ht="14.4" x14ac:dyDescent="0.3">
      <c r="B10" s="403"/>
      <c r="C10" s="403"/>
      <c r="D10" s="403"/>
      <c r="E10" s="403"/>
      <c r="F10" s="403"/>
      <c r="G10" s="403"/>
      <c r="H10" s="403"/>
      <c r="I10" s="1"/>
      <c r="J10" s="1094"/>
      <c r="K10" s="1"/>
      <c r="L10" s="1"/>
      <c r="M10" s="1"/>
      <c r="N10" s="1"/>
    </row>
    <row r="11" spans="1:14" ht="15" thickBot="1" x14ac:dyDescent="0.35">
      <c r="B11" s="5"/>
      <c r="C11" s="5"/>
      <c r="D11" s="7"/>
      <c r="E11" s="7"/>
      <c r="F11" s="8"/>
      <c r="G11" s="8"/>
      <c r="H11" s="580" t="s">
        <v>289</v>
      </c>
      <c r="J11" s="1094"/>
    </row>
    <row r="12" spans="1:14" ht="15" thickTop="1" x14ac:dyDescent="0.3">
      <c r="B12" s="1280" t="s">
        <v>290</v>
      </c>
      <c r="C12" s="1283" t="s">
        <v>285</v>
      </c>
      <c r="D12" s="1283" t="s">
        <v>230</v>
      </c>
      <c r="E12" s="1271" t="s">
        <v>286</v>
      </c>
      <c r="F12" s="1274" t="s">
        <v>324</v>
      </c>
      <c r="G12" s="1286" t="s">
        <v>325</v>
      </c>
      <c r="H12" s="1289" t="s">
        <v>326</v>
      </c>
      <c r="J12" s="1094"/>
    </row>
    <row r="13" spans="1:14" ht="17.25" customHeight="1" x14ac:dyDescent="0.3">
      <c r="B13" s="1281"/>
      <c r="C13" s="1284"/>
      <c r="D13" s="1284"/>
      <c r="E13" s="1272"/>
      <c r="F13" s="1275"/>
      <c r="G13" s="1287"/>
      <c r="H13" s="1290"/>
      <c r="J13" s="1094"/>
    </row>
    <row r="14" spans="1:14" ht="14.4" x14ac:dyDescent="0.3">
      <c r="B14" s="1281"/>
      <c r="C14" s="1284"/>
      <c r="D14" s="1284"/>
      <c r="E14" s="1272"/>
      <c r="F14" s="1275"/>
      <c r="G14" s="1287"/>
      <c r="H14" s="1290"/>
      <c r="J14" s="1095"/>
    </row>
    <row r="15" spans="1:14" ht="14.4" x14ac:dyDescent="0.3">
      <c r="B15" s="1282"/>
      <c r="C15" s="1285"/>
      <c r="D15" s="1285"/>
      <c r="E15" s="1273"/>
      <c r="F15" s="1276"/>
      <c r="G15" s="1288"/>
      <c r="H15" s="1291"/>
      <c r="J15" s="1094"/>
    </row>
    <row r="16" spans="1:14" ht="13.5" customHeight="1" x14ac:dyDescent="0.3">
      <c r="B16" s="1202"/>
      <c r="C16" s="822"/>
      <c r="D16" s="823"/>
      <c r="E16" s="824"/>
      <c r="F16" s="825"/>
      <c r="G16" s="1096"/>
      <c r="H16" s="1203"/>
      <c r="J16" s="1094"/>
    </row>
    <row r="17" spans="2:14" s="122" customFormat="1" ht="15.6" x14ac:dyDescent="0.3">
      <c r="B17" s="1202"/>
      <c r="C17" s="776" t="s">
        <v>300</v>
      </c>
      <c r="D17" s="823"/>
      <c r="E17" s="824"/>
      <c r="F17" s="778">
        <f>+F22+F19+F38+F45</f>
        <v>19617395.886596583</v>
      </c>
      <c r="G17" s="1097">
        <f>+G22+G19+G38+G45</f>
        <v>19602745.250972148</v>
      </c>
      <c r="H17" s="1191">
        <f>+H22+H19+H38+H45</f>
        <v>40294322.662315518</v>
      </c>
      <c r="I17" s="708"/>
      <c r="J17" s="1094"/>
      <c r="K17" s="1"/>
      <c r="L17" s="1"/>
      <c r="M17" s="1"/>
      <c r="N17" s="1"/>
    </row>
    <row r="18" spans="2:14" ht="13.5" customHeight="1" x14ac:dyDescent="0.3">
      <c r="B18" s="1202"/>
      <c r="C18" s="822"/>
      <c r="D18" s="823"/>
      <c r="E18" s="824"/>
      <c r="F18" s="825"/>
      <c r="G18" s="1096"/>
      <c r="H18" s="1203"/>
      <c r="I18" s="708"/>
      <c r="J18" s="1094"/>
    </row>
    <row r="19" spans="2:14" s="10" customFormat="1" ht="14.4" x14ac:dyDescent="0.3">
      <c r="B19" s="1204"/>
      <c r="C19" s="773" t="s">
        <v>369</v>
      </c>
      <c r="D19" s="826"/>
      <c r="E19" s="827"/>
      <c r="F19" s="828">
        <f>+F20</f>
        <v>21013.533597869216</v>
      </c>
      <c r="G19" s="1098">
        <f>+G20</f>
        <v>6362.897973434845</v>
      </c>
      <c r="H19" s="1205">
        <f>+H20</f>
        <v>151014.63469592092</v>
      </c>
      <c r="I19" s="708"/>
      <c r="J19" s="1094"/>
      <c r="K19" s="1"/>
      <c r="L19" s="1"/>
      <c r="M19" s="1"/>
      <c r="N19" s="1"/>
    </row>
    <row r="20" spans="2:14" ht="14.4" x14ac:dyDescent="0.3">
      <c r="B20" s="1206">
        <v>38061</v>
      </c>
      <c r="C20" s="829" t="s">
        <v>607</v>
      </c>
      <c r="D20" s="830">
        <v>0.02</v>
      </c>
      <c r="E20" s="831">
        <v>2024</v>
      </c>
      <c r="F20" s="782">
        <v>21013.533597869216</v>
      </c>
      <c r="G20" s="1099">
        <v>6362.897973434845</v>
      </c>
      <c r="H20" s="1207">
        <v>151014.63469592092</v>
      </c>
      <c r="I20" s="708"/>
      <c r="J20" s="1094"/>
    </row>
    <row r="21" spans="2:14" ht="13.5" customHeight="1" x14ac:dyDescent="0.3">
      <c r="B21" s="1206"/>
      <c r="C21" s="822"/>
      <c r="D21" s="823"/>
      <c r="E21" s="824"/>
      <c r="F21" s="825"/>
      <c r="G21" s="1096"/>
      <c r="H21" s="1203"/>
      <c r="I21" s="708"/>
      <c r="J21" s="17"/>
    </row>
    <row r="22" spans="2:14" s="2" customFormat="1" ht="13.5" customHeight="1" x14ac:dyDescent="0.3">
      <c r="B22" s="1206"/>
      <c r="C22" s="773" t="s">
        <v>683</v>
      </c>
      <c r="D22" s="826"/>
      <c r="E22" s="827"/>
      <c r="F22" s="828">
        <f>+SUM(F23:F36)</f>
        <v>19195886.601278327</v>
      </c>
      <c r="G22" s="828">
        <f t="shared" ref="G22:H22" si="0">+SUM(G23:G36)</f>
        <v>19195886.601278327</v>
      </c>
      <c r="H22" s="1205">
        <f t="shared" si="0"/>
        <v>29758835.147924498</v>
      </c>
      <c r="J22" s="17"/>
      <c r="K22" s="1"/>
      <c r="L22" s="1"/>
      <c r="M22" s="1"/>
      <c r="N22" s="1"/>
    </row>
    <row r="23" spans="2:14" ht="13.5" customHeight="1" x14ac:dyDescent="0.3">
      <c r="B23" s="1206">
        <v>42573</v>
      </c>
      <c r="C23" s="829" t="s">
        <v>564</v>
      </c>
      <c r="D23" s="830">
        <v>2.5000000000000001E-2</v>
      </c>
      <c r="E23" s="831">
        <v>2021</v>
      </c>
      <c r="F23" s="782">
        <v>623900.9724955156</v>
      </c>
      <c r="G23" s="1099">
        <v>623900.9724955156</v>
      </c>
      <c r="H23" s="1207">
        <v>2840060.1303545907</v>
      </c>
    </row>
    <row r="24" spans="2:14" ht="13.5" customHeight="1" x14ac:dyDescent="0.3">
      <c r="B24" s="1206">
        <v>43165</v>
      </c>
      <c r="C24" s="829" t="s">
        <v>591</v>
      </c>
      <c r="D24" s="830">
        <v>0.04</v>
      </c>
      <c r="E24" s="831">
        <v>2023</v>
      </c>
      <c r="F24" s="782">
        <v>307577.18592161761</v>
      </c>
      <c r="G24" s="1099">
        <v>307577.18592161761</v>
      </c>
      <c r="H24" s="1207">
        <v>995282.06020204781</v>
      </c>
    </row>
    <row r="25" spans="2:14" ht="13.5" customHeight="1" x14ac:dyDescent="0.3">
      <c r="B25" s="1206">
        <v>43217</v>
      </c>
      <c r="C25" s="829" t="s">
        <v>592</v>
      </c>
      <c r="D25" s="830">
        <v>0.04</v>
      </c>
      <c r="E25" s="831">
        <v>2025</v>
      </c>
      <c r="F25" s="782">
        <v>316331.98709572211</v>
      </c>
      <c r="G25" s="1099">
        <v>316331.98709572211</v>
      </c>
      <c r="H25" s="1207">
        <v>984819.1399982021</v>
      </c>
    </row>
    <row r="26" spans="2:14" ht="13.5" customHeight="1" x14ac:dyDescent="0.3">
      <c r="B26" s="1206">
        <v>43908</v>
      </c>
      <c r="C26" s="829" t="s">
        <v>815</v>
      </c>
      <c r="D26" s="830">
        <v>1.2E-2</v>
      </c>
      <c r="E26" s="831">
        <v>2022</v>
      </c>
      <c r="F26" s="782">
        <v>2858327.0569005818</v>
      </c>
      <c r="G26" s="1099">
        <v>2858327.0569005818</v>
      </c>
      <c r="H26" s="1207">
        <v>4017650.8078159438</v>
      </c>
    </row>
    <row r="27" spans="2:14" ht="13.5" customHeight="1" x14ac:dyDescent="0.3">
      <c r="B27" s="1206">
        <v>43915</v>
      </c>
      <c r="C27" s="829" t="s">
        <v>816</v>
      </c>
      <c r="D27" s="830">
        <v>1.4E-2</v>
      </c>
      <c r="E27" s="831">
        <v>2023</v>
      </c>
      <c r="F27" s="782">
        <v>2119624.1861173017</v>
      </c>
      <c r="G27" s="1099">
        <v>2119624.1861173017</v>
      </c>
      <c r="H27" s="1207">
        <v>2966042.984475987</v>
      </c>
    </row>
    <row r="28" spans="2:14" s="172" customFormat="1" ht="14.4" x14ac:dyDescent="0.3">
      <c r="B28" s="1206">
        <v>43915</v>
      </c>
      <c r="C28" s="829" t="s">
        <v>817</v>
      </c>
      <c r="D28" s="830">
        <v>1.4999999999999999E-2</v>
      </c>
      <c r="E28" s="831">
        <v>2024</v>
      </c>
      <c r="F28" s="782">
        <v>3622920.6710985489</v>
      </c>
      <c r="G28" s="1099">
        <v>3622920.6710985489</v>
      </c>
      <c r="H28" s="1207">
        <v>5069643.2462949129</v>
      </c>
      <c r="L28" s="1"/>
      <c r="M28" s="1"/>
      <c r="N28" s="1"/>
    </row>
    <row r="29" spans="2:14" s="172" customFormat="1" ht="14.4" x14ac:dyDescent="0.3">
      <c r="B29" s="1206">
        <v>43866</v>
      </c>
      <c r="C29" s="829" t="s">
        <v>818</v>
      </c>
      <c r="D29" s="830">
        <v>0.01</v>
      </c>
      <c r="E29" s="831">
        <v>2021</v>
      </c>
      <c r="F29" s="782">
        <v>2407180.2322661304</v>
      </c>
      <c r="G29" s="1099">
        <v>2407180.2322661304</v>
      </c>
      <c r="H29" s="1207">
        <v>3508854.5239168378</v>
      </c>
      <c r="L29" s="1"/>
      <c r="M29" s="1"/>
      <c r="N29" s="1"/>
    </row>
    <row r="30" spans="2:14" s="172" customFormat="1" ht="14.4" x14ac:dyDescent="0.3">
      <c r="B30" s="1206">
        <v>43433</v>
      </c>
      <c r="C30" s="829" t="s">
        <v>603</v>
      </c>
      <c r="D30" s="830">
        <v>8.5000000000000006E-2</v>
      </c>
      <c r="E30" s="831">
        <v>2022</v>
      </c>
      <c r="F30" s="782">
        <v>369237.05039952166</v>
      </c>
      <c r="G30" s="1099">
        <v>369237.05039952166</v>
      </c>
      <c r="H30" s="1207">
        <v>891934.08469390601</v>
      </c>
      <c r="I30" s="1094"/>
      <c r="J30" s="17"/>
      <c r="K30" s="1"/>
      <c r="L30" s="1"/>
      <c r="M30" s="1"/>
      <c r="N30" s="1"/>
    </row>
    <row r="31" spans="2:14" s="172" customFormat="1" ht="14.4" x14ac:dyDescent="0.3">
      <c r="B31" s="1206">
        <v>43938</v>
      </c>
      <c r="C31" s="829" t="s">
        <v>819</v>
      </c>
      <c r="D31" s="830">
        <v>1.0999999999999999E-2</v>
      </c>
      <c r="E31" s="831">
        <v>2021</v>
      </c>
      <c r="F31" s="782">
        <v>2110803.2000326142</v>
      </c>
      <c r="G31" s="1099">
        <v>2110803.2000326142</v>
      </c>
      <c r="H31" s="1207">
        <v>2908031.6635275595</v>
      </c>
      <c r="I31" s="1094"/>
      <c r="J31" s="1100"/>
      <c r="K31" s="1"/>
      <c r="L31" s="1"/>
      <c r="M31" s="1"/>
      <c r="N31" s="1"/>
    </row>
    <row r="32" spans="2:14" s="172" customFormat="1" ht="14.4" x14ac:dyDescent="0.3">
      <c r="B32" s="1206">
        <v>43971</v>
      </c>
      <c r="C32" s="829" t="s">
        <v>820</v>
      </c>
      <c r="D32" s="830">
        <v>1.2999999999999999E-2</v>
      </c>
      <c r="E32" s="831">
        <v>2022</v>
      </c>
      <c r="F32" s="782">
        <v>2274163.4554220797</v>
      </c>
      <c r="G32" s="1099">
        <v>2274163.4554220797</v>
      </c>
      <c r="H32" s="1207">
        <v>3032292.8436873253</v>
      </c>
      <c r="I32" s="1094"/>
      <c r="J32" s="1100"/>
      <c r="K32" s="1"/>
      <c r="L32" s="1"/>
      <c r="M32" s="1"/>
      <c r="N32" s="1"/>
    </row>
    <row r="33" spans="2:14" s="172" customFormat="1" ht="14.4" x14ac:dyDescent="0.3">
      <c r="B33" s="1206">
        <v>44056</v>
      </c>
      <c r="C33" s="1101" t="s">
        <v>913</v>
      </c>
      <c r="D33" s="830">
        <v>1.4500000000000001E-2</v>
      </c>
      <c r="E33" s="831">
        <v>2023</v>
      </c>
      <c r="F33" s="782">
        <v>417117.15062999999</v>
      </c>
      <c r="G33" s="1099">
        <v>417117.15062999999</v>
      </c>
      <c r="H33" s="1207">
        <v>530244.02192518848</v>
      </c>
      <c r="I33" s="1160"/>
      <c r="J33" s="1146"/>
      <c r="K33" s="86"/>
      <c r="L33" s="1"/>
      <c r="M33" s="1"/>
      <c r="N33" s="1"/>
    </row>
    <row r="34" spans="2:14" s="172" customFormat="1" ht="14.4" x14ac:dyDescent="0.3">
      <c r="B34" s="1206">
        <v>44078</v>
      </c>
      <c r="C34" s="1101" t="s">
        <v>914</v>
      </c>
      <c r="D34" s="830">
        <v>0.02</v>
      </c>
      <c r="E34" s="831">
        <v>2026</v>
      </c>
      <c r="F34" s="782">
        <v>701267.60086999997</v>
      </c>
      <c r="G34" s="1099">
        <v>701267.60086999997</v>
      </c>
      <c r="H34" s="1207">
        <v>879465.40751773899</v>
      </c>
      <c r="I34" s="1159"/>
      <c r="J34" s="1146"/>
      <c r="K34" s="86"/>
      <c r="L34" s="1"/>
      <c r="M34" s="1"/>
      <c r="N34" s="1"/>
    </row>
    <row r="35" spans="2:14" s="172" customFormat="1" ht="14.4" x14ac:dyDescent="0.3">
      <c r="B35" s="1206">
        <v>44078</v>
      </c>
      <c r="C35" s="1101" t="s">
        <v>823</v>
      </c>
      <c r="D35" s="830">
        <v>2.2499999999999999E-2</v>
      </c>
      <c r="E35" s="831">
        <v>2028</v>
      </c>
      <c r="F35" s="782">
        <v>100486.40139</v>
      </c>
      <c r="G35" s="1099">
        <v>100486.40139</v>
      </c>
      <c r="H35" s="1207">
        <v>126020.81407762626</v>
      </c>
      <c r="L35" s="1"/>
      <c r="M35" s="1"/>
      <c r="N35" s="1"/>
    </row>
    <row r="36" spans="2:14" s="172" customFormat="1" ht="14.4" x14ac:dyDescent="0.3">
      <c r="B36" s="1206">
        <v>44253</v>
      </c>
      <c r="C36" s="829" t="s">
        <v>915</v>
      </c>
      <c r="D36" s="830">
        <v>1.55E-2</v>
      </c>
      <c r="E36" s="831">
        <v>2024</v>
      </c>
      <c r="F36" s="782">
        <v>966949.45063869108</v>
      </c>
      <c r="G36" s="1099">
        <v>966949.45063869108</v>
      </c>
      <c r="H36" s="1207">
        <v>1008493.4194366346</v>
      </c>
      <c r="I36" s="1159"/>
      <c r="J36" s="1146"/>
      <c r="K36" s="86"/>
      <c r="L36" s="1"/>
      <c r="M36" s="1"/>
      <c r="N36" s="1"/>
    </row>
    <row r="37" spans="2:14" s="172" customFormat="1" ht="14.4" x14ac:dyDescent="0.3">
      <c r="B37" s="1206"/>
      <c r="C37" s="829"/>
      <c r="D37" s="830"/>
      <c r="E37" s="831"/>
      <c r="F37" s="782"/>
      <c r="G37" s="1099"/>
      <c r="H37" s="1207"/>
      <c r="L37" s="1"/>
      <c r="M37" s="1"/>
      <c r="N37" s="1"/>
    </row>
    <row r="38" spans="2:14" ht="14.4" x14ac:dyDescent="0.3">
      <c r="B38" s="1206"/>
      <c r="C38" s="773" t="s">
        <v>370</v>
      </c>
      <c r="D38" s="826"/>
      <c r="E38" s="827"/>
      <c r="F38" s="828">
        <f>SUM(F39:F43)</f>
        <v>400495.75172038923</v>
      </c>
      <c r="G38" s="1098">
        <f>SUM(G39:G43)</f>
        <v>400495.75172038923</v>
      </c>
      <c r="H38" s="1205">
        <f>SUM(H39:H43)</f>
        <v>10383495.580002295</v>
      </c>
    </row>
    <row r="39" spans="2:14" s="10" customFormat="1" ht="14.4" x14ac:dyDescent="0.3">
      <c r="B39" s="1206">
        <v>37986</v>
      </c>
      <c r="C39" s="829" t="s">
        <v>565</v>
      </c>
      <c r="D39" s="830">
        <v>1.77E-2</v>
      </c>
      <c r="E39" s="831">
        <v>2038</v>
      </c>
      <c r="F39" s="782">
        <v>30740.195194868727</v>
      </c>
      <c r="G39" s="1099">
        <v>30740.195194868727</v>
      </c>
      <c r="H39" s="1207">
        <v>601676.95313657611</v>
      </c>
      <c r="I39" s="86"/>
      <c r="J39" s="86"/>
      <c r="K39" s="86"/>
      <c r="L39" s="1"/>
      <c r="M39" s="1"/>
      <c r="N39" s="1"/>
    </row>
    <row r="40" spans="2:14" ht="14.4" x14ac:dyDescent="0.3">
      <c r="B40" s="1206">
        <v>37986</v>
      </c>
      <c r="C40" s="829" t="s">
        <v>566</v>
      </c>
      <c r="D40" s="830">
        <v>1.77E-2</v>
      </c>
      <c r="E40" s="831">
        <v>2038</v>
      </c>
      <c r="F40" s="782">
        <v>122.25382399304235</v>
      </c>
      <c r="G40" s="1099">
        <v>122.25382399304235</v>
      </c>
      <c r="H40" s="1207">
        <v>2392.8705691621435</v>
      </c>
      <c r="I40" s="86"/>
      <c r="J40" s="86"/>
      <c r="K40" s="86"/>
    </row>
    <row r="41" spans="2:14" ht="14.4" x14ac:dyDescent="0.3">
      <c r="B41" s="1206">
        <v>37986</v>
      </c>
      <c r="C41" s="829" t="s">
        <v>567</v>
      </c>
      <c r="D41" s="830">
        <v>5.8299999999999998E-2</v>
      </c>
      <c r="E41" s="831">
        <v>2033</v>
      </c>
      <c r="F41" s="782">
        <v>113509.35642767842</v>
      </c>
      <c r="G41" s="1099">
        <v>113509.35642767842</v>
      </c>
      <c r="H41" s="1207">
        <v>2821436.9371816851</v>
      </c>
    </row>
    <row r="42" spans="2:14" ht="14.4" x14ac:dyDescent="0.3">
      <c r="B42" s="1206">
        <v>37986</v>
      </c>
      <c r="C42" s="829" t="s">
        <v>568</v>
      </c>
      <c r="D42" s="830">
        <v>5.8299999999999998E-2</v>
      </c>
      <c r="E42" s="831">
        <v>2033</v>
      </c>
      <c r="F42" s="782">
        <v>1364.4671739957603</v>
      </c>
      <c r="G42" s="1099">
        <v>1364.4671739957603</v>
      </c>
      <c r="H42" s="1207">
        <v>33915.76205296391</v>
      </c>
    </row>
    <row r="43" spans="2:14" ht="14.4" x14ac:dyDescent="0.3">
      <c r="B43" s="1206">
        <v>37986</v>
      </c>
      <c r="C43" s="829" t="s">
        <v>569</v>
      </c>
      <c r="D43" s="830">
        <v>3.3099999999999997E-2</v>
      </c>
      <c r="E43" s="831">
        <v>2045</v>
      </c>
      <c r="F43" s="782">
        <v>254759.47909985326</v>
      </c>
      <c r="G43" s="1099">
        <v>254759.47909985326</v>
      </c>
      <c r="H43" s="1207">
        <v>6924073.0570619069</v>
      </c>
    </row>
    <row r="44" spans="2:14" s="172" customFormat="1" ht="14.4" x14ac:dyDescent="0.3">
      <c r="B44" s="1206"/>
      <c r="C44" s="829"/>
      <c r="D44" s="830"/>
      <c r="E44" s="831"/>
      <c r="F44" s="798"/>
      <c r="G44" s="1102"/>
      <c r="H44" s="1198"/>
      <c r="L44" s="1"/>
      <c r="M44" s="1"/>
      <c r="N44" s="1"/>
    </row>
    <row r="45" spans="2:14" ht="14.4" x14ac:dyDescent="0.3">
      <c r="B45" s="1206"/>
      <c r="C45" s="773" t="s">
        <v>292</v>
      </c>
      <c r="D45" s="826"/>
      <c r="E45" s="827"/>
      <c r="F45" s="828"/>
      <c r="G45" s="1098"/>
      <c r="H45" s="1205">
        <v>977.29969280557498</v>
      </c>
    </row>
    <row r="46" spans="2:14" s="122" customFormat="1" ht="15.6" x14ac:dyDescent="0.3">
      <c r="B46" s="1206"/>
      <c r="C46" s="829"/>
      <c r="D46" s="830"/>
      <c r="E46" s="831"/>
      <c r="F46" s="798"/>
      <c r="G46" s="1102"/>
      <c r="H46" s="1198"/>
      <c r="I46" s="708"/>
      <c r="J46" s="708"/>
      <c r="K46" s="1"/>
      <c r="L46" s="1"/>
      <c r="M46" s="1"/>
      <c r="N46" s="1"/>
    </row>
    <row r="47" spans="2:14" s="10" customFormat="1" ht="14.4" x14ac:dyDescent="0.3">
      <c r="B47" s="1206"/>
      <c r="C47" s="776" t="s">
        <v>217</v>
      </c>
      <c r="D47" s="830"/>
      <c r="E47" s="831"/>
      <c r="F47" s="832">
        <f>+SUM(F48:F51)</f>
        <v>3083000.9409568538</v>
      </c>
      <c r="G47" s="832">
        <f t="shared" ref="G47:H47" si="1">+SUM(G48:G51)</f>
        <v>3083000.9409568538</v>
      </c>
      <c r="H47" s="1208">
        <f t="shared" si="1"/>
        <v>3477226.7678837688</v>
      </c>
      <c r="I47" s="1100"/>
      <c r="J47" s="1"/>
      <c r="K47" s="1"/>
      <c r="L47" s="1"/>
      <c r="M47" s="1"/>
      <c r="N47" s="1"/>
    </row>
    <row r="48" spans="2:14" s="10" customFormat="1" ht="14.4" x14ac:dyDescent="0.3">
      <c r="B48" s="1206">
        <v>44165</v>
      </c>
      <c r="C48" s="829" t="s">
        <v>831</v>
      </c>
      <c r="D48" s="830" t="s">
        <v>49</v>
      </c>
      <c r="E48" s="831">
        <v>2021</v>
      </c>
      <c r="F48" s="798">
        <v>1791287.4262099999</v>
      </c>
      <c r="G48" s="1102">
        <v>1791287.4262099999</v>
      </c>
      <c r="H48" s="1198">
        <v>2074614.6729634809</v>
      </c>
      <c r="I48" s="86"/>
      <c r="J48" s="86"/>
      <c r="K48" s="86"/>
      <c r="L48" s="1"/>
      <c r="M48" s="886"/>
      <c r="N48" s="886"/>
    </row>
    <row r="49" spans="2:14" s="10" customFormat="1" ht="14.4" x14ac:dyDescent="0.3">
      <c r="B49" s="1206">
        <v>44169</v>
      </c>
      <c r="C49" s="829" t="s">
        <v>832</v>
      </c>
      <c r="D49" s="830" t="s">
        <v>49</v>
      </c>
      <c r="E49" s="831">
        <v>2021</v>
      </c>
      <c r="F49" s="798">
        <v>677156.22765999998</v>
      </c>
      <c r="G49" s="1102">
        <v>677156.22765999998</v>
      </c>
      <c r="H49" s="1198">
        <v>780372.55338084372</v>
      </c>
      <c r="I49" s="86"/>
      <c r="J49" s="86"/>
      <c r="K49" s="86"/>
      <c r="L49" s="1"/>
      <c r="M49" s="886"/>
      <c r="N49" s="886"/>
    </row>
    <row r="50" spans="2:14" s="10" customFormat="1" ht="14.4" x14ac:dyDescent="0.3">
      <c r="B50" s="1206">
        <v>44273</v>
      </c>
      <c r="C50" s="829" t="s">
        <v>888</v>
      </c>
      <c r="D50" s="830" t="s">
        <v>49</v>
      </c>
      <c r="E50" s="831">
        <v>2022</v>
      </c>
      <c r="F50" s="798">
        <v>514110.98343999998</v>
      </c>
      <c r="G50" s="1102">
        <v>514110.98343999998</v>
      </c>
      <c r="H50" s="1198">
        <v>521793.237891239</v>
      </c>
      <c r="I50" s="86"/>
      <c r="J50" s="86"/>
      <c r="K50" s="86"/>
      <c r="L50" s="1"/>
      <c r="M50" s="886"/>
      <c r="N50" s="886"/>
    </row>
    <row r="51" spans="2:14" s="10" customFormat="1" ht="14.4" x14ac:dyDescent="0.3">
      <c r="B51" s="1206">
        <v>44286</v>
      </c>
      <c r="C51" s="829" t="s">
        <v>889</v>
      </c>
      <c r="D51" s="830" t="s">
        <v>49</v>
      </c>
      <c r="E51" s="831">
        <v>2022</v>
      </c>
      <c r="F51" s="798">
        <v>100446.30364685372</v>
      </c>
      <c r="G51" s="1102">
        <v>100446.30364685372</v>
      </c>
      <c r="H51" s="1198">
        <v>100446.30364820504</v>
      </c>
      <c r="I51" s="86"/>
      <c r="J51" s="86"/>
      <c r="K51" s="86"/>
      <c r="L51" s="1"/>
      <c r="M51" s="886"/>
      <c r="N51" s="886"/>
    </row>
    <row r="52" spans="2:14" ht="14.4" x14ac:dyDescent="0.3">
      <c r="B52" s="1206"/>
      <c r="C52" s="829"/>
      <c r="D52" s="830"/>
      <c r="E52" s="831"/>
      <c r="F52" s="798"/>
      <c r="G52" s="1102"/>
      <c r="H52" s="1198"/>
      <c r="I52" s="86"/>
      <c r="J52" s="86"/>
      <c r="K52" s="86"/>
    </row>
    <row r="53" spans="2:14" s="10" customFormat="1" ht="14.4" x14ac:dyDescent="0.3">
      <c r="B53" s="1206"/>
      <c r="C53" s="776" t="s">
        <v>368</v>
      </c>
      <c r="D53" s="833"/>
      <c r="E53" s="827"/>
      <c r="F53" s="778">
        <f>SUM(F54:F61)</f>
        <v>18251.259587976299</v>
      </c>
      <c r="G53" s="1097">
        <f>SUM(G54:G61)</f>
        <v>18251.259587976299</v>
      </c>
      <c r="H53" s="1191">
        <f>SUM(H54:H61)</f>
        <v>619031.92033093923</v>
      </c>
      <c r="I53" s="86"/>
      <c r="J53" s="86"/>
      <c r="K53" s="86"/>
      <c r="L53" s="1"/>
      <c r="M53" s="1"/>
      <c r="N53" s="1"/>
    </row>
    <row r="54" spans="2:14" ht="14.4" x14ac:dyDescent="0.3">
      <c r="B54" s="1206">
        <v>37201</v>
      </c>
      <c r="C54" s="829" t="s">
        <v>309</v>
      </c>
      <c r="D54" s="800">
        <v>0.05</v>
      </c>
      <c r="E54" s="831">
        <v>2031</v>
      </c>
      <c r="F54" s="798">
        <v>31.41381747023971</v>
      </c>
      <c r="G54" s="1103">
        <v>31.41381747023971</v>
      </c>
      <c r="H54" s="1207">
        <v>918.22103429356139</v>
      </c>
      <c r="I54" s="708"/>
      <c r="J54" s="708"/>
    </row>
    <row r="55" spans="2:14" ht="14.4" x14ac:dyDescent="0.3">
      <c r="B55" s="1206">
        <v>37201</v>
      </c>
      <c r="C55" s="829" t="s">
        <v>308</v>
      </c>
      <c r="D55" s="800">
        <v>0.05</v>
      </c>
      <c r="E55" s="831">
        <v>2030</v>
      </c>
      <c r="F55" s="798">
        <v>137.15522313420666</v>
      </c>
      <c r="G55" s="1103">
        <v>137.15522313420666</v>
      </c>
      <c r="H55" s="1207">
        <v>4009.0259921821967</v>
      </c>
      <c r="I55" s="708"/>
      <c r="J55" s="708"/>
    </row>
    <row r="56" spans="2:14" ht="14.4" x14ac:dyDescent="0.3">
      <c r="B56" s="1206">
        <v>37201</v>
      </c>
      <c r="C56" s="829" t="s">
        <v>304</v>
      </c>
      <c r="D56" s="800">
        <v>0.05</v>
      </c>
      <c r="E56" s="831">
        <v>2027</v>
      </c>
      <c r="F56" s="798">
        <v>636.64729466760878</v>
      </c>
      <c r="G56" s="1103">
        <v>636.64729466760878</v>
      </c>
      <c r="H56" s="1207">
        <v>18607.156259977619</v>
      </c>
      <c r="I56" s="708"/>
      <c r="J56" s="708"/>
    </row>
    <row r="57" spans="2:14" ht="14.4" x14ac:dyDescent="0.3">
      <c r="B57" s="1206">
        <v>37201</v>
      </c>
      <c r="C57" s="829" t="s">
        <v>307</v>
      </c>
      <c r="D57" s="800">
        <v>0.05</v>
      </c>
      <c r="E57" s="831">
        <v>2030</v>
      </c>
      <c r="F57" s="798">
        <v>1030.3414034896994</v>
      </c>
      <c r="G57" s="1103">
        <v>1030.3414034896994</v>
      </c>
      <c r="H57" s="1207">
        <v>29993.518721500823</v>
      </c>
      <c r="I57" s="708"/>
      <c r="J57" s="708"/>
    </row>
    <row r="58" spans="2:14" ht="14.4" x14ac:dyDescent="0.3">
      <c r="B58" s="1206">
        <v>37201</v>
      </c>
      <c r="C58" s="829" t="s">
        <v>305</v>
      </c>
      <c r="D58" s="800">
        <v>0.05</v>
      </c>
      <c r="E58" s="831">
        <v>2027</v>
      </c>
      <c r="F58" s="798">
        <v>1808.9873870739793</v>
      </c>
      <c r="G58" s="1103">
        <v>1808.9873870739793</v>
      </c>
      <c r="H58" s="1207">
        <v>52854.42855017251</v>
      </c>
      <c r="I58" s="708"/>
      <c r="J58" s="708"/>
    </row>
    <row r="59" spans="2:14" ht="14.4" x14ac:dyDescent="0.3">
      <c r="B59" s="1206">
        <v>37201</v>
      </c>
      <c r="C59" s="829" t="s">
        <v>306</v>
      </c>
      <c r="D59" s="800">
        <v>0.05</v>
      </c>
      <c r="E59" s="831">
        <v>2027</v>
      </c>
      <c r="F59" s="798">
        <v>1852.4690873511986</v>
      </c>
      <c r="G59" s="1103">
        <v>1852.4690873511986</v>
      </c>
      <c r="H59" s="1207">
        <v>53908.898148463872</v>
      </c>
      <c r="I59" s="708"/>
      <c r="J59" s="708"/>
    </row>
    <row r="60" spans="2:14" ht="14.4" x14ac:dyDescent="0.3">
      <c r="B60" s="1206">
        <v>37201</v>
      </c>
      <c r="C60" s="829" t="s">
        <v>311</v>
      </c>
      <c r="D60" s="800">
        <v>0.05</v>
      </c>
      <c r="E60" s="831">
        <v>2031</v>
      </c>
      <c r="F60" s="798">
        <v>2492.6414415393815</v>
      </c>
      <c r="G60" s="1103">
        <v>2492.6414415393815</v>
      </c>
      <c r="H60" s="1207">
        <v>89359.211536375107</v>
      </c>
      <c r="I60" s="708"/>
      <c r="J60" s="708"/>
    </row>
    <row r="61" spans="2:14" ht="14.4" x14ac:dyDescent="0.3">
      <c r="B61" s="1206">
        <v>37201</v>
      </c>
      <c r="C61" s="829" t="s">
        <v>310</v>
      </c>
      <c r="D61" s="800">
        <v>0.05</v>
      </c>
      <c r="E61" s="831">
        <v>2031</v>
      </c>
      <c r="F61" s="798">
        <v>10261.603933249986</v>
      </c>
      <c r="G61" s="1103">
        <v>10261.603933249986</v>
      </c>
      <c r="H61" s="1207">
        <v>369381.46008797357</v>
      </c>
      <c r="I61" s="708"/>
    </row>
    <row r="62" spans="2:14" s="480" customFormat="1" ht="15.6" x14ac:dyDescent="0.3">
      <c r="B62" s="1206"/>
      <c r="C62" s="829"/>
      <c r="D62" s="800"/>
      <c r="E62" s="831"/>
      <c r="F62" s="798"/>
      <c r="G62" s="1102"/>
      <c r="H62" s="1198"/>
      <c r="I62" s="708"/>
      <c r="J62" s="708"/>
      <c r="K62" s="1"/>
      <c r="L62" s="1"/>
      <c r="M62" s="1"/>
      <c r="N62" s="1"/>
    </row>
    <row r="63" spans="2:14" ht="14.4" x14ac:dyDescent="0.3">
      <c r="B63" s="1206"/>
      <c r="C63" s="835" t="s">
        <v>339</v>
      </c>
      <c r="D63" s="834"/>
      <c r="E63" s="827"/>
      <c r="F63" s="778">
        <f>+F64</f>
        <v>15943.643103549493</v>
      </c>
      <c r="G63" s="1097">
        <f>+G64</f>
        <v>15943.643103549493</v>
      </c>
      <c r="H63" s="1191">
        <f>+H64</f>
        <v>312064.46620396344</v>
      </c>
      <c r="I63" s="708"/>
      <c r="J63" s="708"/>
    </row>
    <row r="64" spans="2:14" s="122" customFormat="1" ht="15.6" x14ac:dyDescent="0.3">
      <c r="B64" s="1206">
        <v>37986</v>
      </c>
      <c r="C64" s="829" t="s">
        <v>516</v>
      </c>
      <c r="D64" s="800">
        <v>1.77E-2</v>
      </c>
      <c r="E64" s="831">
        <v>2038</v>
      </c>
      <c r="F64" s="798">
        <v>15943.643103549493</v>
      </c>
      <c r="G64" s="1099">
        <v>15943.643103549493</v>
      </c>
      <c r="H64" s="1207">
        <v>312064.46620396344</v>
      </c>
      <c r="I64" s="708"/>
      <c r="J64" s="708"/>
      <c r="K64" s="1"/>
      <c r="L64" s="1"/>
      <c r="M64" s="1"/>
      <c r="N64" s="1"/>
    </row>
    <row r="65" spans="2:9" ht="14.4" x14ac:dyDescent="0.3">
      <c r="B65" s="1209"/>
      <c r="C65" s="836"/>
      <c r="D65" s="800"/>
      <c r="E65" s="831"/>
      <c r="F65" s="837"/>
      <c r="G65" s="1096"/>
      <c r="H65" s="1203"/>
      <c r="I65" s="708"/>
    </row>
    <row r="66" spans="2:9" ht="16.2" thickBot="1" x14ac:dyDescent="0.35">
      <c r="B66" s="1277" t="s">
        <v>275</v>
      </c>
      <c r="C66" s="1278"/>
      <c r="D66" s="1278"/>
      <c r="E66" s="1278"/>
      <c r="F66" s="1210">
        <f>+F63+F53+F47+F17</f>
        <v>22734591.730244964</v>
      </c>
      <c r="G66" s="1211">
        <f>+G63+G53+G47+G17</f>
        <v>22719941.094620526</v>
      </c>
      <c r="H66" s="1212">
        <f>+H63+H53+H47+H17</f>
        <v>44702645.816734187</v>
      </c>
      <c r="I66" s="708"/>
    </row>
    <row r="67" spans="2:9" ht="15" thickTop="1" x14ac:dyDescent="0.3">
      <c r="B67" s="1104"/>
      <c r="C67" s="172"/>
      <c r="D67" s="172"/>
      <c r="E67" s="172"/>
      <c r="F67" s="838"/>
      <c r="G67" s="838"/>
      <c r="H67" s="839"/>
      <c r="I67" s="708"/>
    </row>
    <row r="68" spans="2:9" x14ac:dyDescent="0.3">
      <c r="B68" s="786" t="s">
        <v>327</v>
      </c>
      <c r="C68" s="840"/>
      <c r="D68" s="840"/>
      <c r="E68" s="840"/>
      <c r="F68" s="1058"/>
      <c r="G68" s="1058"/>
      <c r="H68" s="1058"/>
      <c r="I68" s="708"/>
    </row>
    <row r="69" spans="2:9" x14ac:dyDescent="0.3">
      <c r="B69" s="786" t="s">
        <v>916</v>
      </c>
      <c r="C69" s="840"/>
      <c r="D69" s="840"/>
      <c r="E69" s="840"/>
      <c r="F69" s="840"/>
      <c r="G69" s="840"/>
      <c r="H69" s="984"/>
      <c r="I69" s="708"/>
    </row>
    <row r="70" spans="2:9" x14ac:dyDescent="0.3">
      <c r="B70" s="786" t="s">
        <v>917</v>
      </c>
      <c r="C70" s="840"/>
      <c r="D70" s="840"/>
      <c r="E70" s="840"/>
      <c r="F70" s="840"/>
      <c r="G70" s="840"/>
      <c r="H70" s="86"/>
      <c r="I70" s="708"/>
    </row>
    <row r="71" spans="2:9" x14ac:dyDescent="0.3">
      <c r="F71" s="887"/>
      <c r="G71" s="887"/>
      <c r="H71" s="86"/>
      <c r="I71" s="708"/>
    </row>
    <row r="72" spans="2:9" x14ac:dyDescent="0.3">
      <c r="H72" s="86"/>
      <c r="I72" s="708"/>
    </row>
    <row r="73" spans="2:9" x14ac:dyDescent="0.3">
      <c r="H73" s="86"/>
      <c r="I73" s="708"/>
    </row>
    <row r="74" spans="2:9" x14ac:dyDescent="0.3">
      <c r="F74" s="887"/>
      <c r="G74" s="887"/>
      <c r="H74" s="887"/>
      <c r="I74" s="708"/>
    </row>
    <row r="75" spans="2:9" x14ac:dyDescent="0.3">
      <c r="I75" s="708"/>
    </row>
    <row r="76" spans="2:9" x14ac:dyDescent="0.3">
      <c r="I76" s="708"/>
    </row>
    <row r="77" spans="2:9" x14ac:dyDescent="0.3">
      <c r="I77" s="708"/>
    </row>
  </sheetData>
  <mergeCells count="11">
    <mergeCell ref="B66:E66"/>
    <mergeCell ref="B6:H6"/>
    <mergeCell ref="B7:H7"/>
    <mergeCell ref="B8:H8"/>
    <mergeCell ref="B12:B15"/>
    <mergeCell ref="C12:C15"/>
    <mergeCell ref="D12:D15"/>
    <mergeCell ref="E12:E15"/>
    <mergeCell ref="F12:F15"/>
    <mergeCell ref="G12:G15"/>
    <mergeCell ref="H12:H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28</vt:i4>
      </vt:variant>
    </vt:vector>
  </HeadingPairs>
  <TitlesOfParts>
    <vt:vector size="57" baseType="lpstr">
      <vt:lpstr>INDICE</vt:lpstr>
      <vt:lpstr>A.1.1</vt:lpstr>
      <vt:lpstr>A.1.2</vt:lpstr>
      <vt:lpstr>A.1.3</vt:lpstr>
      <vt:lpstr>A.1.4</vt:lpstr>
      <vt:lpstr>A.1.5</vt:lpstr>
      <vt:lpstr>A.1.6</vt:lpstr>
      <vt:lpstr>A.1.7</vt:lpstr>
      <vt:lpstr>A.1.8</vt:lpstr>
      <vt:lpstr>A.1.9</vt:lpstr>
      <vt:lpstr>A.1.10</vt:lpstr>
      <vt:lpstr>A.2.1</vt:lpstr>
      <vt:lpstr>A.2.2</vt:lpstr>
      <vt:lpstr>A.2.3</vt:lpstr>
      <vt:lpstr>A.3.1</vt:lpstr>
      <vt:lpstr>A.3.2</vt:lpstr>
      <vt:lpstr>A.3.3</vt:lpstr>
      <vt:lpstr>A.3.4</vt:lpstr>
      <vt:lpstr>A.3.5</vt:lpstr>
      <vt:lpstr>A.3.6</vt:lpstr>
      <vt:lpstr>A.3.7</vt:lpstr>
      <vt:lpstr>A.3.8</vt:lpstr>
      <vt:lpstr>A.4.1</vt:lpstr>
      <vt:lpstr>A.4.2</vt:lpstr>
      <vt:lpstr>A.4.3</vt:lpstr>
      <vt:lpstr>A.4.4</vt:lpstr>
      <vt:lpstr>A.4.5</vt:lpstr>
      <vt:lpstr>A.4.6</vt:lpstr>
      <vt:lpstr>A.4.7</vt:lpstr>
      <vt:lpstr>A.1.1!Área_de_impresión</vt:lpstr>
      <vt:lpstr>A.1.10!Área_de_impresión</vt:lpstr>
      <vt:lpstr>A.1.2!Área_de_impresión</vt:lpstr>
      <vt:lpstr>A.1.3!Área_de_impresión</vt:lpstr>
      <vt:lpstr>A.1.4!Área_de_impresión</vt:lpstr>
      <vt:lpstr>A.1.5!Área_de_impresión</vt:lpstr>
      <vt:lpstr>A.1.6!Área_de_impresión</vt:lpstr>
      <vt:lpstr>A.1.7!Área_de_impresión</vt:lpstr>
      <vt:lpstr>A.1.8!Área_de_impresión</vt:lpstr>
      <vt:lpstr>A.1.9!Área_de_impresión</vt:lpstr>
      <vt:lpstr>A.2.1!Área_de_impresión</vt:lpstr>
      <vt:lpstr>A.2.2!Área_de_impresión</vt:lpstr>
      <vt:lpstr>A.2.3!Área_de_impresión</vt:lpstr>
      <vt:lpstr>A.3.1!Área_de_impresión</vt:lpstr>
      <vt:lpstr>A.3.2!Área_de_impresión</vt:lpstr>
      <vt:lpstr>A.3.3!Área_de_impresión</vt:lpstr>
      <vt:lpstr>A.3.5!Área_de_impresión</vt:lpstr>
      <vt:lpstr>A.3.6!Área_de_impresión</vt:lpstr>
      <vt:lpstr>A.3.7!Área_de_impresión</vt:lpstr>
      <vt:lpstr>A.3.8!Área_de_impresión</vt:lpstr>
      <vt:lpstr>A.4.1!Área_de_impresión</vt:lpstr>
      <vt:lpstr>A.4.2!Área_de_impresión</vt:lpstr>
      <vt:lpstr>A.4.3!Área_de_impresión</vt:lpstr>
      <vt:lpstr>A.4.5!Área_de_impresión</vt:lpstr>
      <vt:lpstr>A.4.7!Área_de_impresión</vt:lpstr>
      <vt:lpstr>INDICE!Área_de_impresión</vt:lpstr>
      <vt:lpstr>A.3.7!Títulos_a_imprimir</vt:lpstr>
      <vt:lpstr>A.3.8!Títulos_a_imprimir</vt:lpstr>
    </vt:vector>
  </TitlesOfParts>
  <Manager>Alfredo Ortiz</Manager>
  <Company>Dirección de Administración de la Deuda Pública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Fiscal - Hacienda</dc:title>
  <dc:subject>Capítulo Deuda Pública</dc:subject>
  <dc:creator>CRDP</dc:creator>
  <cp:lastModifiedBy>Alfredo Ortiz</cp:lastModifiedBy>
  <cp:lastPrinted>2019-07-22T20:45:59Z</cp:lastPrinted>
  <dcterms:created xsi:type="dcterms:W3CDTF">1999-01-19T22:36:21Z</dcterms:created>
  <dcterms:modified xsi:type="dcterms:W3CDTF">2021-06-24T14:27:02Z</dcterms:modified>
</cp:coreProperties>
</file>